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91FA3B6F-C13C-41D8-AB28-EA9974B9C7A1}"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orceFullCalc="1"/>
</workbook>
</file>

<file path=xl/calcChain.xml><?xml version="1.0" encoding="utf-8"?>
<calcChain xmlns="http://schemas.openxmlformats.org/spreadsheetml/2006/main">
  <c r="F166" i="2" l="1"/>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<sst xmlns="http://schemas.openxmlformats.org/spreadsheetml/2006/main" count="31898" uniqueCount="7057">
  <si>
    <t>Índice onomástico anual · Gacetas oficiales de 1831</t>
  </si>
  <si>
    <t>Del 1 de enero al 31 de diciembre de 1831 · Gaceta de Madrid</t>
  </si>
  <si>
    <t>Aviso: índice generado a partir del OCR de facsímiles históricos. Las grafías y lecturas dudosas deben cotejarse con la página enlazada.</t>
  </si>
  <si>
    <t>3137 menciones · 162 archivos oficiales · 701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</si>
  <si>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</si>
  <si>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</si>
  <si>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</si>
  <si>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</si>
  <si>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</si>
  <si>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</si>
  <si>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</si>
  <si>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</si>
  <si>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</si>
  <si>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</si>
  <si>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</si>
  <si>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 Diebitsch</t>
  </si>
  <si>
    <t>Diebitsch A</t>
  </si>
  <si>
    <t>Mención en noticia o disposición</t>
  </si>
  <si>
    <t>Noticias y disposiciones</t>
  </si>
  <si>
    <t>14/05/1831</t>
  </si>
  <si>
    <t>Gaceta de Madrid n.º 60</t>
  </si>
  <si>
    <t>PDF p. 4</t>
  </si>
  <si>
    <t>Lectura automática dudosa; cotejar el facsímil</t>
  </si>
  <si>
    <t>…ce;: Kalutim Stc.: sú derecha por Augustowó ráliaarián'si hacia que'los' rusos pasAen al otro lado del Bug. ' y Bislístók,-marehañdo «óbre'Ostrolenká, Púláisk &amp;c. : en áii, sú El: mariscal Diebitsch A re yiies prAi««lo á cohtbiiiir el Ajá*’ íx^uimdá' desemboca de Brerec-Litewskt p^á 'ix á ocupar á'lu-* tó plan de campafia. Veremos si viielVe i, tomar la ofensiva", ó si blffl - y su PiláHnadó vy apoderarse .de Zatnosc/ J&gt;laza rórtiGcada, la gtayedad de Issu…</t>
  </si>
  <si>
    <t>Revisar OCR</t>
  </si>
  <si>
    <t>A, Josef</t>
  </si>
  <si>
    <t>Josef A</t>
  </si>
  <si>
    <t>31/05/1831</t>
  </si>
  <si>
    <t>Gaceta de Madrid n.º 67</t>
  </si>
  <si>
    <t>…iáiV/*oííín-jCI cj.y;-: , ^sbii^rv de snimafigM ,»en:Oranada eit los estrados de,dicha .éirdenaclon. . ; twú&amp;tfjtáMbek. fémikyiiiÉ:M82áfí rústici^ &gt;b*ú¿Seictla'aJ'téniénle cocoaei D. Josef A^ltoAioDávalós-y GarCittiriá ówiniera ¡kVMioáoá de ^ impil^r&amp;itidi 12afifUli hsllidór&gt;&lt;.nátiiral (k la villM dé. Gorullón, partido dél Vicrzo, rei' DifcÜno {obre la btKiia'édocacion . por Ahdújgi , 4.*, i¿¡u am de Leon , y mi«fente;.senn tioticiasen la ciúdád…</t>
  </si>
  <si>
    <t>A, Josef de</t>
  </si>
  <si>
    <t>Josef de A</t>
  </si>
  <si>
    <t>Operaciones o servicios militares</t>
  </si>
  <si>
    <t>Noticias militares</t>
  </si>
  <si>
    <t>19/11/1831</t>
  </si>
  <si>
    <t>Gaceta de Madrid n.º 142</t>
  </si>
  <si>
    <t>PDF p. 1</t>
  </si>
  <si>
    <t>…ral de Correos ha hecho presente los obstáculos que á »á una cuarentena de seis'dias, expurgándose sobre todo su correspondencia cada paso tiene que superar el ayudante de caminas D. Josef de A zas, encarga* «pública del correo.” do de las obras de la cartelera general de Aragón, por no prestarse las autori dades locales i auxiliar á loa dependicntrn del ramo, á quienes no guardan los PARTE NO OFICIAL.fueros y exenciones que les están concedidas por…</t>
  </si>
  <si>
    <t>A, Leopoldoque S.</t>
  </si>
  <si>
    <t>Leopoldoque S. A</t>
  </si>
  <si>
    <t>Noticia política o diplomática</t>
  </si>
  <si>
    <t>14/07/1831</t>
  </si>
  <si>
    <t>Gaceta de Madrid n.º 86</t>
  </si>
  <si>
    <t>…Viena, relativa á la libre navegación de jdipe.'.que hasta el día 26 no habia sido recibida la diputación por los ríos, se aplicará á los que pasan por los territorios .belga £l ¡príncipe Leopoldoque S. A. acépta la corona bajo las condi .y holandés. ciones que aparacen.de los documentos que presentarán los coini- _ - La ejecución de estas disposiciones se arreglará dentro del tér^onádos del gobierno belga: lee la arenga que hizo, al Príncipe tnino mas corto qu…</t>
  </si>
  <si>
    <t>A, Manuel</t>
  </si>
  <si>
    <t>Manuel A</t>
  </si>
  <si>
    <t>01/09/1831</t>
  </si>
  <si>
    <t>Gaceta de Madrid n.º 107</t>
  </si>
  <si>
    <t>…segundó" regimiento de infantería, Asen je, D. Josef Altúbe, D. Gregorio Hernair, D. Regino. Rodríguez, de Lisboa,je amotiné,y&lt;pMdo,salir del.cuartel i las 10 y cuarto de la noche D. Manuel A lonso. Sin aluda que el año próximo venidero aumentarán el de del dia. 21 .del .corriente,; y, habiendo sacado por fuerza las banderas y hecho coro y mérito de estos exámenes las nueva* cátedra* dé,, teología rnnrnrlifhi fuego contra la otr* pertcdelcuerpo qu…</t>
  </si>
  <si>
    <t>Abade, Fran</t>
  </si>
  <si>
    <t>Fran Abade</t>
  </si>
  <si>
    <t>Nombramiento o servicio público</t>
  </si>
  <si>
    <t>España</t>
  </si>
  <si>
    <t>29/10/1831</t>
  </si>
  <si>
    <t>Gaceta de Madrid n.º 133</t>
  </si>
  <si>
    <t>PDF p. 3</t>
  </si>
  <si>
    <t>Nombre detectado automáticamente; cotejar si se va a citar</t>
  </si>
  <si>
    <t>…o lo han Henares á D. Juan Josef Blanco; para el de Gibralcon a D. Nicolás Ambro acreditado los acontecimientos. sio Dominguez; para el de las cuatro villas de la Hoya de Málaga a D. Fran Abade que los ministros del Rey deben defender con energía el punto de cisco María Bolívar, y para el de la Puebla de Sanabria á D. Antonio Ra que hoy se. trata, púa que atacando el principio del nombramiento de los Pa món Gallegos. ja por S. M., K puede decir que…</t>
  </si>
  <si>
    <t>Lectura OCR</t>
  </si>
  <si>
    <t>Abcedéen</t>
  </si>
  <si>
    <t>22/09/1831</t>
  </si>
  <si>
    <t>Gaceta de Madrid n.º 117</t>
  </si>
  <si>
    <t>PDF p. 2</t>
  </si>
  <si>
    <t>…do comentar éxa#iinar qge eq lvrancia, ituiig- tódo la coqductá y la ____En ifkbtó '?al dja, 5 ae «presó 4 n*i sin que pór sea' ^nenoy aíl^blq el gpbiernjD Lpglra, que sordo á las lord Abcedéen «U;W4raiJap*Mgu¡qitrá; 'V"’ . .... . . ... . «Encabado por flaMÓsarinadores, negociantaa J otro, individuo, inteic- reclamaciones"dcl gabineté portugués, solo ha roto'élÜleñcio para prescribir ialps en cLcomerúo dehelelem con Portugal:yete wwrpur. 1W. SS. la…</t>
  </si>
  <si>
    <t>Aberdcett</t>
  </si>
  <si>
    <t>…oble conde ( Aberdeca ) ha componían aquella reunión tumultuaría. hecho parta. .■. «Todos convienen en que era quimérica la,trama, cuyo supuesto descubriAcerca de la arntústía que lord Aberdcett supone, ha retardado el recono .mlento.había sido causa de la prisión de los generalesjjankowslu y Bukowócú cimiento de D. Miguel, pregunta qué ha hecho el noble. conde (Aberdcen) 'ningúncargó resultaba contra ellos ¿ y sm embargo ef gobierno tenia .la .pusir…</t>
  </si>
  <si>
    <t>Aberdecn</t>
  </si>
  <si>
    <t>Publicación o actividad intelectual</t>
  </si>
  <si>
    <t>29/12/1831</t>
  </si>
  <si>
    <t>Gaceta de Madrid n.º 161</t>
  </si>
  <si>
    <t>…iva á este ro cuando se le *ha echado del trono para sustraerse de su despotismo, los bra asunto. , sileños han autorizado á los que reflexionan para pensar, qu« si D. Pedro se El conde Aberdecn anunció en seguida que continuarla haciendo sus ob ha mostrado liberal cuando buscaba un trono, deja de serlo luego que le en servaciones , y presentaría una mocion después de las vacaciones de Navidad. cuentra, pues hace constituciones con mas facilidad que…</t>
  </si>
  <si>
    <t>Aberdeen</t>
  </si>
  <si>
    <t>09/07/1831</t>
  </si>
  <si>
    <t>Gaceta de Madrid n.º 84</t>
  </si>
  <si>
    <t>559</t>
  </si>
  <si>
    <t>…opas que' tuviere Pares ¡seírabq una.discustQn muy.importante respecto , á Portugal. «por conveniente, asegurándole un buen éxito en está expedición Conviene tener presente que el lord Aberdeen se había manifes— «contra D. Miguel.” Esta conferencia ía desmiente él mismo co tpdodispuetta-iaproyecharla.priBierapcasiónpara hacer cier mandante de la división naval francesa Mr. de Rabaudr, capitán tas preguntas respecto.á.¡les,Relaciones exteriores , Ing…</t>
  </si>
  <si>
    <t>PDF p. 5</t>
  </si>
  <si>
    <t>…el encono, el encarnizamiento fue mas terco y A la señal dada por sir R. Peel, correspondió en la Ca'raara mas prolongado! «Tratáis&gt; de alborotillos á las escenas sangrien alta el lord Aberdeen, hombre lleno de saber y de experiencia, y tas de Tarascón, en que una soldadesca furiosa, poniendo la ley no uno de estos personajes extraños en el manejo de los negocios acuchilló y encerró en los calabozos á tantos ciudadanos iner públicos que el pueblo su…</t>
  </si>
  <si>
    <t>11/08/1831</t>
  </si>
  <si>
    <t>Gaceta de Madrid n.º 98</t>
  </si>
  <si>
    <t>…«Se cree"' donará el Tajo la escuadra -francesa. Xa sem notorias la* condicio • ■. ¡.'•^ .oAhajia »EiostOREs.__.JViJon def 26 &lt;¿r Julio. . nes impuestas á D.Migucl. , .. .. • -El lord Aberdeen pregunta'al lord Grey en virtud de qué «El almirante francés, hábia recibídoporsegunda ínstmccjdn autoridad *e trátS'de:demoler las fortalezas de Bélgica,y fusta que examinare el estado de la opmion, y que averiguase cuales - quépuñtóseprestá Pello el gobiérn…</t>
  </si>
  <si>
    <t>Actividad económica o mercantil</t>
  </si>
  <si>
    <t>23/08/1831</t>
  </si>
  <si>
    <t>Gaceta de Madrid n.º 103</t>
  </si>
  <si>
    <t>…ronel Ditval, comandante de la pla- Nm pnrece digna de reproducirse textualmente la parte del ta', y el- mayor de Níeuport, vinieron á cumplimentar i los gefes último discurso del lord Aberdeen, relativo á los preparativos se franceses luego que los Príncipes se retiraron. cretos que se hacen por los revolucionarios en Inglaterra para ata Mientras los francesa entraban en ata capital Leopoldo se scar á PortugáL halla arcado en Lovaina. Han llegado a…</t>
  </si>
  <si>
    <t>20/09/1831</t>
  </si>
  <si>
    <t>Gaceta de Madrid n.º 116</t>
  </si>
  <si>
    <t>…inistros, y sé. lamenta podremos aprender alguna cosa que ilustrará 1» .diligcftcjaá anunciadas por'el de verse entregada á los caprichos de ajgunos hombres en desprecio dé la Car lord Aberdeen. ' ■■■■- ta y óc las leyes. ‘ :-r"f’í'r'á __Desde 1789 hasta 1801 la Francia hi vjvjdo a*e»vigm«»ty,.b»jo,„j0 gcj- Según esto ya no.nbs admirarenjosál ,ver como se propaga este descontento. .biemos diferentes, l^ union contra naturalem dél Qoíb cmieí^p^r^ po…</t>
  </si>
  <si>
    <t>01/10/1831</t>
  </si>
  <si>
    <t>Gaceta de Madrid n.º 121</t>
  </si>
  <si>
    <t>…stacion por la izquierda del camino de Wola, porque iba á dar ciones.inmediatamente la órden de atacar.” Apenas habia llegado á la ciudad el Finalmente tomó otra vez la palabra el conde Aberdeen, después- del conparlamentario, cuando rompieron el fuego contra la segunda línea de fortifi de Grey, para declarar que el gobieráo ingles no suministraba dinero á Doncaciones 100 piezas de artillería. Al cuarto de hora de combate ocurrió un Pedro.desgraciado…</t>
  </si>
  <si>
    <t>06/10/1831</t>
  </si>
  <si>
    <t>Gaceta de Madrid n.º 123</t>
  </si>
  <si>
    <t>540</t>
  </si>
  <si>
    <t>…sen. ja»,comerciales para la Francia. Tal es la aserción que entonces hice-an pre■NG ¿ATERRA. \ sencÍa, de VV. SS. con este mismo convenio en la mano.” (Escuchad?) ’ En seguida el conde Aberdeen discurre luminosamente sobre algunos artí Undrts 23 de Setiembre. culos del convenio y su objeto, y concluyó asi: (Continuación del correo anterior.) »VV. SS. saben ya cuál es el tenor de este convenio. Supongo que el noble El último orador que ha hablado con…</t>
  </si>
  <si>
    <t>…una información escrupulosa sobre la vención én que nunca ha pensado.” conducta que ha seguido hasta ahora este individuo, á fin de averiguar si ese Después de haber explicado el conde Aberdeen algunas expresiones que desgraciado gobierno... sí, desgraciado (es preciso decirlo), ha tenido algún mo habia proferido antes, pidió el lord Holland que se suspendiese la discusión tivo para negar su confianza al cónsul general de Inglaterra. Parece que el g…</t>
  </si>
  <si>
    <t>22/12/1831</t>
  </si>
  <si>
    <t>Gaceta de Madrid n.º 158</t>
  </si>
  <si>
    <t>692</t>
  </si>
  <si>
    <t>…después, no dudo ‘que el Parlamento no se dejará guiar En cuánto á la cuestión de la navegación por los canales, cuestión que se sino por los verdaderos intereses del país. gún el lord Aberdeen deb&lt;e irritar á la Holanda, no creo que, según el de Náda tengo que decir sobre el contenido de la exposición que se dirige al seo ardiente que manifiesta el noble Conde de ver conservarse la paz de Euro Rey; pero no puedo pasar sin hablaros de los ignominios…</t>
  </si>
  <si>
    <t>…juzgarse cuando se ve en la Cámara de los Lores.á no habiendo suficiente número de diputados, se suspende la discusión, y se le uno de aquellos políticos mas hábiles del pais, el lord Aberdeen, manifestar vanta la sesión. en el mismo sentido deseos de que el gobierno ingles diese explicaciones rela TORTUGA!. tivas á los negocios de la Bélgica. Lisboa 15 de Diciembre. ____ El gobierno austríaco ha levantado ya la prohibición que gravitaba sobre el c…</t>
  </si>
  <si>
    <t>Aberdeen-</t>
  </si>
  <si>
    <t>…spués 4. l día en que fue prdpunclsda este discurso. kan muerto mas, no relaciones políticas de Inglaterra con Portugal. es culpa d» los sino que no le miran del gobierno, como el lord Aberdeen- . : . ■ • El conde Grey continúa inculcando en la poca franqueza del lcgd Aber- ' Psirece puede de recooodmlentodeotroseobieraof. alJdlri'lafalté /a, que el tisli -porque de otro núd» estarla la idea eo coatradlccloa too el pensaaucate daMaaatc deen por el mó…</t>
  </si>
  <si>
    <t>Acha, Josef</t>
  </si>
  <si>
    <t>Josef Acha</t>
  </si>
  <si>
    <t>05/07/1831</t>
  </si>
  <si>
    <t>Gaceta de Madrid n.º 82</t>
  </si>
  <si>
    <t>352</t>
  </si>
  <si>
    <t>…pondiente D. Manuel Demetrio Urquizu: para el de Arévaloá D. Manuel texto latirid : un tónió en 16.°, segunda impresión. Se hallará en Antonio.Romero Perez: para el de Benavarre £ D. Josef Acha; la librería de Calleja £ 7 rs. en rústica. para el de Soria á D. Francisco de Paula Ovejas: para el de Amor y sensibilidad, 6 la quinta de Hall, historia inglesa, Ciisdad-Real-á D. Joaquín Beneito y. Beneito: para el de Agreda tomada de las novelas del céleb…</t>
  </si>
  <si>
    <t>Ackergen</t>
  </si>
  <si>
    <t>…rincipales capitales. : . donde los reconocerá Ja sahidad, sujetándolos, á todas las disposiciones que ri — El Manto verde de Venecia, historia verdadera, escrita en'ingles por el Sr. Ackergen en ésta materia. . mann, y traducida al español con el útilísimo objeto qué sé propuso el autor de des terrar las preocupaciones, que por desgracia son tan generales, en creer sin entmeo, Lisboa 10 de Setiembre. Cumpliendo con lo mandado por S. M. en 30 y dar…</t>
  </si>
  <si>
    <t>Acufia, Eustasio de Villasefior y</t>
  </si>
  <si>
    <t>Eustasio de Villasefior y Acufia</t>
  </si>
  <si>
    <t>22/03/1831</t>
  </si>
  <si>
    <t>Gaceta de Madrid n.º 37</t>
  </si>
  <si>
    <t>146</t>
  </si>
  <si>
    <t>…U áciaga pasión de mando.En vaiioseprocura míen-francés por el Sn Dihouart, yo tfadúcidoi al castellano, por sacajr partido de las distracciones de la revolución: estas dntan poco D. Eustasio de Villasefior y Acufia.: Uní tbmo en 8;?¡ 8 rs. Se y se convierten contra los que de ellasi se han querido-valer; el veñde'án lá libretíá-dí Sd}o, calie de/Carretas. En urr&gt; tiempo en mando nuncaseadquiere por sorpresa, y todo debe inspirar rezclo qué el chkrlatanUnió es tan fecund…</t>
  </si>
  <si>
    <t>Adair</t>
  </si>
  <si>
    <t>10/09/1831</t>
  </si>
  <si>
    <t>Gaceta de Madrid n.º 112</t>
  </si>
  <si>
    <t>…; 4 los alboroto» 4» Marsella han se guido, según se dice, los de Nimes. La Vandé solo espera una ocasión favora Idem 28. .j,; Ayer partieron para Amberes el general Belliard y el lord Adair i, fin de ble. En todas partes ios'patriota! son el objeto de tin rigor nunca vistb,y pa obtener del gencial Chasssc que cesasen lás inundaciones y las hostilidades. rece que el orden, el entusiasmo y la unión han desaparecido de la Francia. En la orden dei d…</t>
  </si>
  <si>
    <t>Afomingo.Domingose</t>
  </si>
  <si>
    <t>16/04/1831</t>
  </si>
  <si>
    <t>Gaceta de Madrid n.º 48</t>
  </si>
  <si>
    <t>…saríq de.de. guerra bo; ■KrtfrtSTUttr-!-fy’Llffife'•-., ^"t^S0 1^^:We/J“i,¡1 _tdem.^Descuento'-7-. ■ ' tvj -J*-¡-6Í ^de letrast-'y»;,5.ai?®!1^a-- norariq..vlistanorario.¿e Nayarra,D. Afomingo.Domingose citaocde..áaub,«pnpiqoF;Acha,todos losqufcontadorsequequecreaniconiucfueocidelderechoíejereqoejércitorw*ra»*fa ?!§ í ¡^?! Cortos efectos que ba ;dcj*dp &gt; para que en el térroitiQ de tyeiglf »o«i días acudan á déditcitlo.ien el .juzgado, de, la capibuiía .gene…</t>
  </si>
  <si>
    <t>Agob</t>
  </si>
  <si>
    <t>12/04/1831</t>
  </si>
  <si>
    <t>Gaceta de Madrid n.º 46</t>
  </si>
  <si>
    <t>…si como el gran duque Miguel; también-afirman que aun estaban fuera de esta capital. Asimismo ha expedido S. A. al re habían reunido en las inmediaciones de aquella ciudad 209 hom obispo Agob, patriarca de los armenios católicos, un bcrat en bres de la guardia imperial con 60 piezas de artillería. que se les conceden iguales privilegios á los que gozan desde ab Remaba mucho descontento en Varsovia entre los generalésT dñ/faao los griegos y los arm…</t>
  </si>
  <si>
    <t>Agosto, Juan</t>
  </si>
  <si>
    <t>Juan Agosto</t>
  </si>
  <si>
    <t>PDF p. 6</t>
  </si>
  <si>
    <t>…propagadores del instituto de la compañía de Jesús, ,y gran familia de las naciones, la monarquía revolucionaria de 7 de escritor clásico en lengua castellana; el obispo de Orense D. Juan Agosto, no pudiendo seguir este movimiento, quedará fuera de él Quevedo y Quintano, tan respetado en nuestros dias dentro y fue-» y si por casualidad quisiese hostilizar á aquel Príncipe, le será ra de España por la entereza de su carácter, zelo apostólico v san pre…</t>
  </si>
  <si>
    <t>AguadéÉ, Manuel Gittáa</t>
  </si>
  <si>
    <t>Manuel Gittáa AguadéÉ</t>
  </si>
  <si>
    <t>24/03/1831</t>
  </si>
  <si>
    <t>Gaceta de Madrid n.º 38</t>
  </si>
  <si>
    <t>…el dia 10 de Abril próxiima,JuanAntonio Moreno , Pedro de ' Torres ', Josef Altado-, Josef !García Semno , Francisco Ors, Miguel Lléusas, ManuélPerez; Hicolás Néu , Josef Blanco, D. Manuel Gittáa AguadéÉ. o: ~ 0 fe ^ yuí»biQ,"dip. -Ií[ ife.-táidioft-»'! ‘.I .1 rujanó^de la vijtLñ (^Guardia, ¿royincu de^plcdo , inserto » la Gicelé del Í7t deCqi» rige, IéÍ*e, en júgar. de juo ducado Rér právidéncia (kl j^LW iúz'giáto ptw^ui’o)rde''':li' Pomeninié s»í'.frtítj. '…</t>
  </si>
  <si>
    <t>Aguado, Alejandro</t>
  </si>
  <si>
    <t>Alejandro Aguado</t>
  </si>
  <si>
    <t>26/04/1831</t>
  </si>
  <si>
    <t>Gaceta de Madrid n.º 52</t>
  </si>
  <si>
    <t>1</t>
  </si>
  <si>
    <t>…4al^ttido'ln|ja%* que ofrecen su notorio crédito y considerable fortuna, lie venido icios y enseres que ahora reciba en el mismo estado en que hoy en conoedér, y concedo, al dichó’D. Alejandro Aguado, marques resulten hallarse con arreglo al inventario que se formará al efec de lasMarisma» del Guadalquivir „y á la compañía de accionistas to. Las mejoras ó deterioros que haya serán abonados ó satisfechos que representa ,-la empresa de los tres canales que,…</t>
  </si>
  <si>
    <t>Aguayo, Josef López</t>
  </si>
  <si>
    <t>Josef López Aguayo</t>
  </si>
  <si>
    <t>13/12/1831</t>
  </si>
  <si>
    <t>Gaceta de Madrid n.º 153</t>
  </si>
  <si>
    <t>…vimientos de aquellas; y últimamente.á los.capitanes de vo-. ayer en. Leon.cn medio de repetidos vivas y aclamaciones de toda la po Júntanos Realistas de esta ciudad y Casabcrmeja D. Josef López Aguayo y blación. En el'momento que se expidió et paría se'dírigía el PríhcípelPta pHP D. Diego Muñoz, que desde el principio me han acompañado, soportando za Bellecour para pasar revista á las tropas. El dia antes de entrar S. A. R. se ' con el mas noble entusiasmo…</t>
  </si>
  <si>
    <t>Aguí, Joscf María de</t>
  </si>
  <si>
    <t>Joscf María de Aguí</t>
  </si>
  <si>
    <t>14/06/1831</t>
  </si>
  <si>
    <t>Gaceta de Madrid n.º 73</t>
  </si>
  <si>
    <t>310</t>
  </si>
  <si>
    <t>…portuno, saltaron sobre el facimiento de Ulescas a D. Ambrosio de Eguía, alcalde mayor de neroso que los oprimía, le mataron, y dando inmediatamente aviReus; y para esta resulta a D. Joscf María de Aguí lar. so ¿ Jos voluntarios Realistas de Alameda, salvaron sus cargas y Asimismo, á consulta de la Camara, se ha servido trasladar á caballerías. El muerto era uno de los mas afamados salteadores; y D. Manuel Romero, alcalde mayor de Jaén, a igual destino de no…</t>
  </si>
  <si>
    <t>Aguiar, Luis</t>
  </si>
  <si>
    <t>Luis Aguiar</t>
  </si>
  <si>
    <t>Fallecimiento, herencia o memoria</t>
  </si>
  <si>
    <t>27/08/1831</t>
  </si>
  <si>
    <t>Gaceta de Madrid n.º 105</t>
  </si>
  <si>
    <t>…gustó: ««emplaza á los que se consideren con derecho 4 los bienes-que por medio de él se proporcionará allanar un gran terreno,! nó'so- han quedado por fallecimiento intestado de D. Luis Aguiar ; guarlo para dar al pueblo mayor extensión, sino también para hacer diatfaéfúc de la Real Persona de S. M., áfiñde quedenttó del un paseo extenso y ameno de que tanto necesita, y principalmente perentorio término de 30 dias, que por primero y último sfr lei…</t>
  </si>
  <si>
    <t>Aguiar, Ramón Teyjeiro y</t>
  </si>
  <si>
    <t>Ramón Teyjeiro y Aguiar</t>
  </si>
  <si>
    <t>…lección, £ 10 cuartos— Francisco María Ortiz: para la de Motril £ D. Josef González hlas de anatomía, en las que se contienen los puntos de Osifica Suarez: para la de la Corulla £ D. Ramón Teyjeiro y Aguiar: ción de Cada uno de los huesos que cofaponén el esqueleto huma para el corregimiento de &lt; Bailen i D. Francisco Javier Morales no ¡orden según el cual deben disecarse los músculos del cuerpo de los Ríos ; para el de Hiniesta y Villanuevade ta jara í D. Joa h…</t>
  </si>
  <si>
    <t>Aguilar, Josef</t>
  </si>
  <si>
    <t>Josef Aguilar</t>
  </si>
  <si>
    <t>…das por el oficio..fiscal, comunicándolo Pedro Montesinos, al de Pugerra D. Cristóbal. Jaxillo, al deJBe^ todo a los subdelegados de sus réspcctivas'provincias paré su ínter mojan D. Josef Aguilar, al regidor decano regente de la iurUr ligencia y observancia; De Real orden &amp;£: Madrid 18 de Abril diccion de,|Casares D. (aregoria .García,' y al escribano de Jubn- de 1831.=Luis López'Ballesteros. -T [be D. Alejo josef de -Torres: -,y merecicndp mi;Red jpr…</t>
  </si>
  <si>
    <t>Aguir, Domingo de Zuvia</t>
  </si>
  <si>
    <t>Domingo de Zuvia Aguir</t>
  </si>
  <si>
    <t>04/08/1831</t>
  </si>
  <si>
    <t>Gaceta de Madrid n.º 95</t>
  </si>
  <si>
    <t>…timo vicario de Jesucristo Señor nuestro én. la propiedad'en* virtud de los cualet póseé vanas fincas en aquella is ¿erra: escrita por el P. definidor Fr. Marcelino Diez Antón, la D. Domingo de Zuvia Aguir recomo heredero de D. Anas agustino calzado dcc., corregida y aumentada por el mismo autor: tasio Puyaljphjspa de Cacisto , se hace saber &gt;á los interesados en un tomo cn 8.°, última edición én 1831. Se hallará en esta coTte esta hprpaiaV^ib.lciMfin'4 y dél;…</t>
  </si>
  <si>
    <t>Aguirre, M. B.</t>
  </si>
  <si>
    <t>M. B. Aguirre</t>
  </si>
  <si>
    <t>18/01/1831</t>
  </si>
  <si>
    <t>Gaceta de Madrid n.º 8</t>
  </si>
  <si>
    <t>…a leído la proclama del Emperador. Algunos fundan ' m Subterráneo habitado ,6 los Letingkers, novela original esperanzas en la misión de los dos diputados que salieron para Pe por D. M. B. Aguirre. Esta obra en que te demuatran los efec te riba rgo; pero Clopickí nada «pera de aqúélla negociación. La tos de la buena y mal* educación, y los extravía á que conduce él .polacos están muy desanimados: ni tienen armas, ni pueden com- amor cuand&lt;&gt; no «tá suje…</t>
  </si>
  <si>
    <t>Agus</t>
  </si>
  <si>
    <t>18/08/1831</t>
  </si>
  <si>
    <t>Gaceta de Madrid n.º 101</t>
  </si>
  <si>
    <t>…la Enterado, el Rey nuestro Señor del expediente que V. E. se leña y el forrage de las contribuciones, por las cuales se recibisirvió remitirme en 18 de Mayo último, promovido por D. Agus* rán en las tesorerías su valor: 3.a Que para mantener la tranquilitin Reina, comandante de infantería ilimitado, procedente dé dad, y para que una administración justa gobierne los pueblos ocuUltramar, en solicitud de que se le liquiden y paguen los haberes…</t>
  </si>
  <si>
    <t>13/09/1831</t>
  </si>
  <si>
    <t>Gaceta de Madrid n.º 113</t>
  </si>
  <si>
    <t>…triotas que murieron en defensa de la justa causa de la nación to que de no hacerlo les parará perjuicio. —En los autos ejecutivos seguidos por D. Josef Ignacio de Ibarrola contra D. Agus en la guerra de la independencia, inclusas las de los víctimas del 2 de Mayo tín de Velasen y sus acreedores, sobre preferencia de su crédito, se han mandado de 1808 en Madrid, ha cabido en suerte con el primer extracto de la de este vender las fincas hipotec…</t>
  </si>
  <si>
    <t>Agustín, Antonio</t>
  </si>
  <si>
    <t>Antonio Agustín</t>
  </si>
  <si>
    <t>08/10/1831</t>
  </si>
  <si>
    <t>Gaceta de Madrid n.º 124</t>
  </si>
  <si>
    <t>…de poca sustancia, por esto D. Alonso 3a a vedra , D. Cervantes de Erclita y de Josef Patlfio. se ha visto palpablemente que esta clase es á quien ha acometido mas el cólera. 4. ° D. Antonio Agustín, D. Alvaro de Bazan, B. Sancho Dévlla, Aotollo de NeEntre las personas distinguidas y bien acomodadas, y entre las de la clase medie brlja, D. Juan de Austria y Pedro Mendez Avilés. (Je caatimard.) sé presentan pocos ejemplares de muertos, y se puede decir qu…</t>
  </si>
  <si>
    <t>Aih</t>
  </si>
  <si>
    <t>12/02/1831</t>
  </si>
  <si>
    <t>Gaceta de Madrid n.º 19</t>
  </si>
  <si>
    <t>…se había hecho una especie de convenio. Pero.dn improviso se va naron todas Jas combinaciones, .de resultas, dicen, de tinos plieParís ¿ de Febrero. gos recibidos dp Viena Pfr el cardenal Aih*ni,,y en los cuate» Eolia de ayer.' Cinco.por 100 consolidados 93 f. 80 c. Ac aquella corte recomendaba muy particularmente al cardenal Mat ciones del banco 1522 f. 50 c- Empréstito Real de España 6of. chi. Capellari, abandonado por ei partido Albani, solo re…</t>
  </si>
  <si>
    <t>Aimeida, Isidro de</t>
  </si>
  <si>
    <t>Isidro de Aimeida</t>
  </si>
  <si>
    <t>…a,; y un método fácil'de construir el latín coa que S. M. ha tenido á bien mandar con fecha del 2 que el bri acierto: su autor D. Andrés Peña. Se hallará en Madrid en la li gadier D. Isidro de Aimeida pase á las órdenes inmediatas del brería de Cuesta, en Salamanca en la de; Blanco, en Santiago en vizconde de Molillos, gobernador de la provincia de los Algar- la de Rey Romero; y en Vaüadolid én la_imprenta de Roldan, ves; y en la misma se contienen varias…</t>
  </si>
  <si>
    <t>AIooso</t>
  </si>
  <si>
    <t>08/02/1831</t>
  </si>
  <si>
    <t>Gaceta de Madrid n.º 17</t>
  </si>
  <si>
    <t>…nes, solo quedqq ,.i.; • v.;: •» tANUNCIOS. 67,900 en circulación; y habiendo bajado desde, auj&gt; *,9i$ * 1,5th á que hoy sé hallan, resulta para, * -&gt;-í . ,, Ios- Araucana, poeou^ D. AIooso^de ErcilIa y Z¿4¡g»í los propietarios la pérdida |fe«- i/.itío^oo# - * ,-,-í corregiito jeicrupulosamente^ vista de. les ediciones mes esmeradas,, lis acciones de Jos cuatró canales son.69,lio. tiVít y de laque e! mismo Ercilla dedicó al Kcy DvFalipe lis 2 to…</t>
  </si>
  <si>
    <t>Aíthorp</t>
  </si>
  <si>
    <t>23/07/1831</t>
  </si>
  <si>
    <t>Gaceta de Madrid n.º 90</t>
  </si>
  <si>
    <t>…pueblo, de quien se atreven á llamarse ami 300 individuos de la Cámara de los Cómiinés; invitados para ello gos, están preparando una nueva tentativa contra e! orden públi poir el lord Aíthorp, a fin de saber sír opinión sobre las alteracio co, y para ocultaros sus verdaderos designios, invocan los nobles nes que-el' lord Miltón piensa hacer ü iitídtí reforma) (CawrrVr.) recuerdos del 14. de Julio. Han anunciado que van á plantar et) - Kl príncipe…</t>
  </si>
  <si>
    <t>Alamo, Félix</t>
  </si>
  <si>
    <t>Félix Alamo</t>
  </si>
  <si>
    <t>…os, los obtuvieran . Antonio Gutiérrez, D. Joscf Giran, D, Francisco Llord, D. Josef Do- roatocAt. ■ ' tninguez de la Torre; Di Antonio CoinésrD. Casimiro Nietp, D. Tomás Santero, D. Félix Alamo, D. ToesesGutierrer, D. FranciscoBollo^.Pon Ordeti árl.íi,i B ReynuptroSeñor, ceano comnvfante general del ejér Atañas» Maré, D. Josef María González, D. Carlos Diccnta, D. .León cito , manda declarar quéeeducida parte del segundó" regimiento de infantería, A…</t>
  </si>
  <si>
    <t>Alava, Diego de</t>
  </si>
  <si>
    <t>Diego de Alava</t>
  </si>
  <si>
    <t>…os tratados que le dan en ei Tajó .el goce de lá imprenta Real: cuaderno 19, comprende los personajes siguien* privilegios que no han sido concedidos á otra ninguna Potencia, tes: D. Diego de Alava, escritor militar muy acreditado del si-r como, por el derecho que en cambio tiene Portugal dé invocar su 1o xvi, especialmente eii el ramo de artilleríat el condedeGonprotección. ' . . 5omar , célebre diplomático, embajador de Felipe tu en la corta potemos ¡…</t>
  </si>
  <si>
    <t>Albani</t>
  </si>
  <si>
    <t>…nado por ei partido Albani, solo reunió en Renta perpetua de ídem 46$. el siguiente escrutinio 27 votos , y Pacca 17. Los negocios han caído en una completa paralización: la ne El cardenal Albani ha hecho circular éntre los cardenales un cesidad de liquidar les había dado algún impulso en los dias ante escrito-,en qilerdeclara qge^nalespra al empleo:de tecretarió de</t>
  </si>
  <si>
    <t>…siderable la per la tarde, Capel tari 15, Pedicini 15, Zurla 14. Día 18, Pac- cual comprenderá á todos los que hayan, tomado parte en ¿la. ja 18, Capellán 16, Zurla 10. Día 19, el cardenal Albani vol Encaso de reincidencia ó de rebelión, luego que el ejército ha vió á presentar á Macchi; pero dicen que el partido Bernctti le ya pasado, se tratará con todo el rigor de la ley militar á loe prepara serios obstáculos. Escrutinio, Capellán itf; Pedicini ia…</t>
  </si>
  <si>
    <t>Alberto</t>
  </si>
  <si>
    <t>31/03/1831</t>
  </si>
  <si>
    <t>Gaceta de Madrid n.º 41</t>
  </si>
  <si>
    <t>…toda hr 24.* división. Eos-rebeldes hicieron ««te calones á derecha é izquierda, lm.r^,iqrientos de coraceros del to pudiere» para conservar el bosque, para lo cual emplearon una príncipe Alberto ét ’Prusia, de Novgorod y de Surodoub ; y la un»Mat*í«m4a infantería, de ntodfl qué fue necesario: conducir «cwrva. lá óoostituí» el regimiento de coraceros del óüdeh militar ?v^*»iri al.jiMrijatr 11 tercera br igada de la 25.a división. A este ííe R Jorge. E…</t>
  </si>
  <si>
    <t>Albertoá</t>
  </si>
  <si>
    <t>03/09/1831</t>
  </si>
  <si>
    <t>Gaceta de Madrid n.º 108</t>
  </si>
  <si>
    <t>…ambién ha corrido la voz que se habia despachado á la Haya un correo extra- • de la legenda portuguesa se han apoderado de la isla de S. Miguel (una de las ordinario, invitando al príncipe Albertoá^qucse ponga en camino pala vol Azores). Todos los empleados públkos.de esta kl* desembarcaron el 18 del que ver á Berlín.'- ' ' - ~ &gt;• rige en la isla deWight. (¡Hurí; Joesrñaí). O n «Los partes del teniente general Kraft dicen que se han manifestado en la --…</t>
  </si>
  <si>
    <t>Alcaide, Agustín</t>
  </si>
  <si>
    <t>Agustín Alcaide</t>
  </si>
  <si>
    <t>01/02/1831</t>
  </si>
  <si>
    <t>Gaceta de Madrid n.º 14</t>
  </si>
  <si>
    <t>…rs. id. v miendo según te tiene ofrecido... Los ejemplares; del primer tomo Los sembrados tienen buen aspecto, i peur de la excesiva bu- de cata obra feeroa pfetentados por el Dr, D. Agustín Alcaide el ■ medad por las muchas lluvias. La cosecha de aceituna ,a mediana dia )&gt; á SS. MM. y AA., quienea a-dignaron admitirla con el en general, y en alguna sitia muy abundante. . ^ / distinguido,aprecio, que mereceo, por ar dirigida á perpetuar la Trujillo. Trig…</t>
  </si>
  <si>
    <t>Alcalde, Angel</t>
  </si>
  <si>
    <t>Angel Alcalde</t>
  </si>
  <si>
    <t>07/06/1831</t>
  </si>
  <si>
    <t>Gaceta de Madrid n.º 70</t>
  </si>
  <si>
    <t>294</t>
  </si>
  <si>
    <t>…,Porga, áD.Antonino Alvarez García; y para otra de Calahorra, vacante también por Continúa el catálogo délas obrasqúe se hallan de,penta eneí muerte de D. Higinio María Almarza, á D. Angel Alcalde de , ; . , . , ^ la■ Fuente.- - •• - - • ...... t’ ‘ ‘' despacho y almacén de la imprenta Htal. Descripción de las máquinas de mas general utilidad que hay E126 de Mayo últhnb sufrió &lt;ezi Granada la pena de imuerte en el gabinete del Buen-Retiro: núm. l.° Pre…</t>
  </si>
  <si>
    <t>Alcántara, Pedro de</t>
  </si>
  <si>
    <t>Pedro de Alcántara</t>
  </si>
  <si>
    <t>25/06/1831</t>
  </si>
  <si>
    <t>Gaceta de Madrid n.º 78</t>
  </si>
  <si>
    <t>…zabá hácia Fulayvy'. El cuartel general qel general Rut Abdicación de S. M. D. Pedro en favor de tu hijo S, A, /• diger había llegado á dos leguas de Zamosc (2). Enfésta plaza hay D. Pedro de Alcántara. una guarnición de 4^00. hombre^ Ips cuales han sido reforzados »En virtud del derecho que la constitución me concede, decla- últimaihehte con él cuerpo' que el 'general .Chrzanowski. reunió wro qué he abdicado voluntariamente en favor de mi querido y después…</t>
  </si>
  <si>
    <t>Alcánttta, Pedro de</t>
  </si>
  <si>
    <t>Pedro de Alcánttta</t>
  </si>
  <si>
    <t>30/06/1831</t>
  </si>
  <si>
    <t>Gaceta de Madrid n.º 80</t>
  </si>
  <si>
    <t>lijo &lt;¡! infante D. Pedro de Alcánttta, ettablecinaietttade. une Gmfaurald/deeuya vKla;ómoerfs‘ rióN» habidoífióíicia ’ alguna ge^ú, provisional, cuyos individuos han sido «oenbradt** por desde el mes de ¡Enero *lel afio dt 1808¿WcuyaépocaeTp.Gifslasmiwnásqoe han constituido un tuvo Cárlettirviócn…</t>
  </si>
  <si>
    <t>Alcega, Miguel de</t>
  </si>
  <si>
    <t>Miguel de Alcega</t>
  </si>
  <si>
    <t>Edición extraordinaria</t>
  </si>
  <si>
    <t>12/03/1831</t>
  </si>
  <si>
    <t>Gaceta de Madrid n.º 33 (extraordinaria)</t>
  </si>
  <si>
    <t>…do Manzanares. del de infantería J|| la Reina D. Tomas de Yarto, gefe de la co Siendo cuanto tengo que manifestar á V. S. para su satisfac lumna de infantería, y el de igual clase D. Miguel de Alcega que ción. Dios guarde á V. S. muchos años. Ronda 9 de Marzo de tenia á sus órdenes una columna móvil compuesta de infantería, i83i.=Josef Domingo de Cuellar.=cSr. Superintendente general caballería y escopeteros de Andalucía, y de una parte del resguar de Fol…</t>
  </si>
  <si>
    <t>Alcóvendas, Juan Sánchez</t>
  </si>
  <si>
    <t>Juan Sánchez Alcóvendas</t>
  </si>
  <si>
    <t>PDF p. 7</t>
  </si>
  <si>
    <t>…Juan de la Cruz Valero; para la alcaldía mayor de Brozas, . ToLBVO^^Madridejot. Trigo, de 24 4 28 rs. fanega: ce bada, de 7 4 9 id.: aceite de 26 4 30 rs. arroba: vino, de 13 4- á D. Juan Sánchez Alcóvendas; para la de S. Mateo, 4 D|. Ca yetano Benedicto; para la de Mérida , áD. Bartolomé Felipe Al 17 rs., id. Toledo. Trigo, de 28 4 30 rs. fanega: cebada, de 10 4 11 id.: mendro; para la de la Solana, i D. Manuel Pascual Medina, y aceite, de, 32 4 34 n. arroba. p…</t>
  </si>
  <si>
    <t>AlDiputados, Angel</t>
  </si>
  <si>
    <t>Angel AlDiputados</t>
  </si>
  <si>
    <t>27/10/1831</t>
  </si>
  <si>
    <t>Gaceta de Madrid n.º 132</t>
  </si>
  <si>
    <t>…rvido nombrar para dos raciones de la san Si hubiese querido concentrar todo el poder legislativo en la Cámara de los ta iglesia metropolitana de Burgos, vacantes por promoción de D. Angel AlDiputados, me hubiera dicho á mí mismo: guardémonos de tocar á la actual • calde y D. Antonio Alvarez García, á D. AngeLVallejo y Hernando y Don . Cámara de los Pares. Esta Cámara desacreditada, sin fuerza y sin vida.....” Josef Pradeles; y para una canongía de la cate…</t>
  </si>
  <si>
    <t>Alegre, Manuel</t>
  </si>
  <si>
    <t>Manuel Alegre</t>
  </si>
  <si>
    <t>03/11/1831</t>
  </si>
  <si>
    <t>Gaceta de Madrid n.º 135</t>
  </si>
  <si>
    <t>…o su pasión y muerte, del mismo,.6 rs. S. Pablo apdstol, por Sana , 4 rs. ‘ Un Ecce Homo; del Guercbino, 6 rs. muís.__íeiíoit del 19. Una Magdalena., por Mateo Cerero, grabada por D. Manuel Alegre, y un S. Ce— rfinimo por Pereda, cada una á 6 rs. Después de tratar de varios asuntos de corto ínteres, se aprueba el nom Las delicias materna les , á 6 rs. Catorce estampas que forman un cuaderno de los cuadros hallados en Tito en plie bramiento de Mr. de Ma…</t>
  </si>
  <si>
    <t>Alejan</t>
  </si>
  <si>
    <t>…t. 4&amp; Atendiendo á "los gastos que , va desde luego á nacer manifestado todavía 'como se hará eso; creo qup las palabras orden la conqiaSsa, y á la notoria reputación del;banquero D. Alejan y. economía bastan pan explicar ese enigma. dro Agnado, marqués délas Marismas del Guadalquivir, que se '.M-yy KU1U. ■'pone a an cabeza, no se detiene la expedición de esta Real cédula liada que se afianzara la devolución de los enseres y artefactos que Maest…</t>
  </si>
  <si>
    <t>Alejandro</t>
  </si>
  <si>
    <t>…era 'segurídacÍH qneprest-ib* cada muy de los licitadoresj en su. vista, dase y denominácioñ en él comt ruidas. Asimismo le cedo Jfsbarconceptuando preferibles las presentadas por D. Alejandro -Agua- . . cís, carros, máquinas y otros enseres de navegación y utilización do-, marques de las Marismas del Guadalquivir, en su nombre y * del canal, todo ello por tiempo y espacio de 80 años contados des en el de la compañía que representa, tanto por el me…</t>
  </si>
  <si>
    <t>389</t>
  </si>
  <si>
    <t>…o cual dicen los periódi objeto. Se han nombrado para administradores de la caja i MM. cos ingleses lo que sigue, según asegura ia misma Gaceta. Rospigliosi, duque de Zagarola, el caballero Alejandro , ios du «Se paseaba S. A. R. en un soto cercano á Edimburgo en ques Torlonsa, ei conde Pianciani y el caballero Valentín!. (Dia compañía de tres de su casa y de Mr. de Vilatte, su ayuda de rio de los Debates.) cámara. Se le antojó á S. A. R. adelantarse á su…</t>
  </si>
  <si>
    <t>Alejo</t>
  </si>
  <si>
    <t>…de la iurUr ligencia y observancia; De Real orden &amp;£: Madrid 18 de Abril diccion de,|Casares D. (aregoria .García,' y al escribano de Jubn- de 1831.=Luis López'Ballesteros. -T [be D. Alejo josef de -Torres: -,y merecicndp mi;Red jprotecciop !os dqs hpéiTpno* hijos^dei benemérito y bizarro Juan Gil, asesi He dado cuenta al Rev nuestro Señor de la exposición de esa nado pór el revolucionario Mauzanares, tengo ,4 t»iaj.;.conc®fe“j¿l dirección gene…</t>
  </si>
  <si>
    <t>Alfageme, Tomas</t>
  </si>
  <si>
    <t>Tomas Alfageme</t>
  </si>
  <si>
    <t>28/06/1831</t>
  </si>
  <si>
    <t>Gaceta de Madrid n.º 79</t>
  </si>
  <si>
    <t>…ristiandad, luego qué presión, eiv la que vé-áfiaditla umf riov'eba al s’agrádo corazón de la guerra contra.-d cristianiuno cesó con la destrucción del im-' Jesús: su autor el Dr. D. Tomas Alfageme, doctoral.de la Real r¡orocrtaao.:L» extinción de los jagelones y las opiniones de capilla de la Encarnación: un'tomó en 1 ó. Véndese en tais libre i husistls renovadas yextendidas por Luteró, habian conmovido rías de Brun y de Hurtado, á 8 rs; cii pasta comú…</t>
  </si>
  <si>
    <t>Alfonso</t>
  </si>
  <si>
    <t>13/10/1831</t>
  </si>
  <si>
    <t>Gaceta de Madrid n.º 126</t>
  </si>
  <si>
    <t>…bradéras, . ' 14. D- Alvaro de Luna,, Di Fr. Bartolomé de las Casas, Andrés Laguna, Francisco .dignándose.dirigirles las palabras siguientes: Sánchez, Fernando Nuiles de Guzman y D. Alfonso de-Villegas. ( Je eamlnuord.') •&gt; En un día como' este, tan agradable á mi , corazón, he querido diros una prueba de mi aprecio poniendo estas banderas en vuestras manos, de las' cuales Los soscriprores i la colección litogrifica de cuadros del Rsv nuestro Se…</t>
  </si>
  <si>
    <t>Almansa, Alonso Pérez de</t>
  </si>
  <si>
    <t>Alonso Pérez de Almansa</t>
  </si>
  <si>
    <t>08/03/1831</t>
  </si>
  <si>
    <t>Gaceta de Madrid n.º 29</t>
  </si>
  <si>
    <t>…osado con sus bandoleros á ce del patronato Ral de lega que .en la villa dé Almansa, en el la facción. De nada ha valido el dinero que esta vez se derramaba reino de Murcia, fundó D. Alonso Pérez de Almansa, para que con extraña profusión, como nada valdrá lo que parece quieren en el tertnino de 30 dias se presenten 4 deducirle en el juzgado emplear en; otros puntos de pocos dies 4 esta parte. Un individuo, ■del Sr. Galindo, alcalde de corte, y escribanía de Urr…</t>
  </si>
  <si>
    <t>Almarza, Higinio María</t>
  </si>
  <si>
    <t>Higinio María Almarza</t>
  </si>
  <si>
    <t>…muerte de D. Pedro .Vázquez,Porga, áD.Antonino Alvarez García; y para otra de Calahorra, vacante también por Continúa el catálogo délas obrasqúe se hallan de,penta eneí muerte de D. Higinio María Almarza, á D. Angel Alcalde de , ; . , . , ^ la■ Fuente.- - •• - - • ...... t’ ‘ ‘' despacho y almacén de la imprenta Htal. Descripción de las máquinas de mas general utilidad que hay E126 de Mayo últhnb sufrió &lt;ezi Granada la pena de imuerte en el gabinete del Buen-…</t>
  </si>
  <si>
    <t>Aloara</t>
  </si>
  <si>
    <t>22/10/1831</t>
  </si>
  <si>
    <t>Gaceta de Madrid n.º 130</t>
  </si>
  <si>
    <t>…siguiente. Continúa abierta la suscripción. w entender dignidad de Par , 7 sin esta desaparece la monarquía constitucional, ----- Nueve edicto* de'lor Siete partidor dtl rabio Rey D. Aloara, con la glosa del li v (Ornante el discurso de este diputado rtini en U Cámara el mayar ¡ilen- cenciado Gregorio López, publicada con especial permiso de S. M., bajo del ezámeo tio, y concluido hubo murmulla de aprobación.') y aprobación de la inspección gene…</t>
  </si>
  <si>
    <t>Alon</t>
  </si>
  <si>
    <t>07/04/1831</t>
  </si>
  <si>
    <t>Gaceta de Madrid n.º 44</t>
  </si>
  <si>
    <t>…dades de Alcafiiz, Barbastro, Huesea y misma encuardenacion 72Jaca.) Trigo, de ll 4 12 rs. fanega del país: cebada, de 6 i 7 - ___Nueva edición de las Siete Partidas del sabio Rey D. Alon i(l.'■ aceite, de; 30 á 32 rs. arroba: vino, de 7 á 8 rs cántaro: so, con la glosa del licenciado Gregorio López. Los suscriptores lana, de 42. á t44t rs. arroba. ■; -■ tienen á su disposición la séptima entrega, que comprende la sép - Burgos. (En la ciudad.)…</t>
  </si>
  <si>
    <t>Alonso</t>
  </si>
  <si>
    <t>…a y D. Juan de Ferreras. D. Pedro Calderón a Hernán 3. de la Barca, GarclUso de la Vega, Miguel Cortés,te lucios, y que hacen uso de alimentos crudos y de poca sustancia, por esto D. Alonso 3a a vedra , D. Cervantes de Erclita y de Josef Patlfio. se ha visto palpablemente que esta clase es á quien ha acometido mas el cólera. 4. ° D. Antonio Agustín, D. Alvaro de Bazan, B. Sancho Dévlla, Aotollo de NeEntre las personas distinguidas y bien acomoda…</t>
  </si>
  <si>
    <t>24/11/1831</t>
  </si>
  <si>
    <t>Gaceta de Madrid n.º 144</t>
  </si>
  <si>
    <t>638</t>
  </si>
  <si>
    <t>…de nues tra antigua legislación, y sobre que las Partidas fueron reconocidas como cuerpo lo tuoso edificio de la Lonja, esmerándose también todos los vecinos, que com ga! antes de D. Alonso xi: i 16 rs. en rústica y 2o en pasta .—Carta pastoral del Iluspitieron á porfia en manifestar la alegría de su corazón con las vistosas col trísimo Sr. D. Francisco Valero, añadida con un compendio de su vida, y un Indice gaduras con que adornaron la fachada…</t>
  </si>
  <si>
    <t>Althorp</t>
  </si>
  <si>
    <t>…ustríacos en Ferrara ha causa que este destino no es. mas que una escala para que sir H. Painell do en Roma mucho júbilo. El general Resta ha publicado el 14, pase á reemplazar al lord Althorp en el empleo de canciller del un perdón en favor de los soldadas del ejército papal que se ha Echiquier. ; ■ bían pasado á los rebeldes que dentro ¿e cierto plazo se reunie La. tercer lectura del MU de reforma que debía verificarse en la sen á sus banderas. .…</t>
  </si>
  <si>
    <t>04/10/1831</t>
  </si>
  <si>
    <t>Gaceta de Madrid n.º 122</t>
  </si>
  <si>
    <t>…es 2509; dependientes del noble lord John Russcll, entra este mismo respetable lord acompañado del gobierno 1009 personas-, naturales de otras provincias inglesas que se hallan en lord Althorp, como representante del gobierno del Rey. en la Cámara de loa la ciudad de Lóndres 1009; extrangeros 509; ladrones y prostitutas 1509; Comunes, y dé mas de"l_t)0 diputados, sacados de entre los mas firmes apoyos proletarios 7509.- total 2 millones, ó • ^ del…</t>
  </si>
  <si>
    <t>…reparando las tiendas. Mr. Bronn pidió que se aumentase el número de los individuos por Irlanda. F.l gobierno ba logrado recobrar .parte de los géneros y efectos robados; pero El lord Althorp declaro que después de la segunda lectura del bilí de re ae les sustrae de sus almacenes á medida que van devolviéndolos á ellos, d» forma propondría suspendiese is Cámara sus sesiones hasta él 17 del próximo modo que las personas robadas no cuentan ya con el…</t>
  </si>
  <si>
    <t>Althpif</t>
  </si>
  <si>
    <t>29/03/1831</t>
  </si>
  <si>
    <t>Gaceta de Madrid n.º 40</t>
  </si>
  <si>
    <t>156</t>
  </si>
  <si>
    <t>…o acélerado 4Tq ifltei*|pr fél l^stadoyípontificio. Mr. Stanleycotno secretario de Estado por Irlanda. Pare» quí el Losjcarbonarios se han aterrado:con tale* notorias. Vario* cuer lord Althpif áo ha corxeipaodjdo a las ^esperanzas que de ¿1 sé pos dé: revoltosos se . han dópebado, y su geneiil lp ha abandona tenían. do todo, excepto el dinero de las cajas, que se lo ha llevado con Según un artículo del Courter el gobierno ingles acaba de ha sigo de…</t>
  </si>
  <si>
    <t>Altorp</t>
  </si>
  <si>
    <t>noue, *e hibíi auiñentado considerablemente; y pari enilrte de tativas para modificar el bilí, pero lord Altorp ha declarado que las pesquisas de la justicia, se oculta unas veces en las excavaciones el gobierno quiere todo el bilí y solo el bilí. de una mina de hierro, y otras en lo mas espeso del bosque. (El La reunión del Parlamento se verificará , según parece, el…</t>
  </si>
  <si>
    <t>Altúbe, Josef</t>
  </si>
  <si>
    <t>Josef Altúbe</t>
  </si>
  <si>
    <t>…nvfante general del ejér Atañas» Maré, D. Josef María González, D. Carlos Diccnta, D. .León cito , manda declarar quéeeducida parte del segundó" regimiento de infantería, Asen je, D. Josef Altúbe, D. Gregorio Hernair, D. Regino. Rodríguez, de Lisboa,je amotiné,y&lt;pMdo,salir del.cuartel i las 10 y cuarto de la noche D. Manuel A lonso. Sin aluda que el año próximo venidero aumentarán el de del dia. 21 .del .corriente,; y, habiendo sacado por fuerza las b…</t>
  </si>
  <si>
    <t>Alvarade, Saótisgo</t>
  </si>
  <si>
    <t>Saótisgo Alvarade</t>
  </si>
  <si>
    <t>…frittité it Itt cutin j*i¿hr, por él Dr. D. IiIdSfo AlcarSZ y Castró: ios de intem local; y también se mandan 'tmprimir. nieta edición corregida y adicionada cooslderableaeote por D. Saótisgo Alvarade En seguida se discate y aprueba el próyedte de ley míelie concede un aumen- 3 e M Pefla: un tomo en 4.0, i ao ra. pitsr-ai(i« y Uyiint /» áea de stnreor eo to dele 20032003 francosfrancos parapara elel pegopago dé las peastotMs dadaa ai titítulo de recompensa mc…</t>
  </si>
  <si>
    <t>Alvaréda, Juan Bautista</t>
  </si>
  <si>
    <t>Juan Bautista Alvaréda</t>
  </si>
  <si>
    <t>16/07/1831</t>
  </si>
  <si>
    <t>Gaceta de Madrid n.º 87</t>
  </si>
  <si>
    <t>375</t>
  </si>
  <si>
    <t>…bre el Másela, y qne tc1 e$peraq.- de un momento do electos 4 pluralidad dé votos 'los Sresi’ D. Francisco'-Gébeyj’ otro, .lleguen á nuestras fronteras una división de caballeríaf D. Juan Bautista Alvaréda v D/Julia'n''Altüna, los ctiílés cóíi* prusiana que está,en-camino,-.y otras ¡mine rosas, divisiones de tro-* el empresario se reunieron al día siguiente 28. : '. pas.prusianas y(deJa.Confederacion,.£/^/0' , &gt;* .&lt; t .La oficina de dicha compañía se ha estábla…</t>
  </si>
  <si>
    <t>Alvaredo, Santiago de</t>
  </si>
  <si>
    <t>Santiago de Alvaredo</t>
  </si>
  <si>
    <t>08/12/1831</t>
  </si>
  <si>
    <t>Gaceta de Madrid n.º 150</t>
  </si>
  <si>
    <t>662</t>
  </si>
  <si>
    <t>…or ejoemetoo* y óduós/,' eserlta . por DI A n tomo . Nos.coostt también quejará cqmó. lostqiyeqieasé ¿capellán ¡d» los encum i Martínez ¿alazar.corregida, añorada y adicionada por D. Santiago de Alvaredo y de brado» m^ató* hácia 19413, ají corren dflqdaa lasprovincíasjiáciala* costas .la Pefla:.un,tqmoeo.4.° y ae vende, en la librrríade Razóla* sors. pasta. del.Océáuo., J hacia 4o», pnahps que IcshaaÁidp deugnados , numerosos cuer- ^ —Cartille niel uvoirme tt…</t>
  </si>
  <si>
    <t>Alvarez, Juan Fernandez</t>
  </si>
  <si>
    <t>Juan Fernandez Alvarez</t>
  </si>
  <si>
    <t>26/03/1831</t>
  </si>
  <si>
    <t>Gaceta de Madrid n.º 39</t>
  </si>
  <si>
    <t>…alahorra i Di Estanislao de la guardia Real y escribanía de Calvo; y de na hacerlo, les pa Peña: pará otra de la colegiata de Antequc'ra, vacante por pro rará perjuicio. moción de D. Juan Fernandez Alvarez, á D. Josef Manuel de — Se cita 4 los herederos de D. Josef García de Tejada, pan Salas : para una raciori dé la catedral, de Málaga , vacante por que en el término de 30 dias se presenten á manifestar el derecho muerte de D. Francisco Monsalve, á D. Martin d…</t>
  </si>
  <si>
    <t>Alvarsdo, Santiago de</t>
  </si>
  <si>
    <t>Santiago de Alvarsdo</t>
  </si>
  <si>
    <t>…m la telva: novela bittdrica escrita en inglés, por Mis» Ana agradan á la generalidad: las horas por él destinadas al trabajo 6 al estudio, es Rsdcliffe: publicada en espafiol por D. Santiago de Alvarsdo y de la Pedacuatro totán aplicadas por los demas al descanso ó al recreo, y viceversa; y sa califican . mes en (.♦, adornados de una lámina finas Se vende en Us librería de Razóla, á ¿a rs. como extravagantes sus aficione*. En todo tiene qua parecer melindroa…</t>
  </si>
  <si>
    <t>Alzate, Simón</t>
  </si>
  <si>
    <t>Simón Alzate</t>
  </si>
  <si>
    <t>05/11/1831</t>
  </si>
  <si>
    <t>Gaceta de Madrid n.º 136</t>
  </si>
  <si>
    <t>…r responsable í nadie de lo que deros y acreedores á los bienes que han quedado por fallecimiento Intestado ea di ha dicho Mr. Cabct. cha ciudad de María López Fernandez, viuda de D. Simón Alzate, sargento primero Mr. Cabct contesta que la'frase que ha' citado el Ministro se halla en úna que fiie del regimiento Infantería de Galicia, para que en ei término de so días se presenten por si ó por apoderado á deducir su dérecho ante el espresado juez y por…</t>
  </si>
  <si>
    <t>Ama</t>
  </si>
  <si>
    <t>Donativo, suscripción o relación nominal</t>
  </si>
  <si>
    <t>07/07/1831</t>
  </si>
  <si>
    <t>Gaceta de Madrid n.º 83</t>
  </si>
  <si>
    <t>…gradó los mapas y alfom rústica 19*. &lt; Se continuará.') bras de hule de la viuda Falcó, y las excelente? muestras de la fer- Loa; suscriptores á la Historia eclesiástica del limo. Sr. Ama zería de la empresa titulada nuestra Señora de la Concepción en el acudirán á recoger el,tomo 12 y pago del 13 á la librería de la término de Marbélla. viuda de Quiroga. Queda cerrada la suscripción. Cuando llegaron adonde están los paños los examinaron cual…</t>
  </si>
  <si>
    <t>Amador, Renlgno Risuefto</t>
  </si>
  <si>
    <t>Renlgno Risuefto Amador</t>
  </si>
  <si>
    <t>…sagita, por las librerías de Peres, Razóla y viuda de Cruz. 80 de latitud y 16 de elevación;' y se ha recompuesto el antiguo puente del —Mamaria escrita en francés por el espaúol D. Renlgno Risuefto Amador, natural Cid, y recalzado el que se halla junto al pueblo de Bocas sobre el rio Nela, deda Cartagena,por la Real alumnoacademiade dela escuelamedicinade decienciasParís:médicasun tomitode Mompelleren 8.a prolongadodsc., premiade 190 formando un tajamar, y á s…</t>
  </si>
  <si>
    <t>Amat</t>
  </si>
  <si>
    <t>08/01/1831</t>
  </si>
  <si>
    <t>Gaceta de Madrid n.º 4</t>
  </si>
  <si>
    <t>…e presidíanos. Xa agresión; fue-repentina ¿ impe anuncios. tuosa ; pero la partida de la escolta volvió sobre los facinerosos . ^05 tuscriptom á \* Historia eclesiástica del llmo. Sr. Amat cbnnotable valentía; y aunque perdió un sargento a.°, y fueron heridos tres voluntarios Realistas «le los queiban en ella, ahu acudirán á recoger el tomo 6.a y pago del 7.0 i la librería de le viuda de Quiroga. Sigue abierta la suscripción. yentó á los malvad…</t>
  </si>
  <si>
    <t>…táctica villana de tomar por instrumento y por escudo de tus locos intentos al.sexo menos cauto y mas capaz de interesar la Los suscriptores á la Historia eclesiástica del linio. Sr. Amat agena compasión. acudirán i recoger el tomo 11 y pago del 12 á la librería de la Toda la Península goza de perfecta paz. viuda de Quiroga. Sigue abierta la suscripción hasta el recibo del' 12 en que quedará cerrada. Se saca á pública subasta el suministro de…</t>
  </si>
  <si>
    <t>….éfeótps qué --------- --------- ^ - --- -- ■ - • , ' ^ ~ ----haV j&gt;ródiic^.'N^éérá si^náqsénílo grato no vernpp précisados á Los suscriptores á la Hittoria eclesiástica del limo. Sr. Amat 'Sófocar núéyás .périúrbaciories/y con cllas todos loi aeiastrés que acudirán ¿ recoger el tomo 13 y último á la libitría dé la'tfluda léKan' sn' '¿busá^-*-1, mt^íitae, ■J de Quirpga : ai que tome mas de cinco juegos se le darán át pee• «Coi! estós seútimient…</t>
  </si>
  <si>
    <t>Amat, Felice</t>
  </si>
  <si>
    <t>Felice Amat</t>
  </si>
  <si>
    <t>18/06/1831</t>
  </si>
  <si>
    <t>Gaceta de Madrid n.º 75</t>
  </si>
  <si>
    <t>…todos los meses , y se hace escritura por arípsíus diviértate -á Petra apostolo factam aedíficavít. Auctore un año, que debe empezar en el próximoS. Juan y concluir en »llmo. Dí 'D. Felice Amat, archicpiscopo Palmírensí &amp;c. &amp;c.” 1^ tdi#^ eh'8.0 maTcaimayor, i 11 ti. tamo en rústica. Al pu iguál día: la población de dicha villa es de 30 vecinos, y los me blicar # Ütóé éa 1807 lasegunda sdiciGfl de la Historia tele- moriales deben dirigirse: al expres…</t>
  </si>
  <si>
    <t>Ambro, Nicolás</t>
  </si>
  <si>
    <t>Nicolás Ambro</t>
  </si>
  <si>
    <t>…Francisco Tárrago y Riquelme; para el de Alcalá de al mismo tiempo á lo que era útil, conveniente é inevitable, como lo han Henares á D. Juan Josef Blanco; para el de Gibralcon a D. Nicolás Ambro acreditado los acontecimientos. sio Dominguez; para el de las cuatro villas de la Hoya de Málaga a D. Fran Abade que los ministros del Rey deben defender con energía el punto de cisco María Bolívar, y para el de la Puebla de Sanabria á D. Antonio Ra que hoy s…</t>
  </si>
  <si>
    <t>AMÉRICA, ESTADOS-UYTDOS VE</t>
  </si>
  <si>
    <t>ESTADOS-UYTDOS VE AMÉRICA</t>
  </si>
  <si>
    <t>27/12/1831</t>
  </si>
  <si>
    <t>Gaceta de Madrid n.º 160</t>
  </si>
  <si>
    <t>…ntiene el NOTICIAS EXTtRANGERAS. extracto de una carta del Haya, en la cual se dice que se había suspendido la gran parada que debía haberse tenido el 6 con motivo de los días del príncipe ESTADOS-UYTDOS VE AMÉRICA. de Orange: se atribuye esta contraorden á la salida inesperada de este Príncipe Nueva-Yorck 5 de Noviembre. al ejército. Se hablaba en el Haya de que el gobierno holandés habia recibido Se discutió y adoptó á una gran mayoría en el senado del 3 de Setiembre…</t>
  </si>
  <si>
    <t>Amírola, Josef</t>
  </si>
  <si>
    <t>Josef Amírola</t>
  </si>
  <si>
    <t>11/10/1831</t>
  </si>
  <si>
    <t>Gaceta de Madrid n.º 125</t>
  </si>
  <si>
    <t>…a»: D.‘Benigno CAMBIOS DEl DIA. López Ballesteros y D. Josef Zorrilla. Lóndres 38._Paris 16 á 16__ 1___Santander f b._Bilbao par á 4 daño. Segundo año dr filosofía. Primar premio: D. Josef Amírola. Segundo: .Cádiz J ídem.__Sevilla ídem ídem..Málaga 4 idem._Granada 4 ídem. D. Francisco Javier Burgos. .Alicante par á 4 b_Valencia 4 daño.__Barcelona á pesos fuertes 4 b.. Cíate de aritmética, álgebra y geometría. Primer premio: D. Joaquín Zaragoza % daño._…</t>
  </si>
  <si>
    <t>Amonio</t>
  </si>
  <si>
    <t>…r toda la caballería que hice, salir , y se situó en dicho punto á decreto de 3 del corriente, escrito de su Real mano, quede sin las órdenes ¡de &gt;u comandante el coronel graduado D. Amonio, efecto la circular motivada por una acordada del Consejo Supre Gallarza; y y a estando en.Guadarranquf, hice adelantar de dichas mo de la Guerra dei8 de Setiembre de &gt;$30, relativa é la pre compañías 30 hombres y un subalterno á Puente Mayorga, y un ferencia…</t>
  </si>
  <si>
    <t>Amores, Francisco</t>
  </si>
  <si>
    <t>Francisco Amores</t>
  </si>
  <si>
    <t>…Alonso Botas, I D. Josef Isidoro Ruiz : para otra de la catedral de-Tuy, va en la última sesión;.mas no habiéndola apoyado nadie, se aprueba el artículo rante por fallecimiento de D. Francisco Amores, á D. Benito González del con la modificación hecha por Mr. Parsut, y . queda en loa términos siguien Valie: pan otra de la colegial dé. nuestra Sefiora de Covadonga, vacante por verificándote se procederá sellalado, término en el lávente áellx tes:»No Íronto…</t>
  </si>
  <si>
    <t>Amores, Manuel Ruiz</t>
  </si>
  <si>
    <t>Manuel Ruiz Amores</t>
  </si>
  <si>
    <t>…arragan-, y para una ración.de la Orictognosia, por Widenman , 2 tomos 8.® mayor, papel 40 catedral dcGuad¡x,vacantepor muerte deD. Juan Antonio reales, pasta 55. ... Martínez , ¿ D. Manuel Ruiz Amores.•' . :■ Observaciones de las virtudes de Im plantas, por Soliva, 3 to* mot S.d marquilla, papel 24 rs., rústica 27. A consulta da la misma se ha servido S. M. nombrar para la Ordenanzas de ingenieros,2tomos8.®marquilla, rústica34™. alcaldía mayor de Torbiscoñ…</t>
  </si>
  <si>
    <t>AmoróS, Diego</t>
  </si>
  <si>
    <t>Diego AmoróS</t>
  </si>
  <si>
    <t>26/02/1831</t>
  </si>
  <si>
    <t>Gaceta de Madrid n.º 25</t>
  </si>
  <si>
    <t>…dignado nombrar, 4 consulta aw completa tranquilidad. de lá Cámara, para la alcaldía mayor de Puebla de Montaban , á r Vías dé Módéna también aseguran que la Regencia establee i- D. Diego AmoróS)-paró Ja primera de la ciudad de Barcelona, á , di-póir S. AiR. continuaba manteniendo elorden.» (G. dt F.) D. Mateo Cortés y. Zalon, y para las dos de la ciudad de Valen cia, á P. Josef Baoquells y D. Mariano Lafita. Srgtmdodrtícuio ¡acodo de la Gaceta de Fr…</t>
  </si>
  <si>
    <t>An</t>
  </si>
  <si>
    <t>15/03/1831</t>
  </si>
  <si>
    <t>Gaceta de Madrid n.º 34</t>
  </si>
  <si>
    <t>…seméjanta gastos pór los caudal» públicos ,' el. horroroso atentado, mos que estos hechos son inexactos; pero también creemos que los que ha ocasionado la muerte del Sr. brigadier gobernador D. An austríacos intervendrán, y que Francia no se opondré. tonio del Hierro y Oliver, éxije que ata corporación haga úna «Desde el principio se pudo prever que la conferencia de demostración pública del dolor de que se halla postidó él pueblo Lóndres llegaría i se…</t>
  </si>
  <si>
    <t>…salen de visitar los enfermo* contagiados). nos de s seis retratos cada uno, que contienen los siguientes: I. ° D. Antonio Lelva, Fr. Lope Feliz de Vega Carpió, Ambrosio Morales, D. An «Como quiera que la clase ¡nféricr del puebla no puede hacer uso de es tonio Solis, el P. Juan de Mariana y D. Nicolás Antonio. tos medios de precaución, que dichas gentes viven en habitaciones chicas y J. o El Canlroal Gil Albornoz, Arias Montano, Gonzalo Fe…</t>
  </si>
  <si>
    <t>20/10/1831</t>
  </si>
  <si>
    <t>Gaceta de Madrid n.º 129</t>
  </si>
  <si>
    <t>…iciembre último, resultaron electos, para sín Contestando k la objeción de que habiéndose fundado el derecho de he dico D.. Juan .Vela,.y para adjuntos D. Antonio Felipe González, D. An rencia de los Pares en tiempo de la restauración, destruida aquella por la re tonio Maltrana, D. Miguel Joaquín Michaus y D. Manuel López. volución, no es posible permitir que el otro subsista, dice que no puede con venir en que el origen de una institución d…</t>
  </si>
  <si>
    <t>An, Guillermo</t>
  </si>
  <si>
    <t>Guillermo An</t>
  </si>
  <si>
    <t>01/11/1831</t>
  </si>
  <si>
    <t>Gaceta de Madrid n.º 134</t>
  </si>
  <si>
    <t>…ano por 0. Bernardo Alaria de Calzada, tercera edición, corregida y aumentada con notas: un tomo entren pasta á 8 r$'—Leccionet de gramática y ortografié castellana, compuesta por D. Guillermo An bolsa he comercio.__Cotización de hoy i tai tres de ta tarde• tonio Jaramillo: un tomo en 8.° á 6 rs. en pasta.—Compendio de matemáticas puras y EFECTOS PUBLICOS. CaM mistas para instrucción de la juventud, por D. Francisco Verdejo González, cate de 50 dos to…</t>
  </si>
  <si>
    <t>Añádese, Kru</t>
  </si>
  <si>
    <t>Kru Añádese</t>
  </si>
  <si>
    <t>…y, que había vuelto á la ciudad, é hizo dimi •astrosa, y en la cual, no, hay que engañarse, no es ppsible permanecer. sión abdicando el poder. En tal situación, confió la Dieta al general Kru Añádese que lo que hace aun mas insoportable esta deplorable sitiMcion ea kowiecki, una especie de dictadura, con el título de presidente del gobierno, precisamente el movimiento de la tribuna y de la imprenta, combinado con el señalándole un sustituto, y dándole fac…</t>
  </si>
  <si>
    <t>Anas</t>
  </si>
  <si>
    <t>…la propiedad'en* virtud de los cualet póseé vanas fincas en aquella is ¿erra: escrita por el P. definidor Fr. Marcelino Diez Antón, la D. Domingo de Zuvia Aguir recomo heredero de D. Anas agustino calzado dcc., corregida y aumentada por el mismo autor: tasio Puyaljphjspa de Cacisto , se hace saber &gt;á los interesados en un tomo cn 8.°, última edición én 1831. Se hallará en esta coTte esta hprpaiaV^ib.lciMfin'4 y dél; en la librería de. Rodrígue…</t>
  </si>
  <si>
    <t>Ancillon</t>
  </si>
  <si>
    <t>…exigente y ejecutivo sobre los asuntos de la Bélgica. Sa no le permitía asistir ú la sesión.El marques de Londonderry consintió en'qué dice que el autor de este nuevo -sistema, el ministro Ancillon , pide que en K suspendiese todo hasta'el jufcves próximo., tren en aquel pais las tropas prusianas y no los franceses, en el caso en que-lo* belgas se negasen á adherirse inmediatamente á Lo* protocolos de las grandes Potencias. * .... 'i i.-;!:'-.- ■ ... -…</t>
  </si>
  <si>
    <t>Andre</t>
  </si>
  <si>
    <t>y i D. Andre* Tuboada, vecinos de esta corte t para asegurar la propiedad da Se recomienda i los encargado* de practicar las visitas de (anidad el mayor unos baúles que han, inventado con cania, mesa y otras curiosidades , «pie por «mero al hacerlas , jr las precauciones'…</t>
  </si>
  <si>
    <t>Andrea</t>
  </si>
  <si>
    <t>26/07/1831</t>
  </si>
  <si>
    <t>Gaceta de Madrid n.º 91</t>
  </si>
  <si>
    <t>…ató de poner en ejecución todosr lo* medios.posibles para impe seguro y cómodo para pasagerqs. dir penetrar tái» horrorosa enfermedad. Era graneé,¡el espanto y Ja, ------Se cita á Doña Andrea y Doña Mónica García Angulo, y sorpresa.en Viena, en donde, sé destinaban ya }os oías grandes edi 4 D. -Mateo y Doña Benita Beitran, hermanos los unos y sobri ficios para hospitales, en. el; caso que se introduzca /lieha enferme-, nos los otros de D. Benito García Angulo, que ha falleci…</t>
  </si>
  <si>
    <t>Andrés</t>
  </si>
  <si>
    <t>25/01/1831</t>
  </si>
  <si>
    <t>Gaceta de Madrid n.º 11</t>
  </si>
  <si>
    <t>…s intereses de dicha deuda amor- primer extracto de la de este día ! Dofia Josefa Martina Abo* tirada, cobrados en este trimestre, y son corra- lio, hija dcl temcnte da infantería D. Andrés, muerto en el caro* pendientes i. Jos vales é inscripciones adquiridas po del. honor. dn el 3 °, qué se acumulan 7 aumentan el fcmdo destinado ! su extinción...................................... 55,769 19 Cantidad señalada para la amortización de la ' cansío…</t>
  </si>
  <si>
    <t>23/04/1831</t>
  </si>
  <si>
    <t>Gaceta de Madrid n.º 51</t>
  </si>
  <si>
    <t>…sin sí' ó por .medio de apoderado en Cádiz á D. Juan Francisco de que él gobierno tunecino pueda ponerles ningún impedimento, ni Garaycoechea, quien los pondrá en comunicación con D. Andrés apoderarse de las mercancías extrangeras ó del pais, que les corres Palacios, de Caracas, con el fin deque puedan acordar sobre un pa pondan para hacer monopolio, la nación francesa no pide por sí gamento que este debe hacerles por cuenta de D. Esteban Palaci…</t>
  </si>
  <si>
    <t>23/06/1831</t>
  </si>
  <si>
    <t>Gaceta de Madrid n.º 77</t>
  </si>
  <si>
    <t>826</t>
  </si>
  <si>
    <t>…ños; pero un oficial de paz se arrojó en medio de la turba y aprehendió í KOTICIAS DB AKBKICA. Bellart, el cual fue conducido á la prefectura de policía. Al pasar Según refiere el capitán Andrés del bergantín Beackon, llegado ■por la calle de Saint-Jacques muchos ciudadanos salieron á la puer á Baltimore, procedente de Lima, de donde salió el 31 de Enero, ta de sus casas gritando á porfia: ¡Bravo, bravo! A ¡a cárcel 'los los gobiernos del Perú y Boli…</t>
  </si>
  <si>
    <t>Andrevi, Francisco</t>
  </si>
  <si>
    <t>Francisco Andrevi</t>
  </si>
  <si>
    <t>07/05/1831</t>
  </si>
  <si>
    <t>Gaceta de Madrid n.º 57</t>
  </si>
  <si>
    <t>210</t>
  </si>
  <si>
    <t>210 este artículo y del maestroCarnicer, habí» tenidola bondad daí tíSTV.í/' ■ 1000a#i é a • #** Madrid. improvisarles sobre la pizarra «1 Sr. D. Francisco Andrevi; prev» 7,075... 400..:..:....... Ideári. bítero, maestro dé la Real capilla. Esta composición rcpentjnay , : 25^91... 400. . «.♦•**•»«»• • Idem. • complicada de los alumnos se ejecutó en el acto con instrumentó», 5419... 400*♦•••••♦**♦»» Barcelona. leida en l…</t>
  </si>
  <si>
    <t>Andreví, Francisco Javier</t>
  </si>
  <si>
    <t>Francisco Javier Andreví</t>
  </si>
  <si>
    <t>01/12/1831</t>
  </si>
  <si>
    <t>Gaceta de Madrid n.º 147</t>
  </si>
  <si>
    <t>…. Tal es el drama sacro el Juicio Universal, compuesto por el célebre abierta la suscripción, ■ ——Los suscriptores á la Colección de comedias escogidas de das antiguos autoret'es— profesor D. Francisco Javier Andreví, maestro de la capilla Real , ganada fanales, pasarán á recoger en las librerías donde hayan suscrito el cuaderno 36 por rigurosa oposición , después de haber conseguido igual lauro en las respec que contiene las del Miro. Tirso de Molina, Amar porterías, y N…</t>
  </si>
  <si>
    <t>Andrychíssyicz</t>
  </si>
  <si>
    <t>03/05/1831</t>
  </si>
  <si>
    <t>Gaceta de Madrid n.º 55</t>
  </si>
  <si>
    <t>…íale»* Sin embargo, Se asegura que este cañoneo seria del comV eripcióii para acudir á su' socblrrtf^' Ya «tá'ítetablccida ta^comimicacion con1 los rusos. l^ite que la columna del general Andrychíssyicz había &lt;ostcpi&lt;» ; Sa frablí de-Liban «^ue te- éítáSih: reupiéndo fiierzai considera* •nte$ de entrar en Wengrou,y en el cual habia hecho mhchospiít bles para echarse sobre los insurgentes dé Iá LitHiiania. Sé han* re— sioneros. Otros partes delgencral Dwernic…</t>
  </si>
  <si>
    <t>Aneneo, Julián</t>
  </si>
  <si>
    <t>Julián Aneneo</t>
  </si>
  <si>
    <t>…WLttettñvtte y ietohogot del hombre tmuiblo, es La Cámara no. admite ía propuesta de Mr.-Tavernier., y por 2Sl votos crita porel célebre Mr. Aroáult, y corregida, y aumentada por D. Julián Aneneo, re contra 69 aprueba el todo de la ley. ‘ - ducidauna coleccióni cuatrodetomosauceietdeverdaderoslos seis de suy ejemplosprimera impresión;sublimes, enMotaqueobratriunfése’ componesiempre dela Se procede á discutir el proyecto de ley.para permitir se distrib…</t>
  </si>
  <si>
    <t>ANGERASj, Paslf OFICIAS ÉÍT'R</t>
  </si>
  <si>
    <t>Paslf OFICIAS ÉÍT'R ANGERASj</t>
  </si>
  <si>
    <t>16/08/1831</t>
  </si>
  <si>
    <t>Gaceta de Madrid n.º 100</t>
  </si>
  <si>
    <t>…Este ejército queda"in e'.c ’■; PAHTli ÍS'P OHC1AL. , : tA en la orilla derecha del Vístula, y tomará posiejones cerca del -arrabal de Praga. Entonces será cuando-el ejército del conde Paslf OFICIAS ÉÍT'R ANGERASj o cc; .kewitch marchará directamente sobre yarsovia; operación á, que cooperará el cuerpo.de: ejército del tenienle general. Rudiger, -in ofiidiao rpioq/A. •quién ,’rsegun el- plail adoptado, atravesará el Vístula por pulawy. (■''WroHtorás'&amp;i'dr&amp;WiO.- í Reina…</t>
  </si>
  <si>
    <t>Anguita, Ra Francisco</t>
  </si>
  <si>
    <t>Ra Francisco Anguita</t>
  </si>
  <si>
    <t>04/06/1831</t>
  </si>
  <si>
    <t>Gaceta de Madrid n.º 69</t>
  </si>
  <si>
    <t>…a que comparezca en k secretaría de.las memorias que . subdelegado de policía dé Jaén por el correo dé zytt la prisión de' fundó en el convento de agustinos calzados de esta corte D. Ra Francisco Anguita, Antonio de 'la Pefia, Antonio Blanco, Ma fael Cornejo, ministro que fue del tribunal de la contaduría ma nuel López, Cristóbal Ortega, Juan Isidro Sánchez, Manuel yor de cuentas: dicha secretaría está al cargó de Sierra, éscríbáno Montijarto, Manuel dé Marto…</t>
  </si>
  <si>
    <t>Angulo, Benito García</t>
  </si>
  <si>
    <t>Benito García Angulo</t>
  </si>
  <si>
    <t>…naban ya }os oías grandes edi 4 D. -Mateo y Doña Benita Beitran, hermanos los unos y sobri ficios para hospitales, en. el; caso que se introduzca /lieha enferme-, nos los otros de D. Benito García Angulo, que ha fallecido en dad. Corren voces de qué én este caso la Corté’y todo el cuerpo esta corte,, para que comparezcan en el término de 30 dias en el diplomático «e trasladarán á Salzbourg. (/&lt;//«*•). -: vs¡ juzgado del señor de Zuaznavar, alcalde de la Real…</t>
  </si>
  <si>
    <t>Angulo, Cirios</t>
  </si>
  <si>
    <t>Cirios Angulo</t>
  </si>
  <si>
    <t>04/01/1831</t>
  </si>
  <si>
    <t>Gaceta de Madrid n.º 2</t>
  </si>
  <si>
    <t>…prisióoe» de la mayor, importancia: loa'ónices qué ño lo Y á,consulta de la misma pan el conragimicñto da Báeza 4 saben son los que se dice qué están presos. SaU/uno 4 la calle y D. Cirios Angulo. : . se encuentra iiñ amigo que le da la enhorabuena de hollarlo sano, auuf lorxaÍAa. 1 salvo y éñ.libertad, púa le.habían dicho qñe;§íra de la conspirarc,ioñ Eopapértista, y que se lo habían llgvádo 'duirante la noche. En la extracción de la Real lotaía prim…</t>
  </si>
  <si>
    <t>Angulos, Ma</t>
  </si>
  <si>
    <t>Ma Angulos</t>
  </si>
  <si>
    <t>…Primero* premios: D. Manuel Henestross y Don cabo Blanco (.Capo Blanco), al N. 23° E. El castillo de Porga al S. 88* E. Manuel Peres. Segundos: D. Alfonso Tuero, O. Raimundo Ñero, D. Ma Angulos observados en el mismo punto. riano Gispert y D. Ramón Gántpuiano. Cíate ínfima de latinidad. Primer premio: D. Josef Bohorque*. Segun Entre el castillo de Porga y.el extremo norte de la isla Negra, S6° 35'. dos. D. Luis Sistemes, D. Manuel Mendiola, Sr. marq…</t>
  </si>
  <si>
    <t>Anrep</t>
  </si>
  <si>
    <t>17/09/1831</t>
  </si>
  <si>
    <t>Gaceta de Madrid n.º 115</t>
  </si>
  <si>
    <t>…curso sigue hasta el hemos cogido. Dos mil hoceros que había en el pueblo se dispersaron al saber Bzura; finalmente, algunas patrullas de este cuerpo adelantan hasta Rawa. que el general Anrep cargaba sobra ellos. Por nuestra parte hamos tenido 7 La 1 * y 2.a división de granaderos, asi como la 1.* y 2.a de la guardia están muertos y 43 heridos.” ''situadas sobre la orilla izquierda del Bzura, mas abajo de Lowicz, junto í la tsusiÁ. •Idea de Popowo…</t>
  </si>
  <si>
    <t>Anselmo</t>
  </si>
  <si>
    <t>12/05/1831</t>
  </si>
  <si>
    <t>Gaceta de Madrid n.º 59</t>
  </si>
  <si>
    <t>…y en sus inmediaciones; pero no dice si Sres. Ministros de la solicitud de Doña Mañuela García de Molson rusos 6 polacos. También habla de un combate muy sangrien&gt;iedrb, viuda del Sr. D. Anselmo dé Rivas, consejen* que fue to que hubo el 18 en las cercanías de Pultusk, añadiendo que no de Estado, en que pide se la asigne la viudedad correspondiente* tenia datos ciertos sobre esta acción, como tampoco sobré la bata ha convenido el Consejó, v asi lo ha…</t>
  </si>
  <si>
    <t>Antbtiin</t>
  </si>
  <si>
    <t>…biincé, iiir'tómo eh4.0 í^la rústicé; 40 n.—E(emkntós de geogra ,• Nota*^ »:• La renta! anual.[redimida i favor :dt: la, Real, Caja fía astronómica y Ji*kaescritps pqr el corotwl D. Antbtiin*16, mas bien dicho, al de loe- fondos destinado* par* amortizar,; Montehégiró; con cincó límims f un 'excelente ma'pa-mtindi enque resulta por la amorticacfioa dé los capitales de l» deuda con- dós hoja!:' tin tomo «14° i 36 ‘rt. en TÚstica j 4o én pasta. Se…</t>
  </si>
  <si>
    <t>Anto</t>
  </si>
  <si>
    <t>…quetes, lo* cuarteles y garitas Vidas de los varones ilustres de Plutarco, 3 tomos 8.®, papel 30 rs., pa»1 4n&gt; Vidas paralelas de plutarco, traducidas de su original griego por el Sr. D. Anto para estos y aquellas, y los edificios para lazareto. . . • ' nio Rani Romanillos, 5 tomos, los 4 primeros cada uno á ao rs. pasta, 17mítica, y Finalmente, todos los ayuntamientos han dado las disposiciones mas enér el 5.0 24 rs. pasta, ao rústica. gicas para…</t>
  </si>
  <si>
    <t>…ón de aqualla villa D. Josef García Lote coronel del mismo cuerpo D. Francisco Manjon: al capitán graduado;,«el asefta, y «1 capitán de la compañía de la aegunda, su alcalde mayor D. Anto propio regimiento D. Manuel Capacete; al teniente D. Josef Msria Mfmallo, nio Alaria Pacheco. Por estos supe que desde el amanecer les estaban hacicoy teniente graduado D. Francisco Llanella y subteniente D. Candido i ajada, - do fuego los rebelde»* y que se…</t>
  </si>
  <si>
    <t>Ántoñiá</t>
  </si>
  <si>
    <t>21/07/1831</t>
  </si>
  <si>
    <t>Gaceta de Madrid n.º 89</t>
  </si>
  <si>
    <t>…pañol en está edición, que consta de cuatro tomos én seis vólú*^ concesión j W áséguratttós éüc nádie b ttene ni la'qúiéréVni áunque mepes én 8." marquilla, y »c renden en casa de Doña Ántoñiá de látuV ¡éráó qui si ese podría' haberla. déSbá énténder'en términrH So jo, aí preció de 168 rs. vn. los dé papel fino con ¡estampas, vqué ligera presunción 4,144 sin ellas; y.los de papel común con estampas á i30, y sin ásegúrárláeñParis."J""¡:'/ Miádecióío…</t>
  </si>
  <si>
    <t>Antonia</t>
  </si>
  <si>
    <t>…Julio se ele dad á D. Benito Fernandez de Luco, y D. Félix Marín, como testamentarlos de la ex vaba ya el volcan 60 pies sobre Ja superficie del agua por la acumulación de presada Doña Antonia; y si no lo verifican les parará perjuicio. ----- Se cita á todos los que se crean con derecho á los bienes que quedaron par muel las sustancias que habia arrojado. le de D. Josef Garrido, del comercio que fue de Málaga, para que dentro de 30 días, que por úl…</t>
  </si>
  <si>
    <t>Antonio</t>
  </si>
  <si>
    <t>…lipe uba partida de i$ hombres y un oficial sagrada del Rey nuestro Señor. Supe igualmente que el capitán cótySnfmo'de tomar laéspaldi á los malvados , mientras él con el graduado D. Antonio. Montes de Oca, á.qmencs los enemigos ériíésb' de jatropa bajaba'del'parage quenombran Torre ó Monte buscaban desaforadamente, y le hirieron su criado, se unió alpfidé la Redrera, para ocupar ¿1! centro,y vencer todos los ob«iáculos cial que defendió el punjt…</t>
  </si>
  <si>
    <t>15/02/1831</t>
  </si>
  <si>
    <t>Gaceta de Madrid n.º 20</t>
  </si>
  <si>
    <t>…iones que nacen del agra* cuatro'billetes enteros de la rifa. de una casa en esta e?rte.¿,sejpren uksimienáo. svj ■ --Ui- n ;:■: : i•- • . ,-'t viene á(los tenedores los dirijan I D. Antonio. Juan.de.yjldomla, «u, «Ségunjébqarañnifésihdb el R. Obispoesta obra será en su cta- del comercio de Biíbaoyáfin que el .interesado no se,veaobl ¡ga en paal de &lt;ha primerastde,Europa: que las 900 y mas'varas que do 4-presentar, en ía. Dilección geoeral.de. Re…</t>
  </si>
  <si>
    <t>05/03/1831</t>
  </si>
  <si>
    <t>Gaceta de Madrid n.º 28</t>
  </si>
  <si>
    <t>…- capitalista. El que quiera interesarse en Ja Real empresa tratará )j*b»n loe do* famosos capitanes de ladrones Pierres y Serrano. por sí ó por persona debidamente autorizada con D. Antonio l'c'ieron esta sorpresa y cercaron el edificio el subteniente de »o- Cano Manuel, director económico deja misma, y presidente de tu junta de gobierno, establecida.en la. villa de Albacete, calle g ntaifiós Realistas D. Pedro Pió Lozano , cl sargento D. Elias…</t>
  </si>
  <si>
    <t>28/04/1831</t>
  </si>
  <si>
    <t>Gaceta de Madrid n.º 53</t>
  </si>
  <si>
    <t>…el horroroso atentado cometido en esa plaza con. el benemé- nazas ó con falsas- promesas ha logrado atraer á su partido las ciu 'ito gobernador de ella, coronel dehese regimiento^ D. Antonio dades de Elbassan, Tirana, Cavaglia , Durazzo, Croia y Ochvi 5 iel.flierro y Oliver, asesinado" cruelmente, que ha sido víctima da. Os he reunido para, manifestaros el estado-en que nos encon de sii lealtadá mapos de li, facción impía que pretende. trastornar…</t>
  </si>
  <si>
    <t>…tros ministros liberales tomar mez: para, la de Calatayud a:D.'Manuel Demctrio.de.la Torreí partido'en defensa de Portugal".monárquico contra la Francia para las dos de Zaragoza 4 D. Antonio. Vega, y Seoane.y jj. Jotricolor. . . . sef-Antonio Herrera y Zanon, y para! el: corregimiento idé Bar— ' «Cuando se envía úna escuadra para exigir que se dé satisfac bastro á D. Lucas López Prado. . , ¡ -. &gt;: . ción por haber violado un tratado ~qtie impone…</t>
  </si>
  <si>
    <t>…a pública dido Antonio Romero y Perez: para la de Daimiel á D. Diego expectación; los Soberanos de Europa están prontos á aplaudiros Antonio Montero y Pelaez: para la de Llerena á D. Antonio .si salís bien de la empresa; haced que estos se sonrojen de su ig Machado y Montano: para la de Mérida á D. Gerónimo Tor norancia , que se horroricen de su despotismo. El pueblo está á recilla de Tejada: para la de; Viílanueva de la Serena á D. Josef vuestra…</t>
  </si>
  <si>
    <t>…. conr. d. Cranada 37$ i 38. f nota» edición y traducido aumentada con latina de la última castellano, cirugía, al . 16. id. al Dichas 4 por jpr.risid. ico ,00. id. Alicante ¿ 9»° D. Antonio edición un Lavedan, por tomo en en pasta esta en marquilla, última if 00. ai Títulos * Amsrerdan, de 5 portador al cont- por loo Valencia id. de todo de género y Don aumenta» por corregidas oraciones, rs.—Observaciones á 10 00. Barcelona á pesos fu {Hamburgo,…</t>
  </si>
  <si>
    <t>Antonio, Nicolás</t>
  </si>
  <si>
    <t>Nicolás Antonio</t>
  </si>
  <si>
    <t>…. Antonio Lelva, Fr. Lope Feliz de Vega Carpió, Ambrosio Morales, D. An «Como quiera que la clase ¡nféricr del puebla no puede hacer uso de es tonio Solis, el P. Juan de Mariana y D. Nicolás Antonio. tos medios de precaución, que dichas gentes viven en habitaciones chicas y J. o El Canlroal Gil Albornoz, Arias Montano, Gonzalo Fernandez de Córdoba, húmeda* en qué respiran un aire corrompido, siendo ellos ademas generalmen D. Francisco Quevedo y Villegas,…</t>
  </si>
  <si>
    <t>AntonioPa-ea-</t>
  </si>
  <si>
    <t>…'(5'r murieron.3, ; . : .r JO-Vicente,d? Cura: para otra de ia colegiata de Roa, vacante por promoción ; Fú riáhtóck so&gt;re 603 habitanteshubo 166 contagiados, de losque mti- . de D. AntonioPa-ea- ¿ D. Manuel Zapatero: para otra de lá4c-.Lafcaapor ''iieriM'Í3^Í^~f^T^n£niM.r2. mueños por cada 13 Jiábitanfec. . , ^fallecimiento de D..Francisco.Martincz, á IX Juan García A ¡arpón: para -'*■' ErrElbiíg-afe .2251.hab¡tántcí hubo lól^cníérmos, sanaronrS7 y f…</t>
  </si>
  <si>
    <t>ANUNCIOS</t>
  </si>
  <si>
    <t>…palatinado' les ha correspondido según sus clases. de Plozk, y adelantan destacamentos hasta si otro lado de. aquel —oo^oc»río. Dicen, con referencia á cartas particulares, que el general ANUNCIOS. Gielgud pereció de resultas de haber perdido, ambas piernas en una acción coa los rusos , y que el enemiga se habia ,dirigido cao gran &gt; CoHtinúa el catálogo de lat obras que se hallan de venta en el des- parte dé su fuerza desde Wilna sobre Kawen. pacho y a…</t>
  </si>
  <si>
    <t>ANUNCIOS, Euge</t>
  </si>
  <si>
    <t>Euge ANUNCIOS</t>
  </si>
  <si>
    <t>…o. Primer premio: Excuso. Sr. con solidado* 8^-__Deuda sin ínteres 44 á*. de duque de Luna. Segundo: D.’ Josef Azlor. ' Fíiica experimental. Primero: D. Josef Rodrigues. Segundos: D. Euge ANUNCIOS. nio Ahumada y D. Pedro Madrazo. Fortificación. Primero: D. Josef Manzanos. Segundo: D. Juan Bessieres. Continúe el catálogo úe loe estampar que te hallan ia venta en ¡a Calcografía ia la Im Geografía. Primero: D. Tomas Ibarrola. Dos segundos fueron sorteados…</t>
  </si>
  <si>
    <t>Aparici, Mateo Boix de</t>
  </si>
  <si>
    <t>Mateo Boix de Aparici</t>
  </si>
  <si>
    <t>…icitado á SS. MM- coa el mismo objeto dación alguna por suministros hechos á las referidas tropas que se y con igual expresión. acrediten con informaciones ó con recibos dados por D. Mateo Boix de Aparici, ya difunto: que continúen retenidas las certifi PARTE NO OFICIAL. caciones que lo están en la contaduría general de Distribución re NOTICIAS EXTRANGERAV ferentes á dichos suministros: que también continúen en suspensa ‘ 6 sin ser reconocidas como deuda legít…</t>
  </si>
  <si>
    <t>Aparicio, Pedro</t>
  </si>
  <si>
    <t>Pedro Aparicio</t>
  </si>
  <si>
    <t>…us criadas llevan, todos la escarapela blanca. . ara el de Onteniente á.D. Juan Antonio Marco; y para el de Se dice qua la duquesa de íerry tiene laintencion de conocer S i joba 4 D. Pedro Aparicio. y ver" bien ésta ciudad, 'antes de pasar á Turin ;Mr. Blacas ha se guido á Cárloc AlbertO.á Génova, £1 Rey de Cerdeña ha exami Los interesados en el extinguido monte pió de criados mayo nado coa el mayor cuidado la plaza de Alejandría , y ha mandado, res de…</t>
  </si>
  <si>
    <t>Apsley</t>
  </si>
  <si>
    <t>…n bastó esta observación, v la violencia cesó como .por encanto; del alma. En seguida dictó ja inscripción que debía ponerse sobre salvando de este modo la casa del duque y la del lord Apsley. tu sepulcro: llamó al príncipe de Carignan, y aun le dió algunos Después de recorrer á Parklane, se dirigió el populacho hácia la consejos, recomendándole sus pueblos, y encargándole que les ma morada del duque de Glpcester, cuyqs cristales rompió: en seguin…</t>
  </si>
  <si>
    <t>Aragón, M. B. García Suel</t>
  </si>
  <si>
    <t>M. B. García Suel Aragón</t>
  </si>
  <si>
    <t>…resante de un grumete francés abandonado Preciot de los principales frutoí en las provincias en 1.® de Setiembre. es una isla desierta, traducido de la octava edición francesa por D. M. B. García Suel Aragón.—Almuma. Trigo, á 12 rs. fanega del páis: cebada,á lid.: acei to; las excelentes máximas de moral esparcidas por toda la obra hacen que sea una te, á 36 rs.vino, á 7 id. deE enlasrústica.—Tratadomas titiles para laeconómicoeducacióndi dela criala infancia.de…</t>
  </si>
  <si>
    <t>Aranzana, Jacinto Martin</t>
  </si>
  <si>
    <t>Jacinto Martin Aranzana</t>
  </si>
  <si>
    <t>27/09/1831</t>
  </si>
  <si>
    <t>Gaceta de Madrid n.º 119</t>
  </si>
  <si>
    <t>…Alvaro Campaner; para la de Osuna á D. Diego Crespo de León blicados cinco, y desde el dia 18 de este mes se está ya entregando el 6.a y Luque; para el corregimiento de Sahagun á D. Jacinto Martin Aranzana; - .. Breve compendio Je ios neos y coetumbret de ios dos repúblicas romana y griega. para uso de los jrfvenes que se dedican á la latinidad: un tomo en 8.a Se hallará es para el de Marbella i D. Juan Cansino y Bejines; para la alcaldía mayor de la librería d…</t>
  </si>
  <si>
    <t>Árbisu</t>
  </si>
  <si>
    <t>29/09/1831</t>
  </si>
  <si>
    <t>Gaceta de Madrid n.º 120</t>
  </si>
  <si>
    <t>…y * en paita en la librería fie Cumia y en . la lAprtati 4? Bóffos* (r) Próntó sabremos la «actitud de éstos guarismos. Si 36? bombees abandonaron '——En virtud dé providencia del Sr. Árbisu ,del coqejq mareada de la puerta, •• á Varsovia cuando la amenazaba a] asalto, sin duda habré sido para atacar | Rotara; emplaza dio* «gatos qué te consideren con derecho á Ha bien» quedados por fifil*y teniendo ««te iberia* inferiores, debía-haber venida ya…</t>
  </si>
  <si>
    <t>Arenas, Francisco de Flores y</t>
  </si>
  <si>
    <t>Francisco de Flores y Arenas</t>
  </si>
  <si>
    <t>06/08/1831</t>
  </si>
  <si>
    <t>Gaceta de Madrid n.º 96</t>
  </si>
  <si>
    <t>…el dia 22 de Abril de 1819, en ____Coqutiismo y presunción, comedia original en tres actos y que el Sr. Clouet iióprincipio á la obra de su fundación, le ve en verso, escrita por D. Francisco de Flores y Arenas. Se vende que 90 en balde S. M. y su ¡lustrado gobierno han dispensado su en Madrid én las librerías de Sojo y Quirogü, á las cuales podrán alta protección á tan útil establecimiento, asi comó también se re dirigirse los libreros de'las provincias que gusten…</t>
  </si>
  <si>
    <t>Argénsola, Bartolomé Leonardo de</t>
  </si>
  <si>
    <t>Bartolomé Leonardo de Argénsola</t>
  </si>
  <si>
    <t>…da. jardo , D. Diego Hurtado de Mendoza y D. Alvaro Navia Osorio. Historia. Primer premio: Excmo. Sr. conde duque de Luna. Segundo: 7. ° D. Luis de Requesens, D. Francisco Valles, D. Bartolomé Leonardo de Argénsola , D. Juan de Ribera, D. Juan de Palafux y MeAdoza y el nuestro Fr. Luis Ponte D. Joaquin Griñan. de León. Lengua italiana. Primer premio: D. Silvestre Collar. Segundo: Exce 8. ° D. Diego Mesla y Guarnan, D. Diego Covairublas y Letva, el maestro Juan da lentís…</t>
  </si>
  <si>
    <t>Arias, Nicolás</t>
  </si>
  <si>
    <t>Nicolás Arias</t>
  </si>
  <si>
    <t>01/03/1831</t>
  </si>
  <si>
    <t>Gaceta de Madrid n.º 26</t>
  </si>
  <si>
    <t>…NCIOS. . ./ JEjnfrada. ' Los fliscriptores al tratado elemental de Jtfíese de Mr. Bor Algtciras 3t de. Enero. . Bergantín español de guerra Manza dante traducido al castellano por D. Nicolás Arias, acudirán i nares , del Ferrol. Barcelona a, dt Febrero. Bergantín español de guerra Guada- recoger el tomo a.° á las librerías de Razóla, Cifnentes y Tejada, dónde se halla toda la obra i precio de 60 rs. en rústica. Ute, de Cartagena. Cádiz idem. .Bergantín…</t>
  </si>
  <si>
    <t>Arizága, Lorenzo Izagulrro y</t>
  </si>
  <si>
    <t>Lorenzo Izagulrro y Arizága</t>
  </si>
  <si>
    <t>544</t>
  </si>
  <si>
    <t>…irmbre al alcalde presidente del ayuntamiento. Valencia. Trigo, de 9 £ 11 pesos el cahíz: celada, £ 44 id.: maiz, £74 —El que tenga noticia de la éiistencia 6 del fallecimiento de D. Lorenzo Izagulrro y Arizága, profesor de cirugía, natural de S. Martin de Zalgo, provincia de Alava, y rs. la barchilla: arroz, £ 13 pesos la carga: aceite, £ 32 rs. arroba: vino, £ 11 de edad de 31 artos, que se embared en Barcelona para la Habana en Marzo d Abril rs. el cántaro: seda…</t>
  </si>
  <si>
    <t>Arlanges</t>
  </si>
  <si>
    <t>30/08/1831</t>
  </si>
  <si>
    <t>Gaceta de Madrid n.º 106</t>
  </si>
  <si>
    <t>…ia reed mero 20, y habiéndolo alcanzado, le mató 50 hombres y le ar ificación del acta -, ó por haber reclamado los derechos que el artí rojó á los barrancos de Oned-el-Kermes. El coronel Arlanges, del culo 46 da al ministerio; pues en este último caso, protestará con -30, salió al mismo tiempo de la Quinta, y persiguió vivamente á toda la energía que le sea posible. {Ruido y murmullo al lado iz- -los árabes cuando querían ganar el puente. El enemigo s…</t>
  </si>
  <si>
    <t>Árpe, Francisco de Paula</t>
  </si>
  <si>
    <t>Francisco de Paula Árpe</t>
  </si>
  <si>
    <t>…quilla, papel 24 rs., rústica 27. A consulta da la misma se ha servido S. M. nombrar para la Ordenanzas de ingenieros,2tomos8.®marquilla, rústica34™. alcaldía mayor de Torbiscoñ £ D. Francisco de Paula Árpe: para Obras-poéticas de Cienfuegos, 2 tomos 8.® prolongado, papel la de Priego £ D. Eugenio Javalqúinto: para la de Santander á 80 rs., pasta 40. D.: Pedro Remon: para la- de León á D. Joaquín Perez Minayo: En papel vitela,-papel 40 n- continuará.') para la s…</t>
  </si>
  <si>
    <t>Arriaga, Joscf Hemcterio.de</t>
  </si>
  <si>
    <t>Joscf Hemcterio.de Arriaga</t>
  </si>
  <si>
    <t>…idos .por Jos señores.D. Mariaqo Latorre , D...Pedro Pérez, D. Luís An Sñéí'éfti rs., para cuyo primer rematé se ha SCÓalado'etd'a t de Setiembre prtalmo, gulo. D. Manuel,Éordons, D. Joscf Hemcterio.de Arriaga, D. Restituto estradosy pare eldesegundo'la ordrnaciony último^'ltodrid.el to del U.tnismú.pliegoendeamboscondicione*dei la hora de latasanigeetodoc* en lpi.en González, D. Inocencio Pardos, D. Juan Guzpi, P. Josef Airóyo , D. Jo- te escribanía de Kaya, . £N…</t>
  </si>
  <si>
    <t>Artechea, Antóftib’</t>
  </si>
  <si>
    <t>Antóftib’ Artechea</t>
  </si>
  <si>
    <t>…ueda cqle- ; Miguel Josef Pedrera ; D. Josef Bermudez; D. Bernardo Josef ra morbo , y la -falta de subsistencia* sqb mallín pretexto que. la Nufiez; la Real caja de Consolidación; D. Antóftib’ Artechea; cáusa vqrdádéra &lt;1? los pascosrnintares de^ zparispal Pie|Mtsch llar, D, Ensebio María Ortiz de Zárate; D. Felipe Gortrtéz de Hüm»enormes masas ac hombres quese reúnen ásu retavuardi a; serán ran; D. Manuel de Laquintana; D; Bemárdino Herafia1; Di -Pedro tín…</t>
  </si>
  <si>
    <t>Asetoio, Josef</t>
  </si>
  <si>
    <t>Josef Asetoio</t>
  </si>
  <si>
    <t>…ismar; y los-guardias rusos batieron —, Coléccion' de1 muestras dé letra bastardilla, escritas y grabadas casi al misnio tiempo al ^general- polaco Ununslci ,quc perdió toda * por D. Josef Asetoio, grabador de Si M. Consto dé 10; f¿toinsiss su artiHeríayyfue herídogravcmerite.(G. de: jF.} - , suprecioá 81 ra. /y i sueltas 4 7 cuartos: se hallarán len la librería ¡jipisaátfof Úa9egaMte*.--it: de la:viuda do*Martin. La liatsraade Wicst-Kapdiie. (isla deW…</t>
  </si>
  <si>
    <t>Asísteme</t>
  </si>
  <si>
    <t>10/02/1831</t>
  </si>
  <si>
    <t>Gaceta de Madrid n.º 18</t>
  </si>
  <si>
    <t>…*. ¿¿.constituyen en una miserable inacción. Para hacer ,frente ra et primer ayuntamiento de aquella villa capital, en unión coa en lo posible á sus lamentables efectos, el Excmo. Sr. Asísteme, su presidente el fundador gobernador militar y político de la mis* auxiliado por las demás autoridades, ha adoptado cuantas medi nía coloma el coronel D. Luis de Clouet, se dirigieron á la igle das filantrópicas están ¿ su alcance, y él resultado ha sido el…</t>
  </si>
  <si>
    <t>Asistente</t>
  </si>
  <si>
    <t>…tro Señor en su Real cédula de 20 de Miyo de 1829 El, Real consulado por el cuerpo de comercio ••e«e 5.000 (de que hablamos tnas extensamente en la Gaceta de 25 de Julio El Excmo. Sr. Asistente...................... 6,ooo de aquel año), fueron bastantes á llevar á este punto la grande obra Y ademas otros particulares han hecho socorros en metálico f, de fundación de esta coloqia, deseada en la coHe hacia 150 años, efectos de comestibles. : y detenid…</t>
  </si>
  <si>
    <t>17/12/1831</t>
  </si>
  <si>
    <t>Gaceta de Madrid n.º 156</t>
  </si>
  <si>
    <t>…dispuso que proporcionasen boletas escogidas para el alojamien rción: la contradicen Mlr. GuiUard y el informante de la comisión , y la Cá to «fe lo* demas individuo», y S. K. el Sr. Asistente ha dado las correspon mara la «leseeha. dientes órdenes para que todo él tiempo que permanezcan en ene ciudad ten r Af discutir el articulo 2.* del proyecto «k ley presenta Mr. Petiil ciertas gan entrada franca en el teatro. En fin, tanto los compafierot del…</t>
  </si>
  <si>
    <t>Atborooz, Josef Carrillo de</t>
  </si>
  <si>
    <t>Josef Carrillo de Atborooz</t>
  </si>
  <si>
    <t>…io Heredia y D. Antonio Socueva.. rt». D. Pedro González de Mendoza, Vasco NnOez de Valboa, D. Melchor de Ma Lengua ingleta. Primero: D. Pedro Madrazo. Segundo: D. Josef Ro canas, D. Josef Carrillo de Atborooz, Fr. Francisco Jiménez de Clsneros y Hernaudo dríguez. de Alarcon. (CV continuará.) Bellas letras. Primero: D. Josef Mascaras. Segundo*: D. Josef Zorrilla y D. Eugenio Ahumada. . Historia romana contada i los niños, traducida del francés por D. Manuel Gonzá D…</t>
  </si>
  <si>
    <t>Atnit</t>
  </si>
  <si>
    <t>…la fidelidad, para conservar sin menoscabo las pre ANUNCIOS. . rogativas de la Corona Real.” A las 10 de la misma mañana se Los suscriptores 4 la Historia eclesiástica del -limo. Sr. Atnit celebró una función de iglesia con el Santísimo expuesto, cantada acudirán 4 recoger el.tomo 7.0 y pago del 8.° á la librería de la por. el .deán de la catedral de Tortosa, para dar gracias 4 Dios por viuda de Quiroga. Sigue abierta la suscripción, y se, hace…</t>
  </si>
  <si>
    <t>Atvarez, J. M.</t>
  </si>
  <si>
    <t>J. M. Atvarez</t>
  </si>
  <si>
    <t>17/11/1831</t>
  </si>
  <si>
    <t>Gaceta de Madrid n.º 141</t>
  </si>
  <si>
    <t>…cua dernos , y en las principales librerías del reiné. Reus. Trigo, á 44 n- fanega: cebada, á 204 id.: aceite, á 29 rs. arroba: ------instituciones da derecho Roas de Regata , por D. J. M. Atvarez. El objeto de esta vino, á 18 rs. el cántaro. obra .es dirigir el estudio de los que se dedican á la carrera de abogados en uno de Tartosa. Trigo, de 50 i 52 rs. fanega: cebada, á 18 id.: maíz, de 24 á los cursos mas importantes, cual es el de las leyes de! p…</t>
  </si>
  <si>
    <t>Augereau</t>
  </si>
  <si>
    <t>…ha. hablado últimamente :. mas, ex-ayudante general ycomandantcdelós partidarios leone £1 gabinete francés ha sido el primero qué sometió al nues ses en 1814 bajo las órdenes del mariscal Augereau, acusacb de tro el proyecto d$ un congreso, y ved aqiii cual ha sido el moti- haber excitado al odio y al desprecio ¡del gobierno de S6 M., en. Vó’qüe'lcháínddcidb á'esto. «En el estado de irritación en que un manifiesto que se ha insertado en la Tribuna, y c…</t>
  </si>
  <si>
    <t>Augusto</t>
  </si>
  <si>
    <t>…del Rhin. No hay duda que todas estas disposi llos ,.de los cuales muchos se obstinan en no pagar sus cargas feudales. Al lle ciones tienen una inmediata relación con el viage del príncipe Augusto a Lugar á estos renglones vienen i avisarme que vario» aldeanos cometen los mayo xemburgo. (Cot.) res excesos, y han asesinado í muchos señores, entre ellos el conde de Kegle- ____ Se vendían públicamente los retratos grabados y en litografía de Cárlos x, vie…</t>
  </si>
  <si>
    <t>Austri, Estanislao Guilarte y</t>
  </si>
  <si>
    <t>Estanislao Guilarte y Austri</t>
  </si>
  <si>
    <t>…ra la «lección disimulada. . , de la islá de Tenerife á D. Manuel González Pinto; para la de Vera y Mo«Ruego á la Cámara observe que aquí no se trata, ni de una cuation de jacar á D. Estanislao Guilarte y Austri; para la de Antequera i D. Rafael poder ministerial, ni de la dignidad de Par; sino que se agita á su presencia María Dohnet; para la de Villafranca de Córdoba á D. Francisco de Paula Ucuestion de toda la dignidad Real." (Bu ¡os teatroe: Si! Sil En los extre…</t>
  </si>
  <si>
    <t>Aúvillon, Juan</t>
  </si>
  <si>
    <t>Juan Aúvillon</t>
  </si>
  <si>
    <t>…Bélgica, em co rato. r„, .. donde.el pueblo acaba de hawr.tuna;revolución sangrienta., patft , x Gerona iZ ett Enero. asegurar mejor su creencia! El día 16 del. próximo .Diciembre D. Juan Aúvillon, barón, No quiero hablar de Ia¡f"tfeinS5' naciones católicas, porque cabaliero. de la orden Real del mérito militar , ex-capitaii de la nadie pretendería hacernos creéé qñe él Catolicismo está á pique legión núm.° 41 deí ejército francés j natural de Generac…</t>
  </si>
  <si>
    <t>Avila, Josef Gonzalo de</t>
  </si>
  <si>
    <t>Josef Gonzalo de Avila</t>
  </si>
  <si>
    <t>09/04/1831</t>
  </si>
  <si>
    <t>Gaceta de Madrid n.º 45</t>
  </si>
  <si>
    <t>…incipios, y en fin, se ha reproducido en sultaban reos D. Josef Julián Solís, D. Lucas Ugarte, D. Miguel esta tribuna la cuestión con motivo del proyecto sobre los alboro Vázquez, D. Josef Gonzalo de Avila, D. Francisco Pacheco y tos. Cuando la Inglaterra se vió hace 20 años amenazada por la D. Josef Encalada, el proceso contra dichos acusados por infoe-f Francia ¡qué hizo el gobierno inglés? ¡Dijo: dejadme hacer; en macion, recolección y confrontación; y habie…</t>
  </si>
  <si>
    <t>Avilés, Juan de</t>
  </si>
  <si>
    <t>Juan de Avilés</t>
  </si>
  <si>
    <t>…S. M., abandonado sus familias para perseguir y destruir los enemigos del pues yo no he hecho tius que procurar imitar á tan dignos mili- trono, y singularmente á los dos heridos D. Juan de Avilés, y tares. Josef Navas, al referido paisano Juan Gil, muerto á manos «Los que han tenido la fortuna dé poder trabajar mas en esta del Manzanares, qué es de estado viudo, de edad de 40 años, con ocasión ha sido mi columna de vanguardia á las órdenes del coro de…</t>
  </si>
  <si>
    <t>Avilés, Juan de Austria y Pedro Mendez</t>
  </si>
  <si>
    <t>Juan de Austria y Pedro Mendez Avilés</t>
  </si>
  <si>
    <t>…mas el cólera. 4. ° D. Antonio Agustín, D. Alvaro de Bazan, B. Sancho Dévlla, Aotollo de NeEntre las personas distinguidas y bien acomodadas, y entre las de la clase medie brlja, D. Juan de Austria y Pedro Mendez Avilés. (Je caatimard.) sé presentan pocos ejemplares de muertos, y se puede decir que muchos han Tienda de variae géoeroc, donde toe hay txlrangene y del paie: un tomo en •.&lt;&gt;, perecido no del cólera sino de otras enfermedades anteriora, ó por falta &lt;W rústica á 4…</t>
  </si>
  <si>
    <t>Áwkland</t>
  </si>
  <si>
    <t>…cesan de decir que el dia el duque de Sussex un gran número de exposiciones sobre el bilí de reforma; 10 del corriente entrarán en Gand.'Se da por cierto que todo el plan se redu lord Áwkland pidió que s&gt; leyera por tercera vez el bilí sobre vinos, dicien ce á asegurar bien el Escalda: que si Chasse se muestra complaciente con la do al mismo tiempo que no creía que la nueva tarifa de derechos, propuesta restauración de los diques, a precisamente c…</t>
  </si>
  <si>
    <t>Ay, Josef Sobejano</t>
  </si>
  <si>
    <t>Josef Sobejano Ay</t>
  </si>
  <si>
    <t>PDF p. 8</t>
  </si>
  <si>
    <t>…z. *.7'!‘'7 1I99Ó... 400* Madrid. ""'' ■' .77 'n■''.: según el esldó móJieHtó’, coihpuéstá' jfer • * v Granada.; * ■ Escuela dt solfeo is«&amp;::: .400* •¿ • • 400* • • • • • V Cádiz. D. Josef Sobejano Ay2Ía, profesar.del Rtal seminario de nobles 21491.. . t 400- *•»«;• i.*.»»:» ?' Cartagena. de Madtid: terceraty últiim.pai;tc, ,que da á^copocer por medio 24814-.- 400 »,» * • •« • • » • «t/* Cádiz.. . de sús escalas y leCciónes iaié ílivés de dó eii‘ í’.%, 2.*…</t>
  </si>
  <si>
    <t>Ayala, Esteban de</t>
  </si>
  <si>
    <t>Esteban de Ayala</t>
  </si>
  <si>
    <t>…a que en los primeros dias del El día 5 del corriente felicitaron á S. M. á nombre del Excmo.. próximo Enero presentará sus credenciales. ayuntamiento de la ciudad de Puerto-Ríe», D. Esteban de Ayala, Como el Pontífice que se elija debe reunirlas dos terceras par vo:al de la junta de Correos, 7 D. Manuel de Ledesma: el prime tes de los votos, mas uno, es necesario que por lo menos se reúnan ro tuvo la honra de pronunciar el discurso siguiente: en cónclave…</t>
  </si>
  <si>
    <t>Ayala, Sobejano</t>
  </si>
  <si>
    <t>Sobejano Ayala</t>
  </si>
  <si>
    <t>21/06/1831</t>
  </si>
  <si>
    <t>Gaceta de Madrid n.º 76</t>
  </si>
  <si>
    <t>…e Brun. i 30 id;.: aceite, á 42 r*. arroba: vino, de 27á34 rs. la cántara» -lai Lechuguinas caprichosas, variaciones para forte piano, según su calidad. ..• \e._ compuestas por el profesor Sobejano Ayala. Se hallarán en la li Han entrado en esté puerto en todo el nite de Mayó 64,1»- brería de Hermoso, su precio 10 rs. vn__ En la misma se encuen ves, 4 saber : 5 de América, 17 extrangeras y 42 de cabotage. tran los métodos de solfeo y piano, las variaciones de…</t>
  </si>
  <si>
    <t>Ayer, Carlos de</t>
  </si>
  <si>
    <t>Carlos de Ayer</t>
  </si>
  <si>
    <t>…os del gran duque Constantino, que estaban si Brújelas 11 de Julio. tuados &amp;■ su espalda formando escalones. En nuestra ala derecha era mas encarnizada la pelea; el regimiento del príncipe Carlos de Ayer se puso en camino la diputación que ha de llevar al Prusia, parte del de Araktschejew y dos compañías del regimiento príncipe Leopoldo la noticia de la aceptación de los prelimina de Lituani» se ‘batieron con el mayor denuedo. Cuando I09 re res. El Diario de…</t>
  </si>
  <si>
    <t>Ayud, Juan de Dios</t>
  </si>
  <si>
    <t>Juan de Dios Ayud</t>
  </si>
  <si>
    <t>…, diihibleen lSreíigionyen lawciédad./ *.¡í' ,"v ". pasta 48 rs., rústica 44* ' 1 «Alentados con Un lisoriierá esperanza, yathóa ¿ dedicarnos ¡, Jutámea de ,las aguas de Jaén, por D. Juan de Dios Ayud*í cón tesón ¿‘ jábirair vuestra felicidad. En medip ^de. la angustia y tomo 3.°, 8.°, papel 9 rs., pergamino 10. 'aftiCciónes qüe hchíos expetiméntado desde el pnnwr iTOinentq ae Ensayos del conde de Rumfbrd, 2 tomo* 8.°, papel 33 rs., Tiúestia éléáácÍon"ál p…</t>
  </si>
  <si>
    <t>Aziiar, Antonio</t>
  </si>
  <si>
    <t>Antonio Aziiar</t>
  </si>
  <si>
    <t>…rpo de ejército de Lítuania se halla entre Grodno y Bia* cita á toda la que se crean con derecho á la herencia de lktok. Del lado del Quina te acercan cuerpos de granaderos rusos, D. Antonio Aziiar, apilan que fue del extinguido cuerpo de in .y .algunos regimientos del cuerpo del general Sedeen marchen bá- válida de le ciudad de Lugo, en donde falleció abintestato, para .ciaBreze. Estas noticias han hecho subir los fondos en.Francfort. que dentro dei té…</t>
  </si>
  <si>
    <t>Azpñero, Justo</t>
  </si>
  <si>
    <t>Justo Azpñero</t>
  </si>
  <si>
    <t>…esiones orgánicas, ósea Compendio de anatomía patológica, por G. Audral, descuentos establecida con el propio objeto, y manifiesta la necesidad de supri traducido al careliano por D. Justo Azpñero , profesor de medicina en esta corte. mir las fórmulas y requisitos que aburren y disgustan á los capitalistas, que se Cuándo en una ciencia se ba llegado á descubrir el verdadero camino de la ilustración, dedicarían á promover obras capaces de aliviar Ya sue…</t>
  </si>
  <si>
    <t>B, M.</t>
  </si>
  <si>
    <t>M. B</t>
  </si>
  <si>
    <t>…olección'. Alas librerías donde se hayan suscrito. sobré Icé atrincheramientos de la 9ii1dad . no ha tenido ninguna acción seria, —Engañar cp* la verdad, comedla en tres actos, de D. M. B, de los Herreros. Se Como en el dia no puedcyatomlrla ofensiva, se están construyendo bajo el vende en la librería de Escantilla y en los despachos de billetes de los teatros, á 4 rs., y A g en las provincias; Cádiz, Hortal y compañía; Sevilla, Caro; Barcelon…</t>
  </si>
  <si>
    <t>Ba, Luis López</t>
  </si>
  <si>
    <t>Luis López Ba</t>
  </si>
  <si>
    <t>…ojt dél correspondientes á su puntual cumplimiento. =:Rubricado de la Real mano de mismo en cl caso de reincidencia. 'j1',V' '-'"J 'S.M.EnS. Ildefonso á 10 de Setiembre de 1831.aA D. Luis López Ba llesteros. ' íeccioh TkacnaA'.'■ - &gt;e,.r '■ ‘r- • , '! .i.'"íhío;. iniih PARTE NO OFICIAL. Del Colegio de Agentes de Cambime je eé Junta Slndu M. NOTICIAS EXTRANGER.AS. 130. Los Agentes, de: Cambios deíía£rid'fÓrmaráh un Coligió 'sepa- Art. ■ , XUSIA. Petenbu…</t>
  </si>
  <si>
    <t>Baggelaar</t>
  </si>
  <si>
    <t>…los enamigos que ocupaV batos de Mr. de Brouckere. ban las casas y el bosque inmediato. C ____ Con fecha de ayer escriben de Gante lo que sigue: - El duque de Sajorna-Wéímar-y el coronel Baggelaar han diy Los holandeses se han apoderado del fuerte de Sta. María. Por rígido á pie este ataque con un valor muy singular. ^ Falta de cañones, que abupdan entre nuestros enemigos, no pueden Tengo el honor de recomendar á V. M. al mayor Tegelaer.; mantener sus…</t>
  </si>
  <si>
    <t>Bagot</t>
  </si>
  <si>
    <t>…ro plenipotenciar!® de Londres, y qué en esta le ha reemplazado sir John Bfich; pero lo cierto es S. M. Prusiana cerca de la corte de Lóndres, en unión con MM. Rotschild, - que el embajador Bagot permanece siempre cerca del Rey de Holanda, y que y á presencia de Mr. John Venn, notario público, han entregado en el ban - no se separará trastoque los negocios déla Bélgica se terminen dé una manera co de Inglaterra el dia 8 del corriente la suma de 781,20…</t>
  </si>
  <si>
    <t>Bahi, Juan Francisco</t>
  </si>
  <si>
    <t>Juan Francisco Bahi</t>
  </si>
  <si>
    <t>…: escrita por L. |, M..-ltobert, médico del laaaseto de Marsella, a.» edi S. M., dilate y prospere su reinado. Por la noche se iluminaron «tos cuar ción, tradurida y publicada por D. Juan Francisco Bahi, caballero de la Real y dis tinguida orden española de Carlos tu, médico honorario de g. M. Itc. Esta obra es teta y ks calles por donde S. M. habia pasado, asi como las inmediatas: hubo muy útil á (odas-las pera odas recargadas de la higiene, y á carotas se…</t>
  </si>
  <si>
    <t>Ballay, Francisco</t>
  </si>
  <si>
    <t>Francisco Ballay</t>
  </si>
  <si>
    <t>05/05/1831</t>
  </si>
  <si>
    <t>Gaceta de Madrid n.º 56</t>
  </si>
  <si>
    <t>…dé aquella'ciudad de recomendarlo pez, que con el beneplácito de S. M. ha grabado en este nuevo al gobierno, exponiendo en los términos mas honoríficos lo mu- género en España el profesor D. Francisco Ballay. Se hallará de ‘■cho que' debió Seéillaá tan benemérito español. venta i 30 rs. en las estamperías de los suizos, calles de Atocha, : - Hasta elticrtipo de la guerra de independencia sirvió en cali del Cármen, del Príncipe y de la Almudéna, y en la librería d…</t>
  </si>
  <si>
    <t>Ballestada</t>
  </si>
  <si>
    <t>…cto. (AVan. 7.) medallas como las ó* arrila. . -j . - ’Idefn. acerca dc uquid«cioa de suministros hecha i la* tropas Arquitectura. Copiar la fachada que en. la cau.del Excmo. del. general Ballestada (JNnm. S.) ’ , .Igah, sobre provisión de gobierna , corregimisntos y aMdíag Sr. conde de Altamira dispuso j ejecutó el celebre arquitect&lt;&amp;\Dbn Ventura Rodríguez , completando el todo de ja; línea de cortado en las , Islas Filipinas. (Num. pi) 4.1* calle,da la…</t>
  </si>
  <si>
    <t>Ballestero, Diego Saavedra Fa Joaquin</t>
  </si>
  <si>
    <t>Diego Saavedra Fa Joaquin Ballestero</t>
  </si>
  <si>
    <t>…ledo, Martin de Azpilcueta y D. Luis de Gdngora. Saldaña, D. Juan Sureda y D. Francisco Sánchez; la suértc recayó en Don 6. ° D. Alonso Tostado, D. Gerónimo de Zorita, Luis Vives, D. Diego Saavedra Fa Joaquin Ballestero* y D. Juan Sureda. jardo , D. Diego Hurtado de Mendoza y D. Alvaro Navia Osorio. Historia. Primer premio: Excmo. Sr. conde duque de Luna. Segundo: 7. ° D. Luis de Requesens, D. Francisco Valles, D. Bartolomé Leonardo de Argénsola , D. Juan de Ribera, D. Juan…</t>
  </si>
  <si>
    <t>Ballesteros</t>
  </si>
  <si>
    <t>…d de que las oficinas de ejército de Andalucía 'procediesen í la liquidación de Jos suministros hechos á las tropas . La Real maestranza de Valencia por medio de sus diputados del general Ballesteros durante la guerra de la independencia; y los Sres. marqueses' de Arneva y de Valverde, y la ciudad y pro ' enterado S. M. se ha servido mandar, conformándose con el. pa vincia de Cuenca representada por los Sres. marqueses de Valverde recer del consejo suprem…</t>
  </si>
  <si>
    <t>Ballesteros, Luis López</t>
  </si>
  <si>
    <t>Luis López Ballesteros</t>
  </si>
  <si>
    <t>Actuación administrativa o judicial</t>
  </si>
  <si>
    <t>…mplimiento. ferible y en documentos al portador, al mismo interes de 4 por Señalado de la Real mano de S. M.=Madrid 28 de Marzo de 1831. 100 al año que hasta ahora disfrutaron. =A D. Luis López Ballesteros. Art. 2,° Por ahora no se librarán mas documentos al portador que por la mitad del total de los vales consolidades que existen. Enterado el Rey nuestro Señor del expediente formado para : Art: 3.° Sus tenedores recibirán á su elección, en cambid de poner en a…</t>
  </si>
  <si>
    <t>…en 8.a regular á 8 rs. en distinguen. Por fin SS. MM. salieron muy satisfechos, diciéndolo pasta. Se vende en Madrid en la librería de Hurtado, y.en las asi en alta voz al Excmo. Sr. D. Luis López Ballesteros, lo que principales del reino. debe alentar singularmente á nuestros fabricantes. de novenas al Santísimo Sacramento , Santísima- ' ■ Antes de salir‘dé las salas permitieron que las personas cita —Colección Trinidad, virgen de los Dolores, S. Josef j S. Anton…</t>
  </si>
  <si>
    <t>…va la ac miento. En S. Ildefonso á 18 de Setiembre de 1831.= Esté rubricado de la ción del legítimo propietario contra el mismo vendedor ú otras personas que Real mano de S. M.= A D. Luis López Ballesteros. tengan responsabilidad legal en los actos con que baya sido desposeído de los efectos ó defraudada su propiedad. Real decreto creando en Madrid una Bolsa de Comercio. Art. 8.a No será permitida en lugar público ni secreto otra reunión para La España que pued…</t>
  </si>
  <si>
    <t>…la riqueza del reino en la Real orden siguiente que le ha dirigido timó» la orden de que mandase que depusiesen las armas las tropas que ocupaban con fecha 8 del actual el Exento. Sr. D. Luis López Ballesteros, Secretario de la plaza, y que se pusiesen en poder de las de S. M. 1. Esta orden se ejecutó Estado y del Despacho Universal de Hacienda: sin pérdida de tiempo, y el 9 del presente la guarnición polaca, que consistía «Enterado el Rev nuestro Señor por el ofic…</t>
  </si>
  <si>
    <t>Balltster, Josef</t>
  </si>
  <si>
    <t>Josef Balltster</t>
  </si>
  <si>
    <t>28/05/1831</t>
  </si>
  <si>
    <t>Gaceta de Madrid n.º 66</t>
  </si>
  <si>
    <t>278</t>
  </si>
  <si>
    <t>…r de esta villa, se cita á los que se consideren acreedores á los ta *de declamación española de este Rea) conservatorio, se. proroga ifienqs quejian quedado por fallecimiento, de D. Josef Balltster, * *r«l 3 del próximo Junio basta el 15 del mismo. veoif» y del comercio quf fue de esta corte, para que dentro del término.de quince días acudan ,por dicho juzgado y escribanía de • .J- ■ . CAMBIOS DJil DIA. Martínez á usar , del derecho de quesc crean asist…</t>
  </si>
  <si>
    <t>Baltasar</t>
  </si>
  <si>
    <t>…de su constitución física y moral, de sus atribuciones y fenó paredes de la capital con un cartel en, que. se leían en. caracteres menos sexuales, y de todas sus enfermedades: por D. Baltasar de abultados estas palabras: »]No mas Rey! ejérzase el.gobierno por Vigucra, del Real colegio de medicina de esta corte. Esta obra, «los solos mandatarios de la nación ¡ confiase el poder ejecutivo fruto de 30 años dé observación, lectura y meditación del aut…</t>
  </si>
  <si>
    <t>…de 18o8.en Madrid, ha cabido en suerte con el primer extracto de la de este día £ Doña María - Como era de temer , atendkhs las copiosas lluvias del pitado» Josefa Araujo, hija de D. Baltasar, capitán que fue del regimien invierno, f ias qíiese siguieroa después de entrada ia primavera, to^infanteríade la Princesa y muerto en el' campo del honor. la gran cantidad de vapores elevados á la-atmósfera, han producido en el estíotetribles tempestades en…</t>
  </si>
  <si>
    <t>Bar</t>
  </si>
  <si>
    <t>09/06/1831</t>
  </si>
  <si>
    <t>Gaceta de Madrid n.º 71</t>
  </si>
  <si>
    <t>…virtud de providencia del Sr. Doncel, teniente corretídor Diálogpa,ú.oficios oc Citeron,por Valbuena, 2 tomo* 8 mar-, dp esta villa, se hace saber á los acreedores del concurso d« D. Bar quilla,fqpe!24rs.,pasta32,rústica2d. tolomé Ortiz de Paz, que dentro del término de dos mese* precita*2 . Decreto*, taiao 14» papel 18-r*.-, parte-24, rústica 19. (Se se pNaenseu 4'lD. Francisco Arana, uno de los síndicos da dicho a;*, -. • ^ ' &gt; • concurso,…</t>
  </si>
  <si>
    <t>Bar, Ramón''</t>
  </si>
  <si>
    <t>Ramón'' Bar</t>
  </si>
  <si>
    <t>…l regimiento de S. Fernan das que, wf encuentran próximas á la pobláciori'del Real campa- do, que se halla en S. Roque con licencia, y -marchó á 1? línea 'fti?ntf&gt;í.;'jr1'como su 'comandante D. Ramón'' Bar ragucr destacará deseoso de acreditar[laÉrtqcza de tus sentimientos por la causa hacia la playa de S., Felipe uba partida de i$ hombres y un oficial sagrada del Rey nuestro Señor. Supe igualmente que el capitán cótySnfmo'de tomar laéspaldi á los malvados , mi…</t>
  </si>
  <si>
    <t>Bardeleben</t>
  </si>
  <si>
    <t>…tos, cosas de suma ueccsicLd 5 con piezas de i 8, con las cajas y el tren correspondiente, y estaban manda para salir del estado provisional, insiste en su proposición. das por el coronel Bardeleben y por el brigadier Van-Turen; á poco rato al Voces á derecha é izquierda: Apoyado! apoyado! gunos cañonazos anunciaron la llegada det Príncipe. Me pareció de unos 58 á El Presidente: Voy á consultar La opinión de la Cámara. OÜ años de edad; le acompañaba un n…</t>
  </si>
  <si>
    <t>Barg</t>
  </si>
  <si>
    <t>…ral; surgentes de Albania, quedándose por vía de rehenes con los hijos Martinoff con lós regimientos de granaderos de Astrakan y Suwa-1 y parientes de" dichos bajás. / ' ' row; el general Barg con los granaderos de Ekaterínoslaw y el ____Escriben de Scútari- que han llegado í Gortza 129 bosnia- tercer regimiento de carabineros; el -general Manderstem con Ir cos; van á Pesrent para unirse con Mústafá, bajá de Scútárí,,' primera división del primer c…</t>
  </si>
  <si>
    <t>Barona, Ramón</t>
  </si>
  <si>
    <t>Ramón Barona</t>
  </si>
  <si>
    <t>…López Ballesteros. En Munich también bay mucha actividad: el 20 salió un con voy muy considerable 'de artillería y de municiones para diferen El Excmo. Sr. duque de Medinaceli, 7 D. Ramón Barona tes plazas del reino, y principalmente para Landau. Estos pre , Ortiz, regidores perpetuos de la ciudad de Burgos, y á nombre de parativos militares contradicen muy claramente I* protestas pací &gt;u ayuntamiento, han tenido el 29 de Diciembre último el honor fi…</t>
  </si>
  <si>
    <t>Barra.Se, Francisco Javier</t>
  </si>
  <si>
    <t>Francisco Javier Barra.Se</t>
  </si>
  <si>
    <t>…trla de VaUés. las lenguas árabe, hebrea, griega,.francesa , juliana é inglesa,, de cuyos prin -----Otrervaeionet robre el abuitedmicnto de aguar ie Madrid, y el modo de aumen por D. Francisco Javier Barra.Se vende en Madrid en la llbrerta de Sojo: tu cipios gramaticales fueron examinados, después dé traducir en ellas conpure- tarla», r rs. preclof zq y exactitud.. , ¡ —Se szca i púbélca subastá is ejecución dé las obras de aumento del cuartel de-ca- ■ Los premios…</t>
  </si>
  <si>
    <t>Barragan-, Antonio Pineda y</t>
  </si>
  <si>
    <t>Antonio Pineda y Barragan-</t>
  </si>
  <si>
    <t>…s sobre la historia natural del. reino de Valencia, Salvador deGranada, vacante por muerte de D. Rafael Valdeca- por Cavanilles, 2 tomos folio, papel ISO rs., rústica 148. fias, á D. Antonio Pineda y Barragan-, y para una ración.de la Orictognosia, por Widenman , 2 tomos 8.® mayor, papel 40 catedral dcGuad¡x,vacantepor muerte deD. Juan Antonio reales, pasta 55. ... Martínez , ¿ D. Manuel Ruiz Amores.•' . :■ Observaciones de las virtudes de Im plantas, por Soliva, 3…</t>
  </si>
  <si>
    <t>Barraguer</t>
  </si>
  <si>
    <t>…uadarracque, porque am ■ Dé Real orden lo traslado á V. E. pira su inteligencia y fines bos puntos habían quedado.en descubierto, en razón á que obran Ibpbrtufio's &amp;c. , : , do el comandante Barraguer con sujeción á mis instrucciones, ha bia replegado, sobre la línea la fuerza que en ellos estaba. LleguéParte-.dado por el Excmo. Sr. Comandante general del Campo de ai.1 i, yireimpuse de todo lo acaecido, y de que el general goberna ■\ -San Roque. &gt; ' dor de…</t>
  </si>
  <si>
    <t>Barraícoa, Gregorio</t>
  </si>
  <si>
    <t>Gregorio Barraícoa</t>
  </si>
  <si>
    <t>…goza á una suerte el dia de la industriosa villa de Alcoy, en el reino de Valencia. Sir 30 de Diciembre de este año á un real vn. el billete, Seis onza»L ayuntamiento y corregidor D. Gregorio Barraícoa, después dé de oró y un relox dé lo mismo, una virgen del Pilar de filigrana haber mejorado las principales calles de la villa, á que teguirání de plata, seis cubiertos, seis Cuchillos', dos platos y dos salero* Jas demas, han dispuesto abrir un acueducto sub…</t>
  </si>
  <si>
    <t>Barrio, Juan Antonio Monet del</t>
  </si>
  <si>
    <t>Juan Antonio Monet del Barrio</t>
  </si>
  <si>
    <t>…mayares de s. Bartolomé, Cuenca, Oviedo y él Arzobispado en Salamanca, de Santa Cruz en Valladolid y de S. Ildefonso en Alcalá'de Henares, rústica j rs. cios del mariscal de campo D. Juan Antonio Monet del Barrio, gefe de bri Real cédula sobre planta y atribuciones del tribunal mayor de cuentas, rústica gada de la Guardia Real de infantería, se ha servido nombrarle comandante ó fSe . general del campo de. Gibraltar. Sepulcro de lts delicias del mundo , por Heredero ,…</t>
  </si>
  <si>
    <t>Barrionuevo, Juan</t>
  </si>
  <si>
    <t>Juan Barrionuevo</t>
  </si>
  <si>
    <t>…sus auspicios. infatigable zelo, y sin darse el menor descanso, el secretario de este.gobierno . «Pero la clemencia no es el único título del tíóHo- Como custodio de' las militar D. Juan Barrionuevo, y el oficial de esta secretaría de policía Don leyes es también depositario de la fuerza .armada. EL Voto de las Cámaras v.j-í Agustín Bada, en ausencia del secretario, que me acompañaba en la expedición. lemnemente manifestado al pie del trono, y las august…</t>
  </si>
  <si>
    <t>Barrois</t>
  </si>
  <si>
    <t>…allí a disposición y por petición del Rey Lepoldo unos 129 lera-morbo se ha propagado desde 13 de Julio hasta 12 de Agosto en 560 hombres, que forman In división , mandada por él general Barrois. El cuartel pueblos del reino de Hungría, habiéndose contagiado i^,í97 personas, de jas general del mariscal Gerard y el duque de Orleans se trasladarán á Maubcuge; que han muerto 21,933: 7,555 se han curado, y siguen aun enfermos 14,909. en cuyos alrededores…</t>
  </si>
  <si>
    <t>Baskewitz</t>
  </si>
  <si>
    <t>24/09/1831</t>
  </si>
  <si>
    <t>Gaceta de Madrid n.º 118</t>
  </si>
  <si>
    <t>…ce, de aventurar una acción á la orilla derecha del Vís jábalo túÚ 4 batallones f 6 escuadrones « arrojaron sobre; nuestras tula , por cuya razón el general Rotsen había pedido ai conde Baskewitz le en évjuízédm^tas cuales se réplegaTOo.'Ia'infantería enemiga tomó el camino, y viase refuerzos;puea en caso que el ejército polaco entero verificase su salida da. lé utúó con 4'cafi0nes.cn uña buena posición, mientras qúe la caballería for-; Fraga para abr…</t>
  </si>
  <si>
    <t>Bastholomer</t>
  </si>
  <si>
    <t>…FlOÍAL. tienen á su bordo tropas y artillería que deben desembarcar muy NOTICIAS EXTRANGERAS. j ’pfoñto. ' - Las npticias'oficiales publicadas el 5 en Riga anuncian que el GKECIA. coronel Bastholomer había batido completamente á los insurgen Atenas 27 de -Marzal. tes de la Litiianiaí El general mayor Schurmann entró en la ciu Ai fia Jai .turcos han abaldonado el territorio griego; pero dad principal del circuí? de Swule. El Emperador Nicolás ha</t>
  </si>
  <si>
    <t>Baudrand</t>
  </si>
  <si>
    <t>…mas del poco apoyo que le ha concedido hasta ahora el ministerio dé los Países-Bajos, que S. M. había adherido al protocolo número 34, y ingles, ha sido conducida á Lóndres por el general Baudrand, ayudante de que por consiguiente comenzaría en el 29 á medio dia el armisticio propuesto, campo del duque de Orleans. Nuestro ministerio espera con impaciencia la para concluir el 10 de Octubre á la misma hora. contestación. ( Nacional.) rXANCJA. ____ El Dia…</t>
  </si>
  <si>
    <t>Bayeu, Ramón</t>
  </si>
  <si>
    <t>Ramón Bayeu</t>
  </si>
  <si>
    <t>…na Retrato de D. Rafael Mengs , 2 rs. en la Cámara la mayor agitación; al fin se calma un poco, y la votación no Trece estampas grabadas al agua fuerte de varios pensamientos, por D. Ramón Bayeu, la rs. minal ofrece el siguiente resultado: diputados presentes 425; á favor del ar - La Madre del Divino Redentor, por Bruneti, 6 rs. tículo 386; en contra 40. Queda aprobado el nuevo artículo 23 con las adi El Salvador del muodo, por el mismo profesor, 6 r…</t>
  </si>
  <si>
    <t>Bayo, Hilario</t>
  </si>
  <si>
    <t>Hilario Bayo</t>
  </si>
  <si>
    <t>…cabezados én favor de Doña. María Sloper, y en su circulación gua bandera. (Cot.j __ tuvieron varios endosos; el primero de ellos fecho en Madrid á 19' ESPAÑA. dé Agostó de 1826 á D. Hilario Bayo bajo la firma de María Ló pez, que se. dice suplantada, estando pendiente hasta el dia la re Madrid 22 ir Ahril. mesa por dicha oficina de Renovación de los otros restantes vales «. Hemos recibido por extraordinario periódicos de Francia que comprendidos en l…</t>
  </si>
  <si>
    <t>Bazan, Alvaro de</t>
  </si>
  <si>
    <t>Alvaro de Bazan</t>
  </si>
  <si>
    <t>…or esto D. Alonso 3a a vedra , D. Cervantes de Erclita y de Josef Patlfio. se ha visto palpablemente que esta clase es á quien ha acometido mas el cólera. 4. ° D. Antonio Agustín, D. Alvaro de Bazan, B. Sancho Dévlla, Aotollo de NeEntre las personas distinguidas y bien acomodadas, y entre las de la clase medie brlja, D. Juan de Austria y Pedro Mendez Avilés. (Je caatimard.) sé presentan pocos ejemplares de muertos, y se puede decir que muchos han Tienda…</t>
  </si>
  <si>
    <t>Bclfort, Joaquín Gómez de Silva</t>
  </si>
  <si>
    <t>Joaquín Gómez de Silva Bclfort</t>
  </si>
  <si>
    <t>15/12/1831</t>
  </si>
  <si>
    <t>Gaceta de Madrid n.º 154</t>
  </si>
  <si>
    <t>…á la Cámara, no solo para re ciembre de 1831.ssLuis de Paula Furtado de Castro do Rio de Mendoqac=Sr. formar las leyes, sino también para reformar las costumbres; que en la direc D. Joaquín Gómez de Silva Bclfort. (Id.) ción de puentes y caminos hay ezorbitantes abusos, pues con solo dar una ESPAÑA. ojeada á sus planes, se verá que es un abismo en donde se pierden las rentas del Estado; y reservando para cuando se discuta el presupuesto el manifestar Madrid 14 de Dici…</t>
  </si>
  <si>
    <t>Bclliard</t>
  </si>
  <si>
    <t>30/07/1831</t>
  </si>
  <si>
    <t>Gaceta de Madrid n.º 93</t>
  </si>
  <si>
    <t>…w entrada en ella con su esposa Josefina por la puerta de gún dicen, el ex-Emperador del Brasil. (El Tiempo.) Ladeen ,á la cual se le puso el nombre de puerta de Napoleón. _____El general Bclliard está ya de vuelta en esta capital después de haber desempeñado la comisión de recibir al príncipe Leopol INGLATERRA. do en Calais, y de acompañarle hasta las fronteras de la Bélgica. Ldndres 18 de Julio. (D. de D.) Fondos público!. Tres por 100 consolidados 8…</t>
  </si>
  <si>
    <t>Bclliird</t>
  </si>
  <si>
    <t>12/11/1831</t>
  </si>
  <si>
    <t>Gaceta de Madrid n.º 139</t>
  </si>
  <si>
    <t>…a sesión se abrió á las 12 , hailándeñe llenas de gente las tribunas, ob los rebeldes, y para restablecer el orden legal.. _ servándose que en la de los diplomáticos se hallaba el general Bclliird y otras -Con este (Ajeló le hemos conferido émplias poderes, é intimamos á núes-’ varías personas agregada á la legación inglesa; y después de haberse leído el tro consejo de Estado, á nuestros fieles súbditos, a los alcaides, corregidores f acta de la sesión…</t>
  </si>
  <si>
    <t>Bcmetti</t>
  </si>
  <si>
    <t>26/05/1831</t>
  </si>
  <si>
    <t>Gaceta de Madrid n.º 65</t>
  </si>
  <si>
    <t>…baeque . haciéndoUsau»: Hjí i JRonm b it Mayt. fnr coaiiderabte pérdida, y al pasar el fuente cogió prmooerpe . 2 aitialn y M il dhdns ¿apoderándose ajenias de cuatña stloaes ¿|RL cardenal Bcmetti bi publicado un edicto, cuy» tenor &lt;• sin cureña, que hizo arrojar al rio. El general DweniclB ¡M&amp; insigue: ■mellas veces rehacer su infantería al amigo del fuego da; f»&gt;afrt*r- K Artículo l.° «Todos aquellos que habiendo tomado parte en licita para conservar…</t>
  </si>
  <si>
    <t>Bcniiia, Felipé</t>
  </si>
  <si>
    <t>Felipé Bcniiia</t>
  </si>
  <si>
    <t>15/01/1831</t>
  </si>
  <si>
    <t>Gaceta de Madrid n.º 7</t>
  </si>
  <si>
    <t>…. Los decreto* que le —Se cita a loa que se conceptúen con derecho á los hiaóes que ha dispensado su clemencia y magnanimidad no necesitan cóman- -han quedado por fallecimiento de D. Felipé Bcniiia ; vecíno que tarjo*; ellos hablan directamente al corazón de los napoliiahóe. Al fue de esta corte , uñado Con Doña Clementa Pene , 'ocnrrido leerla* esto* no podrió menos díe prorutfipir ¡ana el Rey!; y esta abintestato el i.* de Noviembre último, pan que en…</t>
  </si>
  <si>
    <t>Bcnitez, Josef García</t>
  </si>
  <si>
    <t>Josef García Bcnitez</t>
  </si>
  <si>
    <t>…ase miento de las Alpujarras, á D. Miguel Antonio Company: para el de Scgo- dé patageros. —Se saca ú pública subasta el suministre de pao púa las tropas, cebada y paja para via, á D. Josef García Bcnitez: para el de Linares, á D. Francisco García la caballería «tutes y transeúnte» es la comprensión del ejército de la capluoia ge. Ortiz: para el de Trujillo, á D. Manuel Antonio Novo* y Campa; y para ■eral de Costilla la Nueva por térmioo de un aOo contado desd…</t>
  </si>
  <si>
    <t>Bcnitez, Juan</t>
  </si>
  <si>
    <t>Juan Bcnitez</t>
  </si>
  <si>
    <t>…des, se cita á los herederos-dé la referida último, por medio de los voluntarios Realistas de Juscar y sú ca marquesa y á los que presuman tener interés en su herenéia y bie pitán D. Juan Bcnitez, Benito del Rio, Frahciséo Fernandez (Jtlitti' nes, para que dentro del término de 30 dias comparezcan por me Cartucho), Antonio Moreno, Jaime Aragonés y Andrés tronza-' dio dé procurador en dicha Real audiencia y sala para proseguir lez {altas Cigarrón), ttí…</t>
  </si>
  <si>
    <t>Bcrnasla, Manuel</t>
  </si>
  <si>
    <t>Manuel Bcrnasla</t>
  </si>
  <si>
    <t>…— ..Se cita á los herederos de la difunta Dolía Antonia Fernandez Arana, viuda y he comprendidas las islitas. Estimó asimismo la distancia que los separa de algu redera que fue de D. Manuel Bcrnasla, natural y vecino de la ciudad de IngnMtay nos puntos de Sicilia, i saber del territorio de Nenti 25 millas; de Mazzara para que en el término de un mes se presenten por si ó por apoderados en dicha ciu 50 y 65 de Marsala. Aseguran algunos viageros que el dia…</t>
  </si>
  <si>
    <t>Be</t>
  </si>
  <si>
    <t>…rtel general de los belgas está en Malínes. Se baten en sión! ' Las sesiones- del LBxemburgo están .suspendidas por la falta las-¡rtrñediaciatiés'de'Anvers; y sin la mediación del general Be de. asistencia de lamayor partir los. Pare» de Firaficja, y esta e» liiard el dia 5 por la mañana, que ya habia espirado el armisti la razón poir ta cuil irada sé hú'réstréltd» sobré ¡dicha respuesta, que cio,'se' hubiera'empezado el bombardeo de aquella ciud…</t>
  </si>
  <si>
    <t>Bé</t>
  </si>
  <si>
    <t>…: »Ia cuto que tuve el honor A dirigir al Sr. Presi- gohiemos constitucionales son para estas Potencias un verdadero...... Aoie ha «¡A «foco 4c una comunicación que me ha hecho el general Bé*V' . -Concluidas las interpelaciones y las explicaciones, se separó la asamblea i Lliard (mevintímte) jr sir Adair: juno fue á ota comunicación no se la puák las cinco y media; habiéndose resuelto que el día siguiente á las diez se re- ' &lt;kr publicidad', pero…</t>
  </si>
  <si>
    <t>Beaumont, Diego de Alava y</t>
  </si>
  <si>
    <t>Diego de Alava y Beaumont</t>
  </si>
  <si>
    <t>18/10/1831</t>
  </si>
  <si>
    <t>Gaceta de Madrid n.º 128</t>
  </si>
  <si>
    <t>558</t>
  </si>
  <si>
    <t>…un brévé sumario de las'tres aristocracias militar, . prenso Real, en enanillo demarca imperial. «elésiásiiea y judicial que antiguamente'hubo en Francia, poniéndolas en para- 19. D. Diego de Alava y Beaumont, el conde de Gondomar. Pedro de Rlvadenellelo con la'que hoy Se desea conservar, y manifestando los vicios de aquellas t*, et obispo de Orense, el conde de Campo manes y el conde de Floridablaoea. y la utilidad de esta. CadaCada cuadernoretrato sueltode seisá…</t>
  </si>
  <si>
    <t>Becerro, Juan</t>
  </si>
  <si>
    <t>Juan Becerro</t>
  </si>
  <si>
    <t>…a sorpresa del-mariscal-iDiebitsch. neral de esté reino y costa, por el comandanie de vp^uatariosRea En las dos jornadas últimas han perdido loi polacos'hombres listas dé Igualeja D. Juan Becerro.” Lo que con Ja mayor &lt;Mtis- entremuertos y heridos. . &lt;• : Íavieka. . . JVott1. En la Gaceta próximn se publicarán otrosdos partes en que el mismo .Sr.conde dé los. Andes da'cuenta de. haber sido Augshsrgo so de-Febrero. fusilados jos iiS.(prisioneros, y de;…</t>
  </si>
  <si>
    <t>Behen</t>
  </si>
  <si>
    <t>15/10/1831</t>
  </si>
  <si>
    <t>Gaceta de Madrid n.º 127</t>
  </si>
  <si>
    <t>…marchó á su encuentro un cuerpo de ejército ruso. Esta divisia* gracia concedida á los pueblos de pagar sus atrasos en papel de la deuda con polaca ha elegido para que la manda al coronel Behen. solidada se Umita á los adeudos en favor de la Real Hacienda, ó se extiende La Gaceta de Poten asegura con fecha del 23 que un destacamento de po también á las contribuciones enagenadas de la Corona que por esta razón no lacos había también abandonado á Brze…</t>
  </si>
  <si>
    <t>Beintheim</t>
  </si>
  <si>
    <t>152</t>
  </si>
  <si>
    <t>…llones, y.se- . En la;,noche dej 5.al.6 pasó el Pó por las inmediaciones de ia sú marcha, para reunirse Con el resto del ejército. El 21 se .Francoliitá,y de Santa Mam Midalcua el príncipe Beintheim á la Eliaban interceptadas por el deshielo las comunicaciones mire Pra .cabeza de sus tropas., y.entró en Ferrara sin. hallar la ;menor resis ga y Varsovia , lo que hada rnponer que los polacos concentrados, tencia, ¡Este «refuerzo ¿ -enviado en virtud del de…</t>
  </si>
  <si>
    <t>Beitran, Benita</t>
  </si>
  <si>
    <t>Benita Beitran</t>
  </si>
  <si>
    <t>…nfermedad. Era graneé,¡el espanto y Ja, ------Se cita á Doña Andrea y Doña Mónica García Angulo, y sorpresa.en Viena, en donde, sé destinaban ya }os oías grandes edi 4 D. -Mateo y Doña Benita Beitran, hermanos los unos y sobri ficios para hospitales, en. el; caso que se introduzca /lieha enferme-, nos los otros de D. Benito García Angulo, que ha fallecido en dad. Corren voces de qué én este caso la Corté’y todo el cuerpo esta corte,, para que comparezcan…</t>
  </si>
  <si>
    <t>Bejines, Juan Cansino y</t>
  </si>
  <si>
    <t>Juan Cansino y Bejines</t>
  </si>
  <si>
    <t>…ompendio Je ios neos y coetumbret de ios dos repúblicas romana y griega. para uso de los jrfvenes que se dedican á la latinidad: un tomo en 8.a Se hallará es para el de Marbella i D. Juan Cansino y Bejines; para la alcaldía mayor de la librería de Calleja Esteban, á 3 rs. en rústica. Ita i D. Francisco Romero del Valle, y para la de Huesear de Baza á D. Die ——Memorias sobre lo ntilidad de ¡o importación y crio dtl ganado lanar de rano per go Barroso y Gallo. fe…</t>
  </si>
  <si>
    <t>Belford, Manuel Esquível-de Sotor Silva</t>
  </si>
  <si>
    <t>Manuel Esquível-de Sotor Silva Belford</t>
  </si>
  <si>
    <t>…s del reino; y última ____ Estampa que representa al Salvador: copia del célebre cuadrp mente nombra S. M. con aquella fecha á D. Joaquín Gómez de pintado por Dolci, y grabado por D. Manuel Esquível-de Sotor Silva Belford, Desembargador de Agravios, para intendente ge mayor. Se hallará en la calcografía de la imprenta Real, y en l*s neral de policía de la corte y de todo el reino. tiendas de les suizos calles de Atocha y del Carmen , á 12 rs. y Reina la mayor tranquilidad en L…</t>
  </si>
  <si>
    <t>Beliiard</t>
  </si>
  <si>
    <t>…____ Corren voces de que el almirante Codrington ha recibido or te á la'luneta de S. Lorenzo'ocupáda por‘los holandeses. 1 ¿. den de pasar con su escuadra;&gt;al- Escalda. (Idem.) El general Beliiard -ha vuelto á salir para Amberes ; el Rey ____ Ei riéíf.obispado de íXerry lia sido conferido al cufiadq del está, en Malines, y de todas partes llegan guardias cívicos volum- lord Grey.,, , ¡,. •- ¥r. • . i,,)T tarios, y ál -momento sé les destina hácia la Ca…</t>
  </si>
  <si>
    <t>Belliaírd</t>
  </si>
  <si>
    <t>20/08/1831</t>
  </si>
  <si>
    <t>Gaceta de Madrid n.º 102</t>
  </si>
  <si>
    <t>…lan sostenidas sus. esperanzas por seguri poldo acaba de trasladarse á Lovaina, adonde debe habérsele re dades particulares, que se apresuran á comunicar á sus compatrio- unido el general Belliaírd. Se cree que mañana habrá una acción tas de VársoVia comoréalidades. Por otra jarte las relaciones «n aquel punto. ' que la Francia é Inglaterra sostienen con Rusia , se hallan en 'el Rúrtmonde 5 de Agosto. mejor estado.; , de modo que podemos asegurar, que:…</t>
  </si>
  <si>
    <t>Bélliard</t>
  </si>
  <si>
    <t>…brdo lo que deseaba, el prip£ipc/de; Metternich no tendrá dificultad, reo frntues.) ... como puede muy bien suponerse, en abandonar su conquista: co— _^E1 13 salió para BrusdLu el general Bélliard , que hace '&amp;* mo'diestro Vdíírico dederáf ' el terreno eii donde hasidosacrificada dia»' halna, llegado de aquella ciudad. Según el Diario del Comrrtw la’übertad'íieh donde-’ios italianos,-engaaádos y hechos :víctimas lleya el encargo de notíficar al Regenté…</t>
  </si>
  <si>
    <t>Belliárd</t>
  </si>
  <si>
    <t>292</t>
  </si>
  <si>
    <t>…obedecer á lat Mr. Lebeau: Señores, tengo el honor de presentar» la nota que. autoridades de Julio, que quería» hacer valer la ley tabre asonadas, esta mañana me ha dirigido-él . general Belliárd , cuyo tenor es asi i y se reunieron, ál pueblo-, pero ¡á qué pueblo! al que grita viva la «El general Belliárd se felicita por poder anunciar al Sr. mi república, y planta los árboles de la libertad. Los soldad» repinistro de Negoci» extrangerosde.la Bélgica…</t>
  </si>
  <si>
    <t>Belliard</t>
  </si>
  <si>
    <t>808</t>
  </si>
  <si>
    <t>…algunas observaciones robre hasta ahora en ninguna de sus pretensiones. Pregunta cuál es él ca la efiéíosa^c*rta que-Coa$echaí27 del presente ha escrito el lord rácter con que el general Belliard está en Bruselas, pues i él no Pónsomby á nuestro usiiífttró de Negocios extrangeros. Dice el le consta se halle acreditado ni cerca del regente ni cerca del con lord.....” ,. . r , greso : la misma duda manifiesta acerca del lord Ponsomby, que Presidente: «P…</t>
  </si>
  <si>
    <t>…gobierno belga, y. Mr. Camilo Smet desdé la mesa. «El voto dé Mr. Bcytz es salga de Bruselas. Es de creer que el.gobierno francés hará lo mis condicional como el mío.” . mo con él general Belliard, cuya conducta durante 'ritas negocia Mr. Beytz. «El voto es á favor del principe de Sajohia-Co- ciones ha sido absoluta y francamente igual á la del lord Pon hurgo.” somby. Mr. Cines. «Pido que se declare nulo el voto de Mr. Beytz.” Ocioso es decir que esta…</t>
  </si>
  <si>
    <t>…osiciones permanecía tranquila-la isla. (Covrür.). blecido la tranquilidad. (D. de los T).) . ___-Parece qué¿S.M. I. D. Pedro ha resuelto vivir tranquila ------ lord Ponsomby y,el general Belliard han salido yá de Bru mente sin promover cuestiones políticas. Preciso es confesar , que selas.-----------------------------. la suerte dé este Príncipe es algo caprichosa y.fatal. Perdió á Por ------ El 12. recibió, el ministerio, por el telégrafo la noticia…</t>
  </si>
  <si>
    <t>02/07/1831</t>
  </si>
  <si>
    <t>Gaceta de Madrid n.º 81</t>
  </si>
  <si>
    <t>…igión no será siempre „_—Aunque el Monitor lo niega, parece qiie se va á formar uq bastante’poderosa para impedirme él rómpérm/já cabeza. campamento en Lila, bajel las órdenes del general Belliard. ---- ¿A jpésar dé las negativas deí^ Monitor; és, ciértp que vá i (qiTambién se habla de otro campamento sobre el rio: Mosa. "(W.) marse en Lilá un campo militar', cüyo mando se confiará al eéñe- - dia 20 permanecía todavía eii Cherburgó el ex-Euipéradór ral…</t>
  </si>
  <si>
    <t>…objeto que el de preservar al »Oin fecha 4 del corriente escriben de Bruselas lo que sigue--. reino de los desastres que desde entonces podían preverse, y que en «Aseguran que el general Belliard, que salió ayer para Am- el dia nos afligen ya. jberes, de donde acaba de regresar, ha conseguido del general «Los medios que empleaba para conseguir, este objeto no tu Chassé 48 horas mas de armisticio para enviar un correo al Haya. vieron el éxito que desea…</t>
  </si>
  <si>
    <t>…po1 él:J' mayor—---- _ movimientos del enemigo, se atribule A que habiendo -encontrado Jacos" , y S.“ ~e^‘ ,mifci’ ’'recibidokoí»‘‘'' favor de los polacos, y pregunta qué dis- el general Belliard al príncipe de Sajonia-Weimar, cerca de Ter- Mr. Hume habla i posicionéí foflÉffl'rá’cí góbieríio éapéclo i los ásiintos de Polonia. . vueren., le entregó una orden del Rey Guillermo para que saLie' ; Loiid'íáímetstfm contesta que él gobierno .cumplirá con lo…</t>
  </si>
  <si>
    <t>…í esta, capital. Es de creer que en el caso en que nías de Lpvainá sin"alÓjarse en ella.” la epidemia invada el Austria se circunvJla el distrito que ocupa Antes que los pasos ¿ah general Belliard hubiesen obtenido es la .faintliá imperial.’ El príncipe de Metternich salió.'feyerpara te resultado, ocurrieron' varios lances entre, ambos ejércitos en las Badén V donde se halla el Emperador.: ! i „ r 1 inmediaciones y en misma ciudad dé Xovaina, cuyos pri…</t>
  </si>
  <si>
    <t>…las cúpiifevdé algunos templé». Mr. Montalivet, - El Rep ¿lió dé Malihas'ayer al médio dia'í acómpaná(fo4del ministro icñtóhcés del .Interior , procura demostrar lo imposible que' general Belliard, con dirección á Lovaina, de donde habían mar-1 era atender á las perentorias ocurrencias de aquel dia. chado lóa holandeses i lis ocho en retirada: S&gt;M. pasó la noche en SI’ministro dé Justicia dicé, que i $u parecer fe idea de Mr. «tá ciudad; y Hojr Se rest…</t>
  </si>
  <si>
    <t>…io para llegar te la victoria que los holandeses han conseguido sobre los belgas. Se asegura á la ley de sacrilegios. Manifiesta que en su opinión el matrimonio es indisolu que el general Belliard dijo hace unos 15 dias, que se entregarla á los holan ble ; pero sin embargo aunque mira al divorcio como un mal, lo admite para deses la plaza de Venioo. {Idem.') evitar otros mayores. Esta propuesta se toma en consideración. - El Diario del Haya anuncia que…</t>
  </si>
  <si>
    <t>…l gobierno, iba á la Mr. C. de Brouckerc trabaja con mucha actividad en reorganizar el ejér cabeza de dicha comisión. . cito, y no hay duda en que para ello aprovecha Us luces del general Belliard. Se dice que los dias 10 y 11 hubo alborotos en Varsovia: parte de los c*r Este ha salido para Amberes con sir W. Russel para allanar las dificultades detes de la academia militar y de los podehoronzy ó alumnos de la escuela de ue han suscitado los generales…</t>
  </si>
  <si>
    <t>…parece la mayor pro descargas de artillería hacia la parte de nuestras esclusas.” babilidad del triunfo. El bilí de reforma se suspenderá; y al punto se decla Se decía ayer que el general Belliard debía ir 4 Flandespara interponer rarán abiertamente las hostilidades contra nuestra revolución. su mediación é impedir que las hostilidades volviesen ¿ principiar por conse •tPero asi no nos hallaremos solos delante de lodos los enemigos de nues cuencia de l…</t>
  </si>
  <si>
    <t>…que los demás años. El número de Pero esto es incierto: sin duda semejantes declaraciones deberán llegar; pero estudiantes que hay aquí ca vacaciones sube í 700. basta ahora ni al general Belliard ni á Mr. Ádair no se ha comunicado cosa, alguna sobre este asunto. (Carta particular de la C.) Idem 17. inolaterra. Según lo que se dice las tropas polacas que han evacuado áVarsovia han tomado posición én -loe. alrededores de Modlin y de Zakrocryu con la int…</t>
  </si>
  <si>
    <t>Bellocq</t>
  </si>
  <si>
    <t>…» tono y.conducta de los ministro» de las tres Potencias respecto! ’ , rrAtiA.. . .yu'r.'X los asuntos de Bsigica. (Court-Journal.) &lt;1 Romee , io He Diciembre. ■ 5t?JI FRANCIA. El caballero Bellocq ha tenido el honor de presentar af ébtl^ -'yy. Parfi 13 Je Diciembre. Beatísimo sefiorcardenal Albani, secretario de Estado, una Carta El apuro y la inquietud en qué se halla el comercio'maríti* del gobierno* dé-Francia, por la cual se acredita al citado Bcll…</t>
  </si>
  <si>
    <t>Belüard</t>
  </si>
  <si>
    <t>25/08/1831</t>
  </si>
  <si>
    <t>Gaceta de Madrid n.º 104</t>
  </si>
  <si>
    <t>…partes tomase las armas y se dispusiera'á'una Íleríh y dé sus tropas,1 retirándose en desorden á Lieja. vigorosa' resistencia; y ein-cuanto al ejércitó st le excitaba su en 1, El general Belüard ha,expedido un correo con pliegos para el tusiasmo para que combatiese con su valor otdiharió, á fin de asé^ mariscal Gerard, haciéndole saber esta desagradable noticia: esté jurar la independencia de la patria. ¡-ca general luego que la recibió fue inmediata…</t>
  </si>
  <si>
    <t>Benavides, Juan Manuel de</t>
  </si>
  <si>
    <t>Juan Manuel de Benavides</t>
  </si>
  <si>
    <t>19/02/1831</t>
  </si>
  <si>
    <t>Gaceta de Madrid n.º 22</t>
  </si>
  <si>
    <t>…bido; solo Mr. de Barthelemy reci de Granada con motivo de haberse supuesto calumniosamente que. bió ayer una carta de Mr. Célica, enlacualie decía todo lo con el coronel retirado D. Juan Manuel de Benavides, conde de Ca trario, á saber, que ya no se dudaba de la aceptación: dijo tam lorara , fue comandante de la llamada milicia nacional de Baeza, bién que inmediatamente habían ido á ver i Mr. Bresson , quien lo que dió lugar i que se le suspendiese en su empleo…</t>
  </si>
  <si>
    <t>Beneito, Joaquín</t>
  </si>
  <si>
    <t>Joaquín Beneito</t>
  </si>
  <si>
    <t>…; la librería de Calleja £ 7 rs. en rústica. para el de Soria á D. Francisco de Paula Ovejas: para el de Amor y sensibilidad, 6 la quinta de Hall, historia inglesa, Ciisdad-Real-á D. Joaquín Beneito y. Beneito: para el de Agreda tomada de las novelas del célebre milord H*M, y traducida libre £ J&gt;. Domingo San Martin: para el da Alcalá de Henares £ Don mente £ nuestro idioma: ésta novela es la primera que tenemos en Francisco Tárrago y Riquelmi; y para un…</t>
  </si>
  <si>
    <t>Benigno, Rafael</t>
  </si>
  <si>
    <t>Rafael Benigno</t>
  </si>
  <si>
    <t>08/09/1831</t>
  </si>
  <si>
    <t>Gaceta de Madrid n.º 111</t>
  </si>
  <si>
    <t>…a colegial de Talavcra de la Reina, vacante por falle mismo color, lienzo laval, galones, cordones - charreteras de plata, botas de montar, cimiento de D. Fernando Perez Grande, i D. Rafael Benigno de la Palma. casco con cimera y pluma, silla, cabezada de brltla y filete con adorno de metal do rado, bocado y estríeos. El pliego de condiciones estará de manifiesto en la habiteclon dei oficial comisionado Don Aotooio Preda, subrigadier «te dicho Real cuer…</t>
  </si>
  <si>
    <t>Benitez, Cristóbal</t>
  </si>
  <si>
    <t>Cristóbal Benitez</t>
  </si>
  <si>
    <t>…il En los extre Villalta; para el corregimiento de Arcos de la Frontera á D. Facundo Mar móte Alegría. A la derecha: Cuation ministerial!) tínez Toledano; para el de Mancha Real á D. Cristóbal Benitez; para el de Continúa el ministra sincerando al ministerio del cargo de haber sacrifi Baza á D. Josef lbarlucea; para el de Loja i D. Gabriel Herrera: para el de cado su propia convicción: advierte que el resultado de Li deliberación ha de Guadix á D. Joaquín…</t>
  </si>
  <si>
    <t>Benito</t>
  </si>
  <si>
    <t>…el diplomático «e trasladarán á Salzbourg. (/&lt;//«*•). -: vs¡ juzgado del señor de Zuaznavar, alcalde de la Real casa y corte, á enterarse de.la disposición, testamentaria de dicho D. Benito, y España. :..\../'.:T deducir la acción que crean competirles, con apercibimiento que de no hacerlo les parará perjuicio. * Madrid 25 de Julio. ' . 7'"," ------Se saca á pública subasta en esta corte el suministro de p^n Ayer en ¡celebridad de ilos días de l…</t>
  </si>
  <si>
    <t>Bentheim</t>
  </si>
  <si>
    <t>1*0 ^ baterías para sosteiwral gobierno, enatencion á que el Duque ha* á propósito pan componer un ministerio que fuese al guatp de la bía pedido estas fuerzas. El general Bentheim se halla con 14 baV rnáyoría de la Cámara, y qúéila conservase.j. Itallones en las fronteras de la legación de Ferrara, con el pbjsto En efecto es imposible gobernar esta nación por loe medios que de entrar en*lo* Estados pontificios, y sofocar la insurrecció…</t>
  </si>
  <si>
    <t>Benvenuti</t>
  </si>
  <si>
    <t>220</t>
  </si>
  <si>
    <t>…no cran de consideración. al mismo tiempo un falso arrepentimiento, un manifiesto de nues , Este oficúd hádoslarado que en el cuartel general del mariscal tro muy querido hijo el cardenal Benvenuti, á quien poco tiempo se;cresa que dentro.de. li dias estaría todo concluido.en Polonia, antes sin ningún miramiento á sú sublimé dignidad había injuria en cuyo espacio seapoderarian los rusos de Varsovia^ (Correipon- do, maltratado y preso; que por consecuenc…</t>
  </si>
  <si>
    <t>Benvenutti</t>
  </si>
  <si>
    <t>…ofrece neral Zucchi el 20 del corriente, víspera de la entrada de los aus- ningún interés ñi importancia. La Cámara de los Diputados se ha ' triacos, habiéndose llevado consigo al cardenal Benvenutti. Las prorógado hasta 12 de Abril. avanzadas de las tropas imperiales están mucho mas allá de Bo- , Sir H. ParneU ha aceptado el empleo de secretario del des- . , lonia. : . . . pacho de Guerra, vacante por dimisión de M. C. Wynn. Se dice La noticia de la entr…</t>
  </si>
  <si>
    <t>Benvenutti, J. A.</t>
  </si>
  <si>
    <t>J. A. Benvenutti</t>
  </si>
  <si>
    <t>…en Pusky, fecha 2 de Abril, salud pública, quedes la suprema ley y que entremos en cbtnpóriy que, el 29 de marzo se puso en movimiento el ejército, dirigién : cion con S. Enu. el cardenal J. A. Benvenutti, legado J latéri dose sobre la izquierda para piar el Vístula, mientras ^ue'él 6.® ,de S.‘S. Gregorio xvi; y.íde consiguiente hemos resuelto entirecuerpo mandado por el general Rosten defendía el camino dePrá- arle'el gobierno de esta» provincias: lo cual ace…</t>
  </si>
  <si>
    <t>Benyénuti</t>
  </si>
  <si>
    <t>19/04/1831</t>
  </si>
  <si>
    <t>Gaceta de Madrid n.º 49</t>
  </si>
  <si>
    <t>…- .......... ■ • 1TA1IA. "" Wíco?. y IWijwwaiiot Hóma'Sl de Marzo.' . V * cibió lá£¿unara ¡con . e^e motivo dalos bastante exactos sobre er Con fecha 26 del corriente participó el cardenal Benyénuti aP particular, y ademas las razones por qué'debían hacerse grandes: general Oeppert, comandante en gefe del ejército austrjaco, „que; castos en el ej£rc&gt;to y para la defensa de las plazas de la frontera.' habiendo vuelto á tottiar posesión de su destinó de le…</t>
  </si>
  <si>
    <t>Ber-</t>
  </si>
  <si>
    <t>12/07/1831</t>
  </si>
  <si>
    <t>Gaceta de Madrid n.º 85</t>
  </si>
  <si>
    <t>366</t>
  </si>
  <si>
    <t>…cudirán á En, Avila D. Bartolomé Saína de Prado, Badajoz D. Josef recoger el tomo7 y 8 de dicha obra á las mismas librerías, en Chico, Barcelona D. Mariano Figuerat y Pou, fiilhao D. Ber- donde sigue abierta la suscripción lv^ta la entrega del temo 9 al' mrdino.IbafgucflgouU, Búrgos Sclterta Puente y hermano, Cá precio de 13 rs. tomo, como igualmente en las provincias. diz Manuel y Rabel da la Piedra, Cartagena D. Estanislao ____ Se cita á D.‘…</t>
  </si>
  <si>
    <t>Berdun, Andra</t>
  </si>
  <si>
    <t>Andra Berdun</t>
  </si>
  <si>
    <t>13/01/1831</t>
  </si>
  <si>
    <t>Gaceta de Madrid n.º 6</t>
  </si>
  <si>
    <t>…corriente, y hora déla dos y tuedia de la tana en la libreril de Pérez. * r/;"1 ’ de, se levantó un huracán de N. O., cual no han conocido otro ——Habiendo fallecido abintatato él teniente D. Andra Berdun igual de aquella parte, los habitantes de esta ciudad: cl^ímptou del y Tovar/ empleado en la1 inspección general de Carabineros da viento continuado duró basta-las cuatro y cuarto dé la tarde,adeú costa y frontera del reino, sé cita á los que se crean con der…</t>
  </si>
  <si>
    <t>Berg</t>
  </si>
  <si>
    <t>…que es un pueblecito abierto, y á la espalda la caballería: á poco tiempo gran-duque Constantino, sino también los presos por deudas. se presentó nuestra caballería mandada por el general Berg, y luego que el ge» Muchos de estos presos fueron asesinados sin hablarles palabra: asi que, &lt;m naral ruso Wlapsoff conoció que esta se componía de 50 escuadrones con - la noche del 15 al 16 han perdido la vida 55 personas, entre ellas los genera 0 cañones, h…</t>
  </si>
  <si>
    <t>…nece todavia en Modlin; y el mismo dia salió de Varsovia pa partido de la separación; otros están reunidos al cuerpo que ocupa á Valiangiit, ra el cuartel general de loa polrae el general Berg, que regresó á la capital y algunos se han quedado en la ciudad, quienes no quieren apoyar medidas ile el mismo dia por la noche. gales. El "Presidente del gobierno Mr. V. Niemojowski, y los individuos de la Dieta, se bailan actualmente en Zakroczyn. Por lo d…</t>
  </si>
  <si>
    <t>…la corta correspondencia del conde Krukozadas el cuartel-maestre general del ejército de los rebeldes Próndzynski con una wieki seguida en el discurso de pocas horas; el parte del general Berg envia carta del general Krukowiecki. Luego que se me avisó de esta ocurrencia, di do con amplios poderes por S. Á. I. á Varsovia para tratar de la rendición de orden para que pasase á Wola, donde le recibí; y como me presento ún do esta ciudad, en el cual hac…</t>
  </si>
  <si>
    <t>…con sentimiento deseando aun en semejantes circunstancias probar los medios mas suaves, ha mió de ios infinitos desastres que ha ocasionado la revolución.El reino de Po enviado al general Berg, su ayúdame de campo, para que exija del gefe del lonia tiene necesidad , por su propia existencia y ñor su verdadera prosperi eiército polaco acantonado cerca de Modlin, la ejecución completa del con dad , de volver lo mas pronto posible al orden, a la paz y…</t>
  </si>
  <si>
    <t>Bergnes, Antonio</t>
  </si>
  <si>
    <t>Antonio Bergnes</t>
  </si>
  <si>
    <t>…inúaque abiertatrata delasususcripción.invención, historia primitiva é Introduc y después los siguientes hasta el 9.a inclusive, en los cuales sa prescriben va ción en Europa, por D. Antonio Bergnes: un tamlta en 4.a, y se vende en la librería rías reglas para la distribución y sorteo de los hombre» llamado» al reemplazo, de Razóla en esta corte, y en Barcelona en la imprenta de Bergnes á tf rs. en rústica. y se levanta la sesión.. ----- A nombre de la ú…</t>
  </si>
  <si>
    <t>Berifipd</t>
  </si>
  <si>
    <t>…- 20,319................ ¿00................... ................. Idem'sion ¡ pero al ver. qSte.el general Btrtrand se dirijo á la Sr¡terna, todos guar dan profundó silenció. &gt; El general Berifipd, dice, que i su juicio la cuestión {Hiede examinarse ba CAMBIO* DEI OIA. jo dos aspectos: primero, como cosa que toca al honor nacional, que debe in Londres 38.__París 16 i 16.“ 1. Santander-J beneficio..Bilbao jf teresarse en que las cenizas del héroe descan…</t>
  </si>
  <si>
    <t>Berlín</t>
  </si>
  <si>
    <t>…deri cia ha manifestado que es peligroso confiar un cargo tan difícil y de tanta res co. ( Tribuna alemana.) ponsabilidad á un príncipe de la familia imperial. Se cree que el gran duque Berlín.\i'de Octubre. ■. Miguel no permanecerá en Vareo»¡a sino el tiempo necesario para aguardar el desenlace de los demas negocios importantes de la Europa; porque todo el La Gaceta de Estado contiene el artículo siguiente fecho en el cuartel inundo se halla conve…</t>
  </si>
  <si>
    <t>Bermudcz</t>
  </si>
  <si>
    <t>…sobre Rio-Chico, que es el centro de operaciohes.de los sublevados. Que en motivos de urgencia. Las Cámaras deben ser libres en sus deliberaciones, y es este intermedio se puso el general Bermudcz á la cabeza de la contrarcvolu- preciso que tengan el tiempo necesario para, deliberar en secciones antes de pre cion efectuada en Cumaná por las milicias, por no querer cumplir con las ór sentar el proyecto á la-discusion pública. ( Muchas voces: ¿Apoyado I…</t>
  </si>
  <si>
    <t>Bermudez, Josef</t>
  </si>
  <si>
    <t>Josef Bermudez</t>
  </si>
  <si>
    <t>…l nmyimieoto.sinjolcineo de VillafrancayD. JosePCandelarese; D. Juan Jbsef Rubio; Don sus fuerzas colosales. ¡Por qué pues'no se'ha &lt;jc,(}zfct queda cqle- ; Miguel Josef Pedrera ; D. Josef Bermudez; D. Bernardo Josef ra morbo , y la -falta de subsistencia* sqb mallín pretexto que. la Nufiez; la Real caja de Consolidación; D. Antóftib’ Artechea; cáusa vqrdádéra &lt;1? los pascosrnintares de^ zparispal Pie|Mtsch llar, D, Ensebio María Ortiz de Zárate; D. Fel…</t>
  </si>
  <si>
    <t>Bernardo</t>
  </si>
  <si>
    <t>22/02/1831</t>
  </si>
  <si>
    <t>Gaceta de Madrid n.º 23</t>
  </si>
  <si>
    <t>…demas de la 4.* de la penas señaladas por las leyes, yhaciéndoia* ejecutar en *1 téxmi- Academiá__JTfi¿/o de oro tn las selvas dt Erifile, compuesto por M di &gt;4 hx» (G. di ürlss.) D. Bernardo de.Valbucna , obispo de Puerto-Rico: y la Grande’ ; ESPAÑA. - eta mejicana, del mismo autor, cuyo retrato va al principio. Un tomo en 8.® inarquilla á 20 rs. en pasta y 16 en ríbt¡ca._Gr&lt;s— mdtica dt la lengua castellana. Un tomo en 8.a á 13 rs. en pasta JUsá…</t>
  </si>
  <si>
    <t>25/10/1831</t>
  </si>
  <si>
    <t>Gaceta de Madrid n.º 131</t>
  </si>
  <si>
    <t>…n Madrid, ha cabido en suerte con el primer extracte, de la de estereales 16 mrs-, yen 31 de Diciembre del mismo aftoapárecteron 31,¿SO in dia á Doña María Josefa Maloux., hija de D. Bernardo, eomandaate de esdividuos coa el sueldo total de4.909343 w. 10-mn. El movimiento de la» cuadrón del' regimiento Perseguidores de Andalucía, muexto ea el campo dalalta» en todo el afio fue de 9771, jr el de las bajas de 3636, o un exce» en honor. aquellas' de…</t>
  </si>
  <si>
    <t>Bernardo, Benito</t>
  </si>
  <si>
    <t>Benito Bernardo</t>
  </si>
  <si>
    <t>….en muchm parages, y García Huerta, á usar del derecho «le que ae crea asistido en loa «o particular los que miraban al N. O., ten sido arrojados al sue autos «jue contra él sigue D. Benito Bernardo de lá Fuente» coa lo con gran número de chimeneas. En la arboleda llamada de los apercibinuepto que «fe no hacerlo le parará perjuicio. EN LA IMPRENTA REAL.</t>
  </si>
  <si>
    <t>Bernardo, Gerdnimo Martin de</t>
  </si>
  <si>
    <t>Gerdnimo Martin de Bernardo</t>
  </si>
  <si>
    <t>…Ortega: su precio a rz. miento de la Infanta á los siete años de la libertad del Rey nuestro Señor y —— jl Emprendedor, ó aventurar dt uu crpañel en el adela, novela origioil, pe Don Gerdnimo Martin de Bernardo: dos tomos eu 3.° adornados con ocho estampas de de la restauración del trono, la fecundidad de la Reina, el primer año de la buen dibujo y grabado. Se hallará en la librería de Orea 4 18 rs. en pasta. Íiriiuogéoita y el cumpleafios de su augusto Padre, la fi…</t>
  </si>
  <si>
    <t>Bernett, Tontas</t>
  </si>
  <si>
    <t>Tontas Bernett</t>
  </si>
  <si>
    <t>Gaceta de Madrid n.º 32</t>
  </si>
  <si>
    <t>…e~andrajósa, se'présentó en gratiírioms los qüe tüvvífófi lá dicha de traía ría.'*'f G.dfTT) Joto pretiles precedida de una .Rodera tricolor,^, gritando tria l¿p - ■ Proclamas del cardenal Tontas Bernett}, ítertt^rio de Estada rtpfftfiea! pero al momento fue dispersada, y aprehendido ¿1qqe de Su Santidad. »Una fropé de hialvados ba creitío que le seria llevabala. bandera. r.r. 1 fácil .trastornar el orden público, hacer-.,olvidar á los romanos A las .ocho se…</t>
  </si>
  <si>
    <t>Bernetti</t>
  </si>
  <si>
    <t>401</t>
  </si>
  <si>
    <t>…os. (Gaceta de Parma.) tuyendo su propia voluntada la pública, y constituyéndose tiráni Roma 6 de Julio. camente el árbitro de la suerte comiin. Si en efecto se hallasen al , . El cardenal Bernetti, secretario de Estado, ha dirigido la si gunos de «tos (lo que el Santo Padre no puede creer), no podrán guiente carta al embajador del Rey Luis Felipe. Esta nota, diplo ser otros que los promovedor» de la anarquía, y los enemigos del mática ha causado mucha…</t>
  </si>
  <si>
    <t>Bernslorff</t>
  </si>
  <si>
    <t>…e los rusos sitiando la forta cargarse del ministerio de Negocios extrangeros, quedando encar leza de Modlin, son dueños de laVayvodia de Plozk., que no ha gado de los negocios el conde Bernslorff. Este representaos! en biendo sufrido hasta ahora las calamidades de la guerra les pro teramente la política del príncipe de Metternich, y la..corte de vee fácilmente de los medios de subsistir. Berlín no quiere privarse de él absolutamente. Mr.; Alejandro ..…</t>
  </si>
  <si>
    <t>Bernstorff</t>
  </si>
  <si>
    <t>…e general Labielski, de las tropas El consejero de estado Anciílon ha sido nombrado ministra olacas que maniobran en el wojewodschaf? dq Plozk, haq fa- de Negocios extrqngeros. El conde Bernstorff sigue dirigiendo Slecido víctimas del cólera-morbo. ciertos negocios de este ministerio, El consejo de guerra ha condenado i muerte en estos último!* Nuestro gobierno ha contratado con la casa Rothschild el em dias á Bialaczewski por espía- préstito de 6 mill…</t>
  </si>
  <si>
    <t>Berriozabal, Manuel</t>
  </si>
  <si>
    <t>Manuel Berriozabal</t>
  </si>
  <si>
    <t>…estampar que te hallan ia venta en ¡a Calcografía ia la Im Geografía. Primero: D. Tomas Ibarrola. Dos segundos fueron sorteados premía Rpal, en cuartilla ic marca impertaI. entre D. Manuel Berriozabal, D. Joaquin Ballesteros Marañen , D. Josef j.° D. Juan de- Austria, Pedro Chacón, Fr. Luis de Granada, D. Beraardlno de Re bolledo, Martin de Azpilcueta y D. Luis de Gdngora. Saldaña, D. Juan Sureda y D. Francisco Sánchez; la suértc recayó en Don 6. ° D. Alon…</t>
  </si>
  <si>
    <t>Berthezene</t>
  </si>
  <si>
    <t>438</t>
  </si>
  <si>
    <t>…reprimir. (£7 Tiempo.) AFKICA. . ____ La Tribuna, acusando al Ministerio, y especialmente al ma Argel 18, de Julio. riscal Soult, se,explica asi. Después del golpe que recibió ,el general Berthezene no han , «En fin sé encontró á un hombre, un solo hombre organiza cesado los beduinos de asolar las campiñas: han degollado á una dor por excelencia, con un talento militar nada común, y verda familia española en uña quinta cerca de Staouelli; en la hacienda…</t>
  </si>
  <si>
    <t>…ajo el fuego dedos tiradores-del general FeuPresidente: Después de Mr. Guizot. . cheres, sufrieron enormes pérdidas. Mr. Guizot se opone al orden del día, insistiendo en.que la El general Berthezene los persiguió por espacio de dos horas Cámara acuerde lo que guste sobre la propuesta de,Mr. Rambu- por el camino de Blida, acuchillándolos la caballería hasta que se . teau* Mr. Mauguin adhiere á este parecer, mas indicando que no - dispersaron en todas dire…</t>
  </si>
  <si>
    <t>…n es exacta. 22 de Julio, en que ya habían quedado enteramente derrotados loe árabes f Presidente: Nadie ha ¡nterrampido al preopinante : espero que se hará lo loe cabáilas por el general Berthezene, se gozaba de la mayor tranquilidad en mismo con el orador. . los alrededores de aquella ciudad, adonde llegaba con abundancia del interior Continúa Mr. Devaux manifestandoque el nombre de Par presentí histó del país toda clase de frutos; de modo que ¡amas aq…</t>
  </si>
  <si>
    <t>10/12/1831</t>
  </si>
  <si>
    <t>Gaceta de Madrid n.º 152</t>
  </si>
  <si>
    <t>…rar sobre este porque se halla interesada la vindicta pública. (Echo de la Frontierr.)punto se hallen animadas de buena fe y de un sincero deseo de concordia! Con - Se dice que el general Berthezene piensa seriamente en recobrar á Bona;todo, aun dura la inquietud; y se ha vuelto á decir que han llegado refuer y para conseguirlo sin derramar la sangre francesa, trata de destruir el poderzos considerables al cuartel general de Mr. Roguet. Estas voces carec…</t>
  </si>
  <si>
    <t>Bertiozabel, Manuel</t>
  </si>
  <si>
    <t>Manuel Bertiozabel</t>
  </si>
  <si>
    <t>…de media milla de la parte septentrional de Ja isla. Sobre esta nino Saenz, obteniéndole el último. . \ . roca hay 5 pies de agua, y al rededor 17 brazas. Retórica. Primer premio: D. Manuel Bertiozabel. Segundos: D. Francis Los buques que navegan desde el O. para pasar entre Paxo y el cabo Blan co Sánchez, D. Tomas Ibarrola, D. Juan Surada, D. Cirios Doncel y Don co; arrumbarán el nuevo fanal al S. O., haciendo rumbo después al N. E. De Josef Mateos. El pre…</t>
  </si>
  <si>
    <t>Bertliezcnc</t>
  </si>
  <si>
    <t>598</t>
  </si>
  <si>
    <t>…ital, y residirá en su palacio como antes. El heredero de la corona se ven justa ¡dea. {Y será este el último desastre que tendremos que echar en cara al drá también de Postdam. • general Bertliezcnc que tantos otros nos ha causado! ¡Se resolverá en fin á re - Se han hecho importantes comunicaciones diplomáticas con respecto á la forzar , como debe, las guarniciones aisladas y sin ningún contacto con el res suerte futura del reino de Polonia. A pesar de c…</t>
  </si>
  <si>
    <t>Bertrand</t>
  </si>
  <si>
    <t>03/12/1831</t>
  </si>
  <si>
    <t>Gaceta de Madrid n.º 148</t>
  </si>
  <si>
    <t>…n la tiita hacia el Be orden superior te hace saber al pdbllco que ealsten en poder del tribunal ci vil de la ciudad de Brunswick varios cajones cerrados y sellados, con el rétalo general Bertrand.) Concluye diciendo: »Absteneos de continuar la obra de peles ét Pignmielli, que parece dejé depositados el conde de Bgmont eo líos en la nuestros predecesores, porque algún dia podrán otros continuar lavucstra.Con abadía llamada de S. Blas, ducado de Brunswi…</t>
  </si>
  <si>
    <t>Bessieres, Juan</t>
  </si>
  <si>
    <t>Juan Bessieres</t>
  </si>
  <si>
    <t>….’ Josef Azlor. ' Fíiica experimental. Primero: D. Josef Rodrigues. Segundos: D. Euge ANUNCIOS. nio Ahumada y D. Pedro Madrazo. Fortificación. Primero: D. Josef Manzanos. Segundo: D. Juan Bessieres. Continúe el catálogo úe loe estampar que te hallan ia venta en ¡a Calcografía ia la Im Geografía. Primero: D. Tomas Ibarrola. Dos segundos fueron sorteados premía Rpal, en cuartilla ic marca impertaI. entre D. Manuel Berriozabal, D. Joaquin Ballesteros Marañ…</t>
  </si>
  <si>
    <t>Besteiro, Josef Fernandez</t>
  </si>
  <si>
    <t>Josef Fernandez Besteiro</t>
  </si>
  <si>
    <t>…n de Mr. Meril- arcedianato de Abancos, dignidad de la catedral de. Lugo, vacante por falle hou. »Se reserva á los acreedores de Cárlos.x ysu familia el derecho de in- cimiento dé D. Josef Fernandez Besteiro, á D. Josef -Serrano = pan-unp ca»tentar y seguir hasta su conclusión las demandas que les competan.” nongía de la catedral de Sigüenza, vacante: por; promoción de D, Antonio Al discutir el art. 5.® reproduce Mr. Bailliot la propuesta que presentó Alonso Bota…</t>
  </si>
  <si>
    <t>BfQHbeclafed</t>
  </si>
  <si>
    <t>…ación. En efecto, todo lo habéis tomado de nosotros, á ex advirvió que empezaba á mcj¡C»3í5€. ; : cepción del derecho, es decir, á.excepción de loque daba la fuerza, la vida y JE1 duque BfQHbeclafed zUrígjémfcítf támhfP íVtimara de &gt;0* j«¥*» la prosperidad. ¡Queréis lg.pazjMuV bien; fadpjrquién osia-afpgurará! Henfue atacadoatacado ^brr------M'gran„— grupo------------dé híttonnándsrSe'flos aseghra_ que. le de^átMfon„. . lique vv)¡Queréis.que el éortiérol…</t>
  </si>
  <si>
    <t>Biermzki</t>
  </si>
  <si>
    <t>…,Sres. Infantes, siguen en esta corte sin novedad ep.su impor el de Justicia al diputado Szaniezski, para el de Negocios extrangeros á Teo tante salud. doro Morawski, y en fin, al diputado Biermzki para el del tesoro. En una del senado y de la Cámara de Diputados, que también publica, se¡Real orden comunicada S la Dirección generai Je Rentas sobre quién dele Íiroclama ee entre otras cosas lo que sigue: •&gt;El senado no ha ratificado la. capitulación conoc…</t>
  </si>
  <si>
    <t>Bilbao</t>
  </si>
  <si>
    <t>…, dieren i la entrada dé S. E. los mas expre CAMBIOS DEt DIA. Lóndres 37J 4 38._ Parí» 15 18 i 10 s._Santander 1J- b,.... sivos testimonios de gratitud y reconocimiento 4 su Rey y Señor Bilbao 1 idem__Cádiz par á i daño._Sevilla ídem b.__Málaga natural. El digno Prelado determinó el día 3 celebrar el cerra 1 b—Granada par á i da ño._ Alicante f ¡d. papal .—Valencia 4 miento de dichas obras ,-y difundida está disposición' por toda la daño.—Barcelona…</t>
  </si>
  <si>
    <t>Bistram</t>
  </si>
  <si>
    <t>…orbus. El ciiartel general polaco se halla en Minsk destacamento oel ejército del general Sacken, i las órdenes del desde él 20. Desde él 18 están llegando sin cesar á Varsovia ca general Bistram para que limpiase de enemigos el país situado.cn*? ñones, dé gniqso calibré, furgones cargados de municiones y de treelNarew y el Bug. ! , ■ forragés. pe esto se deduce que el generalísimo trata de nitor una El 5 * pino en movimiento este destacamento en la d…</t>
  </si>
  <si>
    <t>Blanco, Domingo</t>
  </si>
  <si>
    <t>Domingo Blanco</t>
  </si>
  <si>
    <t>…os es dado» 8f—Deuda sin interes 4i papel. trados de esta ordenación de Madrid. —So cita á todos los que tengan derecho á los bienes que han quedado por fallecimiento intestado de D. Domingo Blanco, ve ANUNCIOS. cino que fue de esta corte, y natural del lugar de Castro de Val■■ i . 1! " “ —- _ _l dehorras, para que identro del término preciso de 30 dias compa Continúa el catálogo de las obras de particulares que se hallan rezcan á deducirle pór sí ó por…</t>
  </si>
  <si>
    <t>Blanco, Juan Josef</t>
  </si>
  <si>
    <t>Juan Josef Blanco</t>
  </si>
  <si>
    <t>…vencimiento, sujetándose de Velez-Málaga á D. Francisco Tárrago y Riquelme; para el de Alcalá de al mismo tiempo á lo que era útil, conveniente é inevitable, como lo han Henares á D. Juan Josef Blanco; para el de Gibralcon a D. Nicolás Ambro acreditado los acontecimientos. sio Dominguez; para el de las cuatro villas de la Hoya de Málaga a D. Fran Abade que los ministros del Rey deben defender con energía el punto de cisco María Bolívar, y para el de la Pue…</t>
  </si>
  <si>
    <t>Blas</t>
  </si>
  <si>
    <t>02/06/1831</t>
  </si>
  <si>
    <t>Gaceta de Madrid n.º 68</t>
  </si>
  <si>
    <t>…a Lat ttpañalat náufra- én suerte con el primer extractó de la de este día á Dófia María ¿ai acudirán á recoger los dos tomos de-que consta i las librerías Josefa Jiménez, hija de D. Blas, comandante que fue del bata» dondcschan suscrito... . lian de Voluntarios de Sevilla ', muerto en el campo del honor. —Explicación .que ihace el hermanp de Napoleón luís fionaparte, conde de,S. Leu, de vario» hechos contenidos en la histo de 'lot Realtt decr…</t>
  </si>
  <si>
    <t>…la Torre y Caraba lio, á D. Manuel dos, y las de los capítulos de gasto con los de sús créditos: 4-° Satisfecha la Xiburcio Diaz: para otra dé la de Avila, vacante por renuncia de D. Blas. Es- suma del capítulo extraordinario de 1829, sin recurrir á un aumento suple téban Egido, á D. Agustín Zancajo: para dos raciones de mensa de la colegia mental del ministerio de Hacienda, cubriéndola con algunos recursos interio ta de Daroca, á D. Pedro Pab…</t>
  </si>
  <si>
    <t>Blasco, Francisco</t>
  </si>
  <si>
    <t>Francisco Blasco</t>
  </si>
  <si>
    <t>…tacar de frente á la población ; al. mismo tiempo desta có dos escuadrones de.lanceros sobre ambos flancos, é hizo, que elAxanjuez. teniente Muller se apoderase del puente. Por el Sr. D. Francisco Blasco, encargado del despacho de la Estas disposiciones tuvieron el mas completo resultado. El ene Mayordomía mayor de S. M., se ha comunicado á la comisión migo fue arrollado sobre el pueblo y arrojado hacia ci rio, no central de liquidación de atrasos de la Real…</t>
  </si>
  <si>
    <t>Blinó, Domingo</t>
  </si>
  <si>
    <t>Domingo Blinó</t>
  </si>
  <si>
    <t>…neral de la enfermedad lealtad. Lo que había ocupado y ocupaba aun la atención pública consideradawmo plaga, «El cólera pestilente no es, como la vi era la ascensión del aeronauta D. Domingo Blinó, joven habane ruela en nuestros climas,' una especie de contagio doméstico que ro de raro valor y habilidad. El Diario de la Habana del l.° hiere á sus víctimas en el retiro, de sus hogares; es una gran cala de Junio la describe asi: midad pública, que se lig…</t>
  </si>
  <si>
    <t>…e 35 4 41 rs* fanega: cebada, de Í6 4 18 id.: gerlo para remitirlo al Excmo. Sr. Capitán general; mas cuando aceite, á 24 rs. arroba: vino á 10 rs. id. ' llegué ya encontré allí á D. Domingo Blinó, el que se halla en mi Málaga. Trigo, de 38 á 46 rs. fanega: cebada, dé 14 ¿T8 casa, y me encarga le participe á V. lo ocurrido para que dé V. id.: aceite, á 38 rs. arroba. el’correspondiente aviso á dicho Excmo. Sr. Capitán general. Dios Marbella. Trigo, de…</t>
  </si>
  <si>
    <t>Bo</t>
  </si>
  <si>
    <t>…ípíé'éstt ha estabíécído , conseguiría hftls bien la tucional.J fúbída dé «rv^dhdáícoB la noticia'favorable ¡rHébrique v, qué - ..i En otra carta de la misma ciudad se dice que el general Bo— no con lasque pudieran dirulgáfteenfavor de k» polacos. (Coi.) net 'Había' anunciado confidencialmente á su estado mayor que á "Mr. Séhshtiáni. reunió anteayer*1 tarde en el ministerio' de consecuencia dé la exposición quc él habia hecho al ministro de Negoc…</t>
  </si>
  <si>
    <t>Bobadílla, Juan Manuel</t>
  </si>
  <si>
    <t>Juan Manuel Bobadílla</t>
  </si>
  <si>
    <t>Gaceta de Madrid n.º 155 (extraordinaria)</t>
  </si>
  <si>
    <t>…jos, D. Juan López Pinto, D. Roberto Boyd, D. Manuel Flores Calderón, D. Francisco Fer nandez Golfín, D. Francisco Ruiz Jara, D. Francisco Pardillo, D. Pablo Verdegucr «le Osilla, D. Juan Manuel Bobadílla, D. Pedro Manrique, Joaquín Cantaiupe, D. Josef Guillermo Gano, D. Angel Hurtado, D. Josef María Cordero, Josef Caler, Francisco Arenes, D. Manuel Vidal, D. Ramón Ibafiez, Santiago Martínez, Domingo Valero Cor tés , Josef García, Ignacio Alonso, Antonio Perez…</t>
  </si>
  <si>
    <t>Bobo, Antonio</t>
  </si>
  <si>
    <t>Antonio Bobo</t>
  </si>
  <si>
    <t>22/11/1831</t>
  </si>
  <si>
    <t>Gaceta de Madrid n.º 143</t>
  </si>
  <si>
    <t>…ár.estragós las avenidas del rio recho que les asista én el- espediente sobre exacción de la décima deveagarti en • t» ejecución 'despachad» oonfra dicho Sailuero A Inrtanci 4 dt -D. Antonio Bobo, bajo Mteray qne^á riO-aer por tti góia tnadre dejarian-memoueipan mucho tiempo. aperdblmleatn do que.pasadodicho térmipo slo haberlo hedió, le» perarA perjuicio. Vériñcinmseáqiaellás cn lóé dias.2á.de jfulin., 7..IL y^2i «k Agosto, y .22 —^—Kn virtud de-prov…</t>
  </si>
  <si>
    <t>Bohorque, Josef</t>
  </si>
  <si>
    <t>Josef Bohorque</t>
  </si>
  <si>
    <t>…uel Peres. Segundos: D. Alfonso Tuero, O. Raimundo Ñero, D. Ma Angulos observados en el mismo punto. riano Gispert y D. Ramón Gántpuiano. Cíate ínfima de latinidad. Primer premio: D. Josef Bohorque*. Segun Entre el castillo de Porga y.el extremo norte de la isla Negra, S6° 35'. dos. D. Luis Sistemes, D. Manuel Mendiola, Sr. marques de la Conquista. Entre el extremo norte de la isla Negra y Ja boya del cabo Blanco, 9a 311'. _ Clate.media de latinidad. El…</t>
  </si>
  <si>
    <t>Bojcr</t>
  </si>
  <si>
    <t>705</t>
  </si>
  <si>
    <t>…eído el artículo 1.® del proyecto propo ' regí miento 30." ne Mr. Berryer que solo se autorice al gobierno para percibir las contríbucioLas noticias de Oran del 12 anuncian que el general Bojcr continuaba las nes de Enero y Febrero de 1832 , púa ya que la Cámara tiene el sentimiento , hostilidades con los árabes, lo cual es un grande obstáculo a las arribadas. Es de no haber podido fijar el presupuesto-después de estar reunida trece mese., á tá ya s…</t>
  </si>
  <si>
    <t>Bonet</t>
  </si>
  <si>
    <t>…Voces que mos de tantas aflicciones! cada dia toman mayor consistencia relativamente 4 las operaciones A todas las quejas no ha podido contestar el ilústre viagerd, ulteriores del general Bonet. El gobierno quiere poner á la Ven sino con lugares comunes de consuelo y con exhortaciones i tener dé en la imposibilidad de sublevarse efi lo sucesivo, destruyendo paciencia. Es verdad que ha protestado tener buenos deseos y tna- los medios de defensa que l…</t>
  </si>
  <si>
    <t>Bonilla, María Manuela</t>
  </si>
  <si>
    <t>María Manuela Bonilla</t>
  </si>
  <si>
    <t>24/02/1831</t>
  </si>
  <si>
    <t>Gaceta de Madrid n.º 24</t>
  </si>
  <si>
    <t>…aterra para 1831 aparece que esta casa sita en la calle angosta de S. Bernardo de esta corte, que pootencia cuenta con ,1353.hombres efectivos, los 9,735 de caba- aeyó últimamente Doña María Manuela Bonilla, vecina de la ciu Ílería. En este número se comprende el regimiento Real de Mal dad de los Reyes, delPerú, denunciada en la subdelegacion general ta, formado enteramente de naturales de aquella isla, y el de ca de Mostrencos en concepto de no tener dueño cono…</t>
  </si>
  <si>
    <t>Bonnct</t>
  </si>
  <si>
    <t>…tiempo no se excite á FRANCIA. trastornar el gobierno establecido. Este és ün punto de jurispru Nantes 23 de Mayo. dencia que importa mucho tomar en consideración con mptivo do El general Bonnct, comisario extraordinario, pasó ayer revi»* los gritos de viva Carlos jr. (Tribuna.) ta á la guardia nacional y á 1» demas regimientos que componen ____E11 la tienda de un extrungero, situada en la calle de Saintesta guarnición. El 14 de este hubo dos encuent…</t>
  </si>
  <si>
    <t>Bonnet</t>
  </si>
  <si>
    <t>…enesde música de Mintégui y Hermoso. ¡t,.. sé había acabado. - ‘ ’ ; Carta, histórica sobre el origen y progresos de las- fiestas dé- Til día 18 de este llegó á Nantes el teniente general Bonnet. toros eq España; su autor D. Nicolás Femahdez de Moratin. Se. En las-inmediaciones de la Vendé se nota’gran movimiento de hallará.en la librería de,la viuda de Quiipgaá 2 rs. tropas V y dentro de poco estarán reunidos ! 59 hombres para dis -J,.’ La maestra,…</t>
  </si>
  <si>
    <t>Borbon, Pedro Alcántara de Braganza</t>
  </si>
  <si>
    <t>Pedro Alcántara de Braganza Borbon</t>
  </si>
  <si>
    <t>…, á Dios amigos, á M3ó..i 400...'.............. Ciudad-Rodrigo. Dios para siempre.=A bordo del navio ingles Warfirre 12 de 15.510... 400............... Madrid. _ _ .Abril de 183l¿=D. Pedro Alcántara de Braganza Borbon.” 8.742... 400.......*..... Idem. (G. de £.) l;50d... 400............. v Idciñ. , Reina la tranquilidad. No hay á la visto mas buques france 2.972... Idem. ' , i 400............ 400............ Santiago. ses que los que había, ni han hecho mas presas hasta ah…</t>
  </si>
  <si>
    <t>Borgo, Porro di</t>
  </si>
  <si>
    <t>Porro di Borgo</t>
  </si>
  <si>
    <t>…quesa de Alegon, baronesa de Espes, alie da ,r Kl 9 de Enpro recibió el Rey de los franceaes en la ala del los Autora. Excma. Sra. condesa de Cau-Sarria, alie de Atocha. ¿trono al conde Porro di Borgo, embajador de Rusia, que le Curadora de la. Real escuela de enseñanza mutua, calle presentó aua caitas credenciales ■ de Preciados. r- Paraca qn* S. M. el Emperador de Rusia esté dispuesto é oír . Sra. Doña Margarita Eli» Norigat Hurtado de Mendoza, ca ¿ los…</t>
  </si>
  <si>
    <t>Bortkicwiez</t>
  </si>
  <si>
    <t>…on enorme han dada en Grochow fueron hechos prisioneros por los rusos el teniente coronel visto sus habitantes: también han tenido lugar de convencerse de que cuanto Kiwerski y el capitán Bortkicwiez del regimiento de granaderos polacos, los los clubistas les hibian dicho de la crueldad de sus enemigos, solo han sido de cuales fueron llevados á la fortaleza de Bobruysk,y después de haberles hecho clamaciones que les dictaba.su desesperación, ^n estos dias…</t>
  </si>
  <si>
    <t>Bouchet, César de</t>
  </si>
  <si>
    <t>César de Bouchet</t>
  </si>
  <si>
    <t>…estrucción de la abundante cosecha de vino, que ya Moaré, regicida del Rey Carlos 1 de Inglaterra, escrita por el contaban segura aquellos activos labradores; pero particularmente conde César de Bouchet, y traducida al castellano: dos temos en én el segundo pueblo cayeron tantas piedras del tamaño de nueces 8.° á 20 rs. en pasta y 16 en rústica. Se hallarán en la librería de que dejaron en el estado mas triste la hermosa llanura de viñas que Tejada. se extie…</t>
  </si>
  <si>
    <t>Bourinont</t>
  </si>
  <si>
    <t>234</t>
  </si>
  <si>
    <t>…ar gos que eran presa unos después de otros de la tiranía romana. en la última salida. (Comercio.)' ■ f/: ¿ K ■ , ; {Sé aprovechar# la Ruña de nuatra/diséordiOÉ! El Kabíf __ __ El mariscal Bourinont mandó sé organizase en Argel re madq al ¿««bajador francesde Constaintinopli; será el prflwj gimiento de africanos. Este, que fue disciplinado á la europea, aquel dominio uaiveriol que predijo Rohtseaú á-los'Eertdcd comenzaba ya á maniobrar con la exactitud d…</t>
  </si>
  <si>
    <t>Bourmont</t>
  </si>
  <si>
    <t>382</t>
  </si>
  <si>
    <t>…mente, la aceptación dé los 18 ar- ____ Los periódicas franceses dicen que la duquesa de Bcrri, acom twaildsí Corramos á las armas, ante* qi¡e abandonar i nuestros her- pañada del mariscal Bourmont, había salido dé Inglaterra para el Iftanos , cediendo parte del territorio marcado por la constitución,. Mediodía de la Francia ó pira los Estados napolitanos; pero’ e* y que el regante ha jurado.mantener íntegro/* ,.j ; •_ mas probable que vaya á la Sium pa…</t>
  </si>
  <si>
    <t>Boville, Josef</t>
  </si>
  <si>
    <t>Josef Boville</t>
  </si>
  <si>
    <t>…rf J^-Calle,- Kitgn, D, Joaqbin Urbína, T&gt;. Ferttando SoCámara se agregue un artículo concebido en estos términos: en la Cámara tolo; *°» D. Rafael Montcimyor, D. Petcasio Lorrio, D. Josef Boville,.D, Po podrán hablar a un-tiempo 12 diputados dé Francia. Si se adopta este artículo, dro Gallego, D. Domingo Gallego, D. Bartolomé Erezuma, D. Julian Pe— t se cuida de as observancia, gozaremos todavía mejor de las bcllcias dcl go» logra, D. Mariano Gil Lópe…</t>
  </si>
  <si>
    <t>Bowiecki</t>
  </si>
  <si>
    <t>14/04/1831</t>
  </si>
  <si>
    <t>Gaceta de Madrid n.º 47</t>
  </si>
  <si>
    <t>…dos desgraciados países,han tenido que sufrir, debe ser una buena Varfovia 21 de Marzo. Jeccipn para todos Ips irigieses., En cuanto á los eleclores, á qui&amp;- El 17 inspeccionó el general Bowiecki, acompasado «fe su es ,nes el prpycctp &lt;i^l ¿?7/ quiere investir dé nuevos de tado mayor', todas las obras de la defensa interior dé la ciudad, nuevos privilegios f anadió ■§. G.,' no,serán sino unos -pobres y mi 'las-empalizadas , los parapetos , y cuanto sé…</t>
  </si>
  <si>
    <t>Boyd, Roberto</t>
  </si>
  <si>
    <t>Roberto Boyd</t>
  </si>
  <si>
    <t>…la Alquería del conde de Mollina, i las inmediaciones de dicha ciudad, con las armas en la mano, y cuyos nombres ton los siguientes: D. Josef María Torrijos, D. Juan López Pinto, D. Roberto Boyd, D. Manuel Flores Calderón, D. Francisco Fer nandez Golfín, D. Francisco Ruiz Jara, D. Francisco Pardillo, D. Pablo Verdegucr «le Osilla, D. Juan Manuel Bobadílla, D. Pedro Manrique, Joaquín Cantaiupe, D. Josef Guillermo Gano, D. Angel Hurtado, D. Josef María…</t>
  </si>
  <si>
    <t>Boyer</t>
  </si>
  <si>
    <t>05/02/1831</t>
  </si>
  <si>
    <t>Gaceta de Madrid n.º 16</t>
  </si>
  <si>
    <t>…os década uno; y que se había acreditado de este ó ■sel:se compondrá el.ejército de Africa de este modo: ' del; otro modo el. valor, la ’ fidelidad ; tos. talentos de ia -mayor El general Boyer quedará mandando la división, y tendrá á parte: do,los actores que.habían figurado en la» escenas políticas. sus órdenes los generales Daulion y Feuchéres; Mr. Aupick será Asi que, al aparecer Jos invasores en las fronteras , no: ignora el géfe del estado may…</t>
  </si>
  <si>
    <t>Braci, Vicente</t>
  </si>
  <si>
    <t>Vicente Braci</t>
  </si>
  <si>
    <t>…da de Medina•Afiánza su persona el cónsul de S. M. en Liorna; Los poderes que celi, se sécan £ pública subasta por término de 30 dias una casa te Je remitan deberán ir £ nombre de D. Vicente Braci con clau principal sita en la villa de Leganés, con su huerta y jardín, qué sula de poderlo» sustituir , como también la asignación por comi todo cortüprende 165,593 píes y medio superficiales, tasada en lis sión ó sueldo, quedando los gastos por cuenta del q…</t>
  </si>
  <si>
    <t>Braco, Agustín</t>
  </si>
  <si>
    <t>Agustín Braco</t>
  </si>
  <si>
    <t>…Albuin, á usar de Málaga D. Juan Bautista Mongrand, Maltón (en Menorca) Doña su derecho en los autos que sigue- el Sr. fiscaL contra D. Manuel Catalina .Germán y Hugildr y Murcia D. Agustín Braco « Oviedo Mercado Dusmet y D. Constantino Muñoz, administrador é ih-1 P.JLodrMoAntcnio Alvarez,rPelciicia D.MiguelPalacio*) Pal-». terventor de notas respective de la villa de -Ledésmji y' demas que ma(án BuUorca) O. Martin .Mayol, Pamplona Sefiprcs viuda dtf…</t>
  </si>
  <si>
    <t>Brebillu, Josef de</t>
  </si>
  <si>
    <t>Josef de Brebillu</t>
  </si>
  <si>
    <t>…or otra los dias 22,23 y 24 de Setiembre exámenes de los niños que concurren á la parte que la precaución de repetir que la medida era interina , no produciría escuela que regenta D. Josef de Brebillu, y también quedó muy satisfecha d* ei efecto de tranquilizarlos, suponiendo que fuese cierta. la aplicación del maestro y discípulos. (9) El falsificador ignoraba sin duda que en los decretos no se' emplea esta Los alumnos del Real Seminario de Nobles de esta…</t>
  </si>
  <si>
    <t>Brereton</t>
  </si>
  <si>
    <t>…ejército del Em pagar este año sumas muy considerables.. - perador de Marruecos te había reunida i .Sbeylcb-Eligini, uMIsmery y á Por las decláracioncs que en Brislol ba hecho el coronel Brereton «e ve cla los turcos que se hallaban en Tremecca, dispuestos todo* á «eenndsib con sus esramente que sé halló en la urgente necesidad de hacer salir sii regimiento de ’ futraos i sus nuevos aliados. —' [ ?’ arta ciudad*,-luego queobaervó qaé un gran núairro d…</t>
  </si>
  <si>
    <t>Bretón, Manuel</t>
  </si>
  <si>
    <t>Manuel Bretón</t>
  </si>
  <si>
    <t>20/12/1831</t>
  </si>
  <si>
    <t>Gaceta de Madrid n.º 157</t>
  </si>
  <si>
    <t>…s. arroba: vino viejo, de 10 á 11 rs. cántara, nuevo de 5 den ser aplicables para todis Lis del reino. Se venden en la librería de Cuesta, A 3 rs, cad i uno. á 6 id. ■ "Poesías de D. Manuel Bretón de los Herreros, un tomo en 8.° Se vende en Ma— Santander. (En Ja ciudad.) Trigo, á ¡fi rs. fanega: cebada, á 17 id.: drid, á 12 rs. en pasta y 10 en rústica en la librería de Perez, y en U de Cuesta; y maíz, de 11 á 12 id.: aceite, á 43 rs. arroba: vino, de…</t>
  </si>
  <si>
    <t>Bretón.', Josefa de</t>
  </si>
  <si>
    <t>Josefa de Bretón.'</t>
  </si>
  <si>
    <t>…is -J,.’ La maestra, de bordan estt trataditó, escrito en francés persar las cuadrillas de’chouanes que infestan aquel territorio. (El por Mr. le Grand, y traducido en español por Doña Josefa de Bretón.') ' Ezquerra , se recomienda por su utilidad: en él se enseñan: metó-. dtcámentC.y&gt;con.novedad la*. reglas para, todo género de borda-: ESPAÑA. dos, y los medios de que las practiquen todas las señoritas que as-, Madrid 96 de Mayo. iirea-áipoaecr uno de lós pr…</t>
  </si>
  <si>
    <t>Brieva, Juan de Dios</t>
  </si>
  <si>
    <t>Juan de Dios Brieva</t>
  </si>
  <si>
    <t>…en el segundo y último re tálezas.^ {Constitucional.) parto, ejecutarán uno y otro en el término perentorio de 30 dias . . Extracto Je ios, periódicos polacos. ante el comisionado D. Juan de Dios Brieva, que vive plazuela El general. Tura ha entrado en Sierozk, y con este motivo ha. del Angel, núm. 21, cuarto 2.°, y pasado dicho término se dará cogido prisioneros SO soldados de caballería rusa. cuenta al Sé. juez comisionado, para que disponga de la parte qu…</t>
  </si>
  <si>
    <t>Brignon, Miguel</t>
  </si>
  <si>
    <t>Miguel Brignon</t>
  </si>
  <si>
    <t>10/05/1831</t>
  </si>
  <si>
    <t>Gaceta de Madrid n.º 58</t>
  </si>
  <si>
    <t>…. J&gt;. Josef Benito y Lentijo, en Valladolid: desde 15 poseedor del oficio de escribano de número de la ciudad de Cád¡*¿&gt; de Junio á!IÍTd¿ Setiembre." 'T-'-'" e airvtó últimamente' D. Miguel Brignon, y se dice pertenece mayanego que. fundó Dolía Qara Caballero, por agregioso» ^ GALICIA, ^ y qoe á ¿1 hizo Dolía Teresa Manuela Vázquez de Duefi», para que Caldas de Reyes y de Cuntis. D. Manueljacobo Fernandez, es el término de 30 ¿¡« comparezca en forma leg…</t>
  </si>
  <si>
    <t>Brinski</t>
  </si>
  <si>
    <t>…idad del territorio de la Confederación mfhprtap al pueúo desde el púlpito á que permanezca tranquilo en eermáhica, y rechazar vigorosamente toda tentativa que puedan ■üs cuas. El conde Brinski» general y senador polaco é intendente hacer los franceses sobre la orilla izquierda de este rio. Se sabe militar, ha hecho saber al gobierno que las sumas concedidas para que se forma'una liga en varios departamentos que amenaza, la, iji.....................…</t>
  </si>
  <si>
    <t>351</t>
  </si>
  <si>
    <t>…toi sugétós se hayan equivocado milloocs de florines, autorizado últimamente por la Dieta. sobre este asunto í ¡Qué haya llegado a tal punto su ceguedad que El senador,. Kastcilau conde Brinski .ministro de instrucción hayan entendido en sentido inverso las revelaciones de los indi pública, ¿intendente general, del ejército, acaba de morir del viduos de la conferencia! ¡No se sabe desque modo se- fabrican i — ' '■■■’■ documentos diplomáticos, por ej…</t>
  </si>
  <si>
    <t>Brougham</t>
  </si>
  <si>
    <t>537</t>
  </si>
  <si>
    <t>…otra restauración mas todas las Potencias la desean por su propia conveniencia, sin exceptuar á In importante á que se prepara la Europa. glaterra, corno acredita el discurso del lord Brougham en el Parlamento ingles; El orador cree que este riesgo no se evita con una de aquellas frívolas y que se conservará si los franceses son moderados. combinaciones que pueden halagar á un cortesano de otra época; pues los pue Examina y aprueba la conducta del…</t>
  </si>
  <si>
    <t>S90En efecto, BO aliena lUlidhe wt previsiones: lo* ¡aatigeatee aprovecha deracion, principalmente del lord Brougham de quien ciertamente bucen eloron el tiempo paraconrtruir un puente mm abajo del Modlin ¡unto a Dobrzp- io: en fin, publican que ton de opinión, y se declaran partidaria de una rekowo. El general en gefe nao hizo también por ni parte echar otro puente en S or…</t>
  </si>
  <si>
    <t>…Estado, son esenciales para el apoyo de nuestra constitución liberal.” contagiosas. Dé consiguiente deben levantarse toaos los cordones, excepto los Cqnsiluido este dúcureodice el lord Brougham: **De orden de S. M- de- de las provincias marítimas y los confinantes con Italia, pues estos «los pesmqp cláro qué el Parlamento queda prorogado hasta el martes 22 de Noviembre.” nccerán para calmar la inquietud de los pueblos de ellas, -i El Parlamento se h…</t>
  </si>
  <si>
    <t>29/11/1831</t>
  </si>
  <si>
    <t>Gaceta de Madrid n.º 146</t>
  </si>
  <si>
    <t>…forme con los principios contenidos Varsotia 7 de Norírmbrt. en este.” S, A. R. el príncipe Adam de Wurtemberg ha salido para Wengeroóv. ____Aseguran que en el último viage que el lord Brougham hizo i Brighton Dentro de poco se sabrá la resolución de SÍ M. 1. respecto á las tropas presentó a S. M. una liste de las personas que podían ser elevadas á la dignidad que han décómponer la guarnición de Zamosc. de Par; y que S. M. no se conformó con ella. (…</t>
  </si>
  <si>
    <t>…el primero de loe de que el mismo hab¡4 encargado á mi lord Haurroby que formase un nuevo rincipios es el de que no debe perecer. ministerio; pero no se ha confirmado esta voz. El lord Brougham no se atreve Concluyamos haciendo observar que si en efecto prefiere sus propias pre 4 aceptar el primer ministerio, porque conoce muy bien la disposición del venciones a la vida de la mitad de la nación, justificaría bastante mal el titulo pueblo. Se ha pues…</t>
  </si>
  <si>
    <t>Broughatay</t>
  </si>
  <si>
    <t>309</t>
  </si>
  <si>
    <t>…refractarios, nos in precisó notar que durante estos seis años las luces han hecho pro dica úna debilidad que prueba bastante la confianza que debemos gresos asombrosos, según el lord Broughatay otros de su■ misma■ tener de los principios del justo-medio. ........... opinión; pero al mismo tiempo también han aumentado los'crí Ademas, en la función se han oido. gritos de ¡ viva la comenmenes en la parte mas ilustrada de los tres reinos hasta una terce…</t>
  </si>
  <si>
    <t>Brown</t>
  </si>
  <si>
    <t>…ría descriptiva y el dise ha sido necesario se distribuyan vestidos ¿ los pobres.” (Standard.) ño lineal aplicado á las máquinas. La Cámara acuerda que su autor-la explique ____El doctor Brown asegura •„ l.° El cólm de Sunderland po ha sido im el sábado próximo. . . , portado en Inglaterra. ' Mr.Parcnt propone que, para que una votación sea válida,baste,la preiencw 2. a No es contagioso. de la tercera parte de los diputados admitidos: no habiendo a…</t>
  </si>
  <si>
    <t>Bruneti, Juan</t>
  </si>
  <si>
    <t>Juan Bruneti</t>
  </si>
  <si>
    <t>…vende. Pre na de Madrid, a rs. sentada cu la oficina del traspaso la nota coa Jos extractos de inscripción, se Estampa de Stm María Magdalena, copiada de Guido Real, y grabada por D. Juan Bruneti, 6 rs.(X&gt; continuará.) _ procede á formalizar el asiento en un libro auxiliar, donde firmarán el cedente , el director, el contador y el tenedor del Gran Libro, ó quienes la susti tuyan en tala operaciones: se pasa en seguidaáextender la nuera inscripción.á l…</t>
  </si>
  <si>
    <t>Bruno</t>
  </si>
  <si>
    <t>…Puente y hermano, Cá precio de 13 rs. tomo, como igualmente en las provincias. diz Manuel y Rabel da la Piedra, Cartagena D. Estanislao ____ Se cita á D.‘ Rudesinda Gómez, hija de D. Bruno, iptendenta Rolaudi ¿ hijos, Ciudad Real D. Manuel González Méza, Cór ente fue de la provincia de Salamanca, y muger de D. Vicentede doba D. Felipe Ochaita y compañía, Corufia IX Juan Francisco Castro, capitán del regimiento de infantería, 4-° ligero, cuyo pa…</t>
  </si>
  <si>
    <t>Bruselas, Francisco</t>
  </si>
  <si>
    <t>Francisco Bruselas</t>
  </si>
  <si>
    <t>5</t>
  </si>
  <si>
    <t>…argo con su oficio de 16 de Marzo de) año-próximo pasado, solicitando se declare la clase i que corresponden losha- paisbs-sajos. beres que disfrutan como militares, asi el citado D. Francisco Bruselas jr de 'Enero. Saiazar como D. Josef López Sosoaga, comandante de tropas li li sesión celebrada el día 29 por el póngrasó belga ha sidageras, y otros clérigos comprendidos en las nóminas de oficíale» jnuy. acalorada. . ‘ ‘777.. ilimitados; y teniendo al propio…</t>
  </si>
  <si>
    <t>Btrtrand</t>
  </si>
  <si>
    <t>…Madrid. Las diputadpvndr-¡ amias extremar vuelven d pedir que se cierre la discu- 20,319................ ¿00................... ................. Idem'sion ¡ pero al ver. qSte.el general Btrtrand se dirijo á la Sr¡terna, todos guar dan profundó silenció. &gt; El general Berifipd, dice, que i su juicio la cuestión {Hiede examinarse ba CAMBIO* DEI OIA. jo dos aspectos: primero, como cosa que toca al honor nacional, que debe in Londres 38.__París 16 i 16.“…</t>
  </si>
  <si>
    <t>Buchanan, Beroeit y MM-Hammoud y</t>
  </si>
  <si>
    <t>Beroeit y MM-Hammoud y Buchanan</t>
  </si>
  <si>
    <t>…Cotutintinc.pl» con gozase ya de aquella influencia poderosa que de tiempo inmemorial ha tenido. Es pues de la mas alta importancia para el gabinete ruso oir y concertarse con el coronel Beroeit y MM-Hammoud y Buchanan. El lord Marco-Ceci!-Hnl Ja opinión pública del país, que reside énteramrute en la nobleza y én el clero, continua desempeñando cerca de U sublime Puerta las funciones de secretario de legacía. Es digno de observar que se hallan actualmente en la corte del Su…</t>
  </si>
  <si>
    <t>Bueno, Pedro Antón García Gil y</t>
  </si>
  <si>
    <t>Pedro Antón García Gil y Bueno</t>
  </si>
  <si>
    <t>…colección de charadas y enig CAMBIOS DE1 DIA. mas , ó juego de discurrir: compuesto y reducido á pequeños con Londres 38 á §.__París 16 lib.__ Santander f beneficio. — ceptos por D. Pedro Antón García Gil y Bueno: un volumen Bilbao 1 id.__.Cádiz i á ^ daño__Sevilla {id.__Málaga par papel. en 16.° marquilla, á 12 rs. rústica. Se hallarán en la librería de __Grariada $ á ■} daño.__Alicante 4 ídem—Valencia ídem id. Matton y Boix. — Barcelona á pesos, fuertes par___Zarago…</t>
  </si>
  <si>
    <t>Buil, Francisco Dieste y</t>
  </si>
  <si>
    <t>Francisco Dieste y Buil</t>
  </si>
  <si>
    <t>…fancia.de gallinas,Un tomoy considerablesen 8.° á 10 utilidadesrs. en pastaquey Barbastro. Trigo, i 12 rs. fanega: cebada,á 4 &gt;d.: aceite á 40rs.arroba: producen á sus dueños, por D. Francisco Dieste y Buil: un tomo en 4.0 con láminas, vino, á 8 id. ’ • ;. i 16 rs. en pasta 7 ja en rústica. Se hallarán en la librería de Cuesta .v en la de - ... de Dos-Barrios, provincia de To vacante la plaza de cirujano de la villa Huesca. Trigo, i 11 rs. fanega: aceite, i 38 i…</t>
  </si>
  <si>
    <t>Búlgaros</t>
  </si>
  <si>
    <t>…mbargo todo está Y £ ¿qt escusdtenet' paraqué inmediatamente marchasen í las órdenes del tenien tranquilo &lt;fcuje,entpncc»,y.5* cme.qu? I» tropa» polacas se habrán! retirado, so*te coronel Búlgaros*. Estas tropas ilcatuaroná lo* polacos cerca de Kwatka- bre todo iisego que hayan tenido noticias de que marchaban hácia aquella parte Krolowska, y habiéndosé'ínMdo 'iiii refiidó éombate, perdieron. los potados’ fuerzas conudb^btes rusas .destacadas del ejérc…</t>
  </si>
  <si>
    <t>Bulow</t>
  </si>
  <si>
    <t>…ión del correo anterior.) del embajador ingles sir C. Bagot; y aun te adelantan hasta afirmar que esto diplomático, muy conocido por pertenecer al partido tory, ha llegado ya á El barón Bulow, enviado extraordinario y ministro plenipotenciar!® de Londres, y qué en esta le ha reemplazado sir John Bfich; pero lo cierto es S. M. Prusiana cerca de la corte de Lóndres, en unión con MM. Rotschild, - que el embajador Bagot permanece siempre cerca del Rey…</t>
  </si>
  <si>
    <t>Bumin</t>
  </si>
  <si>
    <t>…o de paz propuesto por la Conferencia, ha distribuido del modo siguiente la administración de ios Palatinados: el de de Londres. Varsovia al general conde VVilt; el de Sandomir al general Bumin; el de Esto ya se había previsto. La mayoría al aprobar estas.condiciones ha ce Cracovia al general mayor.‘Cuezate; el de Augustowo al general mayor de dido á la imperiosa ley de la necesidad, porque nc»&lt; le, pareció, qpe debía,car Frícken; el da Podlachia a!…</t>
  </si>
  <si>
    <t>Bunion</t>
  </si>
  <si>
    <t>…ltafo París bajo una lluvia de azufre','y en sá -pronunció el Embajador. Iguales encargos habían ya desempeña lugar no se verán después sino precipicios. Muchas veces quiere do el caballero Bunion, ministro ^residente de S. M. prusiana, y Dios sacar un gran bien de un gran mal; la religión, en fin, vol «1 conde Rodolfo de Lutzow, embajador cztraordinaiio «leí Em verá Í florecer á la sombra «le las lise» y del trono de Lajisr..... perador de Austria. *'…</t>
  </si>
  <si>
    <t>Burean, Josef</t>
  </si>
  <si>
    <t>Josef Burean</t>
  </si>
  <si>
    <t>…. M. el Se ha. efectuado el desarmamento con la mayor tranquilidad. , singular mérito que ha contraído el Sr. brigadier coronel del regimiento in Proclama. fantería, 4-° de línea, D. Josef Burean, ¿ quien por el conocimiento práctico qué. tengo de su decidido afecto por el legítimo gobierno del Rt) nuestro «Leoneses! Toda la Francia se ha conmovido al saber los desastres que ha Señor y-excelentes disposiciones,'confié la interinidad del mando militar…</t>
  </si>
  <si>
    <t>Burgos, Francisco Javier</t>
  </si>
  <si>
    <t>Francisco Javier Burgos</t>
  </si>
  <si>
    <t>…16__ 1___Santander f b._Bilbao par á 4 daño. Segundo año dr filosofía. Primar premio: D. Josef Amírola. Segundo: .Cádiz J ídem.__Sevilla ídem ídem..Málaga 4 idem._Granada 4 ídem. D. Francisco Javier Burgos. .Alicante par á 4 b_Valencia 4 daño.__Barcelona á pesos fuertes 4 b.. Cíate de aritmética, álgebra y geometría. Primer premio: D. Joaquín Zaragoza % daño.__Coruña id. id..__Santiago 1 id.__ Descuento de letra* Griñan. Segundo: D. Antonio Maaera. á razón de 4…</t>
  </si>
  <si>
    <t>Busche</t>
  </si>
  <si>
    <t>66</t>
  </si>
  <si>
    <t>…da deshicieron los parapetos levantados en las calles, y á las cinco de que se quejan los polacos, y que perdonará de buena gana, siem le mañana del 16 el magistrado hizo saber al general Busche que pre que pueda hacerlo sm ofender su propia dignidad y los inte la ciuJad de Gottinga abría sus puertas i Jas tropas reales. reses de Rusia. El dictador Klopimcki debe tener alguna noticia El barón de Stralenhcim, uno de los ministros del Rey de acerca de…</t>
  </si>
  <si>
    <t>C, M. A. y</t>
  </si>
  <si>
    <t>M. A. y C</t>
  </si>
  <si>
    <t>…a En la librería de Hermoso se vende á 14 rs. el dúo primero cilaba la suerte de su monarquía. Siguiendo los tres estados en tan . de guitarra de la preciosa colección que publica D. M. A. y C.: importante resolución los impulsos de su honor y de su conciencia consta de 10 láminas y sus buenas portadas. En la misma librería Caoirmeza superior i todo elogio* adquirieron indeleble derecho está de venta la colección de caprichos para guitarra, sola del…</t>
  </si>
  <si>
    <t>Ca, Martin Bautista de</t>
  </si>
  <si>
    <t>Martin Bautista de Ca</t>
  </si>
  <si>
    <t>…791 sobre el juramento del clero, pide se declare no há lugar mez de Huerta, Pedro Navarro y D. Gaspar de Guzman y Pimentel. Id. Fr. Juan de Jesús María, el Mtro. Vicente Espinel, D. Martin Bautista de Ca á votar. Asi lo resuelve la Cámara. rniza, O. Jorge Juan, el Conde de temos y D. Antonia de Ulioa. Varios fabricantes y artistas de Paris solicitan que la Cámara fije cuanto I y. D. Pablo de Santa María, D. Josef del Campillo, el P. Diego Lainez, el Carantes…</t>
  </si>
  <si>
    <t>Caballe, Juan</t>
  </si>
  <si>
    <t>Juan Caballe</t>
  </si>
  <si>
    <t>…uviese.aumentación alguna de de la ciudad de Jerez dé' la frontera, se cita á todos los que' se síkmo .ninsuehomenosla solicitase/ \ crean con derecho á la vinculación fundada por D. Juan Caballe i jI; Nopermitiéndole; la severidad de vas principios continuar en ro de Jos:OIivos y demas agregaciones hechas por D. Francisco y ningún destinóduranteelrégirritíncomtitucionaí/se retiró de la D. Juan Caballero y D. Cristóbal Dáyila, vacantes por falleci *i2…</t>
  </si>
  <si>
    <t>Caballero, Andres</t>
  </si>
  <si>
    <t>Andres Caballero</t>
  </si>
  <si>
    <t>03/02/1831</t>
  </si>
  <si>
    <t>Gaceta de Madrid n.º 15</t>
  </si>
  <si>
    <t>…45 á 62 rs. fanega: cebada de ax á ay id.: ___Se -cita á Doña María Manuela García, D. Lorenzo Diez aceite, sin pago de derechos, de 27 * 28 rs. arroba-mayor. En to de la Cortina, D. Andres Caballero y D. Valentín de Toro ^ úl do el mes nan entrado 103 bajeles, y salido 82: unos y otros con, timos tenedores: la primera de. ai,vales Reales consolidados de á frutas y efectos del país._$e han exportado6714 fanegas de .-tri 100 pesos., creación de a.° de Mayo;, números 63,947.a! 6…</t>
  </si>
  <si>
    <t>Caballero, Francisca</t>
  </si>
  <si>
    <t>Francisca Caballero</t>
  </si>
  <si>
    <t>…elrégirritíncomtitucionaí/se retiró de la D. Juan Caballero y D. Cristóbal Dáyila, vacantes por falleci *i2Í3SLÍ*Hn lugárfiiBo.dc-lósi«r»a: de-Andalucfa ,-en-donde perma miento'de Doña Francisca Caballero de los Olivos, pan qué ea neció con«fam¡Jia^.hasr:i que.en l824, volvió á Madrid a tener el término dé 30 dias se presenten en dicho jurgado, y pqr la es )lf ;áatufdKxión&gt;|de'c&amp;¿'S’. M., í consulta del consejó de. minutros, cribanía de González 4 deducir »ti»…</t>
  </si>
  <si>
    <t>Caballero, Juan</t>
  </si>
  <si>
    <t>Juan Caballero</t>
  </si>
  <si>
    <t>…iéndole; la severidad de vas principios continuar en ro de Jos:OIivos y demas agregaciones hechas por D. Francisco y ningún destinóduranteelrégirritíncomtitucionaí/se retiró de la D. Juan Caballero y D. Cristóbal Dáyila, vacantes por falleci *i2Í3SLÍ*Hn lugárfiiBo.dc-lósi«r»a: de-Andalucfa ,-en-donde perma miento'de Doña Francisca Caballero de los Olivos, pan qué ea neció con«fam¡Jia^.hasr:i que.en l824, volvió á Madrid a tener el término dé 30 dias se presenten en dicho jur…</t>
  </si>
  <si>
    <t>Caballero, Zorrilla</t>
  </si>
  <si>
    <t>Zorrilla Caballero</t>
  </si>
  <si>
    <t>08/11/1831</t>
  </si>
  <si>
    <t>Gaceta de Madrid n.º 137</t>
  </si>
  <si>
    <t>…o(, cronúmetroi, que haya lugar. ‘ ;,, alcalde de,casa y corte, se cita i Dolía5ii* 4¡!*0l,.gdra templar ios pianos jj( dímías ¡nstrumnitos.¡m¡'ukos ; for á'. —Por pruvldencla del Sr. Zorrilla Caballero, TffHfinfdezy.cqjiHtritctor'de pianos d$,.f. Á/.1, , V ,,, , Dolores Suriana . hermana que parece és de D. Francisco Molioá y Sorlano, ya difun rS ■;jI^s’pr^e^K^y,^%ionadós.á,la.rp!'isica"^ébeñ;hál!ar,fti esfé invento un to, y por fallecimiento dé aqúelia á s…</t>
  </si>
  <si>
    <t>Cabezas, Diego de Rueda y</t>
  </si>
  <si>
    <t>Diego de Rueda y Cabezas</t>
  </si>
  <si>
    <t>…e 8,10 y mas minutos. El destrozó causado por el viento en Nuera, y de no hacerlo la parará perjuicio. . los edificios de la ciudad. fue sin comparación mayor que él que 8é cita á D. Diego de Rueda y Cabezas para qué en el tér-, causó el huracán del día ó del mes pasado, de suerte.que ayer y mino «fe 10 dia comparezca por si ó por apoderado en el juzgado hoy, diadela fecha , se,fem astado quitandode fes calla Jos: es del Sr. Zorrilla, alcalde de Reál Casa y Corte…</t>
  </si>
  <si>
    <t>Cabezas, Josef</t>
  </si>
  <si>
    <t>Josef Cabezas</t>
  </si>
  <si>
    <t>…ias de incógnito enJa aldea de Paquis,tjun- , la de Jarafuél á D. Francisco Pereti; para la de Guadjlet y su' to 4 Ginebra, y que dmde.aUi salió para Turin por Aix yOiam-. valle á D. Josef Cabezas; para la de Callosa de.Ensarriá 4 D. Pisbery."1 *(Cotidiana.)* 4 * * * * cúal Péréé; para la de Pojop, Nucía y Benidorm á DI Antonio EKrihtn ó* Milán con fecha 4 del que rige.. »En ésta ,«?*— Miteú y Borja; para la de Crevillente 4 D. Josef Moreno Ferrcr; pit…</t>
  </si>
  <si>
    <t>Cabrera, Agustín Melero y</t>
  </si>
  <si>
    <t>Agustín Melero y Cabrera</t>
  </si>
  <si>
    <t>13/08/1831</t>
  </si>
  <si>
    <t>Gaceta de Madrid n.º 99</t>
  </si>
  <si>
    <t>…la i recoger el cuaderno núm. 8.°, to cáibaílem ilunitado, espitan del batallón de volúntáTtos Realistas mo 3 a de b referida obra. Continúa abierta la suscripción. ’ de hfonzon , D. Agustín Melero y Cabrera , con cuatro voluntarios - Todas las memorias, observaciones y discursos que en ade 'qué':.me Koantadan; y en efecto ,; habítadolo encontrado’ sitqado lante quieran dirigirse 4 la Academia de medicina y cirugía del ai él fuérté lumado el Castenaz ó Sta. Crist…</t>
  </si>
  <si>
    <t>Cabrera, Francisco</t>
  </si>
  <si>
    <t>Francisco Cabrera</t>
  </si>
  <si>
    <t>…a librería y almacén de papel de Jordán. ‘ D. Josef Saldaña y D. Eugenio Ahumada. —Tarifa general de ¡01 haberes que comprende las armas siguientes: Guardia Real Pintura. Primero: D. Francisco Cabrera. Segundo: Di Teodoro Saldaña. de Infantería, caballería y artillería ; caballería é Infantería de linea y ligera del e;ército; sueldos de todos sus géfes y oficiales &amp;c. En fin otras tantas tablas como habe Música. Primeros: D. Miguel Fontecilla, D. Joaquin M…</t>
  </si>
  <si>
    <t>Cáccrcs, Santiago</t>
  </si>
  <si>
    <t>Santiago Cáccrcs</t>
  </si>
  <si>
    <t>…o: D. Atanasio Izquierdo. dajoz, en la de Carrillo, y Vatladolid, en la de Roldan. —Se cita.A los que se crean con derecho á los bienes que han quedado por falleci Baile. Primero: D. Santiago Cáccrcs. Segundo: D. Manuel Morales. miento ablntestato de DoDa María Josefa Ibargtlengoitia, viuda de D. Josef Ramón Cióse universa! de caligrafía. Primeros: D. Luis Valle y D. Francisco Unanue, para que en el término de 30 días se presenten á deducirle en la audito…</t>
  </si>
  <si>
    <t>Cadaval, Josef</t>
  </si>
  <si>
    <t>Josef Cadaval</t>
  </si>
  <si>
    <t>…s separados de los de Francia. Esta asociación se en el citado Diario. extiende cada día mas, y ya tiene-ganados todos los departamentos. «Vista la orden del Sr. mariscal de campo D. Josef Cadaval, (.Exclamaciones m ti centro izquierdo.') Todos los 4ue « hallan teniente de rey dé está plaza y presidente de la comisión militar agitados profundamente con esa ansiedad por Los destinos de la pa-r ejecutiva permanente de 28 de Abril del presente año, en qu«…</t>
  </si>
  <si>
    <t>Cadoudal</t>
  </si>
  <si>
    <t>…o negocio que ocupa un afio hace todos los gabinetes de Europa, y que loa,ha amenazado mas de una vez con la-guerra general. RKo- no canónigo de Vannes, pidiéndole la proclama del general Cadoudal; pero . el canónigo le dijo que «p.pdnüse engañarle, é inojedi» ¡jásenle le puso connocido y. constituido el nuevo «sudo belga, y uliendo garantes las cinco, ro ■bastante atención en ]a-’póé rtado la calle,* logándoleglcdolé 'queque'fiwse1 ¿ pedir la pro tead…</t>
  </si>
  <si>
    <t>Cal, Manuel Gorvea y</t>
  </si>
  <si>
    <t>Manuel Gorvea y Cal</t>
  </si>
  <si>
    <t>17/03/1831</t>
  </si>
  <si>
    <t>Gaceta de Madrid n.º 35</t>
  </si>
  <si>
    <t>…tel; pera otra.jié le tnñme cía te dé le audiencia de Sevil!» {i D. Joscf Cecilio de la Rota; pa- ijdetita como renovación de la lucha á que laa cinco rwwcm audiencia de GilscU, á D. Manuel Gorvea y Cal haq «peltQ.poneij^anjno.*?.(Cor.) 1 - . - ■ w . rtofr» dría .^^Conlecba.Mdeítixerp curi^nd^VieM, ffmanUJo»)* vo, j pata le fiscalía del crimen de la cksocilleria de Granada, i de aquélla eiudWff Ócia qo*Al gobierno au^iriaM Mgpciato cw, D. FtancMCO Enuambeugu…</t>
  </si>
  <si>
    <t>Calderón, Juan Fernandez</t>
  </si>
  <si>
    <t>Juan Fernandez Calderón</t>
  </si>
  <si>
    <t>…iz: cebada, í 6 id.: O. Dernardc* Sainr. Ormaechea D. Francisco de Saint) Baranda; presidente; Oartu aceite, á 40 rs. arroba: vino añejo, á 100 pesos el tonel de 100 cántaros, id. D. Juan Fernandez Calderón; D. Toribio Josef Cortés, y D. Mancel Garda Cármenes, común, llamado aloque, á 60 pesos id. vocal secretario.</t>
  </si>
  <si>
    <t>Calderón, Manuel Flores</t>
  </si>
  <si>
    <t>Manuel Flores Calderón</t>
  </si>
  <si>
    <t>…conde de Mollina, i las inmediaciones de dicha ciudad, con las armas en la mano, y cuyos nombres ton los siguientes: D. Josef María Torrijos, D. Juan López Pinto, D. Roberto Boyd, D. Manuel Flores Calderón, D. Francisco Fer nandez Golfín, D. Francisco Ruiz Jara, D. Francisco Pardillo, D. Pablo Verdegucr «le Osilla, D. Juan Manuel Bobadílla, D. Pedro Manrique, Joaquín Cantaiupe, D. Josef Guillermo Gano, D. Angel Hurtado, D. Josef María Cordero, Josef Caler, Fran…</t>
  </si>
  <si>
    <t>Calderón, Pedro</t>
  </si>
  <si>
    <t>Pedro Calderón</t>
  </si>
  <si>
    <t>…zalo Fernandez de Córdoba, húmeda* en qué respiran un aire corrompido, siendo ellos ademas generalmen D. Francisco Quevedo y Villegas, el gran duque de Alba y D. Juan de Ferreras. D. Pedro Calderón a Hernán 3. de la Barca, GarclUso de la Vega, Miguel Cortés,te lucios, y que hacen uso de alimentos crudos y de poca sustancia, por esto D. Alonso 3a a vedra , D. Cervantes de Erclita y de Josef Patlfio. se ha visto palpablemente que esta clase es á quien ha…</t>
  </si>
  <si>
    <t>Calderón, Rodrigo</t>
  </si>
  <si>
    <t>Rodrigo Calderón</t>
  </si>
  <si>
    <t>…esas anteriores; tanto mas Se hallará en la librería de la viuda de Cruz. deslumbrados , cuanto mayor-es la claridad de los hechos, parece —^—Nacimiento, vida, prisión y muerte de D. Rodrigo Calderón que son incapaces de escarmentar enel infortunio de sus compa- marques de Siete Iglesias, conde dt la Oliva-, por D, Gerónimo ñerot,y que poruña especie de maldición no aciertan 2 dejar el Gascón de Torquemada, fatigo de vista á todo cuanto se refiere.' rumbo…</t>
  </si>
  <si>
    <t>Calle, Francisco de Paula</t>
  </si>
  <si>
    <t>Francisco de Paula Calle</t>
  </si>
  <si>
    <t>415</t>
  </si>
  <si>
    <t>…o de restablecerle, se han intentado después augusto Monarca de los niños que concurren a la escuela que re de esa época, por mas que las mas recientes fuesen sostenidas con genta D. Francisco de Paula Calle. Con los individuos de la junta *1 prestigio de lo ocurrido en Francia , como se desgraciarán cuan asistieron todos los que forman aquel ayuntamiento y im grun nú tas se intenten , vayan sostenidas por el oro y por la influencia de mero de vecinos en las casa…</t>
  </si>
  <si>
    <t>Calvete, Francisco</t>
  </si>
  <si>
    <t>Francisco Calvete</t>
  </si>
  <si>
    <t>…s de Eu 6.a Dúo de ia Sembamü, de Rossini, cantado por la interna Doña Do ropa en precio del hipócrita reconocimiento que m&gt; habia menester la revolu lores García y el beneficiado D. Francisco Calvete. ción , no innovar coya alguna, dejar que el patriotismo Se disipe para que el ' Introducción de fa Donna del Lago)-de Rossini, cantada por Doña volcan Je los tres días se extinga dentro de su mismo cráter sin hacer daño 4 Manuela Oreiro Lema y todos los disc…</t>
  </si>
  <si>
    <t>Calvo, Vicente</t>
  </si>
  <si>
    <t>Vicente Calvo</t>
  </si>
  <si>
    <t>…que se estipula defender i Portugal contra yor de Ciudad-Rodrigo á D. Nicolás Malarétra,: para- Ja. de Sala y respecto á todos, intervendrá en los negocios de este reino. manca á D. Vicente Calvo; para la-de Alicante á D. Ra/ae.l Ga. «Cosa curiosa , sera ver á nuestros ministros liberales tomar mez: para, la de Calatayud a:D.'Manuel Demctrio.de.la Torreí partido'en defensa de Portugal".monárquico contra la Francia para las dos de Zaragoza 4 D. Antonio…</t>
  </si>
  <si>
    <t>Calzada, Bernardo María de</t>
  </si>
  <si>
    <t>Bernardo María de Calzada</t>
  </si>
  <si>
    <t>…5 de Agosto del critas en francés por la condesa de Genlis, y en castellano por el teniente coronel corriente año para la plaza de salmista vacante en la Real capilla de S. M., se D. Bernardo María de Calzada, en tres tomos en 8.° marquilla, en pastad 40 rs., se próroga el término por un mes mas, contado desde 1.® de Noviembre hasta gunda edición considerablemente aumentada y corregida.—La lógica ó loe primeros elementor del arte de pencar, obra aprobada por la ju…</t>
  </si>
  <si>
    <t>Camin, Francisco Campderá y</t>
  </si>
  <si>
    <t>Francisco Campderá y Camin</t>
  </si>
  <si>
    <t>…20 rs. antiguas leyes del temo en ocasión que sus enemigos jurados pre- _«Silabario español metódico, con algunas reflexiones para "tendan hacerla* enmudecer.; - ilustrarle’, por D. Francisco Campderá y Camin, doctor en meDesde ésta importante época comienza la dicha, de Portugal* ; dicina: un cuaderno en 4-° Se hallará en Madrid en la librería de : tanta» veces insigne por loe portentos de fidelidad y valor en de Martinez, y en.Barcelona en la de Brusi. fensa de…</t>
  </si>
  <si>
    <t>Campaner, Antonio Alvaro</t>
  </si>
  <si>
    <t>Antonio Alvaro Campaner</t>
  </si>
  <si>
    <t>…dedicada d la Resma nues va de Alcor á D. Blas Antonio Mattel; para I» de Valverd* del Camino á tra Se tora, que Dios gusrde; constari regularmente de 11 tomos, de los que vas pu D. Antonio Alvaro Campaner; para la de Osuna á D. Diego Crespo de León blicados cinco, y desde el dia 18 de este mes se está ya entregando el 6.a y Luque; para el corregimiento de Sahagun á D. Jacinto Martin Aranzana; - .. Breve compendio Je ios neos y coetumbret de ios dos repúblicas…</t>
  </si>
  <si>
    <t>Camperdown</t>
  </si>
  <si>
    <t>…uque de VVclling— cionario de toda la Península. • ton no asistió por hallarse indispuesto. - - , ‘. ' «Esto es demasiado sabido en España, y toda la España se levantaría en ma El lord Camperdown, gran reformista, propuso una exposición en con ta para oponerse á ello. (Aplatuor.) Por consiguiente es necesario dar á esta testación al discurso díl,Rey;,y.habiéndolaJeido, se vio queera, como siem cuestión toda la importancia que realmente merece. pre, el…</t>
  </si>
  <si>
    <t>Campillo, Josef del</t>
  </si>
  <si>
    <t>Josef del Campillo</t>
  </si>
  <si>
    <t>…la Cámara. rniza, O. Jorge Juan, el Conde de temos y D. Antonia de Ulioa. Varios fabricantes y artistas de Paris solicitan que la Cámara fije cuanto I y. D. Pablo de Santa María, D. Josef del Campillo, el P. Diego Lainez, el Carantes la dotación de la casa Real, porque redunda en beneficio de las manu denal O. Francisco de Mendoza, Fr. Gerónimo Gradan y D. Alfonso de Cartagena. facturas , del comercio y de la industria en general. La comisión propone que 1…</t>
  </si>
  <si>
    <t>Cán</t>
  </si>
  <si>
    <t>…consejo de las Ordenes para la vara de alcalde mayor de Lietor á esmero en remover todos los obstáculos ? Vamos; dadnos á cono D. Andrés Hore y García: para la de Leas de Segura á D. Cán cer hasta donde llega vuestro saber; en vosotros está fija la pública dido Antonio Romero y Perez: para la de Daimiel á D. Diego expectación; los Soberanos de Europa están prontos á aplaudiros Antonio Montero y Pelaez: para la de Llerena á D. Antonio .si salí…</t>
  </si>
  <si>
    <t>Canales, Manuel</t>
  </si>
  <si>
    <t>Manuel Canales</t>
  </si>
  <si>
    <t>…rtillo. Entre la boya y el centro de las rocas de Lagadia, S2° SO'. Clare tuprcma de ídem. El primero, D. Francisco Pareja. Segundos: Don Observaciones. Francisco Javier Dalmaccs, D. Manuel Canales, D. Ramón Flores y D. Jo sef tfenriquez. Este fanal se ve estando á lo largo de Paxo desde el N. 4 N. E. navegan Humanidades. En la proa* latina el primer premio D. Pedro Sistemes; do al N. Viniendo del S., entre Paxo y la tierra, no se ve antea de marcarle í…</t>
  </si>
  <si>
    <t>Cañas, Vicente</t>
  </si>
  <si>
    <t>Vicente Cañas</t>
  </si>
  <si>
    <t>…illar del Arzobispo^ ponseta constitmionsu dél Allier^ .[ _7'}.7... ... ... 7. Jee, cu muchos periódicos. »Dicen qué.!.*.duquesadé Berifjrt Josef Réig y Martí; para la de. Liria á D. Vicente Cañas] para: juisó últimamente dos dias de incógnito enJa aldea de Paquis,tjun- , la de Jarafuél á D. Francisco Pereti; para la de Guadjlet y su' to 4 Ginebra, y que dmde.aUi salió para Turin por Aix yOiam-. valle á D. Josef Cabezas; para la de Callosa de.Ensarriá…</t>
  </si>
  <si>
    <t>Cañas, Vicente de Voz y</t>
  </si>
  <si>
    <t>Vicente de Voz y Cañas</t>
  </si>
  <si>
    <t>09/08/1831</t>
  </si>
  <si>
    <t>Gaceta de Madrid n.º 97</t>
  </si>
  <si>
    <t>…l el aiit'or dice que’sencia, al tiempo de hacer los honores fúnebres al cadáver del bri los polacos pueden intentar reconciliarse con el Emperador Nico-, gadier de la Real armada D. Vicente de Voz y Cañas, solicita, las, en atención á que el general Paskewitch recibirá las nropues-' que en lo sucesivo no se hagan descargas dentro de Jas poblaciones^ tas que hagan, de-distinto modo que lo ha hecho ¿{difunto conde* por funerales ni por ningún otro acto que la de…</t>
  </si>
  <si>
    <t>Canciller</t>
  </si>
  <si>
    <t>…la con la insurrección dé Lítuania. La artillería del general Fondos públicos. Tres por 100 consolidadas. 82f. Gielgiídsé c0tnpone dep6 {Mezas de varios calibres. Al principio fij lord Canciller presentó ayer en la Cámara alta la siguiente ré creyó que la intención de este gefecré dirigirse hácia la costa rcspucáta-de S. M. al mmtage de contestación da esu miunil^ Cá para llegar á Polangen^'pero se ha-. visto que su principal óbjétó mara cpn motivo d…</t>
  </si>
  <si>
    <t>…poco más alta, y en la cabera llevaba una corana de perlas; detras de ios co Lcida y aprobada el acta de la sesión anterior, participa el Presidente que ches del Rey seguía el del lord Canciller, que por su antigüedad llamaba mucho varios Pares avisan no pueden asistir 4 las sesiones por hallarse indispuestos, y la atención, y en seguida 6 hermosos caballos ricamente enjaezadas y condu ofreciendo hacerlo muy en breve. cidos por palafreneros de la cas…</t>
  </si>
  <si>
    <t>…he dicho y lo repito, que estoy resuelto á sostenerme ó sucumbir con el En la Cámara de los Diputados se ha presentado un proyecto de ley con 14 bilí (aplausos, sobre todo ppr el lord Canciller); pues no vacilaré sobre si heartículos, de los cuales los mas principales son los siguientes: de permanecer en el Ministerio siquiera una hora después que haya perdido la Art. 1.® Cualquiera á quien se le averigüe haber seguido corresponden última esperanza…</t>
  </si>
  <si>
    <t>…icri. labrador y. del artesano, y en ofrecer á sus esperanzas quiméricas ilusiones!” ____ Hasta el 4 de Octubre habian sido atacados del cólera en Berlín lu29; En seguida habló el lord Canciller, justificando la petición de Birming de estos han sanado 226, sucumbido 653, y continuaban enfermos 150. (Id.) ham. El conde Grey tomó luego la palabra é insistió en que no debía acusarse cámara de ros diputados—Sesión de 5 Je Octubre. á toda una reunión de l…</t>
  </si>
  <si>
    <t>580</t>
  </si>
  <si>
    <t>…' ..Ayer á la una eh corregidor y todo el ayuntamiento se dirigieron con una te habían retardado. larga fila de coches á San James, para .presentar á S. M. una exposición .mani El lord Canciller dijo que no había perdido un momento en el discurso di festando cuánta confianza lea merecen los ministros, y cuántos descosticnen por la sesioo. Dcspues presentó el lord King otras peticiones en favor de la re la reforma. S. M. ha acogido y contestado la exp…</t>
  </si>
  <si>
    <t>…emplazados por otro* que se tratará de una proclama que debe expedirle para prorogar el Parlamen de línea. Los dichos regimientos de la guardia, que aun se bailan aqui, son to. El lord Canciller ha dicho este mañana que el tunea no podrá asistir al tri los mismos que en otro tiempo estuvieron de guarnición. bunal de la cancillería. Aun no se ha señalado dia pura la convocación. (Gto be and Traveller.) PAiene-eAjas. ____ El navio Saturno, de 7\ catone…</t>
  </si>
  <si>
    <t>Cancro</t>
  </si>
  <si>
    <t>…un navio de guerra para proteger los intereses bri po á esta parte en la ciudad, capital de Scrajewo, depósito ¿d en- tánicos. «ocio de Ltvute. (Gnrfs ir dsf/fois.) Parece que el general Cancro, unjdo después.dsl plan, con-</t>
  </si>
  <si>
    <t>Candido</t>
  </si>
  <si>
    <t>…el Capacete; al teniente D. Josef Msria Mfmallo, nio Alaria Pacheco. Por estos supe que desde el amanecer les estaban hacicoy teniente graduado D. Francisco Llanella y subteniente D. Candido i ajada, - do fuego los rebelde»* y que se hallaba herido, el capitán de voluntarios de lodos de la misma columna, que constantemente me instaron para que les per ■ Alhaurin el Grande, D. Miguel Rodríguez; pero á pocos momentos de mi lle mitiese el asalto de…</t>
  </si>
  <si>
    <t>Canillero, Fermín</t>
  </si>
  <si>
    <t>Fermín Canillero</t>
  </si>
  <si>
    <t>…ázquez, reducido á 9 tomos en 8.° mayor, con 498 presan en el pliego de condiciones que se manifestará en la escri estampas finas, y aumentado con dos de suplemento, escritos por, D. Fermín Canillero, acudirán á recoger el tomo 10.°, ó 1 .debanía del juzgado de la Real casa, plazuela de los Trujillos, nú las adiciones, donde se hubiesen suscrito, y adelantar el importe^mero 3. Xas personas que quieran hacer postura podrán verificar lo, en el concepto de q…</t>
  </si>
  <si>
    <t>Capacete, Manuel</t>
  </si>
  <si>
    <t>Manuel Capacete</t>
  </si>
  <si>
    <t>…ef García Lote coronel del mismo cuerpo D. Francisco Manjon: al capitán graduado;,«el asefta, y «1 capitán de la compañía de la aegunda, su alcalde mayor D. Anto propio regimiento D. Manuel Capacete; al teniente D. Josef Msria Mfmallo, nio Alaria Pacheco. Por estos supe que desde el amanecer les estaban hacicoy teniente graduado D. Francisco Llanella y subteniente D. Candido i ajada, - do fuego los rebelde»* y que se hallaba herido, el capitán de volunta…</t>
  </si>
  <si>
    <t>Capellán</t>
  </si>
  <si>
    <t>…lucidn'no ae nuinein-ccnó'el ustadode'tran«a todas sus1 obra*, particularmente en la que escribió de teología. 'quilidad. Necesita un genio perspicaz, y una mano firme. Toda re El cardenal Capellán, religioro benedictino-camaldolense, y volución social tiene dós-catactéres,: el primero la inquietud y la educado asi como el cefdeóal'Zurla en la escucla del difamo Car 'desconfianza, porque "tiene enemigos,.puesto que se ha visto prcdenal Fontana, goza de…</t>
  </si>
  <si>
    <t>Capellari</t>
  </si>
  <si>
    <t>…se individuos de ayuntamientos (conseils mvnicipaúx^ É,|, general1 ■in agravar los apuros dej comerciq. (Cor.). Lamarque propone, se dé voto, cñ, ellas. í toatjóguardjanacioóaf Kl cardenal Capellari., que acaba de ser elegido.Sumo Pontí que tenga uniformé y haga servicio; i los ¡nd'vidu^s de, 4 !eg:¡onf: fice, nació en Belluna, en el Estado de Venecia , por él mes de Se de honor, á lo*.oficiales retirados, álos sargentos,,'cáboé y sol tiembre de 1765. Si…</t>
  </si>
  <si>
    <t>Capitán</t>
  </si>
  <si>
    <t>…a escena verdaderamente intere sante y tierna, ofreciendo todos los concurrentes en su semblante Jtz. M. Jos sentimientos mas marcados de gratitud hácia su bienhechor el El Excmo. Sr. Capitán general,de la testamentaría fundador Clouet, cuyos esfuerzos y sacrificios, reconocidos por el del Sr. D. Vicente Vázquez , por una vez...... ao,Ooo Réy'nuestro Señor en su Real cédula de 20 de Miyo de 1829 El, Real consulado por el cuerpo de comercio ••e«e 5…</t>
  </si>
  <si>
    <t>10/03/1831</t>
  </si>
  <si>
    <t>Gaceta de Madrid n.º 31</t>
  </si>
  <si>
    <t>…se presen pañía de un teniente1, exponiendo ser mandado por el gobernador taron seis ú ocho personas que le parece fueron las del atenta de dicha plaza para manifestar al Exciho. Sr. Capitán genera! que do, sin que ¿n aquellos alrededores hubiese ocurrido otra coa. El él batallón de Marina que practicó la sublevación en aquel punto, capitán'D. Fernando Zayas, del regimiéntóde la Reina, que se se había marchado anoche con dirección á Chiclana, dej…</t>
  </si>
  <si>
    <t>…un soló .hombre riega diariamente más de too fanegas de tierra, para presentar en nuestra frontera , al/ libertado de Holy-Rood, qué dan unos productos muy ventajosos. El Exento- Sr. Capitán marchando en cí año de 1831 al - freétfide las tropas españolas; .general de la provincia'¿fió á conocer las ventajas de la cosecha de como en los .años 1.814 y *815 marchaba con los ejércitos alia gratia'kermes, de cuyas resultas íia habido pueblo que en el…</t>
  </si>
  <si>
    <t>…e ser útiles í y efectos convenientes. Dios guarde á V. E. muchos años. Ma -los polacos, no hacen masque .divertirse. Dan bailes, concierte», drid 11 de Marzo de 1831. = Zambrano.=Sr. Capitán general de ..representaciones, y recogen para nosotros limosnas, como si fuéra mos unos mendigos, y de este modo, se. han juntado ya algunos esta provincia. ' miles de francos. .Que guarden estos.piadosos donativos para alguna PARTE NO OFICIAL. ciudad de Fran…</t>
  </si>
  <si>
    <t>…ha dicho? Sois sediciosos, conspiradores. capital, imponiéndole la inmediata en los términos que mejor juz El Presidente del consejo también con energía. Citad al mi gue el Excmo. Sr. Capitán general, quede á disposición de S. E. nistro que haya llamado 4 los individuos de una asociación sedi para que determine lo que tenga por conveniente: que D. Lucas ciosos, conspiradores. Nombradle. (Larga agitación.) Ugarte, convicto de haber agenciado firmas…</t>
  </si>
  <si>
    <t>…rito. De Real orden lo digo á V. E. para.su: inteligencia y afectos consiguientes. Madrid .28 de Mayo S. M. la Reina viuda de Baviera y S. A. R. la princesa Ma de 1831 .=¿ambrano.=Sr. Capitán general de Castilla la Nueva. ría de Baviera, llegaron con toda .felicidad i Dresde, y ae apearon en el palacio donde tenian dispuesto su alojamiento. . 1* PARTE NO OFICIAL. Toda la frontera desde Memel hasta la punta meridional de alta Styria se .halla actua…</t>
  </si>
  <si>
    <t>…eite, 4 22 rs. arroba. sin persona alguna: al instante ocurrí al lugar.con ánimo de reco Coin. Trigo, de 35 4 41 rs* fanega: cebada, de Í6 4 18 id.: gerlo para remitirlo al Excmo. Sr. Capitán general; mas cuando aceite, á 24 rs. arroba: vino á 10 rs. id. ' llegué ya encontré allí á D. Domingo Blinó, el que se halla en mi Málaga. Trigo, de 38 á 46 rs. fanega: cebada, dé 14 ¿T8 casa, y me encarga le participe á V. lo ocurrido para que dé V. id.: ace…</t>
  </si>
  <si>
    <t>Capiun</t>
  </si>
  <si>
    <t>…muerte nuevo establecimiento estaba preparada una batxfe «fe música marcial, con per* civil, solo se disuelva el matrimonio del condenado por consentimiento de la miso del Excmo. Sr. Capiun general; pero no pudo solemnizar d arribo de consorte, contando la disolución desde que la consorte dé su consentimiento lew apreciables alojados por haber llegado ya muy entrada'la noche. El Excmo. ante la autoridad civil «fel punto de u domicilio.” El autor…</t>
  </si>
  <si>
    <t>Capo</t>
  </si>
  <si>
    <t>24/05/1831</t>
  </si>
  <si>
    <t>Gaceta de Madrid n.º 64</t>
  </si>
  <si>
    <t>…el Smirna 27 de Marzo. caso de que, .habiéndoles correspondido, fuesen elegidos para el’ léemplazo en'los cuerpos del ejército y no optasen a este, prefi Se decía tiempo ha que el conde Capo d’Istrxa, reconociéndose riendocontinuar en las secretarías, y constando aprobación del' ál‘fin inhábil para gobernar la Grecia., había hecho renuncia de su respectivo capitán general; en ambos casos perdieron Ir ptCidicha encargo, dir¡gieñc|o la exposición'á…</t>
  </si>
  <si>
    <t>…nsk SO heridos po y descpñoceri su autoridad. Es¿conductalendrá imitadores, y den lacos, é inmediatamente dió^ordtn para que-ie lés -tratasé con mu tro de poco la 'presidencia del conde Capo d’Istria sera nominal. cho .esmero. El teniente general Kreutz , que cogió muchos pri Para atajar estos miles- wpifeciso que las Potencias den á Grecia sioneros? del ejército* del 'general~SíéraSirílt&gt; W condujo con ellos la organización monárquica que tanto…</t>
  </si>
  <si>
    <t>…dose las clases se separen de la Grecia, ó se subleven contra su gobierno, á fin én él boton, en cuyo círculo se pondrá Intendente de Provincia; de sustraerse de la obediencia del conde Capo d’Istria, los agentes y en el centro el número' que corresponda á la clase: 3.° Los de que tiene en Europa no se detendrán ,para justificar á su amo, en ca más empleados usarán casaca de paño azul turquí con forro del lumniar á la Grecia, y presentarla como e…</t>
  </si>
  <si>
    <t>10/11/1831</t>
  </si>
  <si>
    <t>Gaceta de Madrid n.º 138</t>
  </si>
  <si>
    <t>…en de Nauplie (Grecia)con fecha 9 del corriente que en la mañana en Elbing9f; es Dantzick. ; en htettin ¿i, yan Berlín 4* {Gaceta dt Es de ate dia, al tiempo que el presidente, el-conde Capo d’lstna, te dirigía á la tajo di PrusiltO iglesia-pata asistir , como lo tenia -de costumbre, á los oficios divinos que ta ITA1IA. -celebran todos los domingos., dos hombres que le esperaban á la puesta de su Boma 11 dr Octubre. casa'le asestaroná lacáheza ti…</t>
  </si>
  <si>
    <t>…andard.) PARTE NO OFICIAL. tkancia. NOTICIAS EXTRANGERAS. París 4 de Diciembre. C1BCIA. Syra 31 de Octubre. (Continuación del correo anterior.) Estaba dispuesto que el cadáver del conde Capo «flstria fuese presentado y Parece que lo* individuos de la comisión nombrada por la Cámara de los expuesto en la asamblea nacional de Nauplie; pero habiéndose desgraciado la Pares no se hallan todavía acordes sobre la ley de la dignidad de Par, pues de opera…</t>
  </si>
  <si>
    <t>Car</t>
  </si>
  <si>
    <t>…or en los motivos y pár— A las doce en puntó una salva general de artillería de la plaza, de la Real .ratos que la dividid. El singular mérito de esta Carta es tan notorio, que el Sr. Car denal Belluga dijo era digna de que todos la leyeran, y de que hubiera una en cada ciudadela y del castillo de Monjuicn, anunció quedar descubierta la estatua de casa. El Sr. Cdrdoba concedtd loo dias de Indulgencia á los que leyeren un párrafo de S. M., a ba…</t>
  </si>
  <si>
    <t>Cardenal</t>
  </si>
  <si>
    <t>…al pueblo de CLenfuego», y la aprobación del El Excmo.. Ayuntamiento............. ,tjtssMtayiiMHitMS IjQOO nombramiento de los capitulares. Concluida la lectura, prestaron El Emo. Sr. Cardenal............................................... 55» - todos el juramento, y en seguida dió el gobernador á cada uno El limo.. Cabildo eclesiástico..............................1,009 posesión de su empleo, quedando asi instalado el ayuntamiento. La hermandad de…</t>
  </si>
  <si>
    <t>Cárdenas-, Francisco</t>
  </si>
  <si>
    <t>Francisco Cárdenas-</t>
  </si>
  <si>
    <t>…mrs. de quín de Eguia: dos compañías dtl Real cuerpo de ártillería at inando del ca -capital, y 1,316 6 mrs. de réditos: 6.a 8,194 rs. y 4 mrs. de capital, y 348 de rédito!: pitán D. Francisco Cárdenas-, y dos del regimiento Real -de zapadores al man y.°- IJ.ojJ rs. a* mrs. de capitel, y 430 de réditos: 8.° 11,111 rs. lo mrs. de capital, y a.647 de réditos: *.° 4,685 rs. 10 mrs.ée principal, y 140 19 mrs, de réditos: 1 o. do del espitan graduado de teniente…</t>
  </si>
  <si>
    <t>Cardona, Ignacio</t>
  </si>
  <si>
    <t>Ignacio Cardona</t>
  </si>
  <si>
    <t>…dicho syuntamleoto fran Martínez,! D. Ignacio Ramiro: para una canongia dé la catedral deVich, cos de porte, y hasta el dia ia del próximo mes de Octubre. ■ vacante por muerte de D. Ignacio Cardona, á D. Cayetano Llantas: para dos ■... -Se halla vacante la piara de 'cirujano de estuché de la villa-ae Briviesca. ft) la provincia de Búrgós, de joo A 600 vednos de pobladen’: su dotación de ayo Aacsdoi (1) Se nllp de este articulo que la diferencia que resu…</t>
  </si>
  <si>
    <t>Carey</t>
  </si>
  <si>
    <t>171</t>
  </si>
  <si>
    <t>…es/ Es sin embargo probable que - Estas últimas palabras de-Mr. Peer fueron muy aplaudidas. Ct austríacos se dispensarán de e$te trabajo haciendo solo -paseos ____ El discurso del conde Carey ha influido mucho eti los fondos militara. ingleses , pues hán subido hasta 79 por 100; á las dos quedaros •• • • ' 1NG1ATKXKA. ‘ á78Í -.lint Zdndret 2 5 de Marzo. El conde Grey ha- declarado que si fuese necesaria la disolu ción , el ministerio la aceptaría…</t>
  </si>
  <si>
    <t>…a fuerza del [movimiento. Si el nuevo ministerio inglés se de dar al pais una constitución y un gefie al Estado, no debía jpor hubiese compuesto de hombres sabios é ilustrados, si lord Carey consiguiente separarse sin habeir consumado su obra. Ha creído res hubiese estudiado las revoluciones de que ha sido testigo,' el mo pecto é la regencia de Mr. Surlet de Chokicr que no podia con vimiento hubiera hallado oposición, y no se habría tomado [en si…</t>
  </si>
  <si>
    <t>Cárlos</t>
  </si>
  <si>
    <t>…lo traslado á V. E. de El R. Obispo de Tenerife en un tierno discurso hace presenta Real orden para inteligencia del Consejo, efectos convenien á S. M que su augusto Abuelo el Sr, D. Cárlos 111, al nacerle el tes &amp;c. Madrid 5 de Marzo de i8gi.=Calomar&lt;fc¿sScfi0t Deca primerNieto, exclamó icón efusión: »¡ Éste es don de la beatísima no del Consejo Real. Virgen que protege mi reino!” Y parte de este principio para de ducir que el don precioso que…</t>
  </si>
  <si>
    <t>Carlos</t>
  </si>
  <si>
    <t>…lina y policía. »Ppr mi último parte del 12 de Mayó vería V. E. que el Art. 8.® Habrá ademas para los detalles del servicio un segun Coronel Gembitz, comandante del regimiento del príncipe Carlos do ayudante general de la clase de segundo comandante de escua de Prusia, estaba encargado de reconocer las partidás\de rcj^eldes drón, obtando con los de esta clase para sus ascensos por el orden iue podían hallarse entre Omnlew y Qrzic juntos cercaqos á las…</t>
  </si>
  <si>
    <t>…» S- :í estampas del poema de la música, 16 rs. muchos años. Algeceras 24 de Octubre de lSSicsJuan Antonio Monet-* Cuatro estampas de devoctoij, por Carmona, 8 rs. Retrato del Rey D. Carlos iv, por ácima, 4 rs. Uu Viacrucis inventado por D» Vicente López, y grabado por D. Miguel Gamboriño , 39 rs. • Hallándose ya despachados todos los vales Reales consolidados de 200 pe Diez y ocho estampas iluminadas, que representan los gritos de Madrid, tn 54…</t>
  </si>
  <si>
    <t>Carlota, Luisa</t>
  </si>
  <si>
    <t>Luisa Carlota</t>
  </si>
  <si>
    <t>…nr.y nas observaciones sobre el canto y la parte orgánica y material de la voz. Dedicada Idem sobre pago.de débitos,de anualidades y vacantes eclesiásticas.(H. nú á la Serma. Sra. Doña Luisa Carlota. infanta dr España, por D. Mariano Rodriguea mero 128.) de Ledesma. Se hallará es el almacén de música de D. Josef León á zoo rs., cada ejemplar. ..•■-■■■ Idem sóbre la imposición hecha á las hérenc¡at.(7i. núm. 129-) —&gt;r*e halla vacante la plaza de médico de…</t>
  </si>
  <si>
    <t>Cármenes, Mancel Garda</t>
  </si>
  <si>
    <t>Mancel Garda Cármenes</t>
  </si>
  <si>
    <t>…rancisco de Saint) Baranda; presidente; Oartu aceite, á 40 rs. arroba: vino añejo, á 100 pesos el tonel de 100 cántaros, id. D. Juan Fernandez Calderón; D. Toribio Josef Cortés, y D. Mancel Garda Cármenes, común, llamado aloque, á 60 pesos id. vocal secretario.</t>
  </si>
  <si>
    <t>Carmona, Manuel Salvador</t>
  </si>
  <si>
    <t>Manuel Salvador Carmona</t>
  </si>
  <si>
    <t>…'rs..arroba. 10 rs. / Sevi’la. Trigo, de 31 á 53 rs. fanega, según su calidad: cebada, de 16 i El Cristo de la Paz. por Carmona , 20 rs. Ocho vistas del Real sitio de Amo uez, por D. Manuel Salvador Carmona , Selma 20 id.: aceite , de 27 á 284 rs. arroba. y otros buenos profesores: cada estampa ao rs, _ . Han entrado en este puerto en lodo el mes de Setiembre 85 naves mer Dos vistas f&gt;n pliego marca mayor de ia casa de vacas y los cuarteleí del sitio de cantes ,…</t>
  </si>
  <si>
    <t>Carnere, Josef María de</t>
  </si>
  <si>
    <t>Josef María de Carnere</t>
  </si>
  <si>
    <t>…contratos. , . ^ : i - ■ Cartas españolas, publicadas con Real permiso, y dedi Art. Sí lutgo que se hallen extendidos y corrientes los nuéw , cadas • la Rbina nuestra Sefiora por D. Josef María de Carnere vos documentos se avisará á los interesados pere que acudan á.j»re- ro : cuaderno 10.°, con el cual'concluye el tomo l.°-, y se halla •entar los vales y rccoger aqudlos cn los términos y con .las Jar- ■ de venta en las librarías de Perez y Razóla, en donde si…</t>
  </si>
  <si>
    <t>Carnerero, Josef Mana de</t>
  </si>
  <si>
    <t>Josef Mana de Carnerero</t>
  </si>
  <si>
    <t>…scnteafio, la comisión‘4o anuncia al público -------Cart/ss esj/añolas, dedicadas a la Reina nuestra Señora, por ¡toa Jasfxplicaciooes conveniente», y Coa. el resultado que presen D. Josef Mana de Carnerero. Cuaderno 37 Se vendé en la» li¿&gt; ta lajéetodocl afio reunido, que es como sigue* v. i^h. brerías de Rajóla y de Pérez, donde sigue la suscripción. . Cantidadjque ha correspondido á la amortizar Principios elementales dé la música, en que se traía del va dopa…</t>
  </si>
  <si>
    <t>Carnerero, Josef María de</t>
  </si>
  <si>
    <t>Josef María de Carnerero</t>
  </si>
  <si>
    <t>…icos deWarsótHé de l4 deiicorrienle tracn algunos IlZ—Cartas espaitólas, dedicadas á la Reina nuestra Señora, por pormenores relativos á la acción del 10, de la cual han publicado D. Josef María de Carnerero. Cuaderno 4-° Se encuentra con los los periódicos ministeriales él'parte dado por los polacos. Este anteriores en las librerías de Razóla.yPeréz, y sigue’abierta la parte no iñdica él número de. muertosque han tenido, los dos ejér suscripción; citos j pero to…</t>
  </si>
  <si>
    <t>…ecientemente emigrados, quede sin derramar lágrimas -------Cartas españolas, dedicadas á la Reina nuestra Señora por de compasión, ni deje de indignarse contra los propagadores de D. Josef María de Carnerero: cuaderno 11.° Se halla"de venta en nuevas seductoras. las librerías de Razóla y Perez, y sigue abierta la suscripción. No básta para neutralizar la exageración de las malas noticias, -------Lord Davenant, ó las consecuencias de un momento de error: la exposi…</t>
  </si>
  <si>
    <t>…S rs. en rústica y 7 en pasta, virey de Polonia. (Cor.) ------ Cartas españolas, dedicadas á la Reina nuestra Señora por La cólera morbo hace grandes progresos en.ios Estados aus D. Josef María de Carnerero: cuaderno 12.° con el plano y ex tríacos. Indicios nada equívocos se han manifestado en diversos; plicación del teatro de la plazuela de Oriente. Se halla con los plintos de. la Hungría , y principalmente en Tokai. Se ha estable-. anteriores en las librerías…</t>
  </si>
  <si>
    <t>Carni, Ráinqn</t>
  </si>
  <si>
    <t>Ráinqn Carni</t>
  </si>
  <si>
    <t>…proporcionar consi- lacónica y exactísimamente al. interrogatorio genqraL.dftlucido de derables véntajas'á la GranBretañ». (Id.) ' " la Geñeuphonia por el catedrático de Ja. cl^sq.D. Ráinqn Carni— ■ FnTSTápnlirfe Romanía se han recibido noticias de la insúr- cer, demostrando al mismo tiempo en la pizarra estas respuestas, iréceion de1 loí'béyés mainobü xbntta la autoridad del Presidente que comprenden todos los principios ,:y resuelven todos los pro d…</t>
  </si>
  <si>
    <t>Carnicero, Josef Clemente</t>
  </si>
  <si>
    <t>Josef Clemente Carnicero</t>
  </si>
  <si>
    <t>…Mayoocurridosde 1814:desdecuatro1807 hastatomos,queávolvld40 rs. Trucha, de 30 pies de cuerda cada uno, y 20 de elevación, por 30f de fondo: en rústica ytora paita. Estas obras de D. Josef Clemente Carnicero se hallarán en otro sobre el rio XJbierna, de 26 pies de cuerda en su arcó, 4á de sagita, por las librerías de Peres, Razóla y viuda de Cruz. 80 de latitud y 16 de elevación;' y se ha recompuesto el antiguo puente del —Mamaria escrita en francés por el espaúo…</t>
  </si>
  <si>
    <t>…metálico, el modo de remediarla, y otros, da las mas adelantadas con medallas de plata, que las colgó del pecho, y á otras puntos económicos y curiosos : ,4 4 rs. Estas -obras de D. Josef Clemente Carnicero se, cinco con tibraa-escogidos para su imtruccion. hallarán en las librerías de Perez, Razóla y viuda dé cruz. Loa dias 11 y 12 se presentaron los niños, qua también manifestaron estar —-y—Se cita á* los, herederos de D. Amustio de Iturzaeta . dueño de lá gol…</t>
  </si>
  <si>
    <t>…opongan por modelo á sus súbditos : un tomo en 4.“, á so concurso; en cuyo acto el capitán general con sus ayudantes y plana mayor, 16 rs. en rústica y ao en pasta. Estas obras de D. Josef Clemente Carnicero se halla saludando reverentemente á la estatua del Ruy, pronunció las siguientes pa rán eo las librerías de Perca,.Razóla y viuda de Cruz. labras : - ■ Juego divertido de preguntas y respuestas combinadas pora oso de ios tertulias, «Señores: Tengo la honra y…</t>
  </si>
  <si>
    <t>Carrasco, Francisco Javier</t>
  </si>
  <si>
    <t>Francisco Javier Carrasco</t>
  </si>
  <si>
    <t>…sponde elxapitalde un censo de • ,1*3 rs. y 17 mrt. de prin Dérorde coaas y-frónteras, con. el mayor número de-roda clase de habitantes cipal, que en el afio pasado de 1*04 lo era D. Francisco Javier Carrasco, roclqo de la ciudad.d* Granada., y su apoderado,*,».f sH corte p. Antonia Ballesteros , w le ci que llevaban las bombas de la ciudad-y otros instrumentos-: desde un principio ta para que en él término de 30 dlás1 sé'presente en.él juzgado del Sr. de la Escal…</t>
  </si>
  <si>
    <t>Cartagena, Alfonso de</t>
  </si>
  <si>
    <t>Alfonso de Cartagena</t>
  </si>
  <si>
    <t>…a, D. Josef del Campillo, el P. Diego Lainez, el Carantes la dotación de la casa Real, porque redunda en beneficio de las manu denal O. Francisco de Mendoza, Fr. Gerónimo Gradan y D. Alfonso de Cartagena. facturas , del comercio y de la industria en general. La comisión propone que 18. D. Pedro Fernandez de Velasco, el P. Alfonso Salmerón, Juan Sebastian del Cano, D. Bernardo de Valbuena, Fr. Melchor Cano y D. Felipe Gil de Taboaaa. (a# esta solicitud se remi…</t>
  </si>
  <si>
    <t>Cartsítyijino</t>
  </si>
  <si>
    <t>…sus resoluciones; pe lia, sé célcbióuotunergl por «1 descanso del alma de 5. A. I. el Cesarewitsch ro todos saben el poco ó ningún resultado que ha producido la aparición de gran duque Cartsítyijino, y de todos los guerreros que han perecido en el eam* una escuadra en las costas de Walcheren.-En primer’lugar es preciso obser pqdelhocor; yen séguida pidió al cielo consérve la vida de los valientes sol var que la estación no es favorable á una expedición m…</t>
  </si>
  <si>
    <t>Carvajal, Tomas</t>
  </si>
  <si>
    <t>Tomas Carvajal</t>
  </si>
  <si>
    <t>…inutilizando igualmente los azu Hermosilla, 4*°&gt; pasta 87 rs., rústica 75. des y puentes, y llevándose árboles y cuanto á su paso encontra Libros poéticos de la santa Biblia, por D. Tomas Carvajal ban. La» villas de Luésia, Sádava, Biotá y el pueblo de Faras- desde el tomó l.°, al 9, rústica 24 rs. dues sufrieron también mucho. La religiosa mortificada, por el P. Espinosa, 4papal 12 rs., . Eli mismo diá 2S cayó un pedrisco en los términos de Zamo paita…</t>
  </si>
  <si>
    <t>Cas, Juan Fernandez de</t>
  </si>
  <si>
    <t>Juan Fernandez de Cas</t>
  </si>
  <si>
    <t>…En la proa* latina el primer premio D. Pedro Sistemes; do al N. Viniendo del S., entre Paxo y la tierra, no se ve antea de marcarle ídem en el Verso D.' Venancio Pisón. Segundos: D. Juan Fernandez de Cas al O. 4 N. O. tro, D. Gonzalo Lifian, D. Pedro Gual, D. Tomas Gabriel. El premio de Para marcarle al S. 4 S. E. es preciso hallarse en la dirección de una roca, aplicación de esta misma clase fuesorteado entre D.Bruno Saenz y D. Satur que está á cerca de medi…</t>
  </si>
  <si>
    <t>Casas, Domingo de</t>
  </si>
  <si>
    <t>Domingo de Casas</t>
  </si>
  <si>
    <t>848</t>
  </si>
  <si>
    <t>…8,6,207, 6,227, 9,087; Órdeúahzás de Ingenieros cosmógrafos dé Estado, papel 3 rs., 25,589, 89,116 , 57,633,57,637 y 59,586, qué cometidos en rústica 4-' (Se continuará.) favor de D. Domingo de Casas, en Mayo de 808¡ salieron reno vados en láminas de 1814, para que acudan á su juzgado de pro Carta que comprende todas las costas del Brasil desde la vincia y oficio de Rincón, á usar del traslado conferido de la de punta N. del rio Marañan hasta et cabo de S…</t>
  </si>
  <si>
    <t>Casaseca, J. L.</t>
  </si>
  <si>
    <t>J. L. Casaseca</t>
  </si>
  <si>
    <t>…ivada* de este Monarca; y sii influjo El primer cuaderno del Propagador dt conocimientos útiles* cía los acontecimientos políticos y militares de mi tiempo, y tn los publicado por D. J. L. Casaseca, y cuyo prospecto se inc’uyó en progresos de ia'literatura. La extensión da laObradeoerá ser de la Gaceta del 8 del corriente, está ya de venta á 4 rs. en la libré ia á 14 pliego* de impresión, igual cotí corta diferencia á lo* de ela de A. Miyar. más elogios…</t>
  </si>
  <si>
    <t>Casaseca, Jdsef Luis</t>
  </si>
  <si>
    <t>Jdsef Luis Casaseca</t>
  </si>
  <si>
    <t>…n de 4a rs. los la cuadernos d a tomos, que se darán en un afio, pentinamente fríos que es preciso nó dilatar la sangría, porque de lo contra y aa rs. por medio. Su autor y editor D. Jdsef Luis Casaseca, se encarga de mandar rio no surtiría efecto. Se ha observado que las ma ele las persona que han loa cuaderna á casa de los tuscrlptores. Y á pesar de las modificaciones ventajosa que va á recibir la obra, se continuará vendiendo cada cuaderno suelto á 4 rs.,…</t>
  </si>
  <si>
    <t>…n ESPAÑA. la librería de Soja, y en las provincias en las principales librerías, con aumento de ue real mas por razón de portes. . ■ Zl Propagador de los conocimientos itilts, por D. Jdsef Luis Casaseca, profesor Madrid 2 de Noviembre. en el Real Conservatorio de Madrid; el 4.0 núm. con que se completa el tomo pri mero, un cuaderno en 8.° á la.rústica á 4. rs., y los 4 núms. ó tomo primero á 16, se hallarán venales en la librería de la viuda de Miyar. Indiet…</t>
  </si>
  <si>
    <t>Casi</t>
  </si>
  <si>
    <t>…posición, y 12 de arti'lléría ligera, tomó posición detras de general Rudiger. Es tal el estado en que se encuentra Dwernicki,, Minsk, dejando solo uo.batallón en esta ciudad. El general Casi que no Je. queda mas recurso'que refugiarse en el territorio aus miro Skarzynsgi estiba apostado delante de lyiinsk con el 2.? de tríaco. Parece que ya ha hecho conducir sus equipages y trenes al&lt; cazadores y'elT3.° de .biilanós, cotí 4 baténásiderái'fíllena…</t>
  </si>
  <si>
    <t>Casos, Josef López</t>
  </si>
  <si>
    <t>Josef López Casos</t>
  </si>
  <si>
    <t>…catedral de Guadix, vaéafflepor renuncia de D. Baltasar Lito* &lt;y» lee en el Diario de la Pordofia lo que sigue : apodemos asegurar &lt;jue cl iiltimo viage que el general Muiím la, 4 D. Josef López Casos: para dos racione» y una;capellanía da hecho a este departamento no ha tenido otro objeto que el dcln- la catedral de Guadix 4 D, Josef Rafael .Torres, D. Vicente Ma formarsc del estado de su» compañero» de armac,y de su fidelidad ría Sánchez Florez y D. Jpse…</t>
  </si>
  <si>
    <t>Castaños, Francisco Javier</t>
  </si>
  <si>
    <t>Francisco Javier Castaños</t>
  </si>
  <si>
    <t>…respectivos estados mayores y el dé los cuerpos de la ANUNCIOS. misma existentes en la corte, el inspector de Voluntarios Realistas y los .gefés de esta arma en Madrid, el capitán general D. Francisco Javier Castaños en Centiaia sl eatiloga.ds lar estampas se titila* Se, vtHta an la-calcografla dela, I». . fTStlta Ratt.a* «Kf/iWa S» «isrM imferigl. representación del ejército, se reuniesen en él salón de las Columnas con los abanderados y porta-estandartes de ios, expresa…</t>
  </si>
  <si>
    <t>Castelao, Gil Fernández'</t>
  </si>
  <si>
    <t>Gil Fernández' Castelao</t>
  </si>
  <si>
    <t>…de JW/n. doba* del Consejó de 5. M., se ha nombrado una comisión compuesta . de D.Felipe López Valdemoro y de D.;Francisco de la Carrera, .CAMBIOS NU 0l!.. . . . yapará suplente á D. Gil Fernández' Castelao* para que’ entiendan por el término de dos meses * y con la infervencion del heredero, Lóndre* 381._Paris f6-_2. Santander ! beneficio. en-la administración jr recaudación de dichos- bienes. Los acreedor- Bilbao 1 id_C!diz| á 1 daño.__Sevilla íd.‘:dctn._ÍAíál…</t>
  </si>
  <si>
    <t>Castigliom</t>
  </si>
  <si>
    <t>…ublime dignidad os acercabais coutinuamenre á su sa grada Persona, sabe» cuán rica de virtudes apostólicas era aquella llama 18 dt Diciembre, alma privilegiada; y si al nombrar al cardenal Castigliom tumo El r4 anunciaron la artillería del'castillo dé San t-Angelo y Pontífice, lo creisteis digno de ocupar la Silla apostólica, sus todas las campanas de esta ciudad la apertura del cónclave para la obras, después de sentado en ella, no solamente confirmaron,…</t>
  </si>
  <si>
    <t>Castilla, Manuel Madolcll y</t>
  </si>
  <si>
    <t>Manuel Madolcll y Castilla</t>
  </si>
  <si>
    <t>…oco ••••••»••• Peralta. Batallo* Bernardino el dcBaltar á D. apara i rO,348.... tOoo Madrid. . Parau vara de acalde mayor de lasPeiias de S. Pedro á Ciudad-Rodrigo. t1 &gt;059.... S» D. Manuel Madolcll y Castilla: para la deAlarcon a D* Gaspar. Sevilla. “ ’7 ‘ YO|(Sóo»»»s gOO ...........I ......M.*. García Soleé.: para ladcLuqueaD. Gregorio Condom y Her ¡6b...- Jerez'de'la-Frontera. 1 rera: paral» deS. Pedro Manrique ! D, Josef Soler j Nsvarror ’ %d,804.... ' 300.j Pu…</t>
  </si>
  <si>
    <t>Castilla, Marcelino</t>
  </si>
  <si>
    <t>Marcelino Castilla</t>
  </si>
  <si>
    <t>…ictar .imprirnirypiiblicar, * T.« obra,original^de música'titulaA* Escuela teiri'co-prácticá de todo, los.lra^ói dé la Junté, jr; dé lis ventaja* incalculables de iolfeo-canto, de D. Marcelino Castilla , aprobada' por S. M.1 que ha de pr^ucir U empresa UeVsda á «¿ debida perfección, tan para usó de la juventud, y anunciada en la Gaceta dé 2^ dé Enero ,miles al «i)t¡vo como favorables ála industria y población. Páre dél afib próximo pasado, se pu^'ca nuevame…</t>
  </si>
  <si>
    <t>Castillo, Miguel del</t>
  </si>
  <si>
    <t>Miguel del Castillo</t>
  </si>
  <si>
    <t>…'y todos los pueblos de España, las personas que sepan el paradero y existencia de Doña Ramona no perdieron la dichosa calma actual, sino; para manifestar el sen Rubio, casada con D. Miguel del Castillo, y ausente de. muchos timiento que tenían de no estar tan próximos que pudieran con* «fio»4 esta parte, panqué en el término de 30 dias lo mánifiesr currir al extermimo de los malvados. ten y declaren en el expresado juagado y escribanía de1 Romeral. EN LA IM…</t>
  </si>
  <si>
    <t>Castró, IiIdSfo AlcarSZ y</t>
  </si>
  <si>
    <t>IiIdSfo AlcarSZ y Castró</t>
  </si>
  <si>
    <t>…del siguiente. Coatinfia abierta lá suscripción. '. , y; El ministro de Cómercio presenta cinco proyecto* de ley relativos á sum —Méfet* y frittité it Itt cutin j*i¿hr, por él Dr. D. IiIdSfo AlcarSZ y Castró: ios de intem local; y también se mandan 'tmprimir. nieta edición corregida y adicionada cooslderableaeote por D. Saótisgo Alvarade En seguida se discate y aprueba el próyedte de ley míelie concede un aumen- 3 e M Pefla: un tomo en 4.0, i ao ra. pitsr-ai(i« y…</t>
  </si>
  <si>
    <t>Castro, Juan Fernandez de</t>
  </si>
  <si>
    <t>Juan Fernandez de Castro</t>
  </si>
  <si>
    <t>…e está al E. de aquel bajo, Lengua griega. Primer premio: D. Gonzalo Lifian. Un segundo: D. Pe y ya no se puede hacer rumbo al norte. dro Sistemes. Otro segundo roe sorteado éntre D. Juan Fernandez de Castro, Nota. Las marcaciones arriba indicadas son todas de la brújula. D. Tomas Gabriel y D. Cirios Dóncel; y cayóla suerte á D. Juan Fernan Este fanal se-puede marcar en todos rumbos, excepto entre el N. J N. E. dez de.Castro. 1 y el O. * N. O., en cuyo caso lo oc…</t>
  </si>
  <si>
    <t>Catalina, Manuel</t>
  </si>
  <si>
    <t>Manuel Catalina</t>
  </si>
  <si>
    <t>…medio de procurador y escribanía de Cánura de Albuin, á usar de Málaga D. Juan Bautista Mongrand, Maltón (en Menorca) Doña su derecho en los autos que sigue- el Sr. fiscaL contra D. Manuel Catalina .Germán y Hugildr y Murcia D. Agustín Braco « Oviedo Mercado Dusmet y D. Constantino Muñoz, administrador é ih-1 P.JLodrMoAntcnio Alvarez,rPelciicia D.MiguelPalacio*) Pal-». terventor de notas respective de la villa de -Ledésmji y' demas que ma(án BuUorca) O.…</t>
  </si>
  <si>
    <t>Cavia</t>
  </si>
  <si>
    <t>…artin de Milla : para que tengan 4 los bienes que han quedado por fallecimiento, de di una capellanía de Reyes de Toledo, vacante por renuncia de Don cho Tejada, en el juzgado del Sr. Cavia, alcalde de.cprtc, y es lomas Muñoz, á D. Antonio Perez : para la canongía lectoralde cribanía de. Montoya; y de no hacerlo, les paran perjuicio. __ Por el mismo juzgado y escribanía se cita 4 los que se crean con dere cho 4 -los bienes de Antonio Muñoz, que-…</t>
  </si>
  <si>
    <t>…ez, estapdq. enfermo, tuvo que usar una por fallecimienta de su abuela Dolía María Martínez Izquierdo. -cania del hospital, militar por no tejerla propia. —. ■ Por providencia del Sr. Cavia, alcalde de Corte, se convoca la Regencia del;Reino, reconociendo estos servicios, lo nom- 4 junta general á los acreedores de la testamentaría de D. Francisco ~bró en 1812- ministro del tribunal de Guerra y Marinajy en 1814# de Cavarrus, conde de su apellido…</t>
  </si>
  <si>
    <t>Cayetano</t>
  </si>
  <si>
    <t>20/01/1831</t>
  </si>
  <si>
    <t>Gaceta de Madrid n.º 9</t>
  </si>
  <si>
    <t>…porconsiste cabalmente en la mucha extensión de sús fibras. -r; '«qiié su número diimíntlia sensibleméríte f han tnueftó'múchb? ófi* La máquina qtft- ha inventado y construido el Sr. Cayetano 'riéiále#V»fró» han 'quedado heridóVi'éri fin, los. tetrij&gt;oi$ÍefJ ótiliJ Guidiccini, de Bolonia'; sobrepuja todas láS rsperanzas, y es tan lot beduinos* retirarse á loi'tnóhtes, ye»rre~fái}it&gt;'Ucgó to mas admirablecuánto os de sencillísima construcción. Un h…</t>
  </si>
  <si>
    <t>Cazisnan</t>
  </si>
  <si>
    <t>176</t>
  </si>
  <si>
    <t>…z por el general polaco Dwernicki, se halla líe luna qbe^éri tbda li Sabc^é reiría la mayor tran- por el contrario cortando á'su' cüéVpo la retirada i Varsovia, al miiUdad: que el príncipe Cazisnan cl ídblO,del pueblo Vídél mismó tiempo qué él condé Tóll tiene-«ig-nada.-á los, poleos, la en qiífe ¿té; lltító'díffi^Óyde'éúltusiíBnKj.nq desea mas trada en la Volhnia. Hay algunas raeohes paírjh creer qp,^ ej, tpoy.irqué. (^v higménto de a^Tr' c&lt;^á’ lés* de…</t>
  </si>
  <si>
    <t>Cdrdoba</t>
  </si>
  <si>
    <t>…Sr. Car denal Belluga dijo era digna de que todos la leyeran, y de que hubiera una en cada ciudadela y del castillo de Monjuicn, anunció quedar descubierta la estatua de casa. El Sr. Cdrdoba concedtd loo dias de Indulgencia á los que leyeren un párrafo de S. M., a babeados: á sus pies los cuatro pabellones con las armas Reales de ella. V el Sr. Lorrnzaná añadid hablan concedido otras muchas indulgencias otros va España, que hasta dicho momento la…</t>
  </si>
  <si>
    <t>Ce'Presidente, Josef</t>
  </si>
  <si>
    <t>Josef Ce'Presidente</t>
  </si>
  <si>
    <t>…ha servido nundar que se publique en le Gaceta ' (Muevas gritosi) La votación secretase verifica durante el mayor desorden. El el donativo que ha hecho á favor del Real erario el brigadier D. Josef Ce'Presidente dice que si no se restablece el orden, suspenderá la operación. Cón- ballos de 152,&lt;5ÍS5 rs. y 10 mrs. que se le deben por sueldos devengados en - tinúa.el alboroto; mas al fin se verifica la votación, cuyo resultado e&gt; el si ¿pocas de legítimo abone desde IS…</t>
  </si>
  <si>
    <t>Cecilio, Joscf</t>
  </si>
  <si>
    <t>Joscf Cecilio</t>
  </si>
  <si>
    <t>…da Ja cbaciUeria de ptr el«oltofl^jile,a|&gt; deEneroscha declarado ho|andes*a con*.. yaliikblid. i V: Félix Pablo Portel; pera otra.jié le tnñme cía te dé le audiencia de Sevil!» {i D. Joscf Cecilio de la Rota; pa- ijdetita como renovación de la lucha á que laa cinco rwwcm audiencia de GilscU, á D. Manuel Gorvea y Cal haq «peltQ.poneij^anjno.*?.(Cor.) 1 - . - ■ w . rtofr» dría .^^Conlecba.Mdeítixerp curi^nd^VieM, ffmanUJo»)* vo, j pata le fiscalía del cr…</t>
  </si>
  <si>
    <t>Ceferino</t>
  </si>
  <si>
    <t>19/03/1831</t>
  </si>
  <si>
    <t>Gaceta de Madrid n.º 36</t>
  </si>
  <si>
    <t>…endo igualmente ría -*&gt;berana voluntad del Rey^ nuestro Se— partes de los. generales prmeipe Sehakhoxskóy, conde Pablen,, be* flor conceder á la viuda del voluntario de caballería D. Ceferino jron Rosen , cortríe de Witte, y. ríel general; Manderisten , .&lt;qúe.al Martínez, muerto gloriosamente en la expresada acción, la pen .entrar .nuestras tropas en la-Polonia son recibidas pór los.habitan sión de 4 reales diarios, y que. V;.¡É. dé en su Real nóm…</t>
  </si>
  <si>
    <t>Cégtdo, Vicente</t>
  </si>
  <si>
    <t>Vicente Cégtdo</t>
  </si>
  <si>
    <t>….dé. Ayila;, cwa, población es de 3ü0;vo-[ otro-fue desCubicrttvdttpUcs. ?■' CÍnó¿ Su dotaron 69 rs. anuales .cobrados por, el ayuntamkntbti ' • D.TómasBeníte», D. Manuel Ribero, D. Vicente Cégtdo, ¿atónis to. le,aboM.del. fpndo ,dr.. pqopjq^;to rpnta d? 1“ casa cst D. Pablo Mas, Joeef Vita, Pablo Torre fio, Antonio' Sánchez; |úé liaya de habitar. Los pretendientes dirigirán sus memoria^ es al. roiretari^dc aynntamiento í^sbt! el dia 10 de Abril próxii…</t>
  </si>
  <si>
    <t>Celian, Antonio</t>
  </si>
  <si>
    <t>Antonio Celian</t>
  </si>
  <si>
    <t>242</t>
  </si>
  <si>
    <t>…e batallón del tercer regimiento dé Artillería; y para el de valen tiene ya 859 hombres sobre Jas armas; parte de ellos, que se na- cia, Murcia y reinos «de Granada y Jaén, al Dr. D. Antonio Celian distribuidos entre Pignerolles, Chambery, Anhecy y Mónt- res y Pella, consultor Honorario; disfrutando las consideraciones meiliúin, pueden estar reunidos sobre nuestras fronteras'en dos dias militares que «chala el párrafo 5." del cap. 5." del mencionado re…</t>
  </si>
  <si>
    <t>Celis, Esteban Martínez</t>
  </si>
  <si>
    <t>Esteban Martínez Celis</t>
  </si>
  <si>
    <t>…erno en 4&gt;°, rústica, á 3 rs. Se hallan en esta corte en la rioz: para el de Chinchilla £ D. Juan.Antonio Bernal Perez: paos libircría de Escantilla. el de Carrion de los Condes £ D. Esteban Martínez Celis: para El libro de oró de Séneca, ó sea sus Aforismos morales, y el de Rcinosa í D. Telesforo Contreras: para el de Cáceres £ los de Aristóteles y Platón, en castellano, con el correspondiente D. Manuel Demetrio Urquizu: para el de Arévaloá D. Manuel texto lat…</t>
  </si>
  <si>
    <t>Cerdafmente, Miguel</t>
  </si>
  <si>
    <t>Miguel Cerdafmente</t>
  </si>
  <si>
    <t>…capellanía, patronato Real de lego*, dad en lá cálle Alta á una ¿asa sita al msdiodia, adonde acudieron inmediatá- que en el-convento de Conatantinopta de esta corte rnandd fundar D. Miguel Cerdafmente todas las autoridades acompañadas de los'voluntarios Realistas, Carabi- me.de Pas , al que corresponde elxapitalde un censo de • ,1*3 rs. y 17 mrt. de prin Dérorde coaas y-frónteras, con. el mayor número de-roda clase de habitantes cipal, que en el afio pasad…</t>
  </si>
  <si>
    <t>Cerero, Antonio</t>
  </si>
  <si>
    <t>Antonio Cerero</t>
  </si>
  <si>
    <t>…Felipe de Alcega y García; y para otra de la colegiata del perado el nombramiento de los Pares por las juntas electorales, y he dicho Salvador de Sevilla, vacante por promoción de D. Antonio Cerero, á D. Ma ue si hubiera querido concentrar el poder legislativo en la actual Cámara da nuel Pacheco. 2 &gt;s Diputados, hubiera.... (interrupción estrepitosa y sostenida.) Presidente: La frase está escrita: volved a leerla. El Real decreto del 10 de Setiembre, qu…</t>
  </si>
  <si>
    <t>Cerezo, Julián</t>
  </si>
  <si>
    <t>Julián Cerezo</t>
  </si>
  <si>
    <t>…para el día 19 de cada mes, y está de; D; VioetMe Riñz AlbilloéyD. Andrea Sánchez Recalde, 4 adornado con una estampa, á 8 rs. en pasta__El Ayo dt la juven D. Miguel María Yarzi, D. Julián Cerezo y D. Manuel Fernan tud cristiana de ambos sexos, a quien instruye en los deberes dt dez Espíndsa.' : la Religión y en los de la sociedad, un tomo, en 8.°, á 10 rs. en pasta. Véndense en las librerías de Hurtado y de Villa. . : Otra vez los revolucionarios emigrado* han venido 4…</t>
  </si>
  <si>
    <t>Cesaretcitsch</t>
  </si>
  <si>
    <t>…crefugiádos; siendo-también notorio'que con «Avisan dé la frontera rusa que el dia i.® de Enero se hallaba tra la misma causa scjprpnunció la opinión de la nación entera. él Gran: duque Cesaretcitsch en Litau en una casa dé campo del -Ademas de lo quetambién,sabían ya Ios-españoles ;qué valor de príncipe Pablo Sapieha. bían dar i las protestas y declaraciones¿riñadas por vario» gefes, .«Parece que-ha salido falsa la noticia que se esparció Fiacs días teni…</t>
  </si>
  <si>
    <t>Cevallos</t>
  </si>
  <si>
    <t>…del ejército, lo satisfecho que está de las pruebas de leal y almacén de la Imprenta Real• tad y buen espíritu de los individuos que componen dicho regimiento de mi Respuesta del Sr. Cevallos á la carta del marques de Almenara, rústica 5 re. licias. Lo digo &amp;c. Palacio de Queluz á 26 de Agosto de 1*31.=: Conde de Reglamenta del colegio militar de cadetes de artillería de Segovia, g.° marquiUa, S. Lorenzo—limo. y Excmo. Sr. conde de Barbacena. rúst…</t>
  </si>
  <si>
    <t>Chamochin, León</t>
  </si>
  <si>
    <t>León Chamochin</t>
  </si>
  <si>
    <t>…de Los suscriptores al Dictionarlo geográfico nnivertal acudirán á la librería de Ra zóla á recoger el cuaderno núm. 13 del tomo 3.a de dicha obra, y adelantar el im las Torres á D. León Chamochin; para la de Rivadavia á D. Josef María Le porte del siguiente. Continúa abierta la suscripción. brón; para la de Archídona á D. Pedro Gallardo y Lucena; para la de lo* ----- Los. suscriptores al Diccionario de Veterinaria, por D. Cirios Rtsueflo, acudirás A B…</t>
  </si>
  <si>
    <t>Chapfal</t>
  </si>
  <si>
    <t>…has, 6 principios de química aplicados ai. Real Conservatorio de Artes. ' ' Estaba entonces la escalera perfectamente alumbrada, y cía una i este arte, escritos én francés por el' conde Chapfal,'traducidos al «pañol, aumentados y,arreglados, á finde ponerlos al alcance e*qeria grandiosa y digna de un buen pincel la que allí se obser de todos;, con una noticia sobré algunos jabones y líquidos para vaba,’contemplando el contraste de los diferentes pro…</t>
  </si>
  <si>
    <t>Chassé</t>
  </si>
  <si>
    <t>…ios barcos procedentes de la ciudadela de Amberes; en ellos, vienen las inugeres, niños y enfermos que el belgas puedan escoger mejor Soberano,'ni .él Principé mejor país. general barón Chassé ha hecho salir para está ciudad, adonde (Courier.) r &gt; : . ... ......j también ha remitido parte de los efectos almacenados en aquella -.sJEl mismo, én sunumero de ayer inserta él protocolo número 22, pero sin indicar fecha..jfté este documentó extractamos rq…</t>
  </si>
  <si>
    <t>…ación al general orden. Ghasé. Se nos asegura que el consejo la ha negado. Por otra parta «Esperamos que ya no se renovarán estos excesos, esta agita se nos asegura también que el general Chassé ha prometido suspen ción.Todos los ciudadanos necesitan tranquilidad y reposo, los co der el fuego, si no se presentan paisanos entre los sitiadores. Por merciantes seguridad, y trabajo los artesanos; .todos estos bienes, consiguiente, se dice que la guardia…</t>
  </si>
  <si>
    <t>…ey el quesalia de la ciudadela de Amberes hácia Calloo; pero las bate ministro del Interior y Mr. Lebeau, individuo del consejo de rías de S. Pedro y Bassin la echaron á pique. El general Chassé • Ministros. ■' — ^ *.■ mandó romper e( fuego y destruyó la Batería de KieF, ___Nuestro cuartel general está en Malinas; el Rey ha tomado el de construir por tos belgas. mando en gefe del ejército, y su estado mayor está completamente Anoche llegó á. Lovayna…</t>
  </si>
  <si>
    <t>…SftfetgtfAd t» rmpczadfti El '!Key'3é‘'fíSíáhJK!*í(fTu querido aceptar el armis' jme / •¿distnihujr considerablemente, y éó Su consecuencia las relaciones toado en Aniberes pot el general Chassé, y de consigujj|¡ : de eohwrcio se han vuelto 4 restablecer. (G. de Fi) de Agosto 4 las 11 de su nóche debieron comenzar otr; ¡'Francia debe saber que eh 1814 la Inglaterra la hizo perhostilidades d^-la cipda^ld* ;der:l| "¿lgica, yte «te ijfffiO^bVmináy sutiR…</t>
  </si>
  <si>
    <t>Chattam</t>
  </si>
  <si>
    <t>…lanta y engrandece lo que el padre lé ' Los suscrlptores á la roleeelon do loe otrosiet redor yovollanos acudiránároeogér ha ^trasmitido. En apoyo de su aserto cita la carrera que lord Chattam se labró el cuaderno 9, anticipando el Importe «leí 10, que se entregará pronto. B1 que ahora se publica contiene un precioso tratado de educación literaria, aplicado á las escuelas y colegios dé nidos Se vende también suelto en Madrid eu las librerías de Cue…</t>
  </si>
  <si>
    <t>Chaveli, Joaquín TTmt y</t>
  </si>
  <si>
    <t>Joaquín TTmt y Chaveli</t>
  </si>
  <si>
    <t>191, do y apaleado. La gendarmería tuvo qué venir á su ipcqrro.;(y&lt;*r.- bernes de Vald|ígna;i D.; Josef, Magraner-, par* Ja dcBiar á Don Joaquín TTmt y Chaveli; pera la de Villar del Arzobispo^ ponseta constitmionsu dél Allier^ .[ _7'}.7... ... ... 7. Jee, cu muchos periódicos. »Dicen qué.!.*.duquesadé Berifjrt Josef Réig y Martí; para la de. Liria á D. Vicente Cañas] para: juisó últimamente dos dias de incógnito en…</t>
  </si>
  <si>
    <t>ChilkofF</t>
  </si>
  <si>
    <t>…paradas para el ataque de Wola, é igual número para el de las demas obras. artillería, á fin de castigar á la ciudad rebelde si persistía en su ciega obsti En el ala izquierda el príncipe ChilkofF con un grueso destacamento de nación. caballería habia de hacer un ataque falso, y en el ala derecha se hallaba el ge Por la noche envió el general Krukowiezki un parlamentario para anun neral MurawieíF con su brigada en el camino de Raszyn, y en el de Piasec…</t>
  </si>
  <si>
    <t>Chilkow</t>
  </si>
  <si>
    <t>…s parte de su caballería se formarán dos cuerpos destacados bajo las órdenes de de dragones, lanceros y húsares de Grodno, y la 3¡a brigada de la 2.a divi los generales Knorring y príncipe Chilkow, para cubrir por una parte las co sión de infantería; el general mayor Anrep con dos regimientos de dragones municaciones del ejército principal con los puntos por donde ha pasado el recibió al mismo tiempo orden de dirigirse sqbre Krasnewice por Plotrkowo, V…</t>
  </si>
  <si>
    <t>Chlaponkski</t>
  </si>
  <si>
    <t>…rsa de este modo lá-cuadrillé princrpal'de generaK'Knorrínz habiasido eñviadocon un grueso destacamento los rebeldes, destacó el general Roth al mayor Scheremetef con contra .el. .general Chlaponkski.. El general Kreutz ha adelantado lós regimientos de cosacos de Outkine y Dolotine, para perseguir por Radzyn hácia Brzesc ,oqn el.designio de atacar á las partidas de Chlapówski .que sé habían manifestado al otro lado de esta algunas pequeñas partidas, que d…</t>
  </si>
  <si>
    <t>Chlapowski</t>
  </si>
  <si>
    <t>02/08/1831</t>
  </si>
  <si>
    <t>Gaceta de Madrid n.º 94</t>
  </si>
  <si>
    <t>408</t>
  </si>
  <si>
    <t>…A las once anunció la artillería que el príncipe de Coburgo (jzielgud,.otras muchas acaban de entrar en territorio de Prusia, salía del palacio de Lacken. cerca de Langa! lam. El general Chlapowski es uno de loa muchos Al llegar i los límites del distrito dé San-Juan-Molembeck, que aquí se han refugiado. (.Id.') capecie de arrabal de esta ciudad, estaba preparado un arco' de triunfo y una tienda de campaña para recibir al futuro Rey.' AUSTKIA. En esta t…</t>
  </si>
  <si>
    <t>…ó el mayor des Infanta, igualmente que SS. AA. RR. los Sermos. Sres. Infantes, contento entre los soldados polacos. siguen en el Real sitio de S. Ildefonso sin novedad en su im El general Chlapowski ha sido admitido en la casa de cuaren portante salud. tena de Laugallen. Koenigsberg 1S de Julio. _ S. M. ha tenido á bien mandar qué no se permita introducir Mr. de KrafFt, comandante general de la Prusia oriental, salió en el reino flores de mano extrangera…</t>
  </si>
  <si>
    <t>Chlopícki</t>
  </si>
  <si>
    <t>Núm. 44.. Jiievés 7I de, Abril¡s ¿ de• v 1 iB3i. ARTICULO DE OFICIO. caminos presentarse delante de Varsovia antes del 20. El general Chlopícki se ha hecho conducir á Cracovia: el es El Rey nuestro Señor, nuestra amada Reina y la augusta tado de sus heridas da alguna inquietud, porque desde el principio Infanta siguen sin novedad en su importante salud, igualmente le han faltado buenos cirujanos. que…</t>
  </si>
  <si>
    <t>Chlopicki</t>
  </si>
  <si>
    <t>…y nuestro SeAor á propuesta de la suprema juhta, Varearía 1S dr Noviembre. ha venido en mandar, que continuando las embarcaciones de la costa Oriental ■ Acriben de Cracovia que él general Chlopicki continúa padeciendo de las : «le Italia y del Adriático, bajo el actual concepto de patente sospechosa con heridas qüe recibió en lá batallé de Grochow. _ Írévia.iorna habilitaciónse traten de igualen el patentelazaretosospechosade Mahonen, laslosprocedentesp…</t>
  </si>
  <si>
    <t>Chrazowski</t>
  </si>
  <si>
    <t>…ha llegado un destacamento considerable de Los generales Rybinski, Romarino y Jagmin quedan bajo las infantería y caballería rusa; asimismo 300 cosacos han ocupado su órdenes del general Chrazowski, que por salida del generalísimo cesivamente las ciudades de Dobzin 7 de fiielsk á unas dos millas para Modlin ha sido nombrado Comandante general de la orilla de Plozk. El camino que guia á Bfzesc está cubierto de tropas que derecha del Vístula. manda Riiins…</t>
  </si>
  <si>
    <t>Chrzanosyski</t>
  </si>
  <si>
    <t>19/07/1831</t>
  </si>
  <si>
    <t>Gaceta de Madrid n.º 88</t>
  </si>
  <si>
    <t>…el cntenifimientoío Cual es dificilíT . Gaceta de Estado de Polonia, dice que habiendo, evacúa- , sifno’cuando el corázon está nnúy :apasionado: el otro-'conspira á do á Lublin el general Chrzanosyski , entró en el pueblo el gener ; precipitar la voluntad j lo cual es demasiado fáéii-hó:estando la Tal Rudiger, y mandó anunciar ál, son de timbales y clarines ía ‘ cabeza muy despejada para ver todas las consecuencias,y peligros Vitoria que consiguió cerca de…</t>
  </si>
  <si>
    <t>ChrZanowki</t>
  </si>
  <si>
    <t>…el cólera se ha propagado en esta capital, y la exacta Se habían lisonjeado en Varsovia con la esperanza de que el vigilancia que exige la ejecución de las medidas de policía y de general ChrZanowki batiría completamente al ejército del general sanidad decretadas con el objeto de contener la epidemia, S. M. I. Rudiger; pero éstas esperanzas se han frustrado, pues él ultimo ha nombrado para auxiliar en sus trabajos al gobernador militar, combate de las tr…</t>
  </si>
  <si>
    <t>Chrzanowski</t>
  </si>
  <si>
    <t>…edido toda su servidumbre, de „ Han llegado á esta capital para su defensa 25 cañones.enviados jándoles á todos uní .pensión con que- vivir; Mr. Stockmar solo' desde Zamosc por el general Chrzanowski. (CW?o de Varsovia.y. permanecerá algunas semanas en Bélgica. • ■ Interin se practicaban las diligencias convenientes para des Ayer se embarcaron para Ostende los equipage» del. Prín cubrir la conspiración , se han fugado muchos prisioneros rusos de¡ cipe; y…</t>
  </si>
  <si>
    <t>…omento, y luego regresó á Mlawa. El generalísimo salió de esta ciudad el 9 y tomó el camino de £1 teniente general Rufliger se va alejando con su división de Modlin. Parece que el general Chrzanowski tomará el mando de las orillas del Weprz para dirigirse á Siedlice, desde donde es todas las tropas que se hallan en los palatinados de Lublin y de probable que se encamine al Vístula para reunirse al ejército de Podlachia, La guardia de seguridad y la iandwe…</t>
  </si>
  <si>
    <t>…no puede considerarse sufi de un.momento á otro acontecimientos importantes, eh1 atención,ciente para derogar los honores que para los funerales ó en obse-' á que él ejército del general Chrzanowski maniobra Hace. unos , quio de los sagrados misterios de nuestra santa Religión están es días en el mismo Wojewodschaft. El pueblo de Mlynarde, én don tablecidos en la ordenanza general del ejército, mayormente cuan de cogimos algunos dragones de Casan, está s…</t>
  </si>
  <si>
    <t>…s son dueños de, Mlavra, á espaldas del ejército ru acta con la cual el ¿efe del gobierno francés ha abierto las Cáso; y sus avanzadas llegan casi hasta la frontera prusiana. , El general Chrzanowski,.que estfc á la orilla derecha del Vís «El Rey de los belgas no constituirá de ningún modo piarte tula , se hallaba tres dias había al frente del general Rudiger, so-, de la Confederación germánica. Se demolerán las plazas construi bre el cuál había conseguid…</t>
  </si>
  <si>
    <t>…ue llegaron estos bu-, ca importancia: pues.que se reduce á una escaramuza de puestos qties fue túando previno el cónsul Mr.. Mollien, a los franceses avanzados . dispuesta por él general Chrzanowski coñira la peque residentes en:H.út¡&gt; que se. preparasen á salif de aquel país. ([Dia—, ña división del general ruso tíoíó’vvin. Los polacos 'pelearon con riodel Havre ) t su valor acostumbrado; y el resultado fue hacer estos algunos pri sioneros. Nada pues ha…</t>
  </si>
  <si>
    <t>…o en'cualquier otro punto á lo sucesivo; y na. El general ruso Thieraan envió hace, algún tiempo un parlaS. M. habiendo tenido i bien mandar se reuniesen los anteceden mentario al general Chrzanowski solicitando una entrevista, la tes y noticias que constasen de lo practicado ácerca de este asunto cual no pudo en muchos días tener lugár por los reiterados movi desde el afio de 1800 hasta él de 1828 ,y que el consejo de la mientos de las tropas polacas; pe…</t>
  </si>
  <si>
    <t>Chrznows-</t>
  </si>
  <si>
    <t>…lda. haberle llegado la noticia de que el generalísimo polaco se acer El generalísimo, que ha debido conocer lo funesto que le seria la ejecución de este plan, ha mandado hacer al general Chrznows- caba con su ejército al rio Narew. En consecuencia el feld-mariscal ha creído oportuno volver á llevar su cuartel general á Ki un movimiento sobre Gros— Dembe, ordenándole que tomase alli una buena posición. Este general se puso inmediatamente en Lipno.” En V…</t>
  </si>
  <si>
    <t>Ci, F.</t>
  </si>
  <si>
    <t>F. Ci</t>
  </si>
  <si>
    <t>…............• • Zaragoza.bertó únicamente'por medio de nn sudor copioso. También un vecino respeta 10,57»----------- 1000.................................. Cádiz. ble de esta', el Sr. F. Ci......., se curó sin auxilio de médico ninguno,. á pesar 3,947................ 1000................................... Madrid. sfé tener malos síntomas la enfermedad, y i consecuencia de un baño de su 3,363.. ............ 1000..................................…</t>
  </si>
  <si>
    <t>Cía, Roque.de</t>
  </si>
  <si>
    <t>Roque.de Cía</t>
  </si>
  <si>
    <t>…espachó en dicha ciudad. . PorReal orden de t i de Setiembre del alio último se ha servido el Rky nuestro Scñor; conceder privilegio exclusivo por 10 años á ; CAMBIO* OBI DIA. , , D. Roque.de Cía, vecino de Sevilla, para asegurar la propiedad de upa máquina que ha inventado para aserrar y pulimentar roda Lóndres 37$ i f__Paris 15 ijjá iS^—Santanderqá jbenef.^ clase de piedras, cuyo modelo y descripción se hallan depositados Bilbao id. id.^.Cádiz par._…</t>
  </si>
  <si>
    <t>Ciareis, Domingo</t>
  </si>
  <si>
    <t>Domingo Ciareis</t>
  </si>
  <si>
    <t>…almacenes déla citada villa. fiijo, Mn'áuijbr. P. Dionisio Agnirre, Santitigqip. Jbwel dt.hk Nota. En la-Gacetai del martes pasado, artículo de cambios Riva Moreno ¿ hijo, Segovia D. Domingo Ciareis: Segura, Se dé la bolsa deEbria, donde dice. Cinco gor 100 consolidado/ 85 villa D, Rafael de la Madrid y df la Túrii, Soria. D. Felipe /r. JO c, léne 88&gt;V. 30 C. -d ■ ut: y;j.'s .i1# , ^t;v, V!*'H ti.;;'.i ■■ ii;í lá</t>
  </si>
  <si>
    <t>Cieegh</t>
  </si>
  <si>
    <t>…han libertado hasta ahora. Algunos médicos han em • «Hoy ¡han muerto 4 persoñas y enfermado 7. pleado con buen éxitd el bismuto &lt;Jeí Dr. León. El báji se refugió á una de - ■&gt; El' coronel Cieegh espera que será mucho mas favorable su parte del 10. sus fragatas; pero habiéndose manifestado el cólera en et buque donde se ha JJem 10 i tai 6 Je la tarJe. llaba , se paso á otro, y por último desembarcó ayer. Se ha aislado en la casa de uno de sus empleado…</t>
  </si>
  <si>
    <t>CienfueContinúa, Nlcasio Alvares de</t>
  </si>
  <si>
    <t>Nlcasio Alvares de CienfueContinúa</t>
  </si>
  <si>
    <t>…múy comunes en los tiempos presentes; y los versos qué to. Mr. Demarqay quiere sea mafiana, y la Cámara acuerda sea el lunes. té hallan esparcidos por toda la obra son del célebre D. Nlcasio Alvares de CienfueContinúa la disensión sobre la dignidad «le Par. gos. Esté de venta en la librería de Hurtado 4 34 rs. en pasta. : Mr. Manchal desaprobando el dictamen de la comisión, porque á su mo ■■ Comedlas modernas del teatro español, fío mas mostrador.—Engallar, con la ver— dad…</t>
  </si>
  <si>
    <t>Cifuentes, Joaquín</t>
  </si>
  <si>
    <t>Joaquín Cifuentes</t>
  </si>
  <si>
    <t>…tayud: de*de 24 de Ju en suerte con el . primer extracto de la de este día £ Vicenta Lanio a 4 de Setiembre. bastida, hija dri patriota Pedro, muerto en acción de guerra. Tiernas. D. Joaquín Cifuentes, en Madrid: deade 1.* de Ju lio á 30 de Setiembre. CAMBIOS SSL DIA. Panticosa. V. Juan de la Monja, éti Ardela: deade 15 de Julio á 30 de Agosto. lóndret S8| i -tajaría 16 lib^JZ «.__Santander f benef^. AttdiiAa. Bilbao i idem.__Cidiz # á | dafio. Sevilla ide…</t>
  </si>
  <si>
    <t>Cimeros, María del Carmen</t>
  </si>
  <si>
    <t>María del Carmen Cimeros</t>
  </si>
  <si>
    <t>…ai concurriesen en alio* las calidad» que previenen lae leves descripción se hallan depositados en el Real Conservatorio de Artes; habién y acuerdos que tratan de «ta particular. Doña María del Carmen Cimeros "de Ceraséúo, madre, tutora y curadodosele expedido por ol supremo Coas*jo da Hacienda la Real orden de esta --Se cita i ra de 9 Santiago Cermeño, cuyo paradero se Ignora, paré que eo el término de 1 * gracia. . - ^ días comparezca inte los Seflore* del Real…</t>
  </si>
  <si>
    <t>Cióse, Josef Ramón</t>
  </si>
  <si>
    <t>Josef Ramón Cióse</t>
  </si>
  <si>
    <t>…derecho á los bienes que han quedado por falleci Baile. Primero: D. Santiago Cáccrcs. Segundo: D. Manuel Morales. miento ablntestato de DoDa María Josefa Ibargtlengoitia, viuda de D. Josef Ramón Cióse universa! de caligrafía. Primeros: D. Luis Valle y D. Francisco Unanue, para que en el término de 30 días se presenten á deducirle en la auditoria de Soto. Segundos: señor marques de Torre-Orgaz, D. Vicente Santa María y esta capitanía general de Castilla la…</t>
  </si>
  <si>
    <t>Cirio</t>
  </si>
  <si>
    <t>…sú familia por herencia una reputación' sin mancilla, y 4 sus:compatriotas. uK.modelo de honradez, do y'SÓ de cdnfiouadq» servicioa. . . . - . . , J En lTjlfi,ya pereció que clSr.D. Cirio* m, de gloriosa me patriotismo y de fidelidad a su Soberano.., ... ... mona,ma, premiad ,con una pipa en la iecrctarMi .de ia-Guerra el . acierto con que hpbta desempeñado varias comisiones importantes _ qué le confio su gefe inmediato el conde de Gausa,minis…</t>
  </si>
  <si>
    <t>Cirios, Custavo</t>
  </si>
  <si>
    <t>Custavo Cirios</t>
  </si>
  <si>
    <t>…vida -que evite las tentativas criminales, para que frustre las conspiraciones. No hay o muerte no ha nabfdo noticia alguna desde el mes de Enero del alo de ISog, eb cuya «poca el D. Custavo Cirios sirvió en la primera compañía del segundo batallón duda alguna en que debemos ponerlo en disposición de velar sobre ia conser— de Reales guardias Walonas, que á la sazón se hallaba de guarnición en ferceMnai raci'on de la paz que todos habernos menester. Mas,…</t>
  </si>
  <si>
    <t>Cirios, Gustavo</t>
  </si>
  <si>
    <t>Gustavo Cirios</t>
  </si>
  <si>
    <t>…al juzgado prusiana de la Ponrrania y de Rugen, y á «na nacion que la íey mánde ló que el honor prohíbe: en Francia siempre su Instancia de los hermanos de K.inkowstron, te tita i D. Gustavo Cirios be JUin- Vowstron, hermano suyo, quien desde muchos aOov se halla ausente; hijo que eé cumbe la ley. ori ya d'xuntn z&gt;. Gustavo de JKlinkowstrott, asesor que fue del referido Real juaga Perú ex precito, dicen, der al gobierno medica para que se defienda, para…</t>
  </si>
  <si>
    <t>Círlos</t>
  </si>
  <si>
    <t>…s; de ma . NuestraSetkva del «agrario, 4 rs. nera que par» tales1 hombres todo;puéblo que no se -alborota y-rompe .los -di La 3antá Cruz y-S. Miguel, cada una 4TS. Retratb del Rey D. Círlos iv, por Brunetl , 8 rs. ques de la iey, es una horda de salvares.” - Dos estampas dé la obra del Salustto, por Czrmona, cada -una II rs. ___ La junta superior desanidad de la misma ciudad, presidida .por el Excuso. La Herodlas, grabada pocSelma, 3 rs. Sr.-cap…</t>
  </si>
  <si>
    <t>Ciscar, Francisco</t>
  </si>
  <si>
    <t>Francisco Ciscar</t>
  </si>
  <si>
    <t>…\ ANUNCIOS. Cartüls dé artillería de Marina para el uso de los caballo- «ORfSOM.! tos guardias marinas, escrita de Real orden por el Exuno. Señor listos ir 'de. Jfr{nrr*¡. ‘ _e' . D. Francisco Ciscar. Se vende á 1 * rs. cada ejemplar i la rústica, á 16 en pasta en Madrid en;el Depósito hidrográfico, y en Saa Habiendo llegado i noticia de $. M. qué’ afguno* hombrada Íemando, Ferrol y Cartagena en las academias de pilotos. depravada conducta y periferias in…</t>
  </si>
  <si>
    <t>Ciudcrno, Joscf María de Carnerera</t>
  </si>
  <si>
    <t>Joscf María de Carnerera Ciudcrno</t>
  </si>
  <si>
    <t>…á de Perei ,:fcn la misma «entallaré lá balanzadd'4826. Achq*.alc#nce»¿ cu cuy*, coso lqt serán puntualmente satisfecho*. Cartas españolas dedicadas ¿ U REiNA'niiestra Señora, por D. Joscf María de Carnerera Ciudcrno 7.0 Véndesocn la* libre rías de Pérez y Razóla, y sigue diicrula suscripción.' ■ -- 'OAWÍlOa PKt DIÁ. Cqltccion dt tratados breves y nutSdicoS ic ciencias, litera tura y artes. Núm. 21 y 22. Heráldica. Zoología. Se venden coas lo* anteriores én las librerías…</t>
  </si>
  <si>
    <t>Clapówski</t>
  </si>
  <si>
    <t>…', 2o consejeros ba de verificar.su reunión con el general Gielgud; tampoco se-ha "cóh'dos!fiscales det primero, y 14 con uno del segundo a razón bía confirmado ni se creía que el general Clapówski había cogido de 1203 aquellos y estos á 509, 2.U?09; por el haber de los se -uní parque de artillería'dé reserva y algunos almacenes.- ■cretarios de las'cáinarás de estos consejos’, sus oficiales y archivos, - ;E1 ejército dekconde Diebitsch sigue en sus anti…</t>
  </si>
  <si>
    <t>Clapówski'</t>
  </si>
  <si>
    <t>…etario de Estado y del despacho ds Gracia ción de la hotisía piiblicada por algunos periódico* acerca de que ■y Justicia de España-c Indias, 1209 rs.-, secretarías de Estado-y ■el-general Clapówski' había, entrado en Brzésc-Lítewiski en su ex deldespachó de-lá* mismas con inclusión de sus gastos/ compues pedición al país- limítrofe dé las provincias rusas lituanianas. Se tas5 de 33 individúe» de tbdas clases9179; para, los presidentes ó ■creía que este-g…</t>
  </si>
  <si>
    <t>Clauel</t>
  </si>
  <si>
    <t>…erpoen laspolacoinmediacionesdé Chramwski.de ZamüscDesdeentreel 2ladedivisiónMayo hubiese,En extinguidoconsecuenciala, ramade lo principal.dedispuesto porlaelcasatenientede Saboya.general Clauel grande ejército ruso se halla quieto. sel ha reunido el bey de Túnez un ejército de 309 hombres, que Los cuerpos destacados desplegan mucha actividad en la per bajo la dirección de dos oficiales franceses va á conquistar la pro secución de los insurgentes lit…</t>
  </si>
  <si>
    <t>Clauscl</t>
  </si>
  <si>
    <t>…rado. La cámara apostó triotas de'Africa. Todos los periódicos han publicado los pórme-* lica debe sentir su muerte, pues pierde un sugéto muy recomenda ñores de la expedición'del general Clauscl contra el bey de Tite-1, ble por sus talentos y conocimientos en rentas y legislación.’ ría, y las proclamas napoleónicas qué aquel ha dirigido i sus sol dado». No afeamos al genetal Clauscl que procuré imitar 'el estiló Genova sj Je Diciembre. de su antiguo…</t>
  </si>
  <si>
    <t>Clauseí</t>
  </si>
  <si>
    <t>…ento á otro se refugiasen también en el ter cuya instrucción y disciplina son notables. Este cuerpo creado por ritorio prusiano. El primer alistamiento de la landwher de la Pxu- d general Clauseí, áduién le aconsejó el Bey, ha sido organizado sia oriental ha tomado ya'las armas para estar pronta en cualquier C instruido por Mr; Guy/comandante de batallón de ingenieros, evento. auxiliado por Mr. Lugan, capitán de.artillería; consta de dos ba A’ vista p…</t>
  </si>
  <si>
    <t>Clausel</t>
  </si>
  <si>
    <t>…En carta de 29 de Diciembre dicen desde el Haya: «Se ha (El Tiempo.") notificado á nuestro gabinete el protocolo de las conferencias cele s» asegura que se han expedido órdenes al general Clausel pa bradas en Londres hasta 20 de Diciembre. En ¿I se estipula: «el ra su pronto regreso á Frabcia con la mayor parte de las tropas reconocimiento futuro de Bélgica, con tal que los arreglos que se que están á sus ordenes en Africa; también se dice que únicame…</t>
  </si>
  <si>
    <t>…? t:\. ■"* ’ _ •' , - : : ' después de haber referido la horrorosa catástrofe ocurtida á la poca ~ « Pan-desgraciar 7 hacer’frente á esta nueva fe el cristianismo se previsión del general Clausel, concluye asi: «Semejante desgracia ffa adélahtado ya.* En efecto, ¿1 ha declarado qué la fe antigua prohabía ya sucedido á la expedición que Mr. Bourmont despachó á Cédit y Babia sido revelada y comunicada por el mismo Dibs á los Bel ida, pues une partida de…</t>
  </si>
  <si>
    <t>05/04/1831</t>
  </si>
  <si>
    <t>Gaceta de Madrid n.º 43</t>
  </si>
  <si>
    <t>…spaña 63}. Renta ------ : La noticia de que el gobierno-austríaco interviene eri los petpétua de id.' 44}* * ’ asuntos de Italia es jnas positiva que nunca. El Emperador da al F.l general Clausel se halla de vuelta en esta ciudad. Ayer Papa-209 hombres, que después de pacificar1 los pueblos subleva asistió á la sesión de la Cámara de los Diputados. &lt;[Constitucional.) dos, los guarnecerán 'durante cinco años ; en recompensa abonará’ Va parece cosa deci…</t>
  </si>
  <si>
    <t>…«Se asegura, dice ei Constitucional, que ha sido anulado por fuerza de las armas para obligar á los flamencos sufran la influen el ministerio francés el tratado concluido entre el general Clausel cia inglesa, ó vuelvan á ser holandeses. Seria una perfidia «pie con y el Dey de Túnez, respecto 4 Constantino, Lo que sigue-, proba curriese í usa escandalosa división, aunque fuese provisional y rá quien tiene razón, si el general Clausel ó Mr. Sebastian!.…</t>
  </si>
  <si>
    <t>…os que se os han garanti cipal para verificar la mutación, *como fiel représen tafite de la zado por. nuestras instituciones.” •Seguramente nadie podrá dudar fax. á toda evita. £1 general Clausel debe reemplazar -al mariscal de que las intenciones de Luis Felipe tton conformes con Sus pa Soult, y la Francia habrá de consolarse de la pérdida de Mr. labras. Mas después de todo «ato &gt; &lt; qué hace «se clero católico que Sebastiani por la adquisición de Mr.…</t>
  </si>
  <si>
    <t>…mediodia^ de Alemania. En apoyo,; dé .esta opinión^ mcdiacion á favor de los'polacos. .. . é ¡ -:' nri.- ir añade: »Hé-aqm-!as palabras, que en la,seslon.,dc l3 de Julio dijo - El mariscal Clausel: «Había creído, quela mpnarqui&gt;¡actija|. Mr. Xebeau í?el, Sebastiani;de Bélgica, para poper término á la irno imitaria el modo vago y falaz-.con que se expresaba-ja antiguaí. resolufiofl dél Congreso. (J(iva agitación.') , r; ; que á Vista dé los graves acont…</t>
  </si>
  <si>
    <t>ClbPÍfldM</t>
  </si>
  <si>
    <t>…e tanto una acción ' : !: - i .-íT. í J - ■ muy siria.,Es i udíer, que el enemigo se había aprovechado del i' • , ! L : ;'•!n~''!FróHhrMt*6-'4r&gt; 1 i ’ ■ • ül :O)Marta.jU’ÍJ £ , El general ClbPÍfldM se hplHuen -yarsovia curándose:deísm ho terreno barrancoso y poblado d« árboles que se extiende^ Eícii» el judas. Sedicc que, la nucían** del, general,- en gefe se ha.hechó ¿ camino de OkAJiijnv , para atacar del modo mas impafuogp cqi&gt; su* consecuencia dé la…</t>
  </si>
  <si>
    <t>Clonnorry</t>
  </si>
  <si>
    <t>…co qqé En seguida se: presentaron todavía muchas peticiones en favor de la refor no nos hemos desviado mucho de lo que realmente se verificará. (Courier.) ma, haciendo obscrvar-cl lord Clonnorry que estas peticiones favorables al lili . ' ..Ayer á la una eh corregidor y todo el ayuntamiento se dirigieron con una te habían retardado. larga fila de coches á San James, para .presentar á S. M. una exposición .mani El lord Canciller dijo que no había perd…</t>
  </si>
  <si>
    <t>Clopicki</t>
  </si>
  <si>
    <t>…do en esta sociedad el empleo de secretario, común, ó en cuerpo, se comete un delito por el cual se atenta á la autoridad y poco después el de director que había ocupado su tío et general Clopicki; de los gobiernos federales, y á la tranquilidad y orden público: deli:n ó cri comunicando y dando parte al enemigo de los movimientos de nuestro ejército, men que puede tener una funesta influencia en la mutua relación que debe exis y distribuyendo y esparci…</t>
  </si>
  <si>
    <t>Clopin</t>
  </si>
  <si>
    <t>…omercio todas las pantallas ó trasparentes Guerra. . . . ■ ■. . . ■ ' - 1 .1 de fábrica extrangera de que se ha hecho expresión, satisfaciendo No se ha confirmadp la voz de que el general Clopin&amp;ki hu á su introducción sobre el aforo de200 rs. por cada uDa, el de biese llegado á esta ciudad. En este asunto hay misterio.. recho de 3t) por 100 en bandera española y 4*1 en la extrangera, Idem l.° de Junio. que equivale a &lt;50 rs.énla primera y 8Ó rs. en…</t>
  </si>
  <si>
    <t>Clopinski</t>
  </si>
  <si>
    <t>…a guar ga y en una laguna. Casi todo el dia se combatió con el mayor dia-nacional y los húsares de Chartrcs cercaron la plaza,,y disipa- encarnizamiento y con diversos sucesos. El general Clopinski, que .xpn los grupos. fie.haahecho muchas prisiones, y,se ha encontrado mandaba en realidad el ejército polaco, se había situado en el cen gran número de individuos-armados de puñales. El pueblo ha ma tró; y conducía por sí mismo al ataque los batallones en m…</t>
  </si>
  <si>
    <t>Clopiscki</t>
  </si>
  <si>
    <t>…otais* á enerar en negociaciones pretextando órdenes del Emperador » el tencia, que nuestro comerció empieza ya á experimentar su fátal cual exige, una entera y ciega sumisión. El general Clopiscki se influencia. — c ,J. Julia ajjgg mejojr ,.y se espera su restablecimiento.' .Maguncia 2 de AbriL hícsq han-/ recibido noticias, de las últimas operaciones de la El 8.° cuerpo del ejército prusiano-se halla todo reunido y iróxímo á lá frontera belga: el 7.°…</t>
  </si>
  <si>
    <t>Clouet</t>
  </si>
  <si>
    <t>…ia en población y riqueza, ta la suscripción, contando.solo de existencia desde el dia 22 de Abril de 1819, en ____Coqutiismo y presunción, comedia original en tres actos y que el Sr. Clouet iióprincipio á la obra de su fundación, le ve en verso, escrita por D. Francisco de Flores y Arenas. Se vende que 90 en balde S. M. y su ¡lustrado gobierno han dispensado su en Madrid én las librerías de Sojo y Quirogü, á las cuales podrán alta protección á t…</t>
  </si>
  <si>
    <t>Clouet, Luis de</t>
  </si>
  <si>
    <t>Luis de Clouet</t>
  </si>
  <si>
    <t>…les efectos, el Excmo. Sr. Asísteme, su presidente el fundador gobernador militar y político de la mis* auxiliado por las demás autoridades, ha adoptado cuantas medi nía coloma el coronel D. Luis de Clouet, se dirigieron á la igle das filantrópicas están ¿ su alcance, y él resultado ha sido el so- sia . dónde se celebró la misa, y desde alli pasaron á la casa capi co/to de los infelices, ppt predio de las litnomas siguientes: tular. Colocados en sus respectivos…</t>
  </si>
  <si>
    <t>…s las órdenes competentes parla guay de sus cinco barrios rurales, formado, en 27 de Noviembre dirección general de correos, y se hallarán entonces impresas y de 1830 de Orden del coronel D. Luis de Clouet, fundador y repartidas en las, administraciones de estos las papeletas rom* gobernador militar y político de dicha colonia, resulta existir lo petentes. Los suscriptores que, no acercándose por sí á las ofici siguiente: « nas de correos, reciban la Gaceta ya…</t>
  </si>
  <si>
    <t>Cmstarntrnopla, Diebitsch</t>
  </si>
  <si>
    <t>Diebitsch Cmstarntrnopla</t>
  </si>
  <si>
    <t>…rcs te hallen'peovisionájmenté suspendidas. -. PARTÍE NO OFKJÍAli ■ C " ykdsia. - ■ NOTICIAS EXTRANGERAS. Eerlin 26 de Marta. TURQUIA. Xas 'últimas cartas de Varsovia dicen que el general Diebitsch Cmstarntrnopla^S de Enero. ~r labia salido de su cuartcl general para trasladarse á. Wilna con elTodos los dias dispensa S. A. algún favor á los armenios cató» ■objeto de presentarse al Emperador, el cual habria ya llegado á Ecos. Se ha alzado el destierro i tres familias a…</t>
  </si>
  <si>
    <t>Coca, Antonio</t>
  </si>
  <si>
    <t>Antonio Coca</t>
  </si>
  <si>
    <t>…adrid, que falleció intestado en 26 de Diciembre último ,*paru de Setiembre £ 15 de Octubre. qus en el término de 30 di» comparezcan en el juzgado del sefior 0¡esa y Esparraguera. D. Antonio Coca, en Barcelona: dee- de la Orden, alcalde ordinario de dicha'villa, y por la escribaaút deducir elxquc crean asistirla; y de no hacerlo leedr lS de Junio á 30 de Setiembre. de Vallc i parará perjuicio. ..........SXTItBUA&amp;UtA. ¿___Por próvidcbcia del supremo Co…</t>
  </si>
  <si>
    <t>Cochrssola</t>
  </si>
  <si>
    <t>…adhiere al dictamen ae Mr- de Rigny: fermedad és^peligrosa,en estos paites mas principalmente en la» niños..'En uná Se manda pasar 4 la ¡unta ,dé ministros' I* solícífcd én que el lord Cochrssola scmana han mqfrto en Filadelfia 115individuos, entre Ios.cuales.g7 eran ne reclama el pago de las sumas que *n él’a'ño de lSOl suplió para-_mirltener muy-riiñbs. (G; de F.) 1 los soldados y colonos franceses de la’ Guadalupe. ' | ___.Las últimas cartas de S.…</t>
  </si>
  <si>
    <t>Codecido, Alejo Francisco</t>
  </si>
  <si>
    <t>Alejo Francisco Codecido</t>
  </si>
  <si>
    <t>…'de Mr. Bignon, JjfsXdr despues de desva .colegiata de Sancti Spiritús de Santiago , vacante .por fallecimien necer las objeciones de Mr. Perier , propone, de acuerdo con cl to de D. Alejo Francisco Codecido, á D. Antonio Lamas Pardo. ministro de Negocios extrangeros, que á Ja ¡¡«labra certeza se sus tituya confianza. M*- Tracy, presentapor sí la- adición de Mr. Bignon con la palabra certeza, y después de un largo debate so X S T E O K O L O G I A. mbre cuál dé.l…</t>
  </si>
  <si>
    <t>Codrington</t>
  </si>
  <si>
    <t>365</t>
  </si>
  <si>
    <t>…iiCÚUad¡esr que han ténidó qúé sú-ta perpetua de .id.de ¿7 4* 4^1* • ' ' : 1** * 4 * perar. las divisiones de Gielgud y Chlapowstci ,-para evitar tma ac r f-a cscuadraque manda-el almirante Codrington. continúa en. ción seria con él ejército;ruso; sé limita i presentar cOitiO resuTta-' cnSpithead. .No se dará á 4 .vela hasta que se concluya un consejo dbdeesta expedición, el ataque-de 'Wihia por un cuerpo-deínsur— de, guerra á que. deben concurrir muchos o…</t>
  </si>
  <si>
    <t>…opondrán en la Cámara de los ducen á la' última miseria, desecándole todos los mañantiales del Cómimcs'algunas cuestiones.”(Globel) r trabajo y de la industria. ) : Í*e¿tñaAra del almirante Codrington ,'rio permanecerá • mu »La intención provocadora de esos hombres sin misión', que cho tiempo apostada j ni sé halla en disposición de hacer, uli largo pretenden sustituirse'á la autoridad para ordenar ceremonias y con viage. Sostendrá uña-constante comunicaci…</t>
  </si>
  <si>
    <t>…or el estruendo de 1*: artillería; y en. fin que los belgas han Amberes. (Crióle."). , abandonado una batería de 12 cañones que habían establecido fren ____ Corren voces de que el almirante Codrington ha recibido or te á la'luneta de S. Lorenzo'ocupáda por‘los holandeses. 1 ¿. den de pasar con su escuadra;&gt;al- Escalda. (Idem.) El general Beliiard -ha vuelto á salir para Amberes ; el Rey ____ Ei riéíf.obispado de íXerry lia sido conferido al cufiadq del est…</t>
  </si>
  <si>
    <t>…egado de Inglaterra un correo con das direcciones los correos de las diversas cortes del continente. pliegos del gobierno ingles para Mr. Adair, ordenándole que in La escuadra del almirante Codrington, compuesta de 1$ velas j y sistiese Cort el Rey Leopoldo para que obtuviese la evacuación procedente de .las Dunas, ha bajado por él canal después dr medio inmediata de la Bélgica por las tropas francesas. (Caurrier.) \ :d¡a. (f*lobe¿) ■ _ Ftcriheft de Viena…</t>
  </si>
  <si>
    <t>…iciones 'de precaución la isla. ■ ■•.; ■$ ¡, ; mas severas para el casócn que el cólera haga una irrupción en Berlín.” (O. dt El 21 del corriente llegó á Porstmouth b escuadra del almirante Codrington, procedente de las Dunas. ° — ■ ■ - AomtA. La proposición del marques de Chandos ha producido i lo que parece un funesto efecto entre ios partidarios del ministerio. El Morning-Chfonicle dice Viena 11 de Agosto, que el pueblo ingles está cansado de la debilid…</t>
  </si>
  <si>
    <t>…loyd en Torbay escribe que el 14 del corriente pasó á la des remordimientos que le ¿¡tormentaban por haberse separado de su antiguo vista de aquella'plaza la escuadra que manda el almirante Codrington, con di partido, y haberse unido á los actúala ministros, votando por la reforma. rección á Lisboa. Bien sabido es que los agentes de D. Pedro han dadc¡ prin (.Moming-Post.) cipio á sus operaciona, y que ayer tarde se entregaron los fondos necesarios —Una con…</t>
  </si>
  <si>
    <t>…5 navios de tres puentes, 3 fragatas, 4 corbetas y 2 trasportes, En el centro. Pues bien 1 tenia razón. que todoa hacían rumbo al Oeste. Esta división es sin duda la que manda el almirante Codrington. En la actualidad se halla con ella sobre Cork en Ir .......Que habiéndole amenazado un oficial, él replicó no temia i las bayone tas: extraña que ,1a guardia nacional instituida para protegerá los diputados sea landa. (2) (G. Je F.) la primera qúe los maltra…</t>
  </si>
  <si>
    <t>…gttívas constitucionales, y que no admitan ni dejen pasar el- bilí de reforma. irreconciliables á:las dos JftScciones de la revolución: esas dos fracciones, cuya __La escuadra del almirante Codrington, á lo que parece, en lugar de di armonía ha podido únídaéñénte hacer Ib quedtsírigirse al Tajo, no ha pasado del Recher-du-Laup', y de 'un dia á otro se la Los hombres., cuyos corazones están poseídos de ese odio tan- encarnizado; Mpciraba"deíviiilfci.¿bPlymo…</t>
  </si>
  <si>
    <t>…títulos de la nobleza, pero no sus pri estas noticias las oímos con mucha pena. vilegios; y que la inamovilidad de los Pares es cuanto exigen la razón y el Desarmar hoy, cuando el almirante Codrington pasea en. la Mancha una deseo, público ; finalmente, presenta un proyecto de ley reducido á que las jun escuadra, que si no es hostil en el, día en queso decláre la guerra continental, tas electorales presenten los candidatos para que de entre ellos elija el…</t>
  </si>
  <si>
    <t>Codriogton</t>
  </si>
  <si>
    <t>…contestado este último invitando á ingleses bajaron al instante mas. de un uno por iOO,’.y la orden que *c suspendiese la entrada de, nuestras tropas en el territorio bel dada al almirante Codriogton para que marchase i las Dunas y es ga, y á que recurriese á nuevas negociaciones. (Diario del Co mercio.')perase allí órdenes del Almirantazgo^ prueba que el gobierno in '1 tarde han circulado noticias muy adversas á los belgas.gles nortoma en consideración i…</t>
  </si>
  <si>
    <t>Coérea, Manuel</t>
  </si>
  <si>
    <t>Manuel Coérea</t>
  </si>
  <si>
    <t>…uncían que la —Sc citaá todee lós qua se conceptúen coa derecbo á lós hieiali fortificada de Cambute, dependiente de la de Candía, y ocupa nea que ha» quadido por fallecimiento de D. Manuel Coérea , pi da por laa tropea deTgébicrao griago désde 1827, lo será inme ra que an el térmmo pvaciso de 10 dim acudan á daducirlrcn vi diatamente por daatenmortoi de ba-perteaeeíentea á Itfi timé po júzgate» dal Sr. Sígnete, alcalde de Real Casa y Corta , f escriba…</t>
  </si>
  <si>
    <t>Colbert</t>
  </si>
  <si>
    <t>…paz! Las seguridades de pendón en esta ciudad, abusando de la paciencia' y valor de los paz y de armonía que contienen los periódico» franceses son de patriotas; El prefecto y el general Colbert han salido á toda prie masiado ridiculas para el que'es testigo de lv prodigiosa actividad sa para Alais/ Los militares estrechados vivamente por los carlis con que el Austria se prepara para i« agresor»;.'Tres meses há que tas, y atacados por todas partes, h…</t>
  </si>
  <si>
    <t>Colchesteryy</t>
  </si>
  <si>
    <t>…que'la fuga. En efecto, acompañado de la Emperatriz ^ ■'AÍBáyaiA.' -Vr'-' .'Vi Jr de un cortó séquito se refugió’á bordo de lá fragata Volagr que ‘ VieH*7de Jumi». - ■. ’ manda el lord Colchesteryy el dia 7 publicó;una proclama, cuyo tenor es el siguiente: Se ha recibído de Cracovia ía noticia: V* el general Rreutz avsnzabá hácia Fulayvy'. El cuartel general qel general Rut Abdicación de S. M. D. Pedro en favor de tu hijo S, A, /• diger había llegado á…</t>
  </si>
  <si>
    <t>Collar, Silvestre</t>
  </si>
  <si>
    <t>Silvestre Collar</t>
  </si>
  <si>
    <t>…alles, D. Bartolomé Leonardo de Argénsola , D. Juan de Ribera, D. Juan de Palafux y MeAdoza y el nuestro Fr. Luis Ponte D. Joaquin Griñan. de León. Lengua italiana. Primer premio: D. Silvestre Collar. Segundo: Exce 8. ° D. Diego Mesla y Guarnan, D. Diego Covairublas y Letva, el maestro Juan da lentísimo Sr. marques de la Vera. Avila, Juan Urbina, &lt;1 P. Fr. Josef de Sigílenla y el P. D. Tomas Vicente Tosca. Lengua francesa. Primeros: D. Josef Mascara* y D.…</t>
  </si>
  <si>
    <t>Colpoys</t>
  </si>
  <si>
    <t>21/05/1831</t>
  </si>
  <si>
    <t>Gaceta de Madrid n.º 63</t>
  </si>
  <si>
    <t>…uerza&lt; llos del país, v que dos regimientos de milicias con sus coroneles -Estos movimientos no- Han hallado apoyo en la población, en la habían rehusado obedecer ^aL, gobierno, ^"almirante Colpoys, al cual todas las clases y todos kfc interese» han reprobado estos acto» saber estas ocurrencias, hizo"salir uñbuquñ páirá proteger.las petr enérgicamente. •• •.*.; *...• - 1 'sonas yprople^ades inglesas,. * - «Ser han tomado medidas: que serán eficaoévy dec…</t>
  </si>
  <si>
    <t>Comandante</t>
  </si>
  <si>
    <t>…ee,cnfL* de los militares finios inquilinatos de casas. «Para imponerme de todo y acudir con prontitud donde fue-e conveniente, salí dé aquí para la lineé, y sobre la marcha *■ Al Sr. Comandante general'de la Guardia Real de caballería* coloqué dos compañías de los jegimientospróvinciales.deGrznadigo con esta fecha lo siguiente; da y Seyi 1 ja i una; y otra parte del rio de Falmones, protegida» El Rey nuestro Señor ha tenido i bien resolver por Real…</t>
  </si>
  <si>
    <t>…. E.‘ muchos años. Algeciras 3 dé Diciembre de 1831 .—Excelen— dos sus pertrechos te hallan en poder del bizarro capitán del guardacosta. tísimo Sr.=Josef Ramón de Orbeta.—Exento. Sr. Comandante, general de es«Como a muy probable que atas rebeldes, acosado» por las tropas de-Má te Campoc=Es copia.=Monct. laga, emprendan tu retirada hacia ate Campo, con la ida quizá de atravesar Stiidelegaeion principal de Policía de Málaga.la línea y.refugiarse en la…</t>
  </si>
  <si>
    <t>Comisario</t>
  </si>
  <si>
    <t>…ar; obra'útilísima para los En ocasión, del feliz cumpleaños de la R¡bina nuestra Seflorá toreros de.profesión, para los aficiqnado^ y toda clase de sugetos ha díspueitó el Excmo. Sr. Comisario general de Cruzada dotay que gusten de toros/por Josef Elelgadó (álias) Illo, segunda edi "25 doncellas pobres y huérfanas de beneméritos militares 6 pa ción, un tómito en 8.°, á 4 rs* eii rústica.' Se vende en la librería triotas que desde el año~de l807‘hub…</t>
  </si>
  <si>
    <t>…n operaciones.» ídem Madrid 22 de Julio. no consolidados 8y_Deuda sin ínteres 44 á f. Pan aWnébl&amp;r la celebridad de los dias de nuestra augusta y muy amada Reina disputo el Excmo. Sr. Comisario apostólico ANUNCIOS. general déla Santa Cruzada, que ademas de las muchas limosnas ue con tah plausible motivo se han podido aplicar y distribuir i Continua ti catálogo de las obras que te hallan dt venta en el ■ despacho y almacén de la imprenta Real.? am¡ l…</t>
  </si>
  <si>
    <t>Company, Miguel Antonio</t>
  </si>
  <si>
    <t>Miguel Antonio Company</t>
  </si>
  <si>
    <t>…A consulta de la Cámara se ha servido S. M. nombrar pan el corregi Santander; eu el supuesto de que están señalados precio* eqnltativos para toda clase miento de las Alpujarras, á D. Miguel Antonio Company: para el de Scgo- dé patageros. —Se saca ú pública subasta el suministre de pao púa las tropas, cebada y paja para via, á D. Josef García Bcnitez: para el de Linares, á D. Francisco García la caballería «tutes y transeúnte» es la comprensión del ejército de l…</t>
  </si>
  <si>
    <t>Compta, Félix</t>
  </si>
  <si>
    <t>Félix Compta</t>
  </si>
  <si>
    <t>…rceles hombres Tomas Montaner y Albini: para otra de la colegiata de S. FeLiu de todos partidos: ¡ extraño modo de hacer libres y felices á los de Gerona, vacante por promoción de D. Félix Compta, á Don pueblos 1 Los Reyes, decís, privaban á la nación de sus derechos; Gerónimo Braeh y Pcrelló: para una ración de la catedral de ¡cuáles son los que vosotros le dejais? Para elegir un diputado es Orihuela, vacante por muerte de D. Vicente Pujahe, á D. Jua…</t>
  </si>
  <si>
    <t>Confianza, Aoussin</t>
  </si>
  <si>
    <t>Aoussin Confianza</t>
  </si>
  <si>
    <t>…bían £■ se ha de dar crédito-al Correo francésparece qué el gabi privado'lps últimos déS(&gt;rdeñés , salen ya de estas provincias en 4 nete, de Palais-Royal ha hecho: representar al almirante Aoussin Confianza de'qué los extraviados, cediendo al’desengafio que tieneti un papel poca digno de un militar. á la vísta, sé"réiinirán la'mayoría dé la población,y que camiEl almirante francés combate con el enemigo que se le indica; nándb'tódot dé' bo'iñuñ ’&amp;Viérdó’ por lá…</t>
  </si>
  <si>
    <t>ConStant</t>
  </si>
  <si>
    <t>…entrarse entre Suchaezew los franceses, y Hasselt. los holandeses/donde* entrarán aquéllos1 y Varsovia./(.Diario de Deiatee.') ' ei 20; jr éitdí 'ya estarán, en-su territorio. El 'coronel ConStant, - - -T a’rondó» de Piater,' qüe mandaba en la Samogicía un regí-; debe ser él '¿ohducror de este convenio, como gefe que ¿sdél -esta miento de hulanos, acaba de llegar i Varsovia en compaRía de su do mayor holandés, y acaba de 'salir patajú cuartel genera1!…</t>
  </si>
  <si>
    <t>Constanti</t>
  </si>
  <si>
    <t>17/05/1831</t>
  </si>
  <si>
    <t>Gaceta de Madrid n.º 61</t>
  </si>
  <si>
    <t>…dados. tía no se ha .fxtendido mas al já de dichos círculos. En Grodno Conseguida esta victoria, dispuso el general Kreutz que una se goza de.la mas perfecta tranquilidad; el gran duque Constanti división saliese al encuentro del general Pac, con ordep de atacar-, no se halla consu esposa la, princesa Lowicsz en las cercanías dé lo en donde quiera que lo hallase; encargando al general Gersesta ciudad, y. habitan el palacio imperial dé BiaTystock. tcnz…</t>
  </si>
  <si>
    <t>Constantino</t>
  </si>
  <si>
    <t>01/01/1831</t>
  </si>
  <si>
    <t>Gaceta de Madrid n.º 1</t>
  </si>
  <si>
    <t>…burgo la misma tranquiiidad qae ie habia notado feuk que principió la yiua fe la causa dal |fee¡pt fe Polir*e f«m eooipfeiros; fero á eso de .laiifel/feipdia .fe.lp.'iayfe El gran duque Constantino había pensado atraveMr clVístuU aa advirtió qm por laa cdlesfe Tournoo y. yapgírard, y al tí«fe por Gora -. pcro á pesar da las medidas que tornó» no pudo ven ti dal PmlMS-Jtáyml, iba feuniaodo mucha gsnte. ■ cer las muchas dificultades, que «fe embarcar last…</t>
  </si>
  <si>
    <t>…o. sejo de administración, ep donde se le notificaba la orden para con «Pretenden algunos que el príncipe de Liercn ha insistido pan ducirse en todo según las intenciones del gran duque Constantino. que de este modo se redactase esta parte del protocolo; y que ha Respecto á la marcha de los acontecimientos , y en atención ¿ que firmado bajo condición de que se adoptaría textualmente. la diputación que salió para Peiersbúrgo con el objeto de exponer «En…</t>
  </si>
  <si>
    <t>…kow y Siedlice. Se aproxima el momeñíb de una acción decisiva. . • ' . . i i Posen 20 de Abril. Los vecinos principales de esta ciuda^, la guardia nacional, el Se dice que el gran duque Constantino, quien al principio se clero y los judíos de mas carácter se réunierbñ el día 14 á lav cuahabía negado á marchar contra los polacos.,, ha .tomado ahora el trd de" la tarde en lascasás consistorialesen donde ya se.haljaban tmndo en gefe, y que su ejército' con…</t>
  </si>
  <si>
    <t>…l condado. . ■-.'-'Se dice qué el embajador de Rusia ha tenido últimamente dos Breslau 20 di Atril. conferencias con el lord Palmerston sobre los asuntos de P«&gt;lonia, V ffl-1 gran duque Constantino *e haljaba á fines de. Febrero en y que én cllas leha confirmado de nuevo la moderación de que se</t>
  </si>
  <si>
    <t>…icron de esta citó3- r.V^Los periódic6*‘ «fe 'Vañpvia anuncian que el senador Novosidid', b oaal;co«s«tía emite coupafiía det43 de línea; peroá-le iHüóff/. ¿rari'faéórito del gran duque Constantino 'cuhhdo estaba «*■*»«■ tiinirijii ff trfnhftrtr f-r -ti— S. A., en aquella.capital, y Mr. PeUkan, rector de la universidad dice;i¿ '-••-■*' r"a dé.' WHna.' hañ'’ s?dó. áhbrcadoi bor él pueblo. Estos' dós si^etos siguiente»!•-nsr- -f.b «ftefógociptooab relativ…</t>
  </si>
  <si>
    <t>…830 al conde de Haucke, ministro de Guerra), el ingeniero general FOIONIA. Saluzki, el gentilhombre ruso Fenchure, un hermano del ayudan Varsovia 25 de Junio. te de campo del gran duque Constantino, y una señora rusa lla - ‘Aquí se güarda un gran secreto sobre todo lo que se proyecta, mada Bazanow. En casa de Kessel se cogió la caja de los conspi por el gran número de espías rusos que hay en Varsovia: hace po radores, y en ella, según dicen, tres millon…</t>
  </si>
  <si>
    <t>…) dos por el 6° de carabineros con un fuego, muy bien sostenido. El de la guardia^de Wolhynia, cargó varias veces á la bayoneta, sos* PAISES—BAJOS. tenido por los huíanos del gran duque Constantino, que estaban si Brújelas 11 de Julio. tuados &amp;■ su espalda formando escalones. En nuestra ala derecha era mas encarnizada la pelea; el regimiento del príncipe Carlos de Ayer se puso en camino la diputación que ha de llevar al Prusia, parte del de Araktschejew…</t>
  </si>
  <si>
    <t>…ulio. Los rusos han adelantado algunas partidas de exploradores has Se ha comunicado al Emperador desde Wittpesk la triste no ta cerca de Garsden. ticia del fallecimiento del gran duque Constantino, acaecido .en El pjiebío de Wescheiten ha quedado reducido á cenizas í aquella ciudad el 27 de Junio á las nueve horas de haber caido consecuencia de un incendio, (Gaceta de 'Hitado de Prusia-) enfermo. Austriá. ; . ,. porotfiA. Vierta 8 de Julio. ; Vari ovia…</t>
  </si>
  <si>
    <t>…rse al ejército de Podlachia, La guardia de seguridad y la iandwerhr han situado en Paskewitch. la orilla izquierda del Vístula diferentes puestos para observar los Cuando el gran duque Constantino se detuvo en Biaystock movimientos de los rusos, y á 40 pasos de distancia se han colo iban en su compañía el teniente coronel Olendski y el capitán cado también centinelas de gente armada con carabinas y guadañas. Trembizki. El príncipe polaco Román Sangujzk…</t>
  </si>
  <si>
    <t>…cañones en JBroniclabor en donde están detenidos, no solo los agentes de la antigua policía del za, que es un pueblecito abierto, y á la espalda la caballería: á poco tiempo gran-duque Constantino, sino también los presos por deudas. se presentó nuestra caballería mandada por el general Berg, y luego que el ge» Muchos de estos presos fueron asesinados sin hablarles palabra: asi que, &lt;m naral ruso Wlapsoff conoció que esta se componía de 50 escuadrones…</t>
  </si>
  <si>
    <t>15/09/1831</t>
  </si>
  <si>
    <t>Gaceta de Madrid n.º 114</t>
  </si>
  <si>
    <t>…_Escriben de Porchow con fecha del 9 de Agosto lo que sigue: ór parte de estos unos miserables descamisados reunidos por Matuewicz, «Ayer pasó por esta ciudad el entierro del gran duque Constantino. Tam Í’rzedclki y otros tiranos semejantes, quienes asi como el rebelde Ruzicki han bién lo ha verificado con dirección á Petersburgo su viuda la princesa de dejado por todas partes huellas de su fuga, robando y cometiendo toda clase' Lowicz. de excesos: cosa…</t>
  </si>
  <si>
    <t>…mn ijí , E1R*t nueltro Seíor ha tepido á bien msolveit^que doirmofívo del fj-&gt; coljnadps de favores, tiia dirección dé I* policía se ha confiado'! untvdé* lo» llecimiento del gran duque Constantino, augusto hermano de S. Mi el EtnpeW redictóres del péHflóieb'ijttíjf ibarquista; por otra'so han alejado bajodiferente -rador dé Rustí ,:»e .vi*ia'tí cort* dé lmo por ocho diin v qñe‘ deberán empezar preféztosi lo^dúk‘1rómM&lt;^íé#Óit¿Í0nárioi f á! Ib» mas terri…</t>
  </si>
  <si>
    <t>…unes el informe sobre ti bilí Conforme á las órdenes.del Emperador se celebró ayer el funeral del de reforma, se propondrán 11 adiciones á diverso* articulo* del proyecto. (AAgran duque Constantino en la iglesia de S. Pedro y S. Pablo. fa'on.) . &gt; ____ Desde el 23 al 25 hemos tenido 4$ enfermos mas del ti¡tea, 38 curados - -La lista de los Pares que se fian convenido y empeñado á votar contra el y 13 muertos. _ . ■ Mi de reforma, ofrece ya uní mayoría d…</t>
  </si>
  <si>
    <t>…sea con ansia que loe Ministros faciliten la aprobación ¿el bilí de reforma, cediendo en muchos pimíos importantes, porcaya medio el bilí satisfaría á cesa Lovriez, viuda del gran duque Constantino. Hace años que su salud estaba todos. No podemos decir con seguridad cuáles serán éstos puntos; pero sabemos notablemente alterada, y al fin ha sido víctima de una larga enfermedad. Por decreto del consejo de Estado se exjmen de penas corporales á los que la…</t>
  </si>
  <si>
    <t>Continúa</t>
  </si>
  <si>
    <t>24/12/1831</t>
  </si>
  <si>
    <t>Gaceta de Madrid n.º 159</t>
  </si>
  <si>
    <t>…de la Cámara se ha servido S. M. nombrar para el corregi cámara de los diputados-----Sesión de 1.a de Diciembre. miento de Lucena á D. Vicente Jiménez Granados: para el de Ubeda á Don Continúa la discusión sobre las reformas que se tratan de hacer en el có Joscf Alonso Villasante; y pira la alcaldía mayor de Zamora á D. Ildefon digo penal. Mr. Taillandier y Merlin se oponen al párrafo que establece sea so Josef de Frias. la muerte civil consecuenci…</t>
  </si>
  <si>
    <t>Contrcras, Torcuata</t>
  </si>
  <si>
    <t>Torcuata Contrcras</t>
  </si>
  <si>
    <t>…es de k'partid* de lós'^tijiB; y todos, van i ser juzgados in ——Por providencia del supremo Consejo de Castilla se1 cita al mediatamente. • ■' sucesqr de D. Juan Gómez Parada, y á Doña Torcuata Contrcras,1 • '* ’ cáotíos DEt DIA. ^ ,,^’? hija y heredera de D. Fernando Alvárez de Contrerás', párá qué ’ ej» el término de un mes comparezcan en dicho’ supremo' tribunal ‘ Lóndrqi’37}^JPar¡s 1S_19 á 18^—Santander q beneficio^. y escribanía de cántara de Vicario; á…</t>
  </si>
  <si>
    <t>Contrerás', Fernando Alvárez de</t>
  </si>
  <si>
    <t>Fernando Alvárez de Contrerás'</t>
  </si>
  <si>
    <t>…ia del supremo Consejo de Castilla se1 cita al mediatamente. • ■' sucesqr de D. Juan Gómez Parada, y á Doña Torcuata Contrcras,1 • '* ’ cáotíos DEt DIA. ^ ,,^’? hija y heredera de D. Fernando Alvárez de Contrerás', párá qué ’ ej» el término de un mes comparezcan en dicho’ supremo' tribunal ‘ Lóndrqi’37}^JPar¡s 1S_19 á 18^—Santander q beneficio^. y escribanía de cántara de Vicario; á usar dél derecho de .qiie sé ' 1 daño^—Sevilk jádem^Áiálaga par. £; crean asistidos eá…</t>
  </si>
  <si>
    <t>Contreras, Telesforo</t>
  </si>
  <si>
    <t>Telesforo Contreras</t>
  </si>
  <si>
    <t>…Bernal Perez: paos libircría de Escantilla. el de Carrion de los Condes £ D. Esteban Martínez Celis: para El libro de oró de Séneca, ó sea sus Aforismos morales, y el de Rcinosa í D. Telesforo Contreras: para el de Cáceres £ los de Aristóteles y Platón, en castellano, con el correspondiente D. Manuel Demetrio Urquizu: para el de Arévaloá D. Manuel texto latirid : un tónió en 16.°, segunda impresión. Se hallará en Antonio.Romero Perez: para el de Benavarre £…</t>
  </si>
  <si>
    <t>Cophijane</t>
  </si>
  <si>
    <t>…mbre de 1830,. r . ; el mismo sentido habla el genyralLafayette, concluyendo su dis El General .en: gdv.~Considerando que el:paga inmediato da curso. con,recQmcndar á la Cámara áL lord Cophijane que se halla los derechos de aduanas sobre mércanos, y provisiones ,introducid preso por. déifdas en Sta. PelagÍa (l). , , das en Argel obliga al comercio á, ua, adelanto,m^j* anticipad^ _ FEPresidente del conséjp de Ministros dice, qqe antes de con» como tam…</t>
  </si>
  <si>
    <t>Coran</t>
  </si>
  <si>
    <t>…oco querrais revoluciones. (Gaceta franee sai) de salvar á la vez los intereses de Inglaterra y los de Portugal.” (Escuchad. ___ El consejo de guerra de Perpiñan, presidido por el coronel Coran, aca Escuchad.) ba de condenar y castigar á un año de prisión y á cuatrocientos reales ce multa El lord Holland en un discurso absolutamente ministerial pasó después á un tal Amielh, sargento l.° que fue del 2.° ligero, y acusado por haber á probar que las pr…</t>
  </si>
  <si>
    <t>Cordero, Josef María</t>
  </si>
  <si>
    <t>Josef María Cordero</t>
  </si>
  <si>
    <t>…ancisco Ruiz Jara, D. Francisco Pardillo, D. Pablo Verdegucr «le Osilla, D. Juan Manuel Bobadílla, D. Pedro Manrique, Joaquín Cantaiupe, D. Josef Guillermo Gano, D. Angel Hurtado, D. Josef María Cordero, Josef Caler, Francisco Arenes, D. Manuel Vidal, D. Ramón Ibafiez, Santiago Martínez, Domingo Valero Cor tés , Josef García, Ignacio Alonso, Antonio Perez» Miguel Andreu, Andrés Collado, Francisco Julián, Josef Olmedo, Francisco Mora, Gonzalo Márquez, Francis…</t>
  </si>
  <si>
    <t>Córdoba, Alfonso de</t>
  </si>
  <si>
    <t>Alfonso de Córdoba</t>
  </si>
  <si>
    <t>21/04/1831</t>
  </si>
  <si>
    <t>Gaceta de Madrid n.º 50</t>
  </si>
  <si>
    <t>…fallecimiento de D. Simón González, taho la , 6 sea Morir por no faltar al Rey ni « ¡a Jama, historia nero que, fpe en esta corte, para que en el término perentorio da trágica de D. Alfonso de Córdoba y Doña Catalina' Sandoval ea. 20 días se presenten en el juzgado del Sr. Escalera , teniente cor tiempo de Henrique iv; un tomo en 8.° con una lámina. Se ha-. regidor, de esta villa y escribanía de Loeches, á solicitar ló. conve Hará á 9 n. en rústica y 12 en pasta en la librería de C…</t>
  </si>
  <si>
    <t>Córdoba, Fernandez de</t>
  </si>
  <si>
    <t>Fernandez de Córdoba</t>
  </si>
  <si>
    <t>…fue del su Orense. Trigo, á 40 rs. fanega: centeno,! 15 id.:maiz,á 35 premo Consejo de Hacienda, para que en el término de 30 dias id.: vino, á 60 rs. el moyo. comparezcan ante el Sr. Fernandez de Córdoba, ministro también ^Pontevedra. .Tr¡go, á 40 rs. fanega: centeno, á 24 id.: vino de dicho Consejo, y:escribanía de Barba, á legitimar sus derechos; 4 40. rs. la carga. con apercibimiento que pasado dicho término les parará per Tuy. .. Trigo, á 52 n. fanega : c…</t>
  </si>
  <si>
    <t>Coríifia, Anto-</t>
  </si>
  <si>
    <t>Anto- Coríifia</t>
  </si>
  <si>
    <t>…lilla la Núeya l«stá l792. Al añosiguiente fue destinado al ejér- -iKircelonai pesos, fuertes par á i Óénef.'Li Zaragoza 4 &lt;kfio._ ' ‘ cito de opcnciooc* del Rosellon al mando del general D. Anto- Coríifia f ¡dem.__Santiago1 id.,. , Dvspucnto. de letras árazón de4 5 'Bíó.Ricsrdós/y"^ peón de las dificilacircunstancias en que se vió por 10p al afio^_ Vales .Reales consolidados 28f á é.__: Inscrip ‘ aquel ej¿nfjto ¿X&gt;.3 Anselmo , de Rivas halló siempre los medios…</t>
  </si>
  <si>
    <t>Cornel, Autonio</t>
  </si>
  <si>
    <t>Autonio Cornel</t>
  </si>
  <si>
    <t>…no verificarlo D. Vicente Alonso Verdeja. lea parará perjuicio. ——En virtud de providencia de los Sres. del Real consejo de las Ordenes se citó 4 los herederos de D. Josef Valdés, D. Autonio Cornel, D. Josef Alvares de Faria, D. Joa Precios corrientes Sr. Ignacio y Don duque de Lancaster-ó duque de D. de Caúaveral, en la Habana en 30 de Julio ele 1831. quín la Roca, Sr. ' • -* 1 / D. y poseedores Agustín Sr. conde Lancaster, Josef que de Cervellon, Echa…</t>
  </si>
  <si>
    <t>Corral, Cárlos Otal y</t>
  </si>
  <si>
    <t>Cárlos Otal y Corral</t>
  </si>
  <si>
    <t>…se ha dignado nombrar para la alcaldía vida de los ciudadanos, puesto -que diariamente perecen algunos mayor jde Cartagena á D. Gaspar María Jover: para la de Hueasesinados. te á D. Cárlos Otal y Corral; y para la de Fregenal, d D. Josef r . ¡Qué respondéis á esto, liberales belgas? Si vuestros profundos Fernandez de Mahugo. conocimientos os han dado á conocer un sistema de gobierno mas ventajoso para los pueblos que los-que hasta el día han existido, El Rey…</t>
  </si>
  <si>
    <t>Correa, Manuel</t>
  </si>
  <si>
    <t>Manuel Correa</t>
  </si>
  <si>
    <t>64</t>
  </si>
  <si>
    <t>…escribir los S* ciu á todos loa que se conceptúen con derecho á los bie grandes estragos que ha causado U crecida de los ríos de resultas nes qiie han quedado por fallecimicnto de D. Manuel Correa ,: por de las lluvias y del deshielo. Varaos puentes de la provincia da el término preciso de ao diat, pera que acudan á deducirlo en el Santander han sido arrebatados por las corrientes; otro tanto.ha juzgado del. Sr. Segovia, alcalde de la Reel Gasa y Corte…</t>
  </si>
  <si>
    <t>Cortés, Mateo</t>
  </si>
  <si>
    <t>Mateo Cortés</t>
  </si>
  <si>
    <t>…dé Módéna también aseguran que la Regencia establee i- D. Diego AmoróS)-paró Ja primera de la ciudad de Barcelona, á , di-póir S. AiR. continuaba manteniendo elorden.» (G. dt F.) D. Mateo Cortés y. Zalon, y para las dos de la ciudad de Valen cia, á P. Josef Baoquells y D. Mariano Lafita. Srgtmdodrtícuio ¡acodo de la Gaceta de Francia. ‘lmii... i—1 a*'n:i v . Primera proposición. Se fregara mus revolución foraresta- CAMBIOS OEl JDIA. . hlectr larepail…</t>
  </si>
  <si>
    <t>Cortés, Toribio Josef</t>
  </si>
  <si>
    <t>Toribio Josef Cortés</t>
  </si>
  <si>
    <t>…ardc* Sainr. Ormaechea D. Francisco de Saint) Baranda; presidente; Oartu aceite, á 40 rs. arroba: vino añejo, á 100 pesos el tonel de 100 cántaros, id. D. Juan Fernandez Calderón; D. Toribio Josef Cortés, y D. Mancel Garda Cármenes, común, llamado aloque, á 60 pesos id. vocal secretario.</t>
  </si>
  <si>
    <t>Cortina</t>
  </si>
  <si>
    <t>…de los Trujillos, nú las adiciones, donde se hubiesen suscrito, y adelantar el importe^mero 3. Xas personas que quieran hacer postura podrán verificar lo, en el concepto de que el Sr. Cortina, del consejo de S. M. en del 11, quedando abierta la suscripción hasta el anuncio de la en el supremo de' Hacienda y juez asesor general de la misma Real trega de este último volúmen (desde cuya época se aumentarán casa y patrimonio, ha señalado para su remat…</t>
  </si>
  <si>
    <t>Corufia, Juan Josef Bonet y Orbe</t>
  </si>
  <si>
    <t>Juan Josef Bonet y Orbe Corufia</t>
  </si>
  <si>
    <t>…dem— Valcocia ¿demidem. nidad dé arcediano de Antequera en la santa iglesia catedral de «raciona á p«£os fuertes par ái beneficio—Zaragoza i daño— Málaga; vacante por promoción de D. Juan Josef Bonet y Orbe Corufia ídem id-:—Santiago! id.,_Descuento de letras á razón de á aquella silla episcopal, á D. Esteban Rodríguez Salas: para la 4 por 100 al afio._Vales Reales consolidados 28j á 29.__ Id. no de capiscol de Ja catedral de Tortosa, vacante por fallecimiento consolida…</t>
  </si>
  <si>
    <t>Cosío, Josef</t>
  </si>
  <si>
    <t>Josef Cosío</t>
  </si>
  <si>
    <t>03/03/1831</t>
  </si>
  <si>
    <t>Gaceta de Madrid n.º 27</t>
  </si>
  <si>
    <t>…a acordado, con aprobación de S. M., invitar, como al píeseme ciudad dentro del término de 40 dias. invita, á todos los que sé hallen con los conocimientos necesarios ———Se cita i D. Josef Cosío, administrador que fue del exfin— para dar á este ramo la perfección posible, á que manifiésten sus ido crédito públjéoen Sahagun, para que en el precisó término -ideps sobre el particular, ofreciendo un premio a{ autor de la me S 30 dias comparezca por sí ó…</t>
  </si>
  <si>
    <t>Cosío, Telesforo Truéba y</t>
  </si>
  <si>
    <t>Telesforo Truéba y Cosío</t>
  </si>
  <si>
    <t>…iteraria—.Gome* Aria/, ó los.v.M9tnt tn la/ Álfujarrot, novela, histórica,, escrita original concurreates con el agrado correspondiente ¿su alta bondad. El tea mente en inglés por D. Telesforo Truéba y Cosío, y vertida:libre&gt; tro del Real Sitio y los de esta corte fueron por la ñocha ilumi mente »l castellano por el autor de la. Geógisfia universal y de la nados, coito ambas poblaciones i y-en- todas partes ha brillado la conrpóminiV la fidelidad y hr alegría. ’…</t>
  </si>
  <si>
    <t>Costa, Manuel</t>
  </si>
  <si>
    <t>Manuel Costa</t>
  </si>
  <si>
    <t>…cauciones debidas. Aprovechando el gran iguales razones ha facilitado para auxiliar al ayudante de dicha visir este abandono", cayó sobre ellos con todas sus fuerzás, é hizo plaza D. Manuel Costa, 7 al cabo de barrio D. Diego González, una horrible carnicería. En el día pueden estar tranquilos en Cons heridos por los revolucionarios; y enterado S.M., al mismo tiem tantinopla , y considerar como concluida una sublevación que era po que se ha dignado ap…</t>
  </si>
  <si>
    <t>Coutieí</t>
  </si>
  <si>
    <t>…a del Rey de Holanda, ba presentado á ‘éste tus cartas ere- - cobre que reposa la misma eziaencis.de la sociedad; 4 mantener la obra glo denciales, reemplazando en este encargo al conde Coutieí. riosa de la revotuckm de Julio, y asegurar «a todas panas la fuerza ale la jus ——Causan risa en Holanda tantos -cuento* é historietas tomo se leen en loe ticia y al respeto á las leyes.” periódicos de Europa sobre las'24 proposiciones de ia Conferencia de Lú…</t>
  </si>
  <si>
    <t>Cowley</t>
  </si>
  <si>
    <t>…i. ■ dente de anoche se nknifastó con foda'cxtenMon el excelente-cs- Viena 7 de Mayo. ; piritu'póblicó de que se hallan animados los habitantes de esté jpaís^ El embajador ingles, lord Cowley se dispone para salir de esta, pues en el ñíotaentoi y Sin saber el motivó de la alarma y se ma npital en el momento que llegue su sucesor Mr. Lamb. presenurón voluntariameñteinás delOó hombres pidiendo armas Nos dicen de Scmlin que el Gran.Ssfior ha; convoca…</t>
  </si>
  <si>
    <t>…dignidad de lord, á saber: el duque de Weüington, el mar su ejército, y |iace cuanto es posible y necesario para que ¡uvada 4 Bélgica; y ques de Wetlesley, el lord Marybórugh y el lord Cowley. qicrtameute que 4 ocupaste» ao podrán contenerla ni los nuevos («dulas bel-</t>
  </si>
  <si>
    <t>Cozar, Josef López</t>
  </si>
  <si>
    <t>Josef López Cozar</t>
  </si>
  <si>
    <t>…a m Indicador di Burdeos , en el artiaulo dé correspondencia, de oidor de. la audiencia dcExt remadura, vacante por júbiláciüá: inserta la carta que copíame*.* * - &gt; .. : •&lt;••• de D. Josef López Cozar, á D. Juan Josef-Varóla de; Seij», » Bayona 11 Je Marzo* Por* un correo exttaórdinario.que sa- decano qüfe: fue de la de Mallorca. "v -■ • I -i:¡ r; ■. L ' . r-- . f lió de Madrid el dia 8 á bu dos y media de la tarde , acabamos de. :• .' . r. ' ! - . saber q…</t>
  </si>
  <si>
    <t>Crar-</t>
  </si>
  <si>
    <t>…sch , Uamburgo .5 Je Noviembre. Constantino. ■ ’ ■ Se han suspendido ya casi todos las medidas tomadas contra el cólera. Se Por otro ukase del 18 de Octubre último declara S. M.al príncipe Crar- han cerrado muchos hospitales, y reducido á 6 los 6S médicos que la ciudad tóryzki, individuo del consejo de Estado, senador y consejero privado.de S.M., habia comisionado para asistirlos. indigno de conservar sú puesto en el. consejo de Estado yén el senado…</t>
  </si>
  <si>
    <t>Creagh</t>
  </si>
  <si>
    <t>…os médicos de esta última ciudad se habrán descuidado, dido á asta feliz reconciliación,: y'hemos visto la soberanía popular y la legi ó no habrán querido pasar el parte diario al coronel Creagh. Es muy proba timidad caminar hombro á hoíübro y auxiliarse mutuamente.- ( Movimiento.) ble que k enfermedad vaya en aumento, y que por .esta razan los doctores, ¡Qué les importa! Con tal qué perezca el sistema actual, Jo densas no da cui temiendo irritar á l…</t>
  </si>
  <si>
    <t>Crispí</t>
  </si>
  <si>
    <t>…iratta. • -i:‘ inmediatamente. Después se formó en esta ciudad á nombre de S. S. una junta dé gobierno , compu«tz &lt;tól caballero Éánñólli, del con Roma 2de Alara*. de Trotti y del conde Crispí, ja cual.tendrá las riendas del gobier El 28 del pasado tuvo S- S. consistorio público, en el que pu no hasta qiie llegue Mons. Asguini, hombrado por el Sumo Pon so el birrete á los cardenales ínguanzo y Ribera, Cíenfuegos, y tífice Prodégadó. (,Idem.)' ' ' ^…</t>
  </si>
  <si>
    <t>Cristaldi</t>
  </si>
  <si>
    <t>…arzobispo de Bolonia, y Arezzo, si ¿--JUn periódico del día 4 dice 16 siguiente: ' • ■ ciliano, y obispo de Sabina. «Los acontecimientos que ocupan los ánimos en ló iriteríjlr, El cardenal Cristaldi se halla gravemente enfermo en el cón no impide que volvamos lá vista algunas veces hácia nuestros compa clave , en términos que acaso habrá ya espirado. La cámara apostó triotas de'Africa. Todos los periódicos han publicado los pórme-* lica debe sentir su mu…</t>
  </si>
  <si>
    <t>Cristóbal</t>
  </si>
  <si>
    <t>…s causas defrau res, al de Bcnahabis D. «Manuel Ruiz Rubio., al de lgualeja Don de , siguiéndose las demaridas por el oficio..fiscal, comunicándolo Pedro Montesinos, al de Pugerra D. Cristóbal. Jaxillo, al deJBe^ todo a los subdelegados de sus réspcctivas'provincias paré su ínter mojan D. Josef Aguilar, al regidor decano regente de la iurUr ligencia y observancia; De Real orden &amp;£: Madrid 18 de Abril diccion de,|Casares D. (aregoria .García,' y al…</t>
  </si>
  <si>
    <t>Cruzada, Gregorio</t>
  </si>
  <si>
    <t>Gregorio Cruzada</t>
  </si>
  <si>
    <t>…ualidades de i9 francos cada una. (G. de Fi) servido el' Retí nuestro Sefior conceder privilegio exclusivo por ____ En Aviñon se ha publicado una quiebra valuada en 9009 10 años á D. Gregorio Cruzada, vecino de esta corte, 'para ase francos. Sé asegura que es el presidente del tribunal- de comercio gurar la propiedad de una máquina que ha inventado para moler quien ha sufrido este contratiempo. (Memorial de Toiosa.) cacaos, cuyo modelo y descripción se ha…</t>
  </si>
  <si>
    <t>…de Octubre último se he servido el Rut nuestro Sa á mirarmuchas perfidias y calamidades «fe nuestro* tiempos como efecto de la ltar conceder privilegio exclusivo por cinco afios á D. Gregorio Cruzada, debilidad que imprime en el patriotismo sfe los naturales el acceso con los expara asegurar la propiedad de una caja da hoja de lata «pie ha inventado con "trangeros durante la edad tierna en que tan fácilmente se aprende y se olvida el objeto de marcar exac…</t>
  </si>
  <si>
    <t>Cryzewski</t>
  </si>
  <si>
    <t>…procedentes de Holanda y Bélgica, y á cuarentena de 12 dias siendo in- piral. susceptible; que las procedencias de la Escocia se sujeten a otros 12 días de También han entrado el general Cryzewski, su estado mayor y el conde cuarentena; y finalmente, á la de 8 las de Inglaterra, Irlanda, y puertos de la Ledochowski, comandante que fue de Modlin, con mas de 160 oficiales del Francia demeo del canal de la Mancha. ejército polaco. (C.) Lo qua comunico á V…</t>
  </si>
  <si>
    <t>Ctpdét, Fnncisco de Miguel</t>
  </si>
  <si>
    <t>Fnncisco de Miguel Ctpdét</t>
  </si>
  <si>
    <t>«3 ' ctud-idlibTe-dslyttgo dedoifaeciotot al acercarseWOO «totriacos toendsMe zélo ^ D. Fnncisco de Miguel Ctpdét . alcalde ma mandados por el barón de Aspre. La guardia daioa ulid aL-e»í yor del Valle de Aran, ha énanífetadó / cuando - piír Noviembre cuentro delaairopa* libertadora*’, as» como suthabitaotM, qué’ lie- del afio últítofi'méadwróo aquél puñtó los revohicton…</t>
  </si>
  <si>
    <t>Ctuusel</t>
  </si>
  <si>
    <t>…vantes cualidades, y lo que se ha hecho para volverlas i su pr.mitivoes' proraulgiie .cuanto antes. picador; y concluye diciendo p.quc .admitida la propuesta dé la* commoc * se El mariscal Ctuusel cree que la proposición ademas de 00 ser necesaria in desengañarán cierzas clases que un partido aüaaenta con ilusiones, y*» «in fríngelos principios constitucionales, y repugna i las costumbres actuales. viene estén reunidas *1 resto de la nscion.; . . , "Lo…</t>
  </si>
  <si>
    <t>Cura</t>
  </si>
  <si>
    <t>…de esta capital acaba de dirigir á los curas de ella la siguien federación germánica. (.Monitor belga.') te carta. ---- Ya se han publicado aqui los protocolos números 32, 33 y 34«Sr. Cura: Se ha abierto, aunque sin noticia mia, una suscripción para re El 32 tiene la fecha del 12 de Agosto: su objeto se dirige i manifestar parar el palacio arzobispal: suscripción cuyo buen éxito no me parece dudoso, haberse dado ya á las tropas de S. M. el Rey…</t>
  </si>
  <si>
    <t>…Octubre próximo se abone al Presidente de la Carear des del cuerpo! za la.indemnización de 59 francos" mensuales durante la sesión, y 60 anuales « Fstas reflexiones me determinan, Sr. Cura, á rogar, sea á las ^personas que á cada cuestor. &lt; • - , 1 ' ]tan abierto la suscripción para reparar el palacio arzobispal, sea a las que es El ministro de Comercio presenta dos proyectos de ley, .el primero pidien tuviesen dispuestas a contribuir á ella ,…</t>
  </si>
  <si>
    <t>31/12/1831</t>
  </si>
  <si>
    <t>Gaceta de Madrid n.º 162</t>
  </si>
  <si>
    <t>709</t>
  </si>
  <si>
    <t>…ociaciones de la Conferencia de Londres. En efecto en ella te circular: se coloca el gabinete del Palais-Royal y el ministerio Grey en uña posición «Paris 14 de Diciembre de 1831._Sr. Cura: Este año deben también re tal que no pueden proceder sin sacrificar por una parte el principio que por signarse los fieles, y hacer un sacrificio que no dudo les será bastante sensible; Otra querrían salvar. es-decir, que se suspenden por este año todavía lo…</t>
  </si>
  <si>
    <t>Curlel, Juan</t>
  </si>
  <si>
    <t>Juan Curlel</t>
  </si>
  <si>
    <t>…miendas de la orden de Santiago, de &lt;J6oB rs. de capi Iatbo* 5 de Noviembre. tal : otro al «te las memorias de D. Francisco de la Cotesa, de 147,94a rs.: otro al del mayorazgo del Sr. D. Juan Curlel, de 960a: 01ro al de las religiosas bernardas (vul go Valleras) de esta corte, de 300B: otro al del mayorazgo de Requesens, de di,&lt;10; Ya hemos dado una idea, aunque breve, de los festejos con que en es(t otro de las memorias de Carreta, de *0,151. Habiendo f…</t>
  </si>
  <si>
    <t>Cutanda</t>
  </si>
  <si>
    <t>…Cón una plaza efectiva, y con la de la Cámara de su mañana; y de no hacerlo les parará perjuicio. xteT imsioó: tribunal én 181Ó. Al afió siguiente fue'promovido al ■........Por el Sr. Cutanda, alcalde de Corte , se ha señalado para Consejo dé Estado j y en este tiempo, ademas de desempeñar per unta de acreedores i los bienes del concurso de D. Manuel de. fectamente los asuntas de su cargo, tuvo que atender i varias co Í.arrarté y Dolía Juliana Pau…</t>
  </si>
  <si>
    <t>…este 16. París, para,que.dentro del perentorio término de 20dias com-; DcsCripcicto del boaque y casé de Aranjuez , por Albarer de parezcan por sí ó por medio de apoderado ante el Sr. Cutanda, Qúndós, 4*®» papel 29 nt posta 37, rústica SI. alcalde de,casa y corte', por la escribanía de provincia vacante de Diario del alma en presencia de su Dios, por el F. Manri- la Madrid, ¿ usar del que se crean asistidos; con apercibimiento: que«8”, papel S r*.…</t>
  </si>
  <si>
    <t>…inúa el catálogo de las obras de particulares que se hallan rezcan á deducirle pór sí ó por representantes en el juzgado del de venta en el despacho y almacén de la imprenta Real, Sr. Cutanda, alcalde de la Real Casa y Corte, y por la escribanía Indagaciones sobre el estañado de cobre, del estaño jr el vi de la Madrid; con apercibimiento que de no verificarlo les parará driado, por Proust, 4.0, rústica 6 rs. perjuicio, Instrucción y ordenanza para…</t>
  </si>
  <si>
    <t>…s qse de no ha ría moderna en el sorteo del dia 23 del corriente. cerlo les parará perjuicio. . &lt; . yÚMEaoa. ’■ : ■' saginos. ■ ; / administxaciovks. —En virtud de providencia del Sr. Cutanda, alcalde fie corte, se cita f tedas loo que se crean con derecho á los bienes que quedaron,por «i fallecimiento Intestado de D. Ramón de Uano, vecino que fije de esta corte, paré que comparezcan á deducirle 12,3^3..8000*Zaragoza. por si ó por medio de represe…</t>
  </si>
  <si>
    <t>Czarroryski</t>
  </si>
  <si>
    <t>…jército del teniente general Pahlen que se hallaba situado al otro lado,del Bug,.„■. - ' : focar h IflcmlAftirreccioii qüe ha «tallado cii aquella próymea. ' * ■ :■ \; , .......El príncipe Czarroryski, presidente:del gobierno-nacional, -. ti.: 0L1! AUSTRIA. . ...... Mr.jBnrzykowski .individuo de este gobierno, y el condé Ma* , : V ,t -hi ■ VieMiV. 'dc-Jibéii: ■ \ lacboteski, ministro de,N*gocios extrangeros, han salido de Var-* «ovMfti» .4 aMtoLrfetntw-dal…</t>
  </si>
  <si>
    <t>Czartoriski</t>
  </si>
  <si>
    <t>…l mando-en gcfe~del ejército ruso eh Pelo- .francesa. Véase lo que dice una caita prticular inserta en el Si*» ha psado ya por Wilna. Constitucional de 23 del.corriente., ■ , _ El príncipe Czartoriski, que quería renunciar el cargo dé pre&lt; : »El Rey ha hecho up magnífico regalo al lord Wellington sidente del gobierno, ha consentido, á fuerza de las muchas iris— con motivo d?l aniversario de la batalla de Water loo. Consiste EÉacias que sc le han hecbo, en…</t>
  </si>
  <si>
    <t>…as sus raciones.... ............................... 1.324/87 ccm mucha calma y tranquilidad los efectos de las promesas del Cuerpo del ministerio de Marina.............. MU;590.22 príncipe Czartoriski y del generalísimo por la prontitud con la Juzgados del departamento y apostaderos....... 131,910 que serán juzgados los traidores. Para conservar y mantener el Maestranza de los tres arsenales................. .. 91S/81..22 buen orden lá guardia nacional hac…</t>
  </si>
  <si>
    <t>…cción polaca, viendo la imposibilidad de resistir, tratan ya de ne parece sorprendido. Las tribunas públicas, aunque en el mayor silencio, dan' gociar con los rusos.'Parece que el príncipe Czartoriski, que iba al frente a entender que participan de la sorpresa del lado derecho. de la comisión que pasó al campo polaco, ha hecho proposiciones al mariscal’ .El Presidente contesta que la Cámara ba recibido el proyecto, y le manda Paskewitz; pero insistiendo en…</t>
  </si>
  <si>
    <t>…arados inocentes y puestos en libertad. Parece que el bia empezado á marchar. Cuando el Príncipe dió parte de este movimiento objeto de este movimiento fue obtener la dimisión del príncipe Czartoriski, al lord Grey, anunciándole que las tropas francesas habian ya entrado en la Bél como en efecto se ha conseguido. gica en cumplimiento de lo estipulado en este último protocolo, su señoría El ¡'enetal Malachowski manda el ejército; los generales Lubienski y m…</t>
  </si>
  <si>
    <t>…a de Varsovia se hallaba en las inmediaciones de Siedlicc, mandado de la revolución que estalló en este reino, ha formado el designio de estable por Romarino, y con quien están el príncipe Czartoriski, Lelewel, y otros cer en él un gobierno supremo para que ponga fin á la agitación y restablezca varios individuos del gobierno revolucionaría y de la Dieta , lian seguido la la prosperidad destruida. # misma conducta; y Romarino que, conforme á las órdenes de…</t>
  </si>
  <si>
    <t>Czartorisky</t>
  </si>
  <si>
    <t>…uel Martínez Rueda. Se vende A a re Inflexible firmeza. ' V en Madrid en la librería de Brub; eo Sevilla en la de Hidalgo; en Cádiz, en la de Hor ' ” Siguen varias proélárttas del príncipe Czartorisky, del nuevo presidente del tal y compañía; en Salamanca en la de Blanco, yen Zaragoza en la de Magalloo. gobierno polaco; y del géóeral Demb'nsky.. (¿fon/róz;) Puede ir en carta. ——Se halla-vacante la plaza de médico de la villa de Herrera del Duque, provlncla…</t>
  </si>
  <si>
    <t>Czartoryski</t>
  </si>
  <si>
    <t>…oticia del protocolo, lo debe la conducta de Skrznecki, sino entrar en negociaciones con los rusos. Esta no £ la comunicación oficiosa de sir R. R. Adair. ticia explica por qué el príncipe Czartoryski, presidente del gobierno, iba á la Mr. C. de Brouckerc trabaja con mucha actividad en reorganizar el ejér cabeza de dicha comisión. . cito, y no hay duda en que para ello aprovecha Us luces del general Belliard. Se dice que los dias 10 y 11 hubo alborotos en…</t>
  </si>
  <si>
    <t>…res y 40 piezas de artillería á las inmediaciones de Zaklikou, sitúa- • da; siendo su soberana voluntad, para evitar competencias de esta clase, que do en territorio austríaco. El príncipe Czartoryski, que servia en este cuerpo en lo sucesivo conozcan en las primeras instancias de los asuntos de maestraz de ejército en calidad de voluntario, se salvó atravesando el Vístula en un* gos los subdelegados de Renta' en las provincias, con las apelaciones al ex b…</t>
  </si>
  <si>
    <t>Czartoryskí</t>
  </si>
  <si>
    <t>…Es ímposiBlé describir laéiíifacióri en que' se hallaba esta ciudad ahfeidar se formalice dicha revista por un comisario de Guerra, que designará al qüe la ocüpdseh los ritsos.EI príncipe Czartoryskí alimentaba todavía esperanefecto el expresado ordenador de Granada, ha tenido á bien resolver que las zas de que los generales Rontaríiió f Róryski'lograrían reunirse, y qué po^revistas de comisario mandadas pasar por los artículos 11 del capítulo 5.° y 8.® d…</t>
  </si>
  <si>
    <t>Czartosky</t>
  </si>
  <si>
    <t>…es, ni el gobier reparar el mal que había hecho ó dejado hacer , se conformó con la pro no ni las Cámaras hayan, dadoáconocer si desean salir de una situación tan d»s posición del príncipe Czartosky, que había vuelto á la ciudad, é hizo dimi •astrosa, y en la cual, no, hay que engañarse, no es ppsible permanecer. sión abdicando el poder. En tal situación, confió la Dieta al general Kru Añádese que lo que hace aun mas insoportable esta deplorable sitiMcio…</t>
  </si>
  <si>
    <t>D, Infante</t>
  </si>
  <si>
    <t>Infante D</t>
  </si>
  <si>
    <t>…l f^lJecimUéto del ------ Salida. ' Sermo. Sr. Infante D. Antonio; y seguidamente fue,.destinado al ?! •Ü'ie Algícirajrj6 dtFrVrero. Bergantín español Manzanares. ¿parto del Sermo Sr. Infante D. £á*lpsrMam Ljdrq, en cuyo , 'CUii-,$í de iJem.'. Bergantín espafiol .Bravo, para. Puerto- Seryicio hizp el memorable viage á Cadiz; y continuando sus ser PUco^idtotideoiGsMáWu/tr.paralaQauna. vicios terminó sus días y carrera, dejando una niuv grata memoria (…</t>
  </si>
  <si>
    <t>Daine</t>
  </si>
  <si>
    <t>…suficiente para llegar á la orilla izquierda bían sido derrotadas. á disputarnos el paso del rip.” Se halla en Diest.un cuerpo de holandeses, y allí se han for tificado ; pero el general Daine se dirige sobre su flanco y reta • AesniA. guardia. Las guardias cívicas de Lovaina, de Tirlemont, de Leu, • Viena 29 de Julio. y de Aerischot hacen frente al enemigo. , El Emperador ha resuelto pasar en' Baden todo el próximo' Entre los prisioneros holandese…</t>
  </si>
  <si>
    <t>Dámaso</t>
  </si>
  <si>
    <t>…créditos ante el mttWvblófrnríbitataiconóópb^desucúerpo^ Sr. Escudero, ministro del Conse jo Real, y juez comisionado para 1 • 4 ^ pueblo *i cL atreglo de la testamentarb de dicho D. Dámaso ^ y por Ja escribafiía de Qatríllo; con apercibimiento, que de no'hacerlo ia dútb ' perjuicio ’b.n'n •■w *.¡oq --,.;'íi-,o,iorí i;¡;w ;,'S sq wafesiíOntti r« 1* .fcn.í.'íí.'/t «b q^toa «U¡-M8áí séwi.diíst swj</t>
  </si>
  <si>
    <t>Darrac, F. Laiglesia y</t>
  </si>
  <si>
    <t>F. Laiglesia y Darrac</t>
  </si>
  <si>
    <t>…gas se decía , proclamar nuestró cUma la crúzacon los1 de paises eátrengeros &amp;c.¡ dedicada álduqwedeMódena, apenas vacase él tronó,- Era preciso -suponer al Ruy nuestro Sefior por D. F. Laiglesia y Darrac, é impresa de una grende estupidcz cn loa piamooteses y por no decir otra cotay Real-orden. Obra útil* páre' los que se dedican i la cria de caba para acerque prefiriesen aldUque de Móaeaa"4 un príncipe da llos y para loe que -hayan Üe intervenir «i la direcc…</t>
  </si>
  <si>
    <t>Daubreton</t>
  </si>
  <si>
    <t>15/11/1831</t>
  </si>
  <si>
    <t>Gaceta de Madrid n.º 140</t>
  </si>
  <si>
    <t>…dado ocasión á muchos discursos pronunciados en las cunstancias , hubiera podido á su juicio ¡afluir sobremanera cu los aconteci dos Cámaras; apoyándola el duque de Placencia y el barón Daubreton, por lo mientos. cual pregunta si la Cámara cree oportuno oir al Sr. conde. Contesta el ministro de Negocios extrangeros, que los gobiernos tienen Habiendo resuelto la Cámara que el conde hable acto continuo, sube derecho para mudar sus embajadores cuando le…</t>
  </si>
  <si>
    <t>Daumenil</t>
  </si>
  <si>
    <t>3</t>
  </si>
  <si>
    <t>…t , que suprimidas, que desde el afio de 1814 se habían multiplicado y ácom^añarotr í Íóí présós- hasta entregarlos, sin el menor contra reproducido. „\,f. tiempo, en Vinccnnes al general Daumenil. - v ... Lar fiestas que según el concordato se conservan, ademas de los Los destacamentos de la. guardia y las patrullas fueron despe domingos, son la I^athUad, la Ascensión, la ^funfcion y Todos jando las calles, de modo que á las diez de la noche no habia…</t>
  </si>
  <si>
    <t>Davies</t>
  </si>
  <si>
    <t>…ientos que »En está cindad llevan los hombr« pÚbh'catWeiite y sin rezéló' eatah empleados en ia India. • ru ... corbata verdeé'con nudo blanco,'y chalecós táhibieii vérd«, en ' El coronel Davies se queja de lo mucho qiie cuesta el ejército los cuales van púestas unrH. y uha V. Las mOcérts que pertene en Inglaterra, pues para poner sobre las ármes 969 hombres, in cen al pariido carlista no se préseirtan en púbfiéo tifio cón - sóbiclusa la.artillería,…</t>
  </si>
  <si>
    <t>Dávlla, Juan Manuel González</t>
  </si>
  <si>
    <t>Juan Manuel González Dávlla</t>
  </si>
  <si>
    <t>…, i ti heérfaao heredera: novela histórica Inglesa, trzduclOcurre desde luego al que se halla en asta caso, que sus hábitos la ponen . da libremente del francés al castellano, por D. Juan Manuel González Dávlla: un to&gt; moen S-° con dos láminas finas. Se vende en la librería de Raíala, i 13 rs. en pasta. 'en muy molesta antipatía con sus compatricips. Su» palabrea y modales des —Aieliaa, é la atadla rm la telva: novela bittdrica escrita en inglés, por Mis» Ana agrada…</t>
  </si>
  <si>
    <t>Dawidoff</t>
  </si>
  <si>
    <t>…certificados satisfactorios. aúerz estaba á la cabeza de los insurgentes wolhynios, habia te No se han confirmado las voces que han corrido acerca de ha¿ nido un encuentro con el general Dawidoff, quien le había hecho berse manifestado el colera morbo en Kulno sobre el camino prisionero, y después fusilado á la media hora. de Varsovia á Posen, en Kálisch, en Wrablaweck sobre el Vís Los insurgentes de Líthuania están actualmente mandados por tula , en…</t>
  </si>
  <si>
    <t>DcllingsiiaUKnabrió</t>
  </si>
  <si>
    <t>11/06/1831</t>
  </si>
  <si>
    <t>Gaceta de Madrid n.º 72</t>
  </si>
  <si>
    <t>…e violar esta ley; y por consccntaflSlIabtancilñ^ eUasJpara rechazar eFjtfaqiie de; *L Pófáülst^npoco pp|de dftfpitir'qttc la dación belga se atribuya Ips#enáfd5w3íf^ísm&amp;tiempo el general DcllingsiiaUKnabrió - d derecho de fijar frontárasde»otro Estaóó: pero la conferenlifla bucba^en^lasi parejas del convento, lo cual, visto por Jaa' 'c»a,;í»o.'deja de bsManc dispuesta, éa cuanto le sea dable hacerlo tropas rebeldes que le defendían, se rindieron. El enemigo aban…</t>
  </si>
  <si>
    <t>Dclort</t>
  </si>
  <si>
    <t>…producirán todas las cuestiones interiores. pues un oficial que infundía sospechas ha recibido tu retiro. Mr. Laurence hace algunas observaciones, y concluye diciendo que si di El general Dclort desaprueba la proposición de Mr. Ganneron, pues cree adopta el orden del dia sin motivar, retirará su proposición. que hay inconveniente en terminar ahora esta discusión. MM. Bodin y Üugcaud De esta insinuación de Mf. Laurence, deduce Mr. Perier que aquel dip…</t>
  </si>
  <si>
    <t>Decano</t>
  </si>
  <si>
    <t>…aba acantonado en las inmediaciones de y Justicia con fecha 6 de este mes comunicó al Consejo, por me Varsovia se puso en marcha antes de ayer por la tarde dirigién dio del Excmo. Sr. Decano, gobernador interino de ¿I, la Rea dose al norte hacia Wyskowa y Sultusk*. se dice que por parte orden siguiente: Excmo. Sr.: He dado cuenta al Rby nuestro Se- de los rusos avanza sobre este punto el general Witt. £or del oficio del Subdelegado principal de p…</t>
  </si>
  <si>
    <t>Dehesa</t>
  </si>
  <si>
    <t>822</t>
  </si>
  <si>
    <t>…conferencia nunca ir han principiado las hostilidades entré esta provincia y otras nueve ha manado moros dispuesta que hoy á variar sus detcrmínacio- del inferior. Un pliego .dél coronel Dehesa ^dirigido al gefe mili nesj=¿E-D.=Sé asegura en este instante que lord Ponsomby deja tar superior de las provincias brasileñas, refiere que ha rá ^Brusqla» mañana por la tarde, ó pasado mañana por {$ ma- una división de Buenos-Áyres de 500 hombres. (O. de F.)…</t>
  </si>
  <si>
    <t>Deinarqay</t>
  </si>
  <si>
    <t>…de Mr. de Brigode. (Sensación.) de Par, sigue ahora naturalmente el saber cuanto tiempo ha de durar aquella. También se desechan las adiciones de MM. Vidal, Bavoux, Goutourier, El general Deinarqay apoya el dictámen de Mr. Deludre ; añadiendo que Mornay, Caminade y Mercier, que encargan la elección de los Pares á las ' para graduar el derecho de antelación de las proposiciones ó adiciones se debe juntas electorales, ó al Rey entre los candidatos que est…</t>
  </si>
  <si>
    <t>Delgado, Roque</t>
  </si>
  <si>
    <t>Roque Delgado</t>
  </si>
  <si>
    <t>…e Castilla la Vieja, proyectaron li «frey D. Josef Cabeza de Vacayá D. Joscf Homar ,ÍT&gt;. Diego *&gt;aprrtura' de un canal de riego y navegación, que fertilizando sus «María Nieto y á D. Roque Delgado. Y queriendojdispensar-á «dilatados campos proporciónase: al mismo tiempo la fácil expor- «esta útil empresa toda mi soberana y .especial próteebioñ, he «tacion de lós frutos que* producen en abundancia; En el aiío dé «resuelto asimismo que mi Real patrimonio…</t>
  </si>
  <si>
    <t>Delort</t>
  </si>
  <si>
    <t>…No! No!) Es una tiranía que denunciaré..... los grados y condecoraciones dados durante los 100 dias. ■ Presidente: Los hechos son públicos. La Cámara juzgará la conducta de su El general Delort lee un discurso contra el dictamen de la comisión , y Presidente. aun contra la,propuesta de Mr. Boissy, que á su juicio es muy diminuta; con ' Mr. Mauguin, (bajando de la tribuna): Estoy ronco, si no protestan*: cluye pidiendo que se apruebe todo lo hecho du…</t>
  </si>
  <si>
    <t>Deltenidamente, Antonia María</t>
  </si>
  <si>
    <t>Antonia María Deltenidamente</t>
  </si>
  <si>
    <t>…lla, y al si la justa causa en la guerra de la independencia, cupo en suerte del guiente, acompañado del ayuntamiento y director , reconoció de primer extracto de la de este día 4 Doña Antonia María Deltenidamente todos .los trabajos que con tanta solidez y acierto sé grás, hija de D. Domingo, sargento mayor de la 2.a división de habian ejecutado. Los vecinos todos, que por los beneficios de infantería de Calatrava, muerto eti el campo del honor. S. M. se veían traslad…</t>
  </si>
  <si>
    <t>Demarfay</t>
  </si>
  <si>
    <t>…e la monarquía! Encarnizados los partidos, el habia dado la corona. (Murmullos d la izquierda.) poder débil ¿ irresoluto, sus. agentes tibios ó desatentados, sus enemigos amena E¡ general Demarfay: ;Qué es esto , Sr. Presidente! ¡Prescribís al orador zándole con audacia, sus amigos desconocidos y por lo común despreciados, el lo que debe decir! ¡Esto es abominable! (Ruido confuso.) disgusto y la miseria de,la nación en su último período, y el gobierno…</t>
  </si>
  <si>
    <t>Demárpky</t>
  </si>
  <si>
    <t>…o guardias de corps. Se asegura que él ejército destinado ríen ríe gobierno.” (Risa á la izquierda.) f. • 1 Contra lós polacas debé ser 'mas numeroso que los dos destinados a ' El general Demárpky. »»Lo que sequiqre del gobierno es bue- laí cam panas anteriores. (L’Avenir.) Ha tt y justicia.” (Lárgh ihttitrupciori.'j I-'-1' Avisan de Burdeos que las tres casas de Jacqoiflot, J, P, r El Presidente. «Señores, no interrumpir; todos tiehen dere Gífilhon y…</t>
  </si>
  <si>
    <t>Demarqay</t>
  </si>
  <si>
    <t>06/12/1831</t>
  </si>
  <si>
    <t>Gaceta de Madrid n.º 149</t>
  </si>
  <si>
    <t>…logrado Mr. Charpentier: Pues entonces pido la cuestión preliminar. hacer mella en su ratón,' porque tus' argumentos han tenido mas brillo que Se sosiega un poco el alboroto, y el general Demarqay dice que le pardee fuerza. imposible se crea que no puede pedir la observancia del reglamento cuando to Haciéndote cargo de qpe algunos han Considerado su propuesta como una . se sabe qué artículo, va á citar; que solo hay un antecedente de haber pasado á ley…</t>
  </si>
  <si>
    <t>Dembinski</t>
  </si>
  <si>
    <t>…or Una columna rusa que con dos cañones que disparaban á metralla contuvo á este dsstucamenr Idem 8. ' lo del .paisauage. En esta escaramuza parecieron los centuriones Juan Dom— ® general Dembinski ha sido nombrado gobernador de esta capital. Su •browtki y Trojaby; el capitán Eydzewskt cayó prisionero de los cosacos, y división, que te bailaba en Praga, hizo antes de aper su entrada en esta ciu fueron herido* los centuriones Leslly, Gajewski, Jwkowski,…</t>
  </si>
  <si>
    <t>06/09/1831</t>
  </si>
  <si>
    <t>Gaceta de Madrid n.º 110</t>
  </si>
  <si>
    <t>…establecer un telégrafo entre esta capital, el cam lla detrás de Kozlow en una dirección algo oblicua al camino, y apoyando po atrincherado de Praga, y la fortaleza de Modlin. El general Dembinski, su derecha en el Bzura: k segunda, que forman los granaderos del príncipe nuestro gobernador general, visita é inspecciona día y noche todas las obras y SchachofiskoV, está situada cerca de JCompin paralelamente á la primera. Fu trabajos de las fortificacion…</t>
  </si>
  <si>
    <t>Dembitz</t>
  </si>
  <si>
    <t>…l general ha marchado Ja paz 7 la prosperidad del pais.” con. una por Kaidati sobre Wilkómicrz: otra, á las órdenes del En seguida se ocupó la Cámara en los negocios de Irlanda, y general Dembitz, se ha dirigido hácia Szawle; r la tercera, man en el bilí sobre la cerveza. dada por el gefe de los insurgentes el mayor Puscbet, tomó la La sesión de la Cámara de los Comunes no ha ofrecido eos» dirección de Rpeúena. de gran ínteres. .'El general polaco Gie…</t>
  </si>
  <si>
    <t>DemidofF</t>
  </si>
  <si>
    <t>…jáuso en estado de atacar vigorosamente a Dwernicki. El ge* séral Krcutz recibió al mismo tiempo la orden de perseguir á este BOISTIN RUSO (1). con el mayor vigor y denuedo, y al general DemidofF se le co- Según loe suios que*se tenían, pensábamos pasar;el Vístula tmuticóla deque sedópusien i cortarle; la comunicación con Zadentro de pocos dias, y asi se conjeturaba que se terminaria bre- mosc. retnente la guerra. En efecto ,’ pan conseguir este resul…</t>
  </si>
  <si>
    <t>Demobinski</t>
  </si>
  <si>
    <t>…á las siete se reunieron sin que lás tropas polacas les hayan puesto el menor obstáculo; los vecinos, y con el ayuntamiento delante marcharon á trabajar Avisan de Lituania que él general Demobinski, que mandaba en las trincheras que se están construyendo alrededor de la capital. ef resto de la división polaca que estuvo á las órdenes de GiclLos condes Alejandro y Wladiniiro Potoski de la Ukrania gúd, ha caído con su tropa en poder de los rusos, (fiorres…</t>
  </si>
  <si>
    <t>Denórbon</t>
  </si>
  <si>
    <t>…como siem cuestión toda la importancia que realmente merece. pre, el eco dé'ía alocución Real. ' í : ' ”Asi pues, solodiré por Óltímo^que en semejante estado dé cosa* no puedo El lord Denórbon apoyó dicha exposición, insistiendo como el preopi concebir cómo conservaríamos todavia con Portugal las menores relaciones..... nante en lfnceesidad de que adoptase la Cámara una medida, lé única quepo¿ ' Nosotros deberíamos ser masrfrancet.* .. • . ‘ - • i…</t>
  </si>
  <si>
    <t>Deseamos, Foy</t>
  </si>
  <si>
    <t>Foy Deseamos</t>
  </si>
  <si>
    <t>179</t>
  </si>
  <si>
    <t>…ntiguos amigos políticos que han permanecido como yo fie que tenga que sentir haberlas hecho sin estar comisionado para ello. les á los principios que en esta tribuna defendían el general Foy Deseamos que así sea', porque esta'responsabilidad es muy grave, y y otros), acostumbrados, repito, á saber lo que queríamos, y lo Cargará toda entera sobre los que se la hayan tomado. que yo he sostenido en estos bancos y en nombre de ellos en las Me reasumo. (Atenci…</t>
  </si>
  <si>
    <t>Despacho, Secretario del</t>
  </si>
  <si>
    <t>Secretario del Despacho</t>
  </si>
  <si>
    <t>…o del feld-mariscal Diebitsch, ha dirigido EÍ secretario del Consejo de Sres. Ministros con fecha, 10 dé á Jos polacos varias proclamas. ' . , esté riies me dice lo que sigue.- Al Sr. Secretario del Despacho de El Correo de Polonia anuncia que un ejército de 309 hombres Estado digo con esta fecha lo siguiente: «Enterado el Consejo de se halla ahora en Lublin y en sus inmediaciones; pero no dice si Sres. Ministros de la solicitud de Doña Mañuela García de Molson rusos 6 polacos. También…</t>
  </si>
  <si>
    <t>Desprez</t>
  </si>
  <si>
    <t>…n dcc. Madrid 23 de Diciembre de 1831.=Zum- caciones muy favorables. (Handelsbland.j hraoo. VAISES—SAJOS. PARTE NO OFICIAL. Bruselas 14 de Diciembre.' Ayer llegó 4 esta capital el general Desprez y todos los oficiales del estar NOTICIAS EXTRANGERAS. jo mayor general del ejército, pues se ha establecido aquí el cuartel general. ■USIA. Han cicrito de Venloo que una división holandesa de unos 53 hombres so hallaba. entre Mashcs y Boxmeer. Todos los dias…</t>
  </si>
  <si>
    <t>Devernicki</t>
  </si>
  <si>
    <t>…ad, escuchad.) Mas dejemos á los Estados-Uni »E1 ardor de nuestra tropa se aumentó al comunicarle la or dos: no'se hallará en toda la superficie del globo otro pais en que den del general Devernicki para marchar sobre el enemigo. Esta se haya logrado completamente una constitución mixta como la mañana atacamos enPulawy, cerca de los caminos deWlostowicer que rige en la Inglaterra. Durante los 150 años qué hace gozá dé y de Lubiin, un regimiento de dragon…</t>
  </si>
  <si>
    <t>Devérnícki</t>
  </si>
  <si>
    <t>…particularj, ral se halla en Sienica. Dé resultas'de haberse-Sabido que el, gene asegurándole que nunca habia teñido con el ministerio fr¡mces mas ral Sierawskiquería reunirse al general Devérnícki envió él ma relaciones que él J y acaso menos. . riscal Diebitschpára impedirlo al cuartelmaestre Toll con Un El lord canciller, el lord Plunkett, y principalrnente el con cuerpo de caballería y una división de granaderos.' El 9 sé acode de Grey, apoyaron el…</t>
  </si>
  <si>
    <t>DIA, CAMBIOS PEI</t>
  </si>
  <si>
    <t>CAMBIOS PEI DIA</t>
  </si>
  <si>
    <t>…...... 542* 54 723 15 13 4,593} 42 '3 8.315,953.24 que milord Chesterfield escribía á su hijo Stanhope cuando estaba educándose: traducidas del ingles al español, y publicadas por Don CAMBIOS PEI DIA. Josef González Torres de Navarra. Tercera edición. Se hallará en Lóndres 38| á i-,__París 16__ 2.—Santander 1 beneficio.— las librerías de esta corte á 10 rs. en pasta y 8 en rústica. VBilbao 4 á 4 ídem—.Cádiz l,da&amp;o—Sevilla 4 á 4 id.__.Málaga Descripción dt…</t>
  </si>
  <si>
    <t>DIA, Juan Ma- CAMBIOS DEl</t>
  </si>
  <si>
    <t>Juan Ma- CAMBIOS DEl DIA</t>
  </si>
  <si>
    <t>19/05/1831</t>
  </si>
  <si>
    <t>Gaceta de Madrid n.º 62</t>
  </si>
  <si>
    <t>…ta. Se vende y se suscribe en Madrid en la' librería de Callc'jár Valencia, en la de Cabrerizo; Cádiz, en la de Hortal y ccmpa¿&gt; fita: Sevilla, en la de Vázquez: Granada, en la de D. Juan Ma- CAMBIOS DEl DIA. ría Puchol: Santiago, en la de Rey-Romero: Gorufia, tri la di.’ lóndres 38}.__París 16__ 2.__ Santander f beneficio. — Calvete: Valládolid, en la de Roldan: Zaragoza, en la de Pólo: Bilbao i id. _ Cádiz f dafío. —Sevilla 4 á'f id.—Málaga par 4 Vitoria, en la…</t>
  </si>
  <si>
    <t>DIA, Miguel CAMBIOS DEl</t>
  </si>
  <si>
    <t>Miguel CAMBIOS DEl DIA</t>
  </si>
  <si>
    <t>…ahía no con antes de letra 20. • tiene mu naves que las ya anunciadas. que se crean con derechoá los bienes que !hañ quedado por fallecimiento, bajo' disposición testamentaría, de D. Miguel CAMBIOS DEl DIA. Morillas, presbítero, natural de la villa de Tendilla; provincia Lóndres 38 á $__París 16 lib._Santander $á i beneficio... de Guadalajara , acudirán á dedúcirló en ei término de 3o dias en Bilbao i id...1Cádiz t á ¿ daño.__Sevilla id. ídem.__ Málaga par. el…</t>
  </si>
  <si>
    <t>Diabítsch</t>
  </si>
  <si>
    <t>239</t>
  </si>
  <si>
    <t>…duquesa &lt;k.Wellingtqn..Sit «Hace algunos dias que fcakccmos dé noticias del teatíode laguer- esposo salió de esta ciudad el misino dia por la boche. . &gt; rá. El cuartel genenlidél- mariscal Diabítsch permanece todavía ...—El Courier pretende que el Glote se ha dado mucha pricsa ch cn'Kyfó El gcnefál Sltirynecki quéwtába en LatósVicé ha hecho decir que el. príncipe Leopoldo.no acepté la corooa de .Bélgica; sin'móvimiénto' Tetrogrfcdó.- So aSsgüra^ue' se ha…</t>
  </si>
  <si>
    <t>Díaz, Josef</t>
  </si>
  <si>
    <t>Josef Díaz</t>
  </si>
  <si>
    <t>…or término «ie «Só dias d los Interesados en los bienes que han quedado protocolo número 31 que acababa de publicarse. Con respectó 4 la bolsa dél por fallecimiento del presbítero D. Josef Díaz, cura que fuedel pueblo di&lt;Ambroz,-y 30 dice la Goce ti derrancia lo siguiente: naturalparezcandelá deducirlede Arucaa,endhicetisel juzgado-de Canarias,de provinciapara delque Sr.porHerrerosi ó persona, decanolegitimade la comReal •&gt; La subida que ayer se man…</t>
  </si>
  <si>
    <t>Dibbcts</t>
  </si>
  <si>
    <t>…ommg-Paper.y de ^Vufscuberg, acepta los 18 artículot de los.praliminarcs de paz. -El Juti dice que existe un tratado entre la Gran Bretaña y Por otra parte , dice, afirma?) que el general Dibbcts ha , manifes la Francia, por el cual ambos gobiernos-se obligan á interceder tado á los de Maestrick por una orden del día que el Rey su amo cerca de la Rusia en favor de Polonia. se hallaba dispuesto á entrar en convenios sobre el Luxemburgo y El Courier . p…</t>
  </si>
  <si>
    <t>Dibujo, Manuel Gonzá</t>
  </si>
  <si>
    <t>Manuel Gonzá Dibujo</t>
  </si>
  <si>
    <t>…con. (CV continuará.) Bellas letras. Primero: D. Josef Mascaras. Segundo*: D. Josef Zorrilla y D. Eugenio Ahumada. . Historia romana contada i los niños, traducida del francés por D. Manuel Gonzá Dibujo natural. Primeros: señor vizconde de S. Pedro Mártir y D. San lez Vara. Su precio 6 rs. en pasta, y llevando media docena se dará uno de gratis; á g en pergamino y 4 en rústica, dando también uno gratis por medias docenas. Vén tiago Cáceres. Segundos: D. Toma…</t>
  </si>
  <si>
    <t>DicbitSc</t>
  </si>
  <si>
    <t>…olón -, en donde «tá hacien ¿óseasegura que elgeneralísimo pólaco príncipe Radzsviil hábil do cuarentena; es regular que no tarde en venir á esta capital, í entregado su espada al general DicbitSc^an cl dia- kS, dal pando' menos que no reciba orden de pasar inmediatamente á encargarse en el momento mismo que salia el correo.^Cor.) del mando á que está destinado. (Cor.) . . ". ESPAÑA, i'.'*’. ,.___ Conformeá un decreté del gabinete de Berlín, se ha dado…</t>
  </si>
  <si>
    <t>Dicbitsch</t>
  </si>
  <si>
    <t>30/04/1831</t>
  </si>
  <si>
    <t>Gaceta de Madrid n.º 54</t>
  </si>
  <si>
    <t>…el 15 ante los tribunales .por haberle; encontrado en nanza , se podrá conocer en'que ha consistido, la lentitud que tanto « estos instrumentos eran proyectiles. - ' se critica al mariscal Dicbitsch. (Id.) • Los proyectiles son pues en el dia lo que en el régimen ante— F^-riben de Maguncia con fecha del 15 de Abril lo que sigust ñor los bastones de estoque, los cachorrillos y las armas prohi-</t>
  </si>
  <si>
    <t>Dícbitsch</t>
  </si>
  <si>
    <t>298</t>
  </si>
  <si>
    <t>…iez y nueve de tercera, 4309... 570,009 . Chrzarnowski en las cercanías de Lubartow. Los movimientos del Idem de treista y cinco gefes de administra ala izquierda del ejército del general Dícbitsch se arreglaban sobro ción de primera clase, á 249 reales................... 840,000 los dé nuestras tropas, que sin embargo han maniobrado sin -obs • Id«m de cuarcQt3 y uno de segunda , á 2ü9-„ ; , _.820^)9Q ': táculos y sin qué nada Haya ocurrido digno de con…</t>
  </si>
  <si>
    <t>…itantes de los se ¿ la capital de Rusia. páises adonde le condujo su gloriosa carrera, tendrán siempre pre La Gaceta de Koemgsbert publica las noticias siguientes: el sente que el conde Dicbitsch nada omitió para hacerles mías sopor e ral polaco Gielgud debe haber entrado en un distrito de la tables las desgracias inseparables de la guerra. irania con 129 hombr». Este general con 4® hombres de tro C Por lo demas, este triste acontecimiento presenta, a…</t>
  </si>
  <si>
    <t>Diccnta, Carlos</t>
  </si>
  <si>
    <t>Carlos Diccnta</t>
  </si>
  <si>
    <t>…omás Santero, D. Félix Alamo, D. ToesesGutierrer, D. FranciscoBollo^.Pon Ordeti árl.íi,i B ReynuptroSeñor, ceano comnvfante general del ejér Atañas» Maré, D. Josef María González, D. Carlos Diccnta, D. .León cito , manda declarar quéeeducida parte del segundó" regimiento de infantería, Asen je, D. Josef Altúbe, D. Gregorio Hernair, D. Regino. Rodríguez, de Lisboa,je amotiné,y&lt;pMdo,salir del.cuartel i las 10 y cuarto de la noche D. Manuel A lonso. Sin al…</t>
  </si>
  <si>
    <t>Dicfcítsch</t>
  </si>
  <si>
    <t>…cestar ya formado ejército polaco se batiacon un tqerpó^uso al fteiité de Praga. un ministerio nuevo presidido; por Mr. Casimiro Perrier. Flanqueados los polacos por él cuerpo del general Dicfcítsch, qüe __Pór;Real orden del 8 eí Reji ha admitido la: dimisión que ineemiió i Praga, quedaron aquellos-casi enteramente destruidos. Mr. Merilhou ha'hecho det ministerio dé la justicia ,&lt;uyo encar Al salir cl correo los imgistradoii dé Varsqvia ibah á implorar l…</t>
  </si>
  <si>
    <t>Die</t>
  </si>
  <si>
    <t>Marzo dé i: ‘7. 7777 ’de .-ídria!.:',.:! «t: AETIGULD DE OFIGKX * - ? Habiendo el generales gefe del ejército activo, conde Die— ’V.'AJ hitad) recibido la orden de entrar en el r^inode Polonia:,,/, de EI Rev nuestro Señor*.mientra: amada Reina y la augusta. restablecer con la fuerzadelas. armas la tranquilidad alteraríapor Infanta siguen sin novedad, en su importante salud, igualmente…</t>
  </si>
  <si>
    <t>…inguna fuerza naval se que hayan llegado hasta el punto de ahuyentar de aquel territorio habia presentado delante de aquel puerto. las masas rusas, y cortar la comunicación qce el mariscal Die— ____Escriben de Turin, fecha 14 de Mayo: «El Rey acaba de bítsch ha debido afianzar ante todo; pues en Wilna se hallan to conferir el título de duque de Saboya al mayor de sus hijos, el davía los almacenes, los trenes y casi todo el material de su ejér prínc…</t>
  </si>
  <si>
    <t>…’gefés, que te tu campo, y i marchar con mucha celeridad. Por los boletines fue m&lt;4talmente herido, cayó en poderde los nttos.' luso» y polacos se saben los movimientos qué hizoel conde Die* s"‘ Ckrcr.'dé Tiríiaráda había'600 pódplianós tnontados , pero mal bitsch y la batallé de Ostrolenka, que fue el resultado de ellos; armados,á'las órdenes dél'geñéral Kbliikc.'fetos rebeldes fuéron En «ta carta se dice que el ejército polaco tenia unos'409 h…</t>
  </si>
  <si>
    <t>…ella i D. Juan Cansino y Bejines; para la alcaldía mayor de la librería de Calleja Esteban, á 3 rs. en rústica. Ita i D. Francisco Romero del Valle, y para la de Huesear de Baza á D. Die ——Memorias sobre lo ntilidad de ¡o importación y crio dtl ganado lanar de rano per go Barroso y Gallo. feccionada , y modo de cruzarlo con lar ovtjotlindigenar, y naturalizarlo en toda paiss su autor Mr. Ternaux, traducidas, analizadas y comentadas en algunos…</t>
  </si>
  <si>
    <t>Dieb</t>
  </si>
  <si>
    <t>para sujetar .Jas provincias ó, ¡alas que se separan de su obediencia, ejército ruso. El general Dieb¡tsch-halló en Mjnsk SO heridos po y descpñoceri su autoridad. Es¿conductalendrá imitadores, y den lacos, é inmediatamente dió^ordtn para que-ie lés -tratasé con mu tro de poco la 'presidencia del conde Capo d’Istria sera nominal. cho .esmero. El teniente gene…</t>
  </si>
  <si>
    <t>Diebi.tsch</t>
  </si>
  <si>
    <t>…á su, Soberano antes ,d¿r^u abdica ¿nes de loS rusos, los cuales se extienden sóbre la orilla izquierda; ción, ni menos á algún Qtrp individuo del gabinete,.granees,, sin pero el mariscal Diebi.tsch aprovecha este tiempo para dar i sus habérselo comunicado antes á sus colegas; y por último contestó tropas"acantonamientos más externos y cónfiodosi Su cuartel gene al lord canciller (quien le habia interpelado sobreveste particularj, ral se halla en Sienica…</t>
  </si>
  <si>
    <t>Diebilaich</t>
  </si>
  <si>
    <t>…ne U p»z de.Eurqpa.,jf-..:' ^ sentar á éste puerto como un rival de Hamburgo. ’ ’ 1 . ! 3 - Amediados deFebrero.debcabT're Ucapip^t, y .se cía» PARTE NO OFICIAL. i qué el pjaá del general Diebilaich ,es acabar ródel ,^né{niyo (aé(tí "/!/:;‘^J9ticias, ex.tran!9¿AAA;: . ^t neeion^XCf^esfqmienci^pcsriiculqr de la C^aceta de ciugsi; • • MUSIA. '. ••. . ¡ r.c;.&gt; , % t’ 3*' FAISKS-1AJÓS. ,, ■ ■ .-L . Btrtin tjde Ftbrno'. • * * ; " Se d*ce que han sido secuestr…</t>
  </si>
  <si>
    <t>Diebinch</t>
  </si>
  <si>
    <t>…rsovia qué se dirigía por muchos hechos inexactos y erróneos, haciendo creer qué Pultusk, Mlawa y Neidenbourg no habiallégado, porqué estaban cito ruso estaba destruido, y que .él general Diebinch debía la inierntm^klu las comunicaciones entre -VarsoVia y Neidenbourg; vida á lá velocidad de su caballo. Estas exageraciones han éngá&amp;aXqt carta» de estaúltima ¡ciudadanuncián que de nuevo se han pre^ do á muchos lectores; y como después ~lnui salido faltas…</t>
  </si>
  <si>
    <t>Diebistch</t>
  </si>
  <si>
    <t>28/07/1831</t>
  </si>
  <si>
    <t>Gaceta de Madrid n.º 92</t>
  </si>
  <si>
    <t>…n la Li- entender;; coalla ‘Rusia. Si el príncípé Crartoryski hubrésé sido tuania, había atravesado el territorio de Augurtowo j se hallaba elegido regenté, y no hubiese muerto el conde Diebistch,’ la co ahora en el caminó de Loma, adonde hablan ya llegado gruesos ta se hubieran arreglado de ¿tro modo; y s¡ el gabinete ruso hur destacamentos del «ande ejército ruso, con el objetó de poner I biése aceptado las ’propmicionés qué le hizo el gedéntl’Clopi…</t>
  </si>
  <si>
    <t>Diebitacb'pance</t>
  </si>
  <si>
    <t>…stablecer nal de Bolonia, que sé atrevió á declarar nulo el póder temporal ~iin nuevo gobierno polaco , compuesto de tres rusoa y de tres po «le. jos Pontífices remanoe. lacos. El conde Diebitacb'pance que no epuére emprender ningu 2. * »Dc' haber violado el juramento,.:r-,IInulitar y pasádose á ser na operádon séria hasta que esté sofocada la insurrección ;de Jai vir en'lai tropas llamada* municipales, ^ provincias ruso-polacas. ' «De haber publicado escri…</t>
  </si>
  <si>
    <t>Diebitach</t>
  </si>
  <si>
    <t>22/01/1831</t>
  </si>
  <si>
    <t>Gaceta de Madrid n.º 10</t>
  </si>
  <si>
    <t>…Marte ; pero que no ha dado tanto cuidado como loa del día o. rtrPésU guerra reunirán un efectivo de: ($o9 hombres: En Pe XG de F.)E tenburgo sedecia qué habiendo caidoenférmo el conde Diebitach - . «Parece indudable; dice un periódico, que la mayor parte tomaría el mando en gefedel ejércitode la Rusia occidental el dé lqs ciudadanos que componían el aptigoo cuerpo de artillería de 'conde Paskewitz. la guardia nacional de I^ris, ha resuelto formalmen…</t>
  </si>
  <si>
    <t>Diebitich</t>
  </si>
  <si>
    <t>…le;decía que si petsistia en dar aquella preferencia, Berlín % de junio. ' ' (U parcialidad obligaría a la'Cámara átomar parte en el negocio. El cuartel general del feld-mariscal conde Diebitich se hallen *&gt;Sehzllaban las cosas en este estado, y la irritación iba en au ba todavía en -Gstrolenka el' 1de este mes; y entre Diottowen y mento, cuando el día 5 de Abril hombro D. Pedro al marques de Lomza no.habia-tropas rusas ni: polacas. En Lomza, donde h…</t>
  </si>
  <si>
    <t>Diébitscb</t>
  </si>
  <si>
    <t>…n de’ Peterabmos »to perjuicio, ■ -Ws. .• • das las tropn parten á nMrchat forzada* , y sé reunen en lat cer- ——JPor providaocia dd Sr, juax rmér gananl da la Real Casa ‘ * Vo. El conde Diébitscb; u!,peter-por Witáa, dió y Patrimonio, ce llama y emplaza á todo» loa intúmadna y éercé. /ames da haber rédbRló inrti'iiiBcimM*. Esta pre- i; dona é'laa bienaa de D. Luis Ewabi, coueaife «ut faa Al Rail fadlitará mucho.lte értneióflrtfl odio contra loa «oléeo…</t>
  </si>
  <si>
    <t>Diebitsch</t>
  </si>
  <si>
    <t>06/01/1831</t>
  </si>
  <si>
    <t>Gaceta de Madrid n.º 3</t>
  </si>
  <si>
    <t>…asta nueva orden. {El Tiempo.) ciones del banco 1467. Empréstito Real de España 624. Renta per* ___Segun noticias de Varsovia fecha 11 del actual, parece que el petua de ídem 49$. general Diebitsch , después de despachar algunos correos al ejérci —. ... Los ex-ministros oyeron su sentencia el dia ai en la prisión to ruso de Lithuania y á Riga, ha continuado su camino hácia de Viucennes. MM. de Polignac y de Peyronnet manifestaron Wilna, en. donde ya est…</t>
  </si>
  <si>
    <t>11/01/1831</t>
  </si>
  <si>
    <t>Gaceta de Madrid n.º 5</t>
  </si>
  <si>
    <t>…ene lugar respecto 4 aquellos pa- ____De Peienburgo avisan con fecha 18 de Diciembre, que el les qué están evidentemente consagrados al servicio de larcvo^ Emperador ha connado ál general Diebitsch el mando del ejército E:ion. Es cosa observada que éntre Tés ardides revolucionarios, al fue se reúne en las fronteras de Polonia: que ha declarado en. es primero es el de dar por supuestos los triunfen mismos qué se quie- tado deguerra los gobiernos deGrodri…</t>
  </si>
  <si>
    <t>…grabó del cuadro de Rafael. Se vende i 10 i la cercanía del peligro. Se ube ya en aquella ciudad el nombra- rala en el almacén de estampaa de .la alie angosta de Majade pnientodel general Diebitsch para .el mando en gefie del ejército reas, frente á la confitería. ¡ruso, y se ha leído la proclama del Emperador. Algunos fundan ' m Subterráneo habitado ,6 los Letingkers, novela original esperanzas en la misión de los dos diputados que salieron para Pe por…</t>
  </si>
  <si>
    <t>…de París, celebraron une junta pública, y sin F1 manifiesto del Emperador de Rusia, «si como el nombra examinar si la voz ¿pareada tenia ó no fundamento., acordaron re* miento del general Diebitsch, cuyo carácter emprendedor es muy listir con la fuerza toda teptativa que se hiciese por destruir sus temido de todos,.han difundido en Varsoria la consternación.;Eft propiedades. En.Ja misméksesion resolvieron aprontar 69 libras las conferencias, que con est…</t>
  </si>
  <si>
    <t>…invitar á loa elec »EI mismo día presentó S. A. 1. el gran duque Miguel al ge de los cúerpos de la- tores á que eligiesen Hombres enérgicos y ¡decididos i separar del ne ralísimo conde Diebitsch toda la oficialidad presupuesto lo que fuese superfluo; pero á.vista de-loa resoltados fuardia Real que han de hacer parte del ejército de operaciones, publicados en el dia se comprende cuán necesarias son las econo lita presentación se había dilatado por la…</t>
  </si>
  <si>
    <t>…se considera bastante para pasar las revistas' apoya en el primer punto, en donde na fijado su cuartel general de reunión y disolución: Que á los individuos que estén procesa- él conde Diebitsch; está , parte del ejército no dista mucho del udos por delitos que cometieron ínterin sus regimientos esteo de centro; pero entre éste y el ala izquierda se ha dejado un espacio serviciodeíGuardia Real, sejes acredite, á la disolución de los considerable. Aún…</t>
  </si>
  <si>
    <t>…s jueces para tenerlo preso do los polacos soló, tienen'caballas. ' Aseguran también que 'en y Jííajo aquella condición. Después;de una ládga y acalorada discusión el ejército del general Diebitsch hay ya 14^ hombres de caballe-, 1 *^ptre Mr. O’Connell y los magistrados, aquel afianzó con i@ libras ría regular y u9 ..cosaco» ,~jr que-este «Amero podra duplicarse &gt;*~te(1fl£ü, y presentó dos fiadoresrropóndiendó'cada uño por muy pronto si se quiere. Todos…</t>
  </si>
  <si>
    <t>…lo dicho es la expresión de la reso alias la división de granadero* de reserva habia llegado al punto de lución tomada por la inmensa mayoría dé los individuos del con reunión. El general Diebitsch pensaba principiar muy en breve sus greso. Mr. de la Wastínna ha salido ya para París. operaciones sobre dos líneas, en la dircccion de Bulystock y de Los holandeses están tan lejos de suspender las hostilidades en Brzcse. Se trabajaba con suma actividad en r…</t>
  </si>
  <si>
    <t>…reso confería la corona al Príncipe, este la los‘especuladores. Al -concluirse la Jbolsa se extendió la noticia de que el feld-aceptaría i pesar de la oposiciondcl Palais-Royal. ' mariscal Diebitsch había entrado en Varsovia £ Ja cabeza de la Añaden qiielós* "belgas miran también como infracción el vanguardia del ejército ruso. Esta noticia tomó alguna consistenprincipio adoptado en el artículo del protocolo, en que se les prescia después que se Lpyó un…</t>
  </si>
  <si>
    <t>…la conducta moral de los propuestos, ejemplar de la proclama que desde su cuartel general ha dirigido y de que han dado pruebas de adhesión á su legítimo Soberano. álos polacos el mariscal Diebitsch ,jr cuyo tenor ct el siguiente: Sírán excluido* loe que hayan tomado alguna parte en la rebe » Polacos: S. M. el Emperador y Rey me ha confiado el man lión, ó que hayan becho oposición á la marcha de las tropas rusas do del ejército que ha destinado á poner t…</t>
  </si>
  <si>
    <t>…Brzesc lia, y á Ios-cálculos de la política. yKauen. Todo está tranquiló por el presente. Después dé la pro Concluida la lectura de este informe, se acordó su impresión, clama del mariscal Diebitsch sé ha adoptado la escarapela blanca y que se distribuyele á los diputados para discutirlo cuando se ha •a lugar de la tricolor. (Gaceta de Estado de Berlín.') ya verificado la elección de Soberano-, se continuó esta, y temando la palabra Mr. de Theux dijo que…</t>
  </si>
  <si>
    <t>Diébitsch</t>
  </si>
  <si>
    <t>…usrA. El alcalde mayor, ayuntamiento,- vicario eclesiástico y clero de Petrriburgo 37 dt Enero. Villafranea de les Aguja*, en la provincia de Córdoba , han he Orden del día que él general Diébitsch ha dirigido at ejército cho presente al Rey nuestro Señor el regocijo general de.aque- ' de operaciones.‘ llor habiiantcs con la noticia del feliz'alumbramiento déla Reina I- "»Nuestro augusto Monarca se digna favorecerme confiándome nuestra Señora, que deja…</t>
  </si>
  <si>
    <t>…e±¿oncemfárón''cáhfcdar laa&gt; personas, (G.Je Fl) fuerzas polacas, y allí Sé hallaba' coogrsnpattt dé-las••■ayas' Jt ____ Sn una carra de Londres, su fecha,el i.*del corriente, se' general Diebitsch, quien habia adoptado el pian da- Daia batatín ■segura que no durará io días el ministerio del lord Grey. Se al.pie de los muros; y vencer ó sepultarse bajo tus ruinas. cree que «te ministro no se atreverá á disolver la Gámara.y - »La batalla' principió el di…</t>
  </si>
  <si>
    <t>…n se sabe que zas. Cuando salió el correo lo verificó también una diputación pa es temible, sino aun con unos aliados qué con razón deben ttnér ra dirigirse al cuartel general del conde Diebitsch, con el objeto rezelos. (1) ( Nadtmal.j ¡ de anunciarle que Varsovia se rendía á discreción^ ; Iji tropas austríacas que pasan ¿ Italia , lo verifican por dos Estas noticias .se han propalado en la Cámara, y habiendo' un caminos; el uno atraviesa el-Tnrol, el…</t>
  </si>
  <si>
    <t>…ogios'la adhesión, el zelo. y el valor wiecki, para proponer una suspensión de armas, lo que fue nega que desplegaron: en esta jornada en favor dc.su Soberano Lis tropas do por el general Diebitsch; prometiendo solamente no impedir -modenesas, asi como su .buen comportamiento! . el que se retirasen los. heridos qusse hallaban, entre las des líneas. El general Geppert marchó con dos columnas- por Carpí y la El general Schachowskoi habia pasado el 17 el r…</t>
  </si>
  <si>
    <t>…os de los dias das pudieran hacer, á favor de Grecia. 19 y 20 del mismo-mes. ‘ . El Sultán, que persevera en su sistema de civilización, viste en «El 19 por la mañana emprendió el general Diebitsch un re teramente á la europea de algún tiempo á esta parte. En el día le conocimiento general para explorar la fuerza y la posición de,.las están haciendo:uñ trono, que por su magnificencia no cederá á tropas polacas,.rechazadas por él en los combates de los d…</t>
  </si>
  <si>
    <t>…dos á influencia agena de él. De este lla capital se creía generalmente que el Emperador Nicolás había modo el'tiempo posado quedará separado del tiempo futuro. A los prevenido al mariscal Diebitsch evitase á toda costa la destrucción siete meses que acaban de concluir se cargarán todas las calamida de Varsovia. ' ' . des públicas y particulares, los síntomas de anarquía, los temores Nuestro corresponsal de Viená confirma esta noticia, que pof de guerra…</t>
  </si>
  <si>
    <t>…concluir felizmente las negociacio pas que se hallan en Varsovia va á dirigirse á Pulawy. El cuartel nes qué se han dejado á su cuidado . procurará retirarse de ella* general del conde Diebitsch está eq Garwolin. Se va á formar por grados, y sobre todo , de ho‘aumentar sus apuros compróme-, un regimiento de boteros de caballería. La división enemiga que (¡endose en otras nuevas, (filote and Travelltr.'i .... está delante de Praga, se oculta cotí much…</t>
  </si>
  <si>
    <t>…del príncipe Alberto de Prusia,que en el ardor del ataque gítimo Rey &amp;c. ____ . __ _______ avanzó Hasta la calzada? dlóúncuarto de conversión sobre la de Se sabe que este paso del conde Diebitsch no ha producido recha, siguió á galope por la retaguardia de toda la línea de las ningún•&lt; resultado. (G. de Berlín.) columnas enemigas,y les hizo experimentar una pérdida cótaside- ^ ALEMANIA. rable, auxiliado por la artillería. lai esta carga, dicho regimie…</t>
  </si>
  <si>
    <t>168</t>
  </si>
  <si>
    <t>…con la noticia aldeanos, á quienes se podrán conceder bienes raices. . _ V; de que muchos habitantes acomodados de las fronteras de Bélgica Se sabe que el gran cuartel general del conde Diebitsch se . se han refugiado á lo interior de Holanda, por temor de que vuel halla actualmente JSq.ZiLclichíW. pueblo situado entre Varsovia y van á empezar lasjipstilidades. Dice también que en todas las cla Lublin, á la derecha del Vístula. El feld^-mameal ha comu…</t>
  </si>
  <si>
    <t>…esde que se publicaron etí ellas S ÉLObeérvadot austríaco oublica una carta escrita el 5 en el los Reales decretos de 10 de Eneró de 1820 ; y '10 de Agosto de .cuartel general del mariscal Diebitsch, en la cual sé asegura que 1815, y que concluya en la fecha respectiva-de diez y quince :afiós en aquel momento el general Geismar ocupaba, todavía el arrabal que sucedieren i la en qué se verificó la publieacíón s qiié bajo este de Praga, en donde los polaco…</t>
  </si>
  <si>
    <t>…a guarnición polaca de la plaza de Modlin se comcanías de Varsovia a causa del mal 'estado de los caminos. (Correo ponía de 6 batallones. polaco?) El dia 3 enviaron los polacos al mariscal Diebitsch un parla MUSIA. mentario , el cual fue recibido por el general* ruso en los puestos Poten 15 de Marzo. avanzados. El objeto de su comisión se reduciá á hacér proposiciones Aseguran, los viageros mas dignos de crédito que continua Sobre un arreglo ; pero sin d…</t>
  </si>
  <si>
    <t>…si la salidadé los correos, (tt. dx.\P.y }[ l i ;. iw* capaces i i^iNo es cinto* lo que dijo la Gúrtf* ^ O^tadé tóíferV^étvi'r tbda iriVásióri. (MemorUlde Tqlosa.J' anunció que el general Diebitsch habla sido nombrado presidat$e ¿¿M'iFkvitiWkdu 20 dé/htó dicen* qúe'seaea- del rehfd de Pblonia. El Dimití- dtSi'TetcrthirgctiqptX:# Pretal, y redactédó bnjo la protección detí condede- NeMCbtodtf*;,4ic» que por un decreto imperial del 21de Febíero so ha ndaé…</t>
  </si>
  <si>
    <t>…ratado de Viena; y añaden ques* ’ gqciaciones. Esta circunstancia ,si llega i Confirmarse , será un buen enviará á Alemania «SsteCüérpb auxiliar. f agüero, porque, hasta ahora el .mariscal Diebitsch se había negado Las voces de una guérra pióftima toman cada dia tente cotais* á enerar en negociaciones pretextando órdenes del Emperador » el tencia, que nuestro comerció empieza ya á experimentar su fátal cual exige, una entera y ciega sumisión. El general…</t>
  </si>
  <si>
    <t>…uebe una guerra' universal perial avanzaba á marchas forzadas* y que,509 rusos acababan ds. á ver tpáie ttHe siénta.*.» Preguntamos ¿ los-hombres de buena fé, unirse al cuerpo'del mariscal Diebitsch* que se hallaba ¿tres leguas én esté lodazal, «podrá hallarse el triunfo de la opinión pública?... de la capital. dcsmiente absolutamente insurrección noticia la de la en laLi- ;españá. -■:;•* . ■■■ cia pQué‘i’.’..ycosa tan excelente és tina revolución! La úl…</t>
  </si>
  <si>
    <t>104</t>
  </si>
  <si>
    <t>…*1 1' ^ rrwri^nff», . ' . Jggl.'£v. --------— H mayor BrandFV del estado mayor del feld-mariscafc-Gse**' £ ICSI •eneau, que fue con un* misión particular al cuartel geqerftateF-:* conde Diebitsch, se halla ya de vuelta en esta capital dcsqieáslíll - distribuida, pues se ha. cargado á k Bélgica la mayor dklpasadoy y. se a*egi»r¡rgue hfi traído pliego» imporunt^s «WífofW; parte&lt;®i todos modos ^ ¡Francia se-tjechttará dhiertamciUe y sin ' tant»;ipp»igú'e…</t>
  </si>
  <si>
    <t>…por iguales motivos han de satisfacer y deben pensiones ó cen nang) que descanse en bases sólidas. sos alas mismos Propios; y que son asimismo primeros contribu— «Lo que exige el conde Diebitsch es incompatible con lo que yen tes los deudores individuales de alguna contribución Real 6 quiere la nación. EL generalísimo ha manifestado que era de desear municipal: que toca á sus personas j bienes: 2.° Que deben admi el que la regeneración del país se hi…</t>
  </si>
  <si>
    <t>…de adquirir de . voluntad de la Cámaira.) , ser el primer general de Europa (Movimiento.); las negociaciones . Presidente: Los señores secretarios tienen la suficiente buena - del general Diebitsch en Berlín para que tengan pronto efecto los . fe para -manifestar si han podido conocer la voluntad de la Cá jdeseos del Czar; el viage del general Strogonofif al mismo pun mara. to para preparar el tránsito del ejército ruso; y finalmente, las dis . El Presi…</t>
  </si>
  <si>
    <t>…00 á 400.1ibras esterlinas. Esta circunstancia citada , anuncia en postdata de 5 de Abril que tod^s las tropas del ¡indica que S. S. tiene el proyectado fijarse en Inglaterra. . - general Diebitsch sé concentran entré ICaiusryny Ssedlice,'en -___Résulta de loscuriosósdocumento» publicados por la Revís- donde el feld-mariscal piensa dar una acción decisiva. (.Id.) i« británica qué las fuerzas militares de la Rusia ascienden en el cámara de ios oiputauos—…</t>
  </si>
  <si>
    <t>…han tenido, los dos ejér suscripción; citos j pero todo: anuncia queda acción ha; sido de las mas sangrientos ■1 1 I.os suscriptores í la Vida de Napoleón por sir Walter Scott El mariscal Diebitsch había trasladado su. cUartet general’ desde acudirán’á* recoger el tomo 5.° de dicha obra á las librerías de Riclci 4'Barañów. Por las disposiciones que había tomado se infe? Cuesta y Feréz , y en las provincias donde se hubierén suscrito; y ría que concentra…</t>
  </si>
  <si>
    <t>…e 1828 (1) sobre retiros milita neros; y entre ellos algunos oficiales tquá fueron enviados 4 Varres al tratar de la incorporación de los servicios civiles en la ha sovia. El feld-mariscal Diebitsch abandona las oriUa&amp;idel Vístula cienda militar: 5.* Confórme á las reglas prescritas para los mili y la embocadura de Wiepz. Todos los militares opinan que en tares, les será también de abono , hallándose purificados , el tiem estas operaciones se trasluce un…</t>
  </si>
  <si>
    <t>…rnicki les cortasen la retirada. ¡a: misma viudedad que dlas de capitanee generales. La Gaceta de Varsavia dice que un general llamado Kossecki, perteneciente al ejército del feld-mariscal Diebitsch, ha dirigido EÍ secretario del Consejo de Sres. Ministros con fecha, 10 dé á Jos polacos varias proclamas. ' . , esté riies me dice lo que sigue.- Al Sr. Secretario del Despacho de El Correo de Polonia anuncia que un ejército de 309 hombres Estado digo con es…</t>
  </si>
  <si>
    <t>…^ ; de atrincheramieans ,y convertido &lt;n uha plazalde harinas , que dientes; pero en libertad para disponer de las mismas según lee s ■ contiene mucha artillería de batir. El felá-mariscal Diebitsch, acomode después de fenecidos estos. De Real orden &amp;c. Madrid 4 quéalli tiene su cuartel general, ha dejado un cuerpo destacado de Mayo de 1831.=:Luis López Ballesteros. ____ sobre el Wieprz. £1 del general Rosen, compuesto de la caballería _ ’ . ,'?r*?. :-M'…</t>
  </si>
  <si>
    <t>…madoLabanowski .qúemandabia los rebel del ejército tusó , mientras iban caminando á sus destinos. ‘ des , fue hecho prisionero' *«' la detéota, ¡conducido; ¿;Wtlna 7 Etr cuanto el general Diebitsch 'tuvo noticia del móvimiAítái fusilado inmediatamente; Sí-dice haberse 'hallado en su jpódér una del ejército polaco, y piído comprender la importancia' de tí, •largá qortésfNmdebcia y&gt; múéhips papeles V de los cuales podrán sa- abandonó los preparativos para…</t>
  </si>
  <si>
    <t>…s y muchos bagages que había en - 1” inmediaciones de Grodno hormiguean de tropas que mar el campo de la batalla. Dicen que el general Sierawski, herido, chan al ejército del feld-mariscal Diebitsch; se calculan en 1003 en un brazo, ha pasado el Vístula, y que según confiesan los pri hombres las tropas que de tres semanas á esta parte han pasado por ' sioneros la pérdida dé los polacos no baja de ¿9 hombres. Por estas inmediaciones, y que se dirigen al r…</t>
  </si>
  <si>
    <t>…Un príncipe que • pe Jjabukow a Minsk, es decir, que se ha retirado hacia Varsovia. reina á dos mi I leguas de Europa, se encierra en su gabinete ¡« Debe inferirse de esto que el mariscal Diebitsch ha reunido y dice: hagamos una constitución. Compila á Sieyes, Bentham, todas sus fuerzas al frente de Sicdlice, que es el punto en donde B. Constant y Mr. de Broglie. Hé áqül una constitución bastante «¿poya,, y que los polacos por su parte se concentran á 1…</t>
  </si>
  <si>
    <t>…del ejército polaco. También V POLONIA. se ha mandado^ concluir .á toda priesa las. fortificaciones. ' ~ ‘ Mhiik 27 Je Abril. - •• . • ALEMANIA. _ : El dia 24 salió de Siedlice el mariscal Diebitsch, y aunque va ' Ai/gs burgo 8 de Mayó. rias veces lia procurado atraerá los polacas i una acción, estos la han .«vitado, retirándose sobre.Praga; sin embargo ha habido algunas Con fecha 29 del pasado dicen de VaftbvU' lo que sigue :' escaramuzas de poco moment…</t>
  </si>
  <si>
    <t>…dcd comenzaba ya á maniobrar con la exactitud de las tropas francesas. Catalina? Su fuerza consistía en 800 hombres, los cuales han desertado y Lós contratiempos que ha sufrido-el mariscal Diebitsch por retirádose al interior del pais con armas y bagages. Esta noticia do un imprevisto deshielo ¿animarán el natural entusiasmo de. los nies muy favorable para la colonización de Argel. (MeJe Tólosd.j sos de una manera terrible 2 Este pucbloétmseinlla con tod…</t>
  </si>
  <si>
    <t>Diébítsch</t>
  </si>
  <si>
    <t>…arta al gefe del estado mayor ruso; pero, 4 49. ^796,000 este la ha devuelto abierta á nuestras avanzadas. También se dícq Ijle’iA 'dé? ochocientos’ cuarenta' y nueve undé-.V e él mariscal Diébítsch ha desechado la proposición que se ht hecho pue el cange de prisioneros. (G. de V¿reacia.) - * cunosós, 2.547,900 £ £S9....;.v: Idem de dos mil ochocientos ciiarenta y tres &lt;í'.. AUtTMA. '• ':Vv:- *subalternos de Real Hacienda. . -. ’.’, ’....... .. 6.440,930…</t>
  </si>
  <si>
    <t>…ico,,ácontefijqáicfito» No se han recibido otras notiqias de Polonia, sino que los po-=- ‘ ' -Tticéh en la nfy qué el príncipe Leopoldo ha aceptado la cólacos habían pftjpuesto al conde Diebitsch úna suspensión armas; HOtANDA. Berg-op-Zoom 20 de Mayo. ... Acaban de llegar varios barcos procedentes de la ciudadela de Amberes; en ellos, vienen las inugeres, niños y enfermos que el belgas puedan escoger mejor Soberano,'ni .él Principé mejor país. general…</t>
  </si>
  <si>
    <t>…y sobre la evacuación * hay amenace á Varsovia, ha dejado áSiedlec, y se dirige con el de Siedlec. grueso del grande ejército hacia Bialistok. Resulta de los partes polacos que el mariscal Diebitsch hacia - Nada mas extraño para nosotros que la sorpresa que manifies15 dias que estaba preparando esta retirada, porque habia ya lie- tan y los cálculos que hacen al referir estos acontecimientos los vado sucesivamente á Brzesc y i Grodno todos los enfermos qu…</t>
  </si>
  <si>
    <t>…acción de gracias al To dopoderoso por haber favorecido i la nación concediendo en la :Viena 24 de Mayo. augusta Princesa una sucescra directa á la corona. El cuartel general del. mariscal Diebitsch ya á trasladarse i Plock, en donde el ejército sé mantendrá con lo¡s víveres que le Igualmente ha felicitado por el mismo plausible motivo la llegan de Prusia. ciudad de S. Isidoro de Holguin, en la Isla de Cuba, presentándo El general Roth ha dispersado 7 an…</t>
  </si>
  <si>
    <t>318</t>
  </si>
  <si>
    <t>…o dé Mayo, después de un combare encarnizado que se dió á las orillas óue no podían considerarse por ningún motivo' como militares. del Narew contra todas las fuerzas reunidas acl mariscal Diebitsch. Visto'estó por las autoridades los envió á la posada, en donde co Este, que efectivamente había principiado á retirarse Ja noche del mieron y bebieron á costa de los ciudadanos; pero habiéndose re 20 al 21, se arrojó con el grueso de su ejército al socorro d…</t>
  </si>
  <si>
    <t>…itán RSdionow, del regiiríiento de cosaco* de Andrianow, Lis noticias llegadas del teatro de la guerra dicen lo siguiente!un sargento y ún soldado. r.-.r • «El día.26 (de Mayo) él general Diebitsch atacó al genera Despüe» dé/ haber muerto á un abanderado y- herido á unofi- lísimo polácó cerca de Ostrolenka , donde se dió una batalla-muy ciil al principio del ataque, se arrojaron sobre los rebeldes con sangrie rita, saliendo victorioso el ejército ruso.…</t>
  </si>
  <si>
    <t>DIebitsch</t>
  </si>
  <si>
    <t>…ad. En este asunto hay misterio.. recho de 3t) por 100 en bandera española y 4*1 en la extrangera, Idem l.° de Junio. que equivale a &lt;50 rs.énla primera y 8Ó rs. en la segunda. El conde DIebitsch quemó el dia 28 de Mayo todos los:puentes Expotuknet. dirigida^ á S. M. que había en las cercanías de OstrolénkáV' envió parte de su ejérci to á Lituania, y pasando el Bug, con, el resto se dirigió á Podlachia. F.1 día 8 del corriente tuvieron la honra de fel…</t>
  </si>
  <si>
    <t>…de 30 á 3o rs. arroba: vino, de 28 á 30 rs. id. sultas de la acción de Ostrolcnka había marchado sobre Varsovia. La feria celebrada en esta ciudad el dia 2 de Junio ha sido muy el general Diebitsch. Ai-contrarío, parece que después de quemar -Concurrida, y se ha hendido bastante ganado; pero á precio* muy los puentes del Narew con ánimo de cortar las comunicaciones en baratos. tre Gielgud y Skrinecki', ha vuelto á ocupar sus cuarteles de - Gaiicia.__Cor…</t>
  </si>
  <si>
    <t>…on todas sus tropas al Asia tas sobre las operaciones militares; Corren varias voces sobre los menor, en donde ahora se.desprecia mas que nunca la autoridad del proyectos del féld-mariscal Diebitsch1.- unos suponen qué quiere Sultán. Esta ausencia do Reschid-bajá podría'muy bien ocasionar asustar á los lituánios por uña expedición que dirigirá en persona otros alborotos en Albania. Por esta razón ha dado orden el Sul contra ellos;”otros dicen que tiene i…</t>
  </si>
  <si>
    <t>…Acá para éntre nosotros j creo qué el ministerio, cuyas interí4 jfl Cherburgo. (Id.') , ciónes, como, todos saben , son siempre buenas, quiére convertir él ■ decía dias há que el mariscal Diebitsch,;había sido separa aniverárié de nuestra réyólucion en una fiesta muy divertida., y do del mando: hoy ha llegado la noticia de su muerte. Algunos aun Atas, alegre, si es posible, que la de S. Felipe. Pues toda periódicos la atribuyen á un suicidio, y casi tod…</t>
  </si>
  <si>
    <t>…a gracia................. do* «I cuerpo...... Llega la hora del ejercicio. Colocan al.héroe deJulio en las filas como un soldado raso. Es un ,poco torpe , no sa— La separación del mariscal Diebitsch dél mando del ejército be manejar el fusil con destreza; y se lien de él hasta los con*-*-u tuso ha dado lugar á mil-opuestos conjetura»sobre suS causas; pero criptos que no tenían quince dias de regimiento. «Estos señores, de todo Cuanto se discurre en orden…</t>
  </si>
  <si>
    <t>…expedición corren voces muy Toma consistencia la voz de que los rusos no han querido ven contradictorias acerca de su destino; los unos la dirigen á Bona, cer bajo las órdenes del general Diebitsch: pues desean que los otros á la Morca y.algunos á Lisboa. Estos á la verdad han acer mandé uno de sus compatriotas: -también les repugna tener genera tado, y en efecto parece que nuestra escuadra se dirige contra les nacidos en Rusia , como su origen sea extr…</t>
  </si>
  <si>
    <t>…as, que . ha 4» regir en el ljp del campo atrincherado de Praga el ejército polaco .tupo U Eresente año, con la mira de que tengan cumplido efecto mis so- muerte dél feld-mariscal conde Diebitsch: este acontecimiento eranas intenciones de que se observe por. punto general la mas causado gran sensación. * ........... severa economía , reduciendo en lo posible jlos gastos indispensa El tesoro público se halla agotado enteramente. El huevo mí*, bles,-y s…</t>
  </si>
  <si>
    <t>…idas, pero al mismo tiempo de la ¿olorosa pérdida que el ejército acaba de hacer por Ja muer los mas ineptos. Laí noticias de las operaciones del ejército rusote del feld-mariscal conde Diebitsch, que había fallecido aquel aumentan la inquietud general, por lo cual se teme haya en Var mismo dia á las once y cuarto de la mañana, víctima del cólera sovia.una catástrofe terrible. Desde el 19 delcorriente se halla establecido en Varsovia elmorbo. . . ~ .…</t>
  </si>
  <si>
    <t>…epública de las Provincias-unidas. Las cartas particulares de la Podlachia del 8 dicen que si no - 2.° El Estado belga se formará del resto de los territorios quehubiese muerto el conde Diebitsch, el ejército ruso hubiera pasa por los tratados de 18lS recibieron el nombre de reino de los Pai do ya simultáneamente el Vístula por dos puntos, á saber, por ses-Bajos. Piozlc y Pulawy. Después de haber destacado dos divisiones hacia 3.° Las cinco Potencias…</t>
  </si>
  <si>
    <t>…ue se había dirigido contra nuestro flanco «de las grandes ventajas que vuestro legítimo Monarca os ha pro^ derecho, quedó completamente destruida. » metido en su manifiesto ,y.el mariscal Diebitsch en su proclama. ¡ El conde Kuruta, que para cubrir á Wilna ocupaba las im «Pero si al contrario, permanece» obstinados, y procuráis á portantes alturas de Ponasisch, dispuso qué la caballería de la guar «los rebeldes vuestra cooperación, entonces descargarán…</t>
  </si>
  <si>
    <t>Diebitscli</t>
  </si>
  <si>
    <t>…or.) dos los corazones nobles y piadosos el tan heroico como extravia Fn Metz se ha leído por orden del dia á las tropas de la guar do pueblo polaco, asintieron á la idea deque el mariscal Diebitscli nición la siguiente alocución: se hallaba en plena retirada. «Unos miserables y despreciables revoltosos denunciados á la Hoy ha desaparecido la ilusión. El movimiento de Skrezynec justicia se han atrevido á turbar por espacio de cuatro dias conse ky, que tod…</t>
  </si>
  <si>
    <t>Diebittch</t>
  </si>
  <si>
    <t>…r mértiies-, sebo, cáñamo . resina y hierro, ma lonia que aquel mismo día entraña probablemente en Brock él teriales que necesitan para sus nuevos armamentos.' cuartel general del conde Diebittch, y el general Mandestiern lo Lasinugercs; los' niños, y ancianos de las tres islas preparan en ^verificaría eo Loma, desde donde.se dirigiría hacia Plock, siguien los arsenales el cordagey los demas aparejos «lela escuadra: pobla do la frontera. El mismo día…</t>
  </si>
  <si>
    <t>Diébitxh</t>
  </si>
  <si>
    <t>131</t>
  </si>
  <si>
    <t>…ítotitoini», exige* ayer. Se ha' divulgado por todos la noticia de la derrota de los ■ totas Jiñríhlh: qué taáleyes sagradas han prescrito para la iavioUbi- polaca y 1* entraa del general Diébitxh en Varaovia después dé úid^^pitrimoniodeUIgíeáa.'* , toa sangrienta.batalla; pero sin aquel^ carácter incierto que haa^ -?]/■/ bi&gt; 'í* ..c-r-V.-.j ídem 2L&gt; &lt;t.- v,!;.-;.-.. v ta ehora «e ha’ notado en todss lu propalada, por loe agiotista. :r :.fí8WtoW!noe |o…</t>
  </si>
  <si>
    <t>Diebiuch</t>
  </si>
  <si>
    <t>…RTE NO OFICIAL. subía á 150$ hombres con 500 piezas de artillería. (jCot.jC.nn fecha 2 de Febrero escriben de Berlín que el Empera noticias extrangeras. dor Nicolás ha nombrado al general Diebiuch gobernador gene AUSTRIA. ral del reino de Polonia con poderes ilimitados. (Jdtm.') ____Escriben de Bruselas con fecha de 7 del corriente lo que Viena aj de Enero. sigue: En esta capital se está organizando con mucha actividad la «Desde que se consiimó la elec…</t>
  </si>
  <si>
    <t>Diebksch</t>
  </si>
  <si>
    <t>…e nuestra escuadra se dirige contra les nacidos en Rusia , como su origen sea extrangero; y asi es muy D. Miguel (1). El 11 se divisó al nordeste de Mahon haciendo probable que el general Diebksch sea reemplazado. Todos los in ruta hácia el sudoeste. De consiguiente ahora se supone con mucha teligentes convienen en que Skrzynecki, generalísimo polaco, des verosimilitud que todas estas fuerzas navalés llevan el encargo de plega grandes talentos militare…</t>
  </si>
  <si>
    <t>Diébltsch</t>
  </si>
  <si>
    <t>…ino. . ., b o . zas de artillería puestas-en una .excelente posición. Las tropas rusas El cólera-morbo hace terribles estragos en Polonia. La escasez estaban mandadas por el mismo conde Diébltsch. Pero en lo mas que reina en este pais da á esta enfermedad upa fuerza que inutili encarnizado de la acción recibieron orden lqs .polacos de reti za el plan curativo. En Gallitzia han sido acometidas del mismo rarse hacia J^églou, lo que verificaron qon el me…</t>
  </si>
  <si>
    <t>Diebltsch</t>
  </si>
  <si>
    <t>…ona,, leí • • ■” 1 " YarHn’a L de Junio. La convicción que apareritan'délá próxima entrada*&lt;Se‘tropas «**.. —--^rrr-^r ” - ■. * en Bélgica un erKM^juiestWjaodo de ver; porE*1 fcld-mariscal Diebltsch después de haber asegu radbjtfii "■»é~,/-,^qbé;ÍK&gt;4s probable que las cinco Potencias hayan decidido todavía taguardia ha concentrado en un solo punto sus tropas, este particular. Sabemos positivamente que la semana pa q$|*1 blan fatigado considerablemente, y…</t>
  </si>
  <si>
    <t>DieCerszpenty</t>
  </si>
  <si>
    <t>…valor. El ejército nacional'ha libertado de lá presenda» capone» y «nublar esialai-fisc»aa«-»e dirígiódesde Shudefc Wcur . - cia del- enemigo á muchos distritos : ha obligado , al conde DieCerszpenty, en donde esperaba encontrar un destacamento". de'Te— - ' bitsch ábatirse en retirada con sus principales fuerzas hasta el ¿tro beldes. Al amanecer del dia 1* llegó á este pueblo, mas bo halló lado «lelBug; y por último ha abierto las comunicaciones con en ¿1…</t>
  </si>
  <si>
    <t>Diego</t>
  </si>
  <si>
    <t>…D. Andrés Hore y García: para la de Leas de Segura á D. Cán cer hasta donde llega vuestro saber; en vosotros está fija la pública dido Antonio Romero y Perez: para la de Daimiel á D. Diego expectación; los Soberanos de Europa están prontos á aplaudiros Antonio Montero y Pelaez: para la de Llerena á D. Antonio .si salís bien de la empresa; haced que estos se sonrojen de su ig Machado y Montano: para la de Mérida á D. Gerónimo Tor norancia , que…</t>
  </si>
  <si>
    <t>DieRecibid</t>
  </si>
  <si>
    <t>…e el Austria no hará caso de ta religión, puede servir de egida « nuestro párroco, desgraciados de les contestaciones.r nosotros. —----La Gaceta de Estado de Berlín dice • que el' mariscal DieRecibid &amp;c. Dufotir. (Mensajero.) bitsch se dirige hacia Ostrolenka para pasar el Vístuli por Plock. __Escr¡ben de Cholet fecha 21 que un destacamento del núme En consecuencia ha marchado á Sierok una.fúerte división polaca, ro 18 , dirigido por un propietario, sorpr…</t>
  </si>
  <si>
    <t>DievHé</t>
  </si>
  <si>
    <t>…,{,.T conúna cisa de giro'dé e&amp;ta corte. Al tiempo de salir, que fue el , Tornos en la Revolución lo que sigue: ¡ ¡ m ■; '6 dél curtiente, se habi¿; recibido la noticia de qüe el general DievHé aquí el. ridículo documento que el ministro, del, Interior ' bitséh'se hallaba yáéri'Polónia. (Correo.) ha creído que debia dirigir hoy por la mañana al Sr. conde de :Liiüi.Noíi escriben ifeRérlm que el príncipe Miguel de Radzivvil Lqbau: » Sr. general: por n…</t>
  </si>
  <si>
    <t>Diez, Lorenzo</t>
  </si>
  <si>
    <t>Lorenzo Diez</t>
  </si>
  <si>
    <t>…ban dejado de hacer bastante dallo i la cosecha. pasú y ad á la rústica., . Sevilla. Trigo, de 45 á 62 rs. fanega: cebada de ax á ay id.: ___Se -cita á Doña María Manuela García, D. Lorenzo Diez aceite, sin pago de derechos, de 27 * 28 rs. arroba-mayor. En to de la Cortina, D. Andres Caballero y D. Valentín de Toro ^ úl do el mes nan entrado 103 bajeles, y salido 82: unos y otros con, timos tenedores: la primera de. ai,vales Reales consolidados de á…</t>
  </si>
  <si>
    <t>Diez, Pedro</t>
  </si>
  <si>
    <t>Pedro Diez</t>
  </si>
  <si>
    <t>…curiosidades: un cua nuel Calvache y Moya: para la.de Marchena á D. Juan Roza derno en 8.°, rústica , £ 3 rs.__Galería de Hombre/ célebres, 6 Riudoces: para la de Colmenar viejo £ D. Pedro Diez: para la colección de retratos dé todos los perionages de ambos sexos y da de Loica £ D. Josef Julián Ortega : para la de Badajoz £ Don todos los países, lántína 1.* de la colección, £ 10 cuartos— Francisco María Ortiz: para la de Motril £ D. Josef González h…</t>
  </si>
  <si>
    <t>Diez, Vicente</t>
  </si>
  <si>
    <t>Vicente Diez</t>
  </si>
  <si>
    <t>…á D. Manuel Antonio Novo* y Campa; y para ■eral de Costilla la Nueva por térmioo de un aOo contado desde i.° de Octubre del la alcaldía mayor de le criminal y policía de Cádiz, á D. Vicente Diez presente basto 30 de Setiembre del de 113a. y ú su virtud sé ha señalado para dicho el día ip de este mes t las doce en los estrados de la intendencia general de Ruesgas. . remate «ta corté. —A instancia del procurador general del honrad* concejo de la Mesta,…</t>
  </si>
  <si>
    <t>Diíbitsch</t>
  </si>
  <si>
    <t>…spondencia que ha seguido con el feld-mariscal cito imperial no puede reconocer la existencia en Polonia de las autoridades establecidas , por el gobierno revolucionario, mientras conde Diíbitsch: * . , ., , . , " ' ’’ Animado, dice, de sentimientos de humanidad, y deseando do- dependan de él, y mucho menos negociar nada con éste. -El buen tenerla efusión desangre, el generalísimo ha entablado una negocia sentido, dice, la razón y el valor de que está…</t>
  </si>
  <si>
    <t>Ditval</t>
  </si>
  <si>
    <t>…antes que la división, la pasaron revista én lm plaza corriente que.el Rey -de Holanda ato puede acceder i ata propo de palacib y calle real. sición. ¡ ■ , El general Dúvrríer, el coronel Ditval, comandante de la pla- Nm pnrece digna de reproducirse textualmente la parte del ta', y el- mayor de Níeuport, vinieron á cumplimentar i los gefes último discurso del lord Aberdeen, relativo á los preparativos se franceses luego que los Príncipes se retiraron…</t>
  </si>
  <si>
    <t>Diuski</t>
  </si>
  <si>
    <t>…perial .de Ricki dH de Abril. Rozan un destacamento ruso compuesto, de húsares de la guardia »De algunos dias á esta parte se ha mejorado la estación; loe y de dragones*, pero.fil coronel Diuski le atacó y dispersó á ios caminos y los campos comienzan ,á- secarse., lo que permitirá co rusos, habiéndose arrojado al Nerew una perte, de la cual.so menzar otra vez-las operaciones militares. -Las tropas'Concentradas lo se salvaron algunos en im barquichue…</t>
  </si>
  <si>
    <t>Djebibtfii</t>
  </si>
  <si>
    <t>…hcias iliadas, &gt;aá ép^i^ufla^úanuciótfdeWbj^'i^AmWñrélí'''^ p-' -1- .-V-rj fiüq'i-i- ' ■ J ■■■! ?,','ysv¿&gt;t&lt;líiz i.t- Pó! i; oÍXül:-&gt;&lt;) -’t'ü,páfá continuar ' la dífensa. 5.? &lt;El; mariscal Djebibtfii ji'-.u w'ív- ■■ Vni -ihibn óhn proponiéndose sín duda ahorrar sangre ,ha&lt;fcj»do un’Cuéir|K&gt;'dé ■: TmdWPJe Mktío7Á-'t. ObsersOtiÁn en Praga; y dirigido él grüaSó dét ejército1 hicia Con fecha 3 del corriente escriben de Roitfi?',&lt;jí4e 'waqbwíé Plddt^á'En -de q…</t>
  </si>
  <si>
    <t>Dk</t>
  </si>
  <si>
    <t>…ando y de una Isabel, que con el afianzamiento de la nirca. Cuartel general de Grodno x-ijj.dé Enero de 183*. =s corona ofrecen seguras esperanzas de que vuelvan á renacer para El conde Dk¡/iUch~SáMkan¡ki.n la España aquellos tiempos de paz y de abundancia. ,■ ÍOIONIA. Asi bien el cabildo de la catedral de Badajoz ha expuesto al ■■ Crscotía at de Enere. Rey nuestro Señor que la dicha de quedar asegurada la sucesión directa á la corona, debida t…</t>
  </si>
  <si>
    <t>Do-, Josef</t>
  </si>
  <si>
    <t>Josef Do-</t>
  </si>
  <si>
    <t>…z Fernandez. oten» representativo. CGf. sár P.&gt; ■ .Los premias de primer orden; adjudicados a jos externos, los obtuvieran . Antonio Gutiérrez, D. Joscf Giran, D, Francisco Llord, D. Josef Do- roatocAt. ■ ' tninguez de la Torre; Di Antonio CoinésrD. Casimiro Nietp, D. Tomás Santero, D. Félix Alamo, D. ToesesGutierrer, D. FranciscoBollo^.Pon Ordeti árl.íi,i B ReynuptroSeñor, ceano comnvfante general del ejér Atañas» Maré, D. Josef María González, D.…</t>
  </si>
  <si>
    <t>Doctoroff</t>
  </si>
  <si>
    <t>…úa fcliancnte en el misino pachó un oficial prusiano para manifestar al general rRo el estado en que se «fado, habiendo dormido casi toda Iá noche. hallaban ios cosas; entonces el general Doctoroff que mandaba la vanguardia Dios Ose. Palacio 23 de Octubre de 1831. (fípka (a/ firmas.') rusa, suspendió el ataque, y los polacos entraron sin obstáculo en territorio Excmo. Sr.: No tenemos que poner hoy en conocimiento de V. E. relati prusiano. El ejército po…</t>
  </si>
  <si>
    <t>DoctorofT</t>
  </si>
  <si>
    <t>…por la parte de Mlawa,en atención á que el general prisioneros, que van á ser trasladados á las islas de Fernando y Noronha. Han Pahlen no pudo pasar el Vístula antes del 1 p: el general DoctorofT recibió perecido unos 30 6 40 vecinos y milicianos, y 200 por parte de los revolto orden de destacar en persecución de los rebeldes en la dirección de Mlawka tres sos. La pérdida que los alborotadores han causado al comercio asciende á dos columnas, y para de…</t>
  </si>
  <si>
    <t>Dombrowski</t>
  </si>
  <si>
    <t>…tado al cuartel general de Kiodawa las heces y monturas que han en nido por la artillería de la 3.a división, obligó al enemigo i abandonar aque contrado en nuestros almacenes. El general Dombrowski, nombrado por el lla posteion militar, que era sumamente fuerte y á retirarse precipitadamente » conde Paskewitz gefe del gobierno provisional;, ha dictado ya muchas provi Lovaina. dencias, que no se han ejecutado, por consecuencia .de la incertidumbre que re…</t>
  </si>
  <si>
    <t>Dombrowskí</t>
  </si>
  <si>
    <t>…ásladiñdo' ad^iradamentic á la izquierda de díchq íio Ics al'locales no sé han' mudado hasta aheira. maccnR qúé téniin'júnK á^'faiéncionadi aldea; pero estas noticias necesitan El general Dombrowskí ; nombrado' 'presidente del- gobierno provisional '"v :: ski reino de Polonia por el conde Pgskeyvitz, deberá establecerse en Kalisch. ..'a.h!! ci.o iV-.'.nrqcs \'-r-::r'Edb»’8-«lñ'iSrt**íre. Se asegura que se intimará por tre* veces'i Varsovia que se rinda,…</t>
  </si>
  <si>
    <t>Domin</t>
  </si>
  <si>
    <t>…omo a su vicario^ Madrid ia de Enero. jr por consiguiente de Dios. v , Asimismo dicen que estos establecimientos, que nosotros lla Enterado el Rey nuestro Señor de la instancia de D. Domin mamos obra da las luces, cuya mala administracion es una de go Cepeda, capitán «fe caballería retirado en San Vicente, por la las causas principales de la miseria del país, se arruinarán con cual solicita se le destine «le agregado ó como mejor convenga á ál;…</t>
  </si>
  <si>
    <t>…anuel de Hormaecbc, ve mo, y eo el enunciado sitio y hora, quedando abierta la subasta en los Intermedios' cino de Muqzuiai 'en Vizcaya V B, léaqüin y D. Antonio Orive, de Bilbao, D. Domin para las mejoras de diezmo, medio diezmo y cuarto, bajo las condiciones que se lee go Garmendia ; D. Josef Antonio La-Vaca y D. Bartolomé Martines , vecino» de Cas rán en el pliego que las conttrue y está de manifiesto en la escríbanla de la subdele tra-Urdía…</t>
  </si>
  <si>
    <t>Domingo</t>
  </si>
  <si>
    <t>…l ayuntamiento y director , reconoció de primer extracto de la de este día 4 Doña Antonia María Deltenidamente todos .los trabajos que con tanta solidez y acierto sé grás, hija de D. Domingo, sargento mayor de la 2.a división de habian ejecutado. Los vecinos todos, que por los beneficios de infantería de Calatrava, muerto eti el campo del honor. S. M. se veían trasladados desde la miseria 4 la abundancia de re sultas de estas obras, dieren i la e…</t>
  </si>
  <si>
    <t>Domínguez</t>
  </si>
  <si>
    <t>…teatros, puedan presentar sus proposiciones en la secretaria dél amor de los leaies catalanes á la sagrada, augusta,’ católica persona del Rey, expresado ayuntamiento al cargo del Sr. Domínguez, en inteligencia que deberán es tar y pasar por los ajustes parciales que estuviesen hechos al tiempo de celebrar la verdadero padre de los pueblos, que la Divina Providencia ha colocado lujo contrata.su cetro, siempre benéfico y paternal. Vita el Rsr.n ——Deb…</t>
  </si>
  <si>
    <t>Domínguez, Josef Mannel</t>
  </si>
  <si>
    <t>Josef Mannel Domínguez</t>
  </si>
  <si>
    <t>…..Líndrtti, de Noviembre. y para atender á la curación de las heridas que recibieron: al mismo tiempo Fondos públicos. Tres por lOO consolidados 82|. •c ha dignado S. M. nombrar i D. Josef Mannel Domínguez, hijo del des El 2 por la tarde'llegó’á'su palacio «te S. James S. M. acompañado «te sir graciado D. Manuel Josef, subteniente del cuerpo del mando de V. E., de H. Taylor. Inmediatamente díó audiencia, y después tuvo un consejo privado biendo ser admitido en…</t>
  </si>
  <si>
    <t>Domínguez, Manuel Josef</t>
  </si>
  <si>
    <t>Manuel Josef Domínguez</t>
  </si>
  <si>
    <t>…e Malaga el 10 de Julio último el bizarro teniente de aquella y 14, dirigiéndose hácia las embocaduras del Vístula y del Rogat, distritos comandancia del cuerpo del mando de V. E. D. Manuel Josef Domínguez que se les han señalado para permanecer en ellos provisionalmente, y bajo las contra el falucho contrabandista nombrado ti Andarín, al que rindió, habien misoyas condiciones que se impusieron anteriormente á- las tropas del cuerpo do muerto de resulte de sus…</t>
  </si>
  <si>
    <t>Don</t>
  </si>
  <si>
    <t>…np¿as .diplomáticas, eq.las que se pro en la librería de Sanz. mete e| reconocimiento., salvo ¡o^stifntlajq en lo* tratado* ; los ■ .. . Nueva sinfonía compuesta para piano!por el profesor Don intereses y ¡a segundad di las demas rPpteucia*, y la conserva Román Jimeno', quien la dedica á sus discípulos líos Sreb&gt;semi4&gt; ción del eqyifyritr europeo/ Entre tanto aquella provincia se halla naristas de los Reales estudips del colegio .imperial de léCOft…</t>
  </si>
  <si>
    <t>…tar , donde fue elegido ayudante mayor de la columna de ximo Abril. granaderos del ejército, é hizo con ella él servjcio dé noche en las Economía política aplicada í España por el coronel Don abuzadas 7 trincheras. Siendo capitán dél regimiento de Córdoba J. Espinosa, autor de la Cartilla agraria : un tomo en 4.0 fi que fue comisionado por ta superioridad á lá recolección de reclutas 7 se suscribe en todas las administraciones de correos del reino…</t>
  </si>
  <si>
    <t>…atención especial de los Soberanos do La junta confia en que V. S , y los pueblos mas inmediatamente interesa España la propagación de los regadíos, pero en el actual reinado del Sr. Don dos en la ejecución de estas obras de prosperidad , procurarán que sus trabajosFernando vn se ha conocido mas que nunca la importancia de esta clase de tengan el feliz-éxito que desea y que es de esperar, supuesto que esta especie de empresas, y se han dictad…</t>
  </si>
  <si>
    <t>…la’ noticia , con las órdenes é ins desembargo, me, dirigí á él'i y atando en el mismo recibí un aviso por extra trucciones correspondientes para batirlos en todas direcciones. Et coronel Don ordinario del brigadier coroneldel regimiento de; infantería, 4-6de lina, á Francisco de Paula Través!, comandante del cantón de S. Roque, se ha situa quien ínterin mí ausencia conferí cl inaudo militar de esta plaza,‘de que los re- _ do con igual fuerza en e…</t>
  </si>
  <si>
    <t>Doncel</t>
  </si>
  <si>
    <t>…rdinas y batatas: 11 id. extrafgeros con bacalao y madera asunto del servicio-de S. M. procedentes de Terranpva y. Holanda. Han .salido.49 dé lo» -pe í— -----_-Por providencia del Sr. Doncel se cita á los acreedores, á los meros.icón vino, esperto y én lastre* par&gt; Argel y.puntos de la. bienes-de D. F ranea seo Paloma y Casas, ausente de esta corte, para Península; y 8 ingleses en lastre, y cpn almendra, pasa_y barrilla. - que nn el término de [3…</t>
  </si>
  <si>
    <t>…apercibimiento que i los que no lo hicieren ■ 1 tica Id. .; - , ■ rará perjuicio ! Documentas del congreso de .Viena, 4.a, papel 8 r*., rústica 9.- , Fti virtud de providencia del Sr. Doncel, teniente corretídor Diálogpa,ú.oficios oc Citeron,por Valbuena, 2 tomo* 8 mar-, dp esta villa, se hace saber á los acreedores del concurso d« D. Bar quilla,fqpe!24rs.,pasta32,rústica2d. tolomé Ortiz de Paz, que dentro del término de dos mese* precita*2 . Dec…</t>
  </si>
  <si>
    <t>470</t>
  </si>
  <si>
    <t>…no verificar tra opinión. Sinembargo, no nos creemos en el caso de no admi lo Ies-parará perjuicio. 1 ' tir otra que podrá haber mas luminosa y satisfactoria. —Por providensia del Sr. Doncel , teniente corregidor de esta villa, se ha señalado el domingo 11 de Setiembre próximo á las CAU*IOS DSL DIA. nueve de 'sú mañana en la posada de dicho señor, para la junta de Lóndres 38f.—_ París 16 a 16 lib—1 s._San tander | benef. acreedores al concurso de…</t>
  </si>
  <si>
    <t>Doncel, Cirios</t>
  </si>
  <si>
    <t>Cirios Doncel</t>
  </si>
  <si>
    <t>…. Primer premio: D. Manuel Bertiozabel. Segundos: D. Francis Los buques que navegan desde el O. para pasar entre Paxo y el cabo Blan co Sánchez, D. Tomas Ibarrola, D. Juan Surada, D. Cirios Doncel y Don co; arrumbarán el nuevo fanal al S. O., haciendo rumbo después al N. E. De Josef Mateos. El premió de aplicación de esta clase fue sorteado entre Di Juan este modo no tendrán que rezelar del bajo que demora al S. E. del cabo Blanco. Sureda y D. Josef Saldaña,…</t>
  </si>
  <si>
    <t>Donúügo</t>
  </si>
  <si>
    <t>…* * • • • D. Jos¿f át Jü^n» ‘ ■!■'■'» !*HXP- '• •.i'vqrü.'.vf/ it*^* • • •• ■. •■.!?, Josefde Jmij Martinsi| jtonioQn.j^j.^r. ...■ . 1rV *'*■ • • • * Mctoido,suyo. ••••(.. ,.»&gt;. • D. Donúügo ^roca. . , " • '■' 11 j • r¿ . i í;. fD..'Wenceslao Mwúo|. ¡,í.:-.s:4oísi.|, í‘.&gt; ~r ¡.ti ¡- i • k.. I:, j &lt;r ;• f, -.-i■■;! t! thJ !.nt w.j ::u V. t ■!, [ ■ . , .;Á ¿Pft-*»U*K» 1 o-” L«4:ítV- .■:; 7 1 Para los alumnos. v ¡ i ti. ip-, Kobustiauo Y usta, Marte…</t>
  </si>
  <si>
    <t>Dtebitsch</t>
  </si>
  <si>
    <t>…e a la veces' de haber tomádo por asalto la importante pmicion devSitd fortaleza de Konigstein, El príncipe Juan sé expuso fia meter lice, en donde continúa el cuartel general del conde Dtebitsch. restablecer' la tranquilidad, pues una piedra cayó á su Iádó.jSe ig Se han recibido noúcias.-de Tomaron fen el Wojewodschaft nora todavía lo que quieren los rebeldes; pero se dice que ^desém de Lublin : por ellas se sabe que el ,ge^«l Dwcnudu, despu» tina-co…</t>
  </si>
  <si>
    <t>Dubourg</t>
  </si>
  <si>
    <t>393</t>
  </si>
  <si>
    <t>…demasiado. Es carga sin haberse antes hecho al grupo la menor intimación.” imposible que óX bilí pueda pasar á la Cámara- dé ;iós lores antes ' &lt; £1 mismo periódico anuncia que el general Dubourg fue tam del 8 de Setiembrees sensible cita dilación, porqué disminuye el bién aprehendido y conducido á la prefectura de policía. esplendor y popularidad dé la gran ceremonia de la coronación, -la noche del 3 al 4 de este mes se han esparcido por to que seria…</t>
  </si>
  <si>
    <t>Ducannon</t>
  </si>
  <si>
    <t>…de.donde han salido. Que opan esos faucesco- Parece que la elección de Kilkennfcy sé ha decidido en favof rifeas de un pueblo slucinadó, que mi liares de súbditos religiosos, del lord Ducannon. En Irlanda se va ratableciéndo la tnnquili» valientes y! fieles se ofrecen á la defensa dé los derechos soberanos dad:' 4 la verdad no hay coa ma absurda que calificar de rrto/uultrajados, y que con la protección de Dios, que vela por k feli efon la mov i mi…</t>
  </si>
  <si>
    <t>Duplan</t>
  </si>
  <si>
    <t>661</t>
  </si>
  <si>
    <t>…permaneceremos reunidos en la casa de la prefectura. El soldados les hacían desde todas las ventanas de la plaza de los Terreaux, y desde «prefecto Dumolart, el corregidorBolsset, teniente Duplan, E.Qantier,M. B. los parages inmediatos, incendiaron dos ó tres casas, cuyas consecuencias no se «Groe.” íabcn.” «En otra proclama que también sa publicó se invitaba á los diferentes cau El 23 á las cinco de la mañana abrió la Gaceta del Leonesado una suscrip…</t>
  </si>
  <si>
    <t>Duque</t>
  </si>
  <si>
    <t>…dos-los oficiales de policía, quienes ínmediataniénfe YsitÚacíqjí! Henriqué~v.~TQücrei?"cír^TÍiP'yilfcBiiiél”W"pedis -cuando-ptocliabrieron paso, y sacaron de este gran peligro al Sr. Duque, acompafiánd^le^jp ~vmiéis Unto esos principios revolucionarios, esto es, esos principios de desorescoltándole á pie hasta el cuartel de Merse-Guards, no teniendo por conéeY’, - den? Llamad, recibid en vuestro seno á Henrique v, que con el vendrá la niente ni…</t>
  </si>
  <si>
    <t>Durham</t>
  </si>
  <si>
    <t>…tiguo ministerio «dicto al siste Carlisle, que venían el primero de Ben-Wood, y el segundo de ma de coalición europea capea Francia.’’^ j. . Brighton. La sesión duró tres horas, y lord Durham no asistió ——Scgunlas, últimas noticias de Roma, la elección del cardepor hallarse indispuesto. (//) l '■*$ ,en,a ca»': por segura, pues entre los partidos JKAMCIA. • • se había hecho una especie de convenio. Pero.dn improviso se va naron todas Jas combinacio…</t>
  </si>
  <si>
    <t>Durhan</t>
  </si>
  <si>
    <t>…ds por- inexperiencia del generalísimo, y que no puesta del logd canciller; arzobispo de Cantorbery, conde Grey, IttWí'Slftb nfedío de salvarse «jue nombrarlo i ¿1 regente del rei lord Durhan y marques de Wcllesley. Los miembros de la Cano. Hi^o muy durasobservaciones al mismo genera^ Skrzynecki, mara de los Comunes,; después de haber asistido, según costumbre, basta el extremo de ridiculizarlo. Bien es verdad que aquel gene para oir el nombramien…</t>
  </si>
  <si>
    <t>Düriviér</t>
  </si>
  <si>
    <t>…a esperanza gones. La vanguardia de está COirtitiva la formaba' ün bataf f'^^e^óder restablecer el antiguo reino de Polonia, porque con sola zapadores-minadores, y la escoltaba el general Düriviér. El ~1'—“^Turquía europea, y no mas qué con ella, se podrían verificar Sondóles "fefíci^. íiéLcÉiouteiqiicrtiiesftibi^^ cwpeuiüIS». nes 4 la Rusia, Austria y Ptusia. La Francia puede muy bien co ¡Se npt4:Su.eJl jóvendugue.de;Njemoury-era gfcrtfcitlirnteiftf*!…</t>
  </si>
  <si>
    <t>Dúvrríer</t>
  </si>
  <si>
    <t>…l.° del cSddad horas antes que la división, la pasaron revista én lm plaza corriente que.el Rey -de Holanda ato puede acceder i ata propo de palacib y calle real. sición. ¡ ■ , El general Dúvrríer, el coronel Ditval, comandante de la pla- Nm pnrece digna de reproducirse textualmente la parte del ta', y el- mayor de Níeuport, vinieron á cumplimentar i los gefes último discurso del lord Aberdeen, relativo á los preparativos se franceses luego que los Prí…</t>
  </si>
  <si>
    <t>Dwcmická</t>
  </si>
  <si>
    <t>149</t>
  </si>
  <si>
    <t>…es sín.previs¡on y de.-limiqueda pira observar las dbrtis fortilkadas de Praga.” tados alcances, confundan con el sosiego y la .paz este; reposo’que £1 mismo Correo asegura que el general Dwcmická ha en-» fatiga y-atemoriza; pero los' políticos,se yen, precisados a recono-, tiado { Vátsovla tres oficiales rusos prisioneros. Dicen que los tu cer con sentimiento que 'este, estado es -él óltimo deliquio de la na sos han quemado en ftadari 1500 unifprmcvpo…</t>
  </si>
  <si>
    <t>Dwcmkki</t>
  </si>
  <si>
    <t>400</t>
  </si>
  <si>
    <t>…7 de mi Real decreto, de 31 de Mayo de 1828'/ debiendo Serlin 10 Je Julio. pri nci piar á contarse desde el día en que los nuevos soldados sal La Gaceta Je Vareovia anuncia que el general Dwcmkki gan de suspueblos para *1 depósito. ha pedido permiso al Emperador de Austria para ir á Vienit y Art, 14. Las operaciones del alistamiento, excepciones., sor tener una audiencia de S. M.; pero sa ha diferido darle respuasta&lt; teo, reclamaciones y denqs remitas…</t>
  </si>
  <si>
    <t>Dwemickí</t>
  </si>
  <si>
    <t>…habiafl Vístula, ha comisionado a! ayudante de campo barón Rósen, que huídó, a . manda el 6? cuerpo de infantería, para qué acabe de arrojar á los . Habiendo evacuado á Pulawy el general Dwemickí para diri rebeldes del palátinado de Plbclé, ... girse i otfó punto, ha. vuelto á entrar en aquella ciudad una divi Concluye manifestando que el día 28 de Febrero se presentó sión rusa bajo las órdenes del general Wltt. Al abandonar los ru én las avanzadas, d…</t>
  </si>
  <si>
    <t>DweniclB</t>
  </si>
  <si>
    <t>…ogió prmooerpe . 2 aitialn y M il dhdns ¿apoderándose ajenias de cuatña stloaes ¿|RL cardenal Bcmetti bi publicado un edicto, cuy» tenor &lt;• sin cureña, que hizo arrojar al rio. El general DweniclB ¡M&amp; insigue: ■mellas veces rehacer su infantería al amigo del fuego da; f»&gt;afrt*r- K Artículo l.° «Todos aquellos que habiendo tomado parte en licita para conservar el naso: pero nuestra artiiirna, queyafoM* la últitaa revolución han salido dr los dominios de…</t>
  </si>
  <si>
    <t>Dwernicki</t>
  </si>
  <si>
    <t>…u deetimx según.los avisos-recibidos en el cuartel general, parece que continúa encerrado .en la plaza.de Q ^pel 7 de Abril. La caballería polaca, que llegó hasta Sien- Zamosck el general Dwernicki*^ A: : f- f ’ ! ■* - ;v:: ’’ ' ' ^ nica sobre la línea de comunicación riisa, cftgió algunos .prisiones - ■ : ? * . ... V .1... SIUJSIA. ..... ros y bagages á diferentes regimientos pertenecientes al cuerpo del ejército del príncipe Schachoflfskoi y del conde…</t>
  </si>
  <si>
    <t>…zado por el rawski, .cuyas enormes pérdidas-sufridas al pasar el Vístula son regimiento de los huíanos de Lituania, recibió orden de observar dignas dé llorarse. La, irrupción del general Dwernicki enlaWol? los movimientos del enemigo. En este intermedió se supo que los hynia no ha causado aquí una.grande impresión.En varios de nues^ polacos conservaban todavía un puente cerca de Sfary-Zambel; tros hospitales militaré* sé han manifestado por desgracia s…</t>
  </si>
  <si>
    <t>…ue concesiones, ya consen que no solo no se ha confirmado la noticia de haber obtenido Uni tidas por la opinión en el problema de la reforma, se hallara en victoria en Volhinia el general Dwernicki, sino que por el con trario ha sufrido este una pérdida muy considerable el 18 de contienda con una poderosa democracia fortificada en la Cámara Abril, y que se ha visto obligado *á volver á posar el Stip, sobre de' los Comunes con las nuevas elecciones. Ya s…</t>
  </si>
  <si>
    <t>…prefidtafüviesc otró'oBjer'ó 'el itiovimiénfó .iqué con .todas sus fuerzas hacían. Sin embargó, éfíjlá: nócHé dt'l 29 ats 30 se retiró’ Sea cual fuere el objeto que se propuso el; general Dwernicki al el enemigo iiiuestra vtítígtwrdia le siguió,V lé^zó algunos7 pri entrar pp Pqdolia, este célebre partidario con toda su división, sionero^ Eiflánpché sigiíic^ye'él general r&amp;'éraviM¿i con 30'fíipm-I artillería y Jragages acaba de refugiarse junto á Klebano…</t>
  </si>
  <si>
    <t>…ocurrido por aquella parte .que sea digné .de atención. . , NOTICIAS EXTRANGERAS. ! Se .ha recibido ádémaS jel parte de las qperaciones. dqjaédivi^ JtUStA. íion' que perseguía ál general Dwernicki;, cuyo tenor.es ,«1 si^Úiénte: - •. ’ . ? Peterskurjo 27de Abrü. ir -- ; «El tíia 15 de Abril el.'general Rudiger pon sus tropas ocupa1 f * i ' • • Con fecha 19 de Abril participa el féld-tnariscal, conde.pie-. ba una posición .próxima á la aldea.'de Rribicki…</t>
  </si>
  <si>
    <t>…los bancos de la oposi ____Se ha confirmado desgraciadamente lo que habían anunciado ción, la Francia tiene sed de orden legal. Por ventura «cree que en los periódicos acerca del general Dwernicki. No es creíble que nos gusten mas las arbitrariedades refrendadas por C. Perier, que el corresponsal de Viena de la Gaceta deAugs burgo, de donde las arbitrariedades refrendadas por J, Villelei procede la noticia, hubiese tratado de engañar á los editores de…</t>
  </si>
  <si>
    <t>DWérnicki</t>
  </si>
  <si>
    <t>…ron a lá antigua guardíáreál, cuyas listaS y puestos éh los hospitales. En: lá noche del 25 salió de Kolodno el filiacionesicstanren poder de la asociación' laéual los envía á bus general DWérnicki y. marchó ¿ Musarowce ■ donde dió á sus tro car, los iademniza, gratificay entusiasma con'amplias liberali pas algunas horas dedescansó ¿y -siguió después su marcha á lo lar dades.” ‘ '.i; . , 7 , b iv;;,T »í «-i go dé'láífróntéra austríaca, pasando por Weres…</t>
  </si>
  <si>
    <t>…misma ciudad con fecha 11 de Mayo lo que sigue: varias columnas, dirigiéndola hácia Seibenburgen en Moravia. ElPor un'parte telegráfico trasmitido él -9 •pea la tarde&gt; al almi— ■ general Dwernicki y su estado mayor fijarán su residencia én Layrantc-prefecto se le comunica la orden de volver á poner sobre * bach, y tanto á estos oficiales', como á todos los demas individuos el antiguo pie dé paz todos los buque*. que estaban armados Como de la división,…</t>
  </si>
  <si>
    <t>…sirio'én cuanto hubiese adherido plenamente á todas las. bajo la délos que destrozan su patria! (Tiempo.') . '&lt; cláusulas y condiciotiés d^tprótocolb fundamental de 2ü de Enero F1 general Dwernicki ha dirigido á- los embajadores de Fran- * dé 1831, y que ppr consecúenciá de eítos principios el gobierno fran cía y de Inglaterra, cerca de la. corte de Viena, una protesta: cés consideraba el'gran 'ducado de Luxemburgo como enteramente, contra la dispersión…</t>
  </si>
  <si>
    <t>…e estos documentos dependerá la libre hombres entre oficiales y soldados, pertenecientes al cuerpo del entrada y el descargue de los géneros del buque. También se dic ejército del general Dwernicki habia entrado en Polonia. tarán medidas de cuarentena para los que después de cierto plato El ciudadano Ludwig-Steck, que en el distrito de Wlodzi- llegasen sin los certificados satisfactorios. aúerz estaba á la cabeza de los insurgentes wolhynios, habia te N…</t>
  </si>
  <si>
    <t>…ohíban expresamente á «El Austria ha consultado al gabinete ingles sobre Ja conducta «sus hijos se presenten en sus filas: los soldados son todavía mas que debería observar con el general Dwernicki y con su división; «culpables que sus ^efes por someterse á una obediencia de que y parece que el gobierno ingles ha contestado que el, Austria no adeberian sustraerse! toda costa.” podia negar al general polaco volverse á Polonia con su tropa, En el mismo di…</t>
  </si>
  <si>
    <t>…r general de Bonaparle: sin En 30 de idem. de 1827....... núm.13. ' 1 embargo la opinion pójblicn desaprobó, su conducta.' En 30 de ídem, de 1828.. 1.... núm. 19. «Tiene motivo el general Dwernicki pace quejarse,de, que el En 30 de idem. de 1829.V..... núm. 8. gobierno austríaco no lelháya perinitidó atravesar la Gallitzia pa En 30 de idem. de 1830....... núm. 2. ra ir á Cracovia por Id Moca interior! Porel contrario, «no debe estar agradecido a un:Sobe…</t>
  </si>
  <si>
    <t>…que con Ei fiscal'ha protestado contra esto ante la cámara del Consejo del la paz te desarrollaban. {Idem.) ■ tribunal civil, en atención á qué habiéndose ido de Francia la du El general Dwernicki ya no existe en Gallitzia: los austria-&lt;quesa de Eerri sin esftranza de volver á ella, habia perdido la cos le han trasladado á Presburgo. Los oficiales de su cuerpo de cualidad de francesa, y por consiguiente no había podido convocar ejército se dice quedará…</t>
  </si>
  <si>
    <t>…turo y su independen nete de S. James W en el dia muy activa.1 ■ i . ■. . i cia; con la única Coridiéion sancionada pór la costumbre de las Los oficiales polacos de U-división del general Dwernicki naciones, y fundada en los principios der derecht^público", de que que fueron trasladados á la Moravia son muy bien tratados allíj y al osar de aquel derecho' incontestable ', nó atentará contra la se se hallan al parecer bastante resignados con su suerte. (G…</t>
  </si>
  <si>
    <t>Dwérnicki</t>
  </si>
  <si>
    <t>…. ■- • . J ; ;mX-- ......... Glothus,k» cuales se hallaban para procurar: víveres. ,.;.q ”Los derechos de un propietario serán de seis meses' en lugar r de Variovia anuncia que el general Dwérnicki de 30 días, como se exigia =ei^ el antiguo; bill.i y los de un arren habia llegjK)o 4 Scypusch el '25 de Mayo con loa oficiales de -su&gt; datario de un año en vez dé dos. " ' ' division,lo« cuales fueron trasladados inmediatamente 4 Cieszyn ” Otras varias modif…</t>
  </si>
  <si>
    <t>…zia a ninguna tropa polaca sin haber hecho antes una rigo NOTICIAS EXTRANGERAS. rosa cuarentena. Se ha tenido presente para dictar esta medida que la entrada «USIA. del cuerpo del general Dwernicki contribuyó principalmente i que se propa gase en Gallitzia el cólera. Petersburgo 17 di Agosta. Se asegura que el feld-mariscal conde Paskcwitz publicará una amnistía en ■ Acaba de publicarse en esta capital una circular del ministerio, en la que favor de Jos…</t>
  </si>
  <si>
    <t>Dwérniclci</t>
  </si>
  <si>
    <t>…y el: influjo fraheei-sété fp pr¿t •figo hombres,’inclúsQsSoficialésí Éá digno dé notarlo qúé’áñun* póñderánte éñ él piis. iJi Regeñciá hiélgW no ^eri mÉs'bub'ós anejo - - 'cia el general Dwérniclci ¿ i saber ,que los rusos hubiandéjado'eñ 5¿rPitáis.í.•;:!^v“ 'él campo dé batalla 400 hómbiié¿iriuertos, y los polácóríolo i&amp;. J;! tÜdhoCóurier préguÓta »; pbr qué lá FV»ticiá ha Vsiítidó'l lá Bél* Las noticias recibidas de las fróñteras anuncian 'que eláJ ¡s…</t>
  </si>
  <si>
    <t>Dwerniki</t>
  </si>
  <si>
    <t>…. Conoce que decidiéndose por el parti rgrueso de su ejército. La Gaceta dé Berlín, que ireérta ios partes do de la casi-legitimidad ó de lá restauración, que es el mas débil, del general Dwerniki, cuya división ha obligado ál general1 ruso ¡sé énagena para siempre del partido' que cuenta con el número: , y la Kreutz á retrogradar hasta mas allá de Lublin, habla, de algunas fuerza. ¿Vióse jamas inconsecuencia ibas lodaí Apenas hay siete ventajas obteni…</t>
  </si>
  <si>
    <t>Dwernizki</t>
  </si>
  <si>
    <t>…que tanto tiempo há se les promete ,jr con una-humanidad digna del mayor elogio. El generalísimo termina su parte hablando sobre las operacio sin la cual no puede existir. nes del general Dwernizki desde «117. Todos¿estos - pormenores r» f Ipimíti.''" c ‘ se hanpublicado parcialmente; pero aun np se'; sabe el rebultado 38 de la expedición de Dwerpicki á¿Wjplh^iia. -Se ha inotido que • .. VTartápiá Y-,,. 3 de Mayo. _I . los empleados dé las aduanas rusas…</t>
  </si>
  <si>
    <t>Dwexgieki</t>
  </si>
  <si>
    <t>…tendo desvanc-- cande Witt el mando de las tropas.que cercan la plaza de.Zaccr; pues el militar que acepta el servicio y las mercedes de su So¿. mosc', donde se halla encerrado el general Dwexgieki: aunque berano para corresponder con la perfidia y la traiqiqn, ,no .puede la caballería de Dsvernicki está guarecida bajo el tiro de cañón Húnda disfrazar el oprobio de que se cóbre por los pretextos se de Zamosc, sin embargo los destacamentos roeos, á las o…</t>
  </si>
  <si>
    <t>Dxie</t>
  </si>
  <si>
    <t>…, presentándolos como1-copiados de los pe riódicos holandeses. ■ ■ .-'..ic . ■ •Ebia tenido-Un encuentro con el general ruso Kreutz. ,____Se asegura que el gobierno na noinbndo al general Dxie* - imiATCKKA. ¡ ' komki gobernador de la fortaleza de Praga, r V Gaeeta de Estado de Prusia publica una carta deZa- , Lindret 24 de Jitnio. mosc con fecha del 4 de Junio , cuyo contenido dice asif »El te El lord John Russell ha propuesto las modificaciones y…</t>
  </si>
  <si>
    <t>Dzickonski</t>
  </si>
  <si>
    <t>…e este ejército salió de Praga pernoctó .la noche del 8 al 9 en rios, resulta grande utilidad para un objeto de tanta preferencia é interes, de Jablonna. Se halla ya en Modlin. El general Dzickonski llegó el 12 á Var que los gefes superiores de las provincias ó distritos encárgalos de su tranqui sovia; y al cabo de pocos momentos se volvió i Modlin, de donde había lidad , puedan valerse de la fuerza de carabineros, y por consiguiente que los salido. indi…</t>
  </si>
  <si>
    <t>Dziekonskt</t>
  </si>
  <si>
    <t>…der cósa algunk, nó tardarán en caér en poder de los ' 'Idem 14- '‘V\ * ,V ■’ rusos; El general Romarino está nombrado gefe de la división del Fronteras. de Litttania 12 de Junto. general Dziekonskt. Parece que el general ruso Kreutz no sé ha El-, cuerpo ruso qué observa los movimientos de la división dirigidoá Brzesc, como se había dicho, y á Podlachia con-áni— laca de Gielgud sube, según cartas deKawen , á 229 hombres, md de reunirse al cjér&lt;cito grand…</t>
  </si>
  <si>
    <t>D’Harcourt</t>
  </si>
  <si>
    <t>…adrid. £ de Enero. vieron ocasión de hacerlo por la guerra con los ingleses; y aunque1 en la general perturbación é indisciplina del año de 8, no pudo En la noche dél dia i el Sr. conde D’Harcourt tuvo el honor de ya la'Vigilancia de los virey.es precaver el derramamiento de los' presentar á S. M. sus credenciales como embajador del Rey de lo? principios subversivos por aquellos países, todavía en el de 10 franceses en esta corte. tuvieron los insurgen…</t>
  </si>
  <si>
    <t>Eacalera</t>
  </si>
  <si>
    <t>…iesta «n el mejor, estado. . creación ,'número«63,946, para que -dentro del :salo,término de Rioja___Logroño. Trigo de 24 á 26 rs. fanega: cebadare 14 o dias acudan al juzgado del Sr. Eacalera:, teniente corregidor á 15 id.: aceite de.52 -á:54 rs. arroba: vino de 10i 12 n. la, Se esta'Villa,-y por le escribanía de Bjode, á deducid.el derecho cántara. , que-les asista sobre los indicados vales, y de no hacerjoiles parará \Aí&amp;vaa.^ Alicante. Tr¡go,de…</t>
  </si>
  <si>
    <t>Eafayette</t>
  </si>
  <si>
    <t>…a al derecho de gentes. (Muy bien! y en cambio solo nos piden pan.” (Bravos i la izquierda.) Muy bien!) Cita varios documentos para demostrar esta proposición, y viniendo á las El general Eafayette recapitula la conducta observada por Francia respec tentativas hechas por los españoles en 1830 se expresa en estos términos. »Sin to a España desde 18li8 hasta la fecha: observa que no basla responder como embargo, el ministerio de 7 de Agosto contribuyó de…</t>
  </si>
  <si>
    <t>Éánñólli</t>
  </si>
  <si>
    <t>…efes han hüido i y cuyósísíéibplos y emblemas desaparecieron iratta. • -i:‘ inmediatamente. Después se formó en esta ciudad á nombre de S. S. una junta dé gobierno , compu«tz &lt;tól caballero Éánñólli, del con Roma 2de Alara*. de Trotti y del conde Crispí, ja cual.tendrá las riendas del gobier El 28 del pasado tuvo S- S. consistorio público, en el que pu no hasta qiie llegue Mons. Asguini, hombrado por el Sumo Pon so el birrete á los cardenales ínguanzo y…</t>
  </si>
  <si>
    <t>Eaviepunto, Real de</t>
  </si>
  <si>
    <t>Real de Eaviepunto</t>
  </si>
  <si>
    <t>…que á consecuencia de un movi se ponen otros en libertad. ^ .. . ■ ‘ ' miento dél ejercito ruso, el polaco se -retira precipitadamente.. Al Los príncipes Federico y J uan, ¿09 el príncipe Real de Eaviepunto se dispuso un hospital para recibir los heridos que se decía ’ra, Tiáiipasado esta mañana una bri|lanté revistadlas numerosas iban á llegar; con todo; en.los dias 26 y 27 solo entraron unos tropas qué se han reunido en esta capitály süs álredcdores. (Corte sc…</t>
  </si>
  <si>
    <t>Ebfiogton</t>
  </si>
  <si>
    <t>…ositivamente.les ministros.qué su empleó.niu-1 *• .f'T , t, í .. . guna relación tenia con la política. S.’S. ha cumplido siempre con su cargo sin -. Habiendo tomado la palabra el lord Ebfiogton, cuando le tocó dijo:» NunInteres alguno; y en su retiro gozará á lo menos de la.satisfacción.de.sabcr que ea’he sentido tanto la terrible situación del país como en el momento en que la'Reina ha rehusado nombrar ún nuevo mayordomo. Todo lo queloj iggunss— os…</t>
  </si>
  <si>
    <t>Ebrington</t>
  </si>
  <si>
    <t>…. Se creía' que los ministros'esperarían la decisión de la Cámara de los Co bitl; lord Plunkett les contesté , y mientras explicaba los fundamentos de su munes sobre la mocion dti lord Ebrington relativa al estado y situación de la respuesta, fue interrumpido muchas veces por los murmullos del partido de. nación, y que debería verificarse en la noche del lunes: en esté caso si la ma oposición. Cuando iba a tomar la palabra lord Wynhford pidió la Cáma…</t>
  </si>
  <si>
    <t>…tar en Ayer noche fue adoptada en la Cámara de los Comunes, por 329 votoi los periódicos sus deliberaciones, sino que las ha publicado solemnemente. contra 180, la proposición del lord Ebrington, reducida a que la Cámara in «En esta reunión hablando Mr. Haymes de V. SS. dijo: «¡Gracias á Dios, sista en su opinión en favor del bilí-, y en que tiene la mayor confianza cu el «ya pasaron los dias de su dominación! Cuando se luya llevado á los lores el ac…</t>
  </si>
  <si>
    <t>…o se les medidas dé los ministros bajo ningún respecto; pero sí debo oponerme; á la pro notificó la sentencia de muerte fulminada contra ellos, habiéndoles dicho que. posición del lord Ebrington, porque me parece no e* necesario defender'a los V querían ir a un hospital de coléricos, y escapaban sin contagiarse de la en Comunes. Por lo que ha ocurrido no se han vulnerado los derechos ni los pri fermedad, se les perdonaría. Al momento admitieron gusto…</t>
  </si>
  <si>
    <t>Echevarría, Bernardo de</t>
  </si>
  <si>
    <t>Bernardo de Echevarría</t>
  </si>
  <si>
    <t>…ispersado 7 aniquilado á los insurgentes se en su nombre á manifestar sus leales sentimientos al Rey nues de Podolia. Aseguran que inmediatamente ha hecho pasar por las tro Señor, D. Bernardo de Echevarría 7 O-Gaban. armas los cabezas de rebelión que han caido en su. poder: uno de estos ha sido el general Rzewaski, cuyas aventuras son tan extraor La comisión de Recaudación de arbitrios de reemplazos de Cá dinarias 7 escandalosas como las de nuestro conde de Bon…</t>
  </si>
  <si>
    <t>Echeverría, Pantaleon de</t>
  </si>
  <si>
    <t>Pantaleon de Echeverría</t>
  </si>
  <si>
    <t>…regencia de Túnez, y particularmente cuan Blanco; en las provincias un real mas por razón del porte. do se hacían tratados, ó entraba un agente consular nuevo. - T.os herederos de D. Pantaleon de Echeverría, natural del Art. 5.® ........... r§ino de Navarra, casado con Doña María Antonia de LÍaguno, Art. 6.° Los extrangeros podrán traficar libremente con los y muerto intestado en la ciudad de Zaragoza, se presentarán por ' súbditos de la regeneré, pagando loa de…</t>
  </si>
  <si>
    <t>Eduardo</t>
  </si>
  <si>
    <t>…ara defen los provocadores ¡habrán sido ya entregados á la justicia!.... Nó. der la libertad. Unicamente loque hizo ayer la autoridad fue arrestará una muger, »La guerra civil del príncipe Eduardo; la guerra de Escocia; porque decia que á costa de su sangre y de su vida, siempre defen mas de un siglo de opresión para los católicos, y de esclavitud der i a su fe y su culto. para la Irlanda; porque hasta la emancipación, el jacobinismo es Asi como' en Mo…</t>
  </si>
  <si>
    <t>Eelliard</t>
  </si>
  <si>
    <t>276</t>
  </si>
  <si>
    <t>…seguran que se ha hecho alli-casi general la subleva las piezas, y se pusieron en camino antes de amanecer. ción;. *,gracias á; lá extremada calma de nuestro ministerio 1 La . F.1 general Eelliard también salió ayer mañana para Amberes,’ asociación, ó lis asociaciones realistas de París envían todos los dias y le ha seguido el secretario del lord Ponsomby. hombra i,sque! departamento insurreccional : si se ha de. dar cré El objetó del viage de estos se…</t>
  </si>
  <si>
    <t>…publicado el Monitor higa del arriba!, U^nas de muertosryihcrickK.; - un pliego recibido en esta ciudad el dia antes, cuyo extracto es asú »Se Había tratado y concertado entre el general Eelliard y el . Austria. . &gt; , . príncipe de Orange que, hpy comenzase el ejército holandés su m07 vimiento retrógrado,;y que el príncipe de Orange enviase un ofi Vierta 6 de Agosto. ‘ cial para que indicase al .general Gerard los caminos por donde -j Tiritemos que el…</t>
  </si>
  <si>
    <t>Egir, Blas Esteban</t>
  </si>
  <si>
    <t>Blas Esteban Egir</t>
  </si>
  <si>
    <t>…pto’, á récante por promoción de I?, justo Sorfondegui, á D. Josef María coger el tomo 12 , último de las cárceles df Edimburgo , y ade Caiéanzá ¿ para una ración de la misma ', i D. Blas Esteban Egir; lantar el del 13, tomo 1.® del Ivanhoe. Continúa abierta la sus yparauoa cenongía de la colegiata' de' Pon»,' diócesis de Urge!, cripción. r&gt; * • , . - •**4 “ v-*-- EN«LA-IMPRENTA'REAL,- 1</t>
  </si>
  <si>
    <t>Eguía, Ambrosio de</t>
  </si>
  <si>
    <t>Ambrosio de Eguía</t>
  </si>
  <si>
    <t>…parecer cerca de aquel sitio; mas aproE1 Rey nuestro Señor se ha servido nombrar para el corregí- vechándose del primer momento oportuno, saltaron sobre el facimiento de Ulescas a D. Ambrosio de Eguía, alcalde mayor de neroso que los oprimía, le mataron, y dando inmediatamente aviReus; y para esta resulta a D. Joscf María de Aguí lar. so ¿ Jos voluntarios Realistas de Alameda, salvaron sus cargas y Asimismo, á consulta de la Camara, se ha servido trasladar…</t>
  </si>
  <si>
    <t>Eguia, Félix</t>
  </si>
  <si>
    <t>Félix Eguia</t>
  </si>
  <si>
    <t>…los.teniamoe. tkidad de Pentecostés, ó venida-’del -Espíritu Santo y .su octava, »Es increíble las-municiones de guerráirqueldeiún mes 4esta según el breviario y misal romano: por D. Félix Eguia, presbíte parte «embarcan en loe-puertos de Holanda; sobro tpdo en Ro ro. Un tomo en 8.° Se vende á 10 as. en posta en la librería de terdam. _ _ 1 Sánchez, y én C4díz en la de Horttt-y compañía. «En esta ha causado mucharisa la supuesto abdicación del Rey. L…</t>
  </si>
  <si>
    <t>…de Madrid, apreciando por finS. M. la Rei una reflexión al fin-sobre lost pediluvios y baños de piernas, por na como juez bien inteligente en la materia, los cuadros borda el Dr. D. Félix Eguia, médico que fue de los Reales hospitales. dos, las flores y frutas artificiales, asi como los demás objatos cu Se hallará á: 2 rs. en rústica en la librería que fue dé Bailo, ciñe riosos presentados por varias señoras de esta corte. En la sala de los pianos a…</t>
  </si>
  <si>
    <t>Él, TolL</t>
  </si>
  <si>
    <t>TolL Él</t>
  </si>
  <si>
    <t>…establecimiento del reino de Polonia,* París confirman todas.lis conjeturas qüe &gt;se^hábiart fórntódó* VcSbre concluye su discurso del modo que s;gue,; los proyectos ulteriores del general TolL Él géneratísimo'polaco cSerá fácil adivinar el secreto de toda la cólera de M. Perier, ha. trasladado su cuartel 'general desde* Vátsovia á Modlin, ton én su singular conferencia con el embajador de Rusia!” ánimo sin duda de aproximarse 4 Dobrzyn , por donde 'sé…</t>
  </si>
  <si>
    <t>Eldon</t>
  </si>
  <si>
    <t>…guesa los buques que había capturado la El duque de Wellington no ha querido votar ni tomar parte con el lord escuadra francesa, y para que impidiera se llevase con su escuadra el almirante Eldon en la cuestión que se ha suscitado con motivo del bilí relativo á las francés los buques pertenecientes al gobierno portugués. Es cierto que en una bancarrotas presentado por el lord canciller. A vista de esto se ha creído que el de esto no.tas decía el vizco…</t>
  </si>
  <si>
    <t>…s de concluir pido permiso á la Cámayt para decir algunas palabras «la conducta del gobierno portugués y las continuas vejaciones i que han estado en contestación á un noble lord (lord Eldon), a quien profeso un sincero «expuestos mis súbditos, me han impedido renovar mis relaciones diplomá- respeto. Se ha quejado de un insolente libelo, cuya publicación han sufrido y »ticas con aquel reino.” Es muy posible acaso que la causa de esas vejaciones t…</t>
  </si>
  <si>
    <t>Eldóp</t>
  </si>
  <si>
    <t>…nión secreta sobre e! plan ó sistema • lu je seda y cintas, quedan anulada/ como si -no se hubiesen dictado, queque debían seguir loa tarjetea la nueva apertura del Parlamento, tí conde Eldóp ' ' dando las partes con facultad de ocurrir á sus jueces naturales siempre que 1* ha recibido en Encombe al duque de tíumbcrland, al conde de Schattctbury jr .crean negestrio. al W-rd Kolle. El duque de Wellington ha recibido también al lord Roo». Art..2-a E…</t>
  </si>
  <si>
    <t>Eli, Margarita</t>
  </si>
  <si>
    <t>Margarita Eli</t>
  </si>
  <si>
    <t>…ue le Curadora de la. Real escuela de enseñanza mutua, calle presentó aua caitas credenciales ■ de Preciados. r- Paraca qn* S. M. el Emperador de Rusia esté dispuesto é oír . Sra. Doña Margarita Eli» Norigat Hurtado de Mendoza, ca ¿ los diputados polacos: pero los ruaos no desaprobarían una cam- lle de Atocha. .paña en Polonia. Ea vardad que el interés de ambos paisa exige que los. polacos renuncien á sus ridiculas pretensiones de engrande CAMHO* DXl DIA…</t>
  </si>
  <si>
    <t>Elicki</t>
  </si>
  <si>
    <t>…zembck también ha salido para reunirse á su Real orden de go de Noviembre último se habia mandado poner división. á la disposición del alcalde de corte D. Fernando Pinuaga, por El general Elicki mandará la primera división de caballería, hallarse conociendo de la causa del mismo, llama también la so y las demás las mandarán respectivamente los generales- Tomicki, berana atención sobre la frecuencia con que se verifican tales fugas, Suchorzewski, Toma…</t>
  </si>
  <si>
    <t>Elizalde, María</t>
  </si>
  <si>
    <t>María Elizalde</t>
  </si>
  <si>
    <t>…y almacén de la'Tmprenta Tleal. -------Sé cita á todos los ácreedores á loe bienes quv han quedado bÉtitutiopes philbspphitfe et mathematicáe, por Eximepi, 2 por fallecimiento de Doña María Elizalde, xiud^ que fue de Don WmmR? marqúiila,-papél28 rs;, pasta 38js.. , •. Facundo.Arrtagoitia y vecina de esta corte , pav» que «n el. término T&gt; studiis pliilosophicis et mathcmaticis, por Eximeni, de 30! dias acudan.á deducir, su derechoi.ant z el Sr. Modet, de…</t>
  </si>
  <si>
    <t>Embajador</t>
  </si>
  <si>
    <t>27/01/1831</t>
  </si>
  <si>
    <t>Gaceta de Madrid n.º 12</t>
  </si>
  <si>
    <t>…edro, agradecido á la proteccipn que al catolicismo dispensa C&gt;, siguiendo inalterable los principios nitro anterior. que ha,heredadp,y,j$nsible.á las.demostraciones con que desde Señor Embajador :El sentimientoque fia causado á S- M.Ca- ♦hora ha queridóiexprcsamente colmarlo, con previsión digna de tólica la prematuramuerte dél Sumo Pontífice Pió,y ni/tan no ser agradncid^ le cpf responderá dé’bñena voluntad con la plenitud blemente expresado co la R…</t>
  </si>
  <si>
    <t>Emeriau</t>
  </si>
  <si>
    <t>…ose con «1 dictamen de las comisiones, adopta ambos proyectos de ley. relativos al mismo punto, y luego por escrutinio secreto el todo de la ley. En seguida jura y tona asiento el conde Emeriau , últimamente nombrado Par, Se comienza £ discutir la proposición de Mr. de Schonen sobre el di y se levántala sesión. vorcio. Mr. Merlin enumeralos'incónvenientes que traé consigo el divorcio, y se i ' cÁMAna ttm ros DiruTADO*___ieslondtl 6. opone £ la propo…</t>
  </si>
  <si>
    <t>Emperador, Gradignación del</t>
  </si>
  <si>
    <t>Gradignación del Emperador</t>
  </si>
  <si>
    <t>…s oficiales superiores del ejército, y le comuni (G. de F.) có la noticia. Los individuos del capítulo tomaron parte en la in .. ■ - Las cartas de Roma anuncian la muerte del ímo. Sr. Gradignación del Emperador* y juraron de rodillas vengar el ultraje vioa, arzobispo de Paleimo, y hermano del general Gravina que hecho á su Soberano. mandaba Ja escuadra española en el combate de Trafalgar. La capital y el ejército han manifestado iguales sentimientos ■ , Después del…</t>
  </si>
  <si>
    <t>Encalada, Josef</t>
  </si>
  <si>
    <t>Josef Encalada</t>
  </si>
  <si>
    <t>…buna la cuestión con motivo del proyecto sobre los alboro Vázquez, D. Josef Gonzalo de Avila, D. Francisco Pacheco y tos. Cuando la Inglaterra se vió hace 20 años amenazada por la D. Josef Encalada, el proceso contra dichos acusados por infoe-f Francia ¡qué hizo el gobierno inglés? ¡Dijo: dejadme hacer; en macion, recolección y confrontación; y habiendo hecho relación nada os mezcléis; yo tengo un ejército, ministros y alguaciles que de todo al consejo…</t>
  </si>
  <si>
    <t>Entrada, Fer</t>
  </si>
  <si>
    <t>Fer Entrada</t>
  </si>
  <si>
    <t>…y pretendientes para el afio de 183Í. reconocimiento. masexacto.&gt;&gt; ■- Se hallará en las librerías de-Novillo y de Ibarra. -------Cuadro político de ¡as cinco partes del mundo, por D. Fer Entrada y salida,deboques en nuestros fuerte»........... mín Caballero. Reúne bajo un solo punto'de vista los datos mas . ■ i'.:,: i '■-* Entrada. j: i- importantes de todos los Estados de Europa, de América, y de los mas. principales de Africa, Asia y Oceanissu pobl…</t>
  </si>
  <si>
    <t>Entrada, Gabriel</t>
  </si>
  <si>
    <t>Gabriel Entrada</t>
  </si>
  <si>
    <t>…astian arrestado por. el gobierno enemigo basta el , 17 de Setiembre,,de 1811., qué que,bramando,el arre-,to se Í4 de Marxoi' presentó en Zómaya (en Guipúzcoa) al general en gefe. D. Gabriel Entrada y solida di buques en nuestros puertos. de Mendizabal , quien. le: proporcionó, pasar á Santander , desde donde participó su evasión á la Regencia, pidiendo, al mismo Cádiz si de Febrero, Polaca sarda Kosa, de Buenos-Aires, tiempo ser empleado en la defensa d…</t>
  </si>
  <si>
    <t>Entre, Fran</t>
  </si>
  <si>
    <t>Fran Entre</t>
  </si>
  <si>
    <t>…Mendiola, Sr. marques de la Conquista. Entre el extremo norte de la isla Negra y Ja boya del cabo Blanco, 9a 311'. _ Clate.media de latinidad. El primer premio fue sorteado entre D. Fran Entre el extremo norte de la isla Negra y la punta baja de Sabia por la parte cisco Charro y D. Juan Josef Rivacoba, y le tocó á este último. Segundos: de Lestimo, 21a 0'. Entre la boya del cabo Blanco y la misma punta, 11a 2S;. D. Matías Arauz y D Federico Portill…</t>
  </si>
  <si>
    <t>Enuambeuguas, FtancMCO</t>
  </si>
  <si>
    <t>FtancMCO Enuambeuguas</t>
  </si>
  <si>
    <t>…ía .^^Conlecba.Mdeítixerp curi^nd^VieM, ffmanUJo»)* vo, j pata le fiscalía del crimen de la cksocilleria de Granada, i de aquélla eiudWff Ócia qo*Al gobierno au^iriaM Mgpciato cw, D. FtancMCO Enuambeuguas. 1». prmcjpalet casas de comercio unempré-tuo de8o milloaa» as ¡ Bongó AAadea ^apipás fortificar.ú emita Je ; Carta particular de Berotia posterior al peto del correo ordifruyendo mucho» ¡türseone» con arreglo V proyecto *m OKo*m. mrio , asegura que lo» polac…</t>
  </si>
  <si>
    <t>Eogel</t>
  </si>
  <si>
    <t>…«Instalado en Varsovia el gobierno provisional bajo la presidencia-da, $.&amp;' iin ministerio que habia formado alianza con el populacho. (Morning-Post.) al consejero privado actual, caballero Eogel, y compuesto por iguales partas CÁMARA DE LOS LORES------Sction Jcl 4" de funcionarios rosos jr polacos, se lo prevengo ¿ los habitantes, y Í Ioom Im autoridades dejzdno de Polonia ,Jt fin deque los primeros en tus asuntos ras* ’ &gt;Mop* posible determinar erdú…</t>
  </si>
  <si>
    <t>Eoguldanos, T. López</t>
  </si>
  <si>
    <t>T. López Eoguldanos</t>
  </si>
  <si>
    <t>…S. lorenzo del Escorial, concluido, y ia boca con agua y vinagre, ó solamente con agua, enjuagándose dibujadasD. M. Alegre,por D.cadaJosefunaGómez10 rs. .de Navía, y grabadas por D. T. López Eoguldanos y y‘atrojándola inmediatamente. También aconsejo el dejar en la antesala ó al í« enanilla de marea imperial. Ciento y ocho retratos de varones Ilustres de la aire libre la levita y el sobretodo, y no ponérsela* inmediatamente (esto se nación espadóla, dibujad…</t>
  </si>
  <si>
    <t>Eperir, Gerttertz-</t>
  </si>
  <si>
    <t>Gerttertz- Eperir</t>
  </si>
  <si>
    <t>…a en Lituania con el general Krcutz; pero al de que siete dé ellos fueron cOrtdénidos a muerte, Cuya pena ie üjecfctó^cn llegar al Vístula fue destacada para relevar al cuerpo del general Gerttertz- Eperir*. Kn lós alrededores d¿ feta ciudad,'donde los paisanos ’hibVaft cor.Kt!CO weig, que ha sido destinado al territorio de Czcntoéháu'cbii encargo da arro Atroces oxeesos recorriendo los campos í bandadas y re jando los palacios y be-</t>
  </si>
  <si>
    <t>Erclita, Cervantes de</t>
  </si>
  <si>
    <t>Cervantes de Erclita</t>
  </si>
  <si>
    <t>…. D. Pedro Calderón a Hernán 3. de la Barca, GarclUso de la Vega, Miguel Cortés,te lucios, y que hacen uso de alimentos crudos y de poca sustancia, por esto D. Alonso 3a a vedra , D. Cervantes de Erclita y de Josef Patlfio. se ha visto palpablemente que esta clase es á quien ha acometido mas el cólera. 4. ° D. Antonio Agustín, D. Alvaro de Bazan, B. Sancho Dévlla, Aotollo de NeEntre las personas distinguidas y bien acomodadas, y entre las de la clase medie br…</t>
  </si>
  <si>
    <t>Erezuma, Bartolomé</t>
  </si>
  <si>
    <t>Bartolomé Erezuma</t>
  </si>
  <si>
    <t>…» D. Rafael Montcimyor, D. Petcasio Lorrio, D. Josef Boville,.D, Po podrán hablar a un-tiempo 12 diputados dé Francia. Si se adopta este artículo, dro Gallego, D. Domingo Gallego, D. Bartolomé Erezuma, D. Julian Pe— t se cuida de as observancia, gozaremos todavía mejor de las bcllcias dcl go» logra, D. Mariano Gil López, D. Antonio López Fernandez. oten» representativo. CGf. sár P.&gt; ■ .Los premias de primer orden; adjudicados a jos externos, los obtuvieran…</t>
  </si>
  <si>
    <t>Eri, Paskewitch de</t>
  </si>
  <si>
    <t>Paskewitch de Eri</t>
  </si>
  <si>
    <t>…iencia..'' " ' ' ' ' ____ Se asegura que el Emperador Nicolás ha nombrado al gene-' Y cuando llegúe ef tñstánte fatal . cuandó los lamentos de ral Jómini gefe del estado mayor del conde Paskewitch de Eri—. aflicción resuenen en nuestras desoladMi ciudades/{adónde sé en van. (Cor.) contrarán los consoladores de los afligidos T ;adónde estáráó esto* ____Muchos periódicos alemanes, refiriéndose á cartas de Varso- héroes de la religiónpara quienes nada, vale lá v…</t>
  </si>
  <si>
    <t>Erivan, Padccwitz de</t>
  </si>
  <si>
    <t>Padccwitz de Erivan</t>
  </si>
  <si>
    <t>…ubre último un ukait de gracia, en virtud del cual, según la de nación, 4 la que dejan sin comercio, sin industria y sin esperanza de prosperar; claración del príncipe de Varsovia conde Padccwitz de Erivan, que me ha sido profetas que nos habían anunciado' la exención de la deuda con el Luxemburcomunicada, todos los sargentas cabo* y soldados polacos que buscaron un go, pero que le entregan dejándonos con la misma deuda; provincias 4 quienes asilo en el territi…</t>
  </si>
  <si>
    <t>Erivan, Paskemitck de</t>
  </si>
  <si>
    <t>Paskemitck de Erivan</t>
  </si>
  <si>
    <t>…ibido los siguientes partes de los coman causados. dantes en gefe de los ejércitos imperiales. Al intendente general interino del ejército digo con esta fe Parte del fetd-marlscal conde Paskemitck de Erivan, coman cha de Real orden lo que .sigue: dante ert gefe del ejército activo. El Retí nuestro Señor, á quien he dado cuenta de la consulta ue en 28 de Junio próximo pasado hito el antecesor de V. S. El 25 llegué al cuartel general del ejército que V. M. se ha e…</t>
  </si>
  <si>
    <t>Erivan, Paskewitz de</t>
  </si>
  <si>
    <t>Paskewitz de Erivan</t>
  </si>
  <si>
    <t>…mbrosa sobre dos reductos Petershurgo 5 (17) de Setiembre. que se hallaban entre los caminos, y de lo* cuales se apoderaron con increíble El comandante en gefe del ejército activo conde Paskewitz de Erivan ha celeridad. Toda la artillería que había en ellos cayó «n nuestro poder, y los dirigido 4 S. M. el Emperador el siguiente parte con fecha del 28 de Agosta enemigos que los defendían fueron muertos á bayonetazos ó hechos prisioneros. Al mismo tiempo que se h…</t>
  </si>
  <si>
    <t>…haberse apoderado de la ciudad de Varsovia rusia. nuestras tropas, y que no obstante la cana escrita por el general conde Ktu— Petersturgo 8 de Octubre. Itowiezi ai feld-mariscal conde Paskewitz de Erivan con la fecha del 7 de Se tiembre último, donde anunciaba la sumisión de toda la nación polaca, un El suplemento extraordinario de la Gaceta de esta capital publica el si cuerpo mandado por un extrangero llamado Romarino habia conservado una guiente parte del…</t>
  </si>
  <si>
    <t>…la la revolución, no podrí contar la Puerta con reiteradas notificaciones que se le hicieron de orden del feld-mariscal principo mucho* defensores. (G. de Augjburgo.) de Varsovia,.conde Paskewitz de Erivan, y que despreciando el perdón que le le .ofrecía,, no pensó mas que en continuar la lucha, atrayendo de este modo rusia'. ál "reino de Polonia nuevas calamidades, hasta que en fin, perseguido vivamente * Petersturgo 26 Je Octubre. por nuestro ejército activo…</t>
  </si>
  <si>
    <t>Erivanski, Paskevtitz</t>
  </si>
  <si>
    <t>Paskevtitz Erivanski</t>
  </si>
  <si>
    <t>…ck para aguardar en sus in y de nuestro reinado el 6.0=Firmado.=A7. o/ir.r.” mediaciones las órdenes del Emperador relativas i su futuro destino, no han Proclama del feld-mariscal conde Paskevtitz Erivanski, gobernador general cumplido con esto, y se acantonaron en los alrededores de Modlin; y en esta ■ del reino de Polonia, á los habitantes y autori.i.ides del reino. fortaleza destituyeron del mando en gefe á Malachowski, nombrando a Rybinski en su lugar: refor…</t>
  </si>
  <si>
    <t>Ernesto</t>
  </si>
  <si>
    <t>…e-Jfebréra.:. • ■ Parece que cast'todo*: los individuo*;del .congreso convienen en Copenhague z a de Febrero. que.sé.establezca inmediatamente una-régepciá* - Este, es el Único El conde Ernesto dé Sóhimmelmann, ministro de Estado:y da los Negocios extrangeros, acaba de concluir su larga y hono iñedio que. tenemos -par»mlyariios; jsiprí.Regente logra tomáa con mano fuerte las riendas del gobierno, y h|c*f. respetar. 1* rífica carrera en la edad de 84…</t>
  </si>
  <si>
    <t>Es, Jteef María-Moscoso de</t>
  </si>
  <si>
    <t>Jteef María-Moscoso de Es</t>
  </si>
  <si>
    <t>…uardi a; serán ran; D. Manuel de Laquintana; D; Bemárdino Herafia1; Di -Pedro tínicamente destinados i someter ó á.matarf un .mfjápd^^e \fapf*, Qliver; D. Joaquín Mortola; al Sr.' D. Jteef María-Moscoso de Es notoria nuestra simpatía con Iqs pefenSores . p? Varspviajf pcrp Altaiñira , y D. Esteban de Gástaca , últimos tenedores de 18 vaesta misma simpatía, como cristiano* y como hermano*, ol etngtíyj les Reales señalados con los números 704, 244S, 38;857, 35,265,…</t>
  </si>
  <si>
    <t>Escaiera</t>
  </si>
  <si>
    <t>…ctor del Real conservatorio dé música Marfa)Qrf{ttáp jusíiprcciadp el mismo, título. . hace saber, que el término establecido para la presentación’de la* virtud 4«‘providencia del Sr. Escaiera , teniente corregi solicitudes de los pretendientes á las plazas de alumnos de ta escue dor de esta villa, se cita á los que se consideren acreedores á los ta *de declamación española de este Rea) conservatorio, se. proroga ifienqs quejian quedado por falleci…</t>
  </si>
  <si>
    <t>Escala, Vicente GaUart y</t>
  </si>
  <si>
    <t>Vicente GaUart y Escala</t>
  </si>
  <si>
    <t>…eres. (G. de Lisboa.) Orden.que. haya lugar, con arreglo á lo acordado por la suprema Asamblea de la propia ESPAÑA. . Asimismo los caballeros D. Alejandro Vicentl, conde de Marén, D. Vicente GaUart y Escala, D. Josef Valenzuela Fajardo, D, Angel de Santibadex, O. Andrea Sa Madrid 7 de Setiembre. gas: izaba 1 López, el marques de Vlllalta, D. Ventura Ferran, D. Felipe Díaz Ortega, D. Juan Antonio Pellicer y D. Antonio Colombi, 6 los representantes de estos, se El…</t>
  </si>
  <si>
    <t>Escale-</t>
  </si>
  <si>
    <t>…Saiz de Alfaro, canónigo toñ , sir A. Ciarte, y sir S. Hulse. (Cot.) ie fue de Toledo, y auditor de la Rota Romana, para que en término de 30 dias comparezcan á deducirle ante el Sr. Escale- ■ --y. r i _ -• &gt; •• .ESPAÑA. ■ S ra, teniente corregidor de esta villa, y por la escribanía de Raya. .... ,é ■ .'..Madrid *3dt Ftbrtro. — Se cita á todos los que se crean con derecho á los bienes que . El Re? nuestro Señor, por decreto autógrafo rubricado de…</t>
  </si>
  <si>
    <t>Escalera</t>
  </si>
  <si>
    <t>…ta abintestato el i.* de Noviembre último, pan que en él pfédso y voz dé agradecimiento, de lealtad, de amor, de gozo y de entu peraatorio término da 30 diat acudan al juzgado dét Sr. Escalera siasmo se fepetirá en: meso* de siete dias por los siete millóaes de y escribanía de Sierra con los documentot calificativos da sua achabitantes del remé delas PwjSicilie'/Kjéi W Rey!" {¿El Tiempo.') cioiNatapaicibidoa que da no hacarlo tes panré par juicio.…</t>
  </si>
  <si>
    <t>…presentado la . junta conservadora de la para que en el perentorio término de 15 dias acudan á deducirle compañía de Rea'es diligencias, pidiendo, tener el honor de contar ante el Sr. Escalera, teniente corregidor de esta l illa, y escribanía ,á M. , á su augusta Esposa y á laSerma. Sra. Infanta su augusta de Casado; con apercibimiento que pasados les parará perjuicio. Hijt» eq el núnjero y.al frente de sUs socios;.admitiendo S, M. con . —«...■ Se-…</t>
  </si>
  <si>
    <t>…es, vecino de Carabanchel de abajo, para ,que en,el término caloña, después de leídas y examinadas las memorias escritas sobra de 30 dias se presenten á deducir su derecho ante el Sr. Escalera, :,JU° Deuribirjapuntual y exacta observación Je teniente corregidor de es{a,villa, y porln atcriboai» de Sana-,'pues tpta.tpjjfmi* «futrida enEspadlpkdttdt fi ad» 1800 d 1330; -2.S de ao„ hacerlo las parará pazjuicio. ■ . . , C ." . .. .; ■. ' - ..... v.. ÍN…</t>
  </si>
  <si>
    <t>…a, historia nero que, fpe en esta corte, para que en el término perentorio da trágica de D. Alfonso de Córdoba y Doña Catalina' Sandoval ea. 20 días se presenten en el juzgado del Sr. Escalera , teniente cor tiempo de Henrique iv; un tomo en 8.° con una lámina. Se ha-. regidor, de esta villa y escribanía de Loeches, á solicitar ló. conve Hará á 9 n. en rústica y 12 en pasta en la librería de Cuesta; en i niente : de. no hacerlo les parará perjuicio…</t>
  </si>
  <si>
    <t>…n francesa no pide por sí gamento que este debe hacerles por cuenta de D. Esteban Palacios. ningún privilegio mercantil} pero el bey se obliga á hacerla par --—-En el juzgado del' Sr. Escalera, teniente corregidor de esta ticipé de todas las ventajas, favores y privilegios que gozan las villa, y escribanía dé Mejía, ha hecho instancia Doña María Slodemás naciones extrangeras, sin que para ello se necesite mas que per, residente en París, reclamando…</t>
  </si>
  <si>
    <t>…Valencia; y en todo este tiempo dió nuevas término de 30 diarse presente por sí ó por medio de procurador ‘ pruebas de ata honradez, y del deseo que le animó siempre de sa ante el Sr. Escalera, teniente corregidor de esta villa, y por la crificarse por su Rey y por su patria , llegando su desinterés í tal escribanía- de Raya, i incautarse de los bienes que han quedado grado que mas de una vez, estapdq. enfermo, tuvo que usar una por fallecimienta d…</t>
  </si>
  <si>
    <t>…a, papel 188 y pasta 246. &gt; , , .-m,,™ Íue de esta corte, para que en el término de 30 días comparezcan oÁYc5l^ifeSr?^^R»^if^m*8A p?peJil? K pasta 16. á deducirlo en el juzgadó^el Sr. Escalera &lt;y escribanía de Sancha, -iíjv■FmtoMwwifomk &lt;&gt;,.ó? bajo apercibimiento.. • . ;.,n . ......... • . ...» Arte*-*- deJ- la'* cria-v-,J-'--------■*-del gusano 1 seda por I^es.y^ubal , 8^^ Se s&amp;d á pública subasta la cpnducciop Óe 34,200 fancjas.de V VIS elAl*conn…</t>
  </si>
  <si>
    <t>…r ciego cualquiera puede ver 'que existe. una abierta la suscripción. t-: ■■ .n 1 {ntimá y estrecha alianza entifé’las titeé cortés;.^de ‘ Rusia/ Prtisia y i”í Por providencia'del Sr. Escalera , teniente corregidor de teta el Austria: que está acordado entre ellos un :pláñ de Operaciones, villa, y por la escribanía de Martinez, se cita al Sr¿ inWqúes de cuya ejecución están preparaqdq,]^t el nmyimieoto.sinjolcineo de VillafrancayD. JosePCandelarese…</t>
  </si>
  <si>
    <t>…ién ;se añadió á la celebración de esta fies meses; y no lo liáciéndo Ies parará perjuicio. ■; ta un vistoso simulacro, militar que ejecutaron en honor- del So Por providencia del Sr. Escalera, teniente corregidor de esta berano los regimientos de infantería de línea el Príncipe y A l- y¡lla, se cita al Sr. conde de Paredes, ó á los que representen su mansa, reunidos en el monte Lisano, á las órdenes del. capitán ge derecho á un censo perpetuo sobr…</t>
  </si>
  <si>
    <t>Escanyill, Miguel</t>
  </si>
  <si>
    <t>Miguel Escanyill</t>
  </si>
  <si>
    <t>…L&gt;o-da saber: respecto del la patrimonio; á por la administración mayores por i los via gubernativa; respecto a los menores por la vía judicial, según se acostum zningo ’Puig , i D. Miguel Escanyill: para una ración de Ja catedral, de Cádiz, bra en semejantes casos; pero sjn prévio dictámen del consejo de familia: la vacante por muerte de D. Antonio Josef de la Parra, á D. Joaquín López venta se hatá en nombre y por cuente de los propietarios.” ... Sibor…</t>
  </si>
  <si>
    <t>Escudero</t>
  </si>
  <si>
    <t>…!Mi Torré; vecino que fue de ata corte, para que en el precisó término de¡ 1S dias comjMrezcan á legitimar sus respectivos créditos ante el mttWvblófrnríbitataiconóópb^desucúerpo^ Sr. Escudero, ministro del Conse jo Real, y juez comisionado para 1 • 4 ^ pueblo *i cL atreglo de la testamentarb de dicho D. Dámaso ^ y por Ja escribafiía de Qatríllo; con apercibimiento, que de no'hacerlo ia dútb ' perjuicio ’b.n'n •■w *.¡oq --,.;'íi-,o,iorí i;¡;w ;,'S…</t>
  </si>
  <si>
    <t>Esla, X. A.</t>
  </si>
  <si>
    <t>X. A. Esla</t>
  </si>
  <si>
    <t>26/11/1831</t>
  </si>
  <si>
    <t>Gaceta de Madrid n.º 145</t>
  </si>
  <si>
    <t>…ge-, artista ven un manuscrita español, y publicó en francés Mr. le Sage, traducido al castellaoo por tajosamente conocido por su talento probado, con arreglo i la contrata verifi D. X. A. Esla obrlra, cuya lectura es sumamente agradable, pues es uno de los li bros que llaman de caballería, consta de dos tomos eo g.° Se venden i zo rs. en rús cada de orden del capitán general de Cataluña el conde de Espafia por su ayu tica y *4 eo pasta en la librer…</t>
  </si>
  <si>
    <t>ESPAÑA</t>
  </si>
  <si>
    <t>…do por el sistema de aquel, y simplificado sqguo el gusto del día, para go de resulta de la herida. ^ facilitar la cusefianza de la gramática, por Fr. Joaquín Beraoy de Alustante, profesor ESPAÑA. de humanidades en el convento de Brihuega. Ssta obrita compite con las buenas qun en conocimientos gramaticales y filológicos bao salido á luz, y facilita la ensellanzs Cádiz 17 dt Setiembre. de los discípulos en el carácter y propiedad de dos idiomas, y en…</t>
  </si>
  <si>
    <t>Espinosa, Josef</t>
  </si>
  <si>
    <t>Josef Espinosa</t>
  </si>
  <si>
    <t>…querían ni al Uno ni al otro; una constitución que no El Rey nuestro Señor, en atención al mérito y servicios del .se puede poner en ejecución; la corona ofrecida sin que ninguno coronel D. Josef Espinosa de los Monteros, comandante del 2.° .haya querido admitirla; el despilfarrodel tesoro público; la ha- batallón del regimiento de infantería de Córdoba, 9.° de línea, se .«enda tan desacreditada , que ha sido preciso exigir un préstamo ha servido conferirle el…</t>
  </si>
  <si>
    <t>Esquive, Manuel</t>
  </si>
  <si>
    <t>Manuel Esquive</t>
  </si>
  <si>
    <t>…loa brazos , pintada por Murlllo, y gra han de contratar en la Bolsa y por medio de un agente de cambio, quien des bada por Ametlier, 10 rs. Otra pintada por Mengs, y grabada por D. Manuel Esquive! , i ra. pués de arreglar la negociación al curso del dia, forma la trata que exprese el Estampa de S. Josef, copiada del original de Alonso Cano, que se halla en S. Cri nombre del propietario, el del comprador, y la cantidad que se vende. Pre na de Madrid, a…</t>
  </si>
  <si>
    <t>Estada, Secretario de</t>
  </si>
  <si>
    <t>Secretario de Estada</t>
  </si>
  <si>
    <t>…digenar, y naturalizarlo en toda paiss su autor Mr. Ternaux, traducidas, analizadas y comentadas en algunos puntos prin cipales por D. Manuel María Gutierres; dedicadas al Exento. Sr. Secretario de Estada El 29 del pasado entró en el puerto do Miaban un bergantín ruso pro y del Despacho de Hacienda, y publicadas de Real orden. Véndense en la librería d* cedente de Odesa, con escala en Constantinopla y destino para Inglaterra; el Perez, á* rs. ■ análisis gramatica…</t>
  </si>
  <si>
    <t>Estado, Secretario de</t>
  </si>
  <si>
    <t>Secretario de Estado</t>
  </si>
  <si>
    <t>…eforzarles salió el Juan Qil dé El Capitán general de Andalucía con fecha 8 del actuar desde guia con los paisanos y los dichos Realistas, dirigiéndole al Bejér comunica al Excmo. Sr. Secretario de Estado y del Despacho arroyo donde había dejado i los revolucionarios’, teniendo Gil de la Guerra el parte siguiente: el arrojo de presentarse á Manzanares, el que al momento que «Excmo. Sr.: Tengo la satisfacción de manifestar á V. E. que vió la fuerza que le acomp…</t>
  </si>
  <si>
    <t>…argas en general Páhlen i ha llegado í Lipno; consta de 12 regimientos dé los funerales militares. y - v, . infantería-, 3 de caballería, y 3 baterías, cada'una;de 24 cañones.1 Al Sr. Secretario de Estado y del Despicho de Marina digo Las avanzadas rusas llegan al pueblo de Osiek, que está ¡nmedla-1 de Real orden con esta fecha lo que sigue: . V to al Vístula y á la frontera prusiana. Parece que. Jos rusos antes Excmo. Sr.: He dado cuenta al Ru* nqestro. Señor…</t>
  </si>
  <si>
    <t>…el Real sitio de S. Ildefonso. era reponer por todai partés lascósa*enei estado que ante* tenian. Aun no se sábé cuanto tiempo permanecerá este cuerpo, en Kalisch y su* El Excmo. Sr. Secretario de Estado y del Despacho de Gracia y Justicia inmediaciones j pues espera órdenes'det féld-mariscáll La entrada de' lós rusos lia comunicado al Consejo por medio del Excmo. Sr. decano Gobernador in en ^Kalisch se ha verificado sin oposición; antes aí contrario, los mag…</t>
  </si>
  <si>
    <t>…mente algunos «El presidente del gobierno provisional nos dirigirá todas la semanas por individuos del gobierno revolucionario que siguieron las tropas polacas cuando conducto del ministro Secretario de Estado, partes circunstanciados sobre el es salieron de Varsovia, no tardaron en manifestarse cuales eran en las filas de tado de los negocios de su administración. este ejército por medio de una traición tan contraria á la santidad de los con «Después que se haya e…</t>
  </si>
  <si>
    <t>…favorable, porque es justa Loa avisos del cónsul general de S. M. en Hamburgo de 8 del corriente nuestra causa; y todos los holandeses lo experimentarán si perseveran en el pro al Sr. Secretario de Estado y del Despacho dan claros y evidentes indicios de yecto unánime de sacrificar su reposo vsus bienes por nuestra amada patria.” haberse manifestado en aquella plaza el cólera-morbo; y en este caso de inmi Este discurso fue aplaudido con las voces de Viva el Re…</t>
  </si>
  <si>
    <t>Gaceta de Madrid n.º 151 (extraordinaria)</t>
  </si>
  <si>
    <t>…S. M. los pormenores de esta expedi ción. Dios guarde á Y. E. muchos años. Campamento en el Cortijo del Ingles 5 de Diciembre de 183i.znExcrao. Sr.=Yicente González Moreno.=Excmo. Sr. Secretario de Estado y del Despacho de Gracia y Jus ticia. s? Gobierno militar de la plaza de Málaga. Excmo. Sr —El rebelde D. Josef María Torrijos que desembarcó en las costas del O. de esta provincia á la cabeza de una gavilla de los emi grados á Gibraltar, acaba de caer en mis…</t>
  </si>
  <si>
    <t>…el suyo, apafiol - Adema del parte del S citado en la Gaceta extraordinaria1, y dirigido al mercante, pero sin querer obedecer, siguiendo.siempre sucamtno, pof lo que .le Exento. Sr. Secretario de Estado y del Despacho de Gracia y Justicia con la tiré'un cañonazo con bala,'y no hicieron cato, continuándoles el fuego de cañón noticia de todos los antecedentes relativos á la expedición de Torrijos, se han ‘ hasta que la hice embarrancar en tierra , fugándose to…</t>
  </si>
  <si>
    <t>…pañaba, al mando del benemérito comandante del mismo 'Noviembre de 1831.=Luis López Ballesteros. 4.0 infantería de línea D. Zenon de Tomas, se fueron reuniendo numeroso* El Fxcmo. Sr. Secretario de Estado y del Despacho de Gracia y Justicia tercios de voluntarios Realistas de los pueblos de Cartama, Alhaurin de la lia recibido por el correo de hoy el parte siguiente: Torre, Alhaurin el Grande, Alora, Mijas y otros, cuyo total constituía un Subde legación princ…</t>
  </si>
  <si>
    <t>…re He J83 IT ' ' de 1831 servirá de base de'lá población: ie darán á la Escocia 8 nuevos indi' riduoa, y 5 á la Irlanda: continuará siendo el mismo el número de los indiEl Exento. Sr. Secretario de Estado ydel Despacho de la Guerra'ha reci vidiso* de la Cámara, y algunas crudades inglesas sefáh admitidas ádfthas á la bido del Excmo. Sr. capitán general de Granada dos partes relativos ida in rcproentacion. Algunos pueblos de la cédula B pasarán á la de la A, y…</t>
  </si>
  <si>
    <t>Núm. 155..... ** €7?. GACETA EXTRAORDINARIA DE MADRID DEL JUEVES 1 ó DE DICIEMBRE DE 1831. ARTICULO DE OFICIO. El Eterno. Sr. Secretario de Estado y del Despacho de la Guerra ha recibido por «• traordinario despachado por el gobernador de Málaga en 11 del corriente un oficio en que participa, que á las once y nema de aquel día habían sido pasados por las armas, con ar reglo al articulo l.° del Real decr…</t>
  </si>
  <si>
    <t>Estanislao</t>
  </si>
  <si>
    <t>…rega del temo 9 al' mrdino.IbafgucflgouU, Búrgos Sclterta Puente y hermano, Cá precio de 13 rs. tomo, como igualmente en las provincias. diz Manuel y Rabel da la Piedra, Cartagena D. Estanislao ____ Se cita á D.‘ Rudesinda Gómez, hija de D. Bruno, iptendenta Rolaudi ¿ hijos, Ciudad Real D. Manuel González Méza, Cór ente fue de la provincia de Salamanca, y muger de D. Vicentede doba D. Felipe Ochaita y compañía, Corufia IX Juan Francisco Castro, capi…</t>
  </si>
  <si>
    <t>Este</t>
  </si>
  <si>
    <t>…nte ¿p la partida en persecución D. Josef Lopez Mor operaciones militares, entrando, en ‘ el reiyio con todas'las tropas. reno , hérido levemente en la refriega, grado de teniente coronel Este movimiento se verificó én distintos.puntos, y se combinó de de volúntanos Realistas, y que se proponga al inspector general .manera que 8ü3 hombres ; puedan reunirsc^cjiapdo se quiera^qn 20 de dicha arma por-;el comandante del escuadrón , al: sargento 2.® hor…</t>
  </si>
  <si>
    <t>Este, Juan Fernan</t>
  </si>
  <si>
    <t>Juan Fernan Este</t>
  </si>
  <si>
    <t>…Otro segundo roe sorteado éntre D. Juan Fernandez de Castro, Nota. Las marcaciones arriba indicadas son todas de la brújula. D. Tomas Gabriel y D. Cirios Dóncel; y cayóla suerte á D. Juan Fernan Este fanal se-puede marcar en todos rumbos, excepto entre el N. J N. E. dez de.Castro. 1 y el O. * N. O., en cuyo caso lo ocultan las tierras mas elevadas de la isla da Primer aña de filosofia. El primer premio: Excmo. Sr. marques de la Paxo. =: Corfú 10 de Junjpd…</t>
  </si>
  <si>
    <t>Esteban</t>
  </si>
  <si>
    <t>…stiguar Por un ukare imperial ruso fecho en Petersburgo el. 21 de que no son sólo pobres labr^dorélHos'quc habitan en Atica. (Ar- Enero (2 de Pobrero) y autorizado por el ministro conde Esteban ‘ reo deSmirna.'í • Grabowski, ha sido nombrado el feld-mariscal Diebitsch Sabalkanski gobernador'general dé las waivodias polacas de Cracovia; RUSIA. dé Sandbmir, de Kalisch, de Lublin, de Plock, de Masovia, de Petehíáréó. 6 ■ Je Marta. Podlachia v de Angúst…</t>
  </si>
  <si>
    <t>Esteban, Epifanio</t>
  </si>
  <si>
    <t>Epifanio Esteban</t>
  </si>
  <si>
    <t>…ue &gt; estorbaron su ejecución en S. M.,D. Antomo Prat , el juea privativo interino D-jostf Berdonces, y el tiempos en que podía disponerse de sumas cuantiosas. director facultativo D. Epifanio Esteban, me acompañaron y. me dieron toda* Dios guarde * V. E. muchos años. Valladolid 26 de Octubre dé 1831.= las nociones que juzgaron necesarias pata el .objeto que me proponía. La. loor Exemo. Sr.=JotéfOdoneJl.=Exemo. Sr. Secretario de estado ydel despacho gitud…</t>
  </si>
  <si>
    <t>Esteve, Ralael</t>
  </si>
  <si>
    <t>Ralael Esteve</t>
  </si>
  <si>
    <t>…ara que pudieran sus progreso» ensanchar y bene los mejores profesores espafioles, cada una I rs. ficiar la organización. . . Tres vistas dél anfiteatro de Murvledro, grabadas por D. Ralael Esteve y D. To Si la asistencia es puntual, no es menos recomendable la disciplina de I» mas Enguidanos, cada una i rs. tropas; y cuesta coyuntura, hácia el aniversario de las primera» ¿ importante» •uará.)Vista en perspectiva de la plaza de Algeciras, por Eoguidaaos, za rs. (…</t>
  </si>
  <si>
    <t>Et</t>
  </si>
  <si>
    <t>…uestro reinado el 6.°^:Firmado:ccN¡colas—Por el Emperador y Rey , el persiguiéndole , para lo cu*l atravesó el rio de' Nida &gt; cerca del pueblo di bu— ministro secretario de Estado conde Et. Grabowski.” Jawailc; V después de haber andado 35 versras encontró á los rebeldes en una po&gt;¡ctoa ventajóte cerca de SkalmerSti; pero los atacó inmediatamente, los PRUSIA. íchó de la posición y los denotó.; y en seguida loi persiguió hasta las fronte- Berlín…</t>
  </si>
  <si>
    <t>EUemborough</t>
  </si>
  <si>
    <t>…de serlo luego que le en servaciones , y presentaría una mocion después de las vacaciones de Navidad. cuentra, pues hace constituciones con mas facilidad que las ejecuta. Y por El lord EUemborough preguntó si era cierto que el gobierno portugués otra parte, aun cuando sucediese todo de muy. distinta manera', su voluntad de habia dado órdenes para que no quedase en Macao ni un solo ingles; pero no berla ceder á la de los extrangeros, que por premio de s…</t>
  </si>
  <si>
    <t>Eugenio</t>
  </si>
  <si>
    <t>…sta el instante de su advenimiento al fi esta capital de vuelta de su expedición en Bélgica.Trono belga no se h* visto en situación de poder daros pruebes de su solicitud. JUr. el conde Eugenio dé Harcourt, embajador de Francia en la corta daXstáhsit unidos 4 un Estado que hacia prosperar vuestra industria y vuestro co mercio, por medio de sus relaciones coloniales y de iu esplendor marítimo; t») Ctan kilogramos hacen roTtibrai castellanas. jaro en…</t>
  </si>
  <si>
    <t>…nación de quien Mentí tedrica- frittic* dt Itt ¡tútiet it inven tari» y partición dt kerenclat, por »e aleja! Glande es, á la verdad, el dafio que causa á un pais la degeneración D. Eugenio de'Tapia, autor del Febrero «vlrin : segunda edición en un tomo eo S.* de sus hijos; pero es mucho mas perceptible, mas inmediato ymás irremedia Se halla en Madrid en la librería doPerez: Barcelona , Piferrer: Valencia, Fauli: ble el que por ella deben experi…</t>
  </si>
  <si>
    <t>Europa, Je</t>
  </si>
  <si>
    <t>Je Europa</t>
  </si>
  <si>
    <t>…10q.tf03 30. 41.703,453 i ' I 1 Eqrojn ea particular, cónipúéstó de 30 mapas': un tomo en fo 3.° Idem ••■esesits* 4*-9o*»5$9 io* 4?.957»3í8 19^ lio, pastabolandcsaV 140 ri.'—.Mapa general Je Europa, según su IdtOle**^Mi&gt;M!* 43 5®5.*77 * Áíif}**7 30 estado .actual, en, «jos pliegos de marca imperial, 34 rs—Guia general-Je correo*, paitas 'y camino* del reinó d* España , con, 170.715,3ro i8f ~ *71-762,105 334- un mapa itinerario de la peninsul*, por IX Fr…</t>
  </si>
  <si>
    <t>Eustasio</t>
  </si>
  <si>
    <t>…ta en las librerías de Mattpn y Boii, y en la de Villanueva..__ El Emigrado franee t, memorias que pueden'servir para la histo ÚAlll lOTEMAf. ■ ria dé todas las. revoluciones, por D. Eustasio dé Villqiefior y ...... ...... t Acuña: tin jomo en 16.°. marquilla á io n- pasta 7 8 rústica. So oficia de los pueblos donde kan cabida tdífftniSósndyarts Jeta hallará en las mismas librerías. . f . . . rj Real lotería moderna en el sortea del dia je ayer. —…</t>
  </si>
  <si>
    <t>EVSIA</t>
  </si>
  <si>
    <t>…su yerno está únicamente encargado de donde se infiere que los rusos están perfectamente instruidos de entretener al visir. ^cuanto pasa en Varsovia, como lo prueba una carta del general EVSIA. . Rosen el general Wlodeck, en donde le anunciaba el día en que él general Klopinscki había abdicado la dictadura, y el en que el •Ptter¡burgo 9 de Abril. general -\Vcissenhof había hecho dimisión del mando en gefe del Se acaba de publicar el siguiente ukase…</t>
  </si>
  <si>
    <t>Ewabi, Luis</t>
  </si>
  <si>
    <t>Luis Ewabi</t>
  </si>
  <si>
    <t>…conde Diébitscb; u!,peter-por Witáa, dió y Patrimonio, ce llama y emplaza á todo» loa intúmadna y éercé. /ames da haber rédbRló inrti'iiiBcimM*. Esta pre- i; dona é'laa bienaa de D. Luis Ewabi, coueaife «ut faa Al Rail fadlitará mucho.lte értneióflrtfl odio contra loa «oléeos Museo da prntetm, qua telteció intastado ao Pam aa id de Agos- Jél;w$^r:%d^^teÉéteitebi^:iáte’«brN'teii:na. to d« i8i9;pen qua en el término pnciso da to dtei eompanzIi;coété'…</t>
  </si>
  <si>
    <t>Excma</t>
  </si>
  <si>
    <t>H4 VKAMCI esposa condesa Señora Ndel «.embajador Excma. &lt;Je Ofalta, «.la .rn. faIJ(8ÚS de cor«if¿ ppfj'fcqisfpuencia C. en esta áiabSífc S. M. . I 3Lí £ I arV- e&gt;Mj n -in&lt;r: t Í-J I 3b QST.nl/i, Fin/ JT at Marta. ’'...tína larga y penosa enfermedad. Hace algunos meses sufrió esta seBofid dé~Hoy. * CfncñrpSñToo co…</t>
  </si>
  <si>
    <t>EXÍRANGERAS, Chrzanowski NOTICIAS</t>
  </si>
  <si>
    <t>Chrzanowski NOTICIAS EXÍRANGERAS</t>
  </si>
  <si>
    <t>…después de'haber dirigido una columna sobre Brzoza, PARTE NO OFICIAL. asi para ver. st envolvía nuestras tropas, como para hacer una 11athada falsa sobre él camino de Sienníza. El general Chrzanowski NOTICIAS EXÍRANGERAS. énvió» tres batallones, tres escuadrones y dos cañones sobre Cyeanka • KtOHlA. pur* recibir al enemigo; y la división de Rybinski se adelantó Varsovia 18 de Julio. ■■ ■ hácia Minsk para reforzar la vanguardia y moderar el ataque de Aseguran que el fcid-maris…</t>
  </si>
  <si>
    <t>Expelía, Ramoóyicente</t>
  </si>
  <si>
    <t>Ramoóyicente Expelía</t>
  </si>
  <si>
    <t>…óbstinxn en créer; ló^ contrario tomando infortnea de lo* ancianos, ó por otros medio*, se servirán, se ponen por lo ntisM0‘ énguerra abierta contra nosotros: invo comunicarlo al Sr. D. Ramoóyicente Expelía, flcald* de casa.jr. can la violencia, é inauguran la anarquíx Dad pues al nuevo minis* corte «.comisionado po* S. M. ¿ enlK.otra* cosa*, pau, procura* ^ ixrib iói médios de castigar á lo* pesturbadores.** hallazgo de U; expiada jóych,: á quám 4«be ipttrqiise…</t>
  </si>
  <si>
    <t>Eydzewskt</t>
  </si>
  <si>
    <t>…enr Idem 8. ' lo del .paisauage. En esta escaramuza parecieron los centuriones Juan Dom— ® general Dembinski ha sido nombrado gobernador de esta capital. Su •browtki y Trojaby; el capitán Eydzewskt cayó prisionero de los cosacos, y división, que te bailaba en Praga, hizo antes de aper su entrada en esta ciu fueron herido* los centuriones Leslly, Gajewski, Jwkowski, Zylinski f dad, yendo á su cabeaa el coronel Sierakowski, nombrado, últimamente gene Kiis…</t>
  </si>
  <si>
    <t>Ezpeleta, Joaquín de</t>
  </si>
  <si>
    <t>Joaquín de Ezpeleta</t>
  </si>
  <si>
    <t>…ia Real de infantería el mariscal de cam dolas i la secretaria de la superintendencia sita en el Real teatro del Fondo, én don de las admitirá S. E. hasta fia de Marzo de 183a. po D. Joaquín de Ezpeleta, las tropas cuyo lucimiento iguala á su acreditada —Por la subdelegadon general de bien» mostrencos se venden en pública -sub lealtad y amor al Rey, y á su laudable disciplina, desfilaron'saludando,'rin asta 14 capitales de censos impuestos sobre los propios…</t>
  </si>
  <si>
    <t>Fabvíer</t>
  </si>
  <si>
    <t>…Real de España 60. Renta per serán quizás causa de que su pais pierda las bellas y nobles insti petua de ¡don 46. tuciones que le había dado el magnánimo Alejandro; tal será el El coronel Fabvíer cesó el día 5 en el desempeño del destino resultado de esa loca y desatinada empresa. -de general comandante de la plaza de París. Le ha sucedido cl ge «La orden por la cual se llamaban á sus regimientos los licen neral Da'rHíilec(CofiV«rMM.) ' ■ ciados, acab…</t>
  </si>
  <si>
    <t>Faest</t>
  </si>
  <si>
    <t>…ía, tomó el camino •cercarse la vanguardia enemiga se destacó hacía la calzada de Se- que conduce á Lublin, y cerca de Wnonow, entre Opolo y Belroczyncr. una división al mando del general Faest, con el objeto zyee, encontró el ejército del general Witt, cuyas fuerzas ascen de que cayese sobre el flanco del enemigo. Asi se verificó; y el dían á unos 249 hombres con 30 piezas dé artillería. El general qoqshue duró hasta las siete de la tarde Varias ca…</t>
  </si>
  <si>
    <t>Fahlen</t>
  </si>
  <si>
    <t>…guieron la misma dirección; á saber: la segunda división •saviA. de granaderos y la guardia imperial, excepto una brigada de caballería ligera. Belgrado 3 de Agosto. El cuerpo del conde Fahlen , la tercera división de granaderos y la primen Las cartas de Constantinopla siguen anunciando una crisis general y una brigada de coraceros formaban otra columna que costeaba el Buzra. explosión que podrá muy bien producir el desorden mas general én la admi…</t>
  </si>
  <si>
    <t>…erpos de los generalesno surtiendo pronto efecto dichos medios en el todo ó en alguna parte , se pro ceda í la retasa y subasta general, según se practica con los demas géneros co conde Fahlen y el barón Krcutz. Apenas comenzó á rayar &lt;1 día cuando nuestra infantería y la artilleríamisados de permitido comercio, estableciéndose en este caso los sellos y demas designada para el asalto se pusieron en movimiento, y luego que se hubieronprecauciones co…</t>
  </si>
  <si>
    <t>FAISK, Hendry</t>
  </si>
  <si>
    <t>Hendry FAISK</t>
  </si>
  <si>
    <t>…a Chlopicki, quien se viene á esta capital. (f)bssrvador austríaco d en aquellas'aguas. Ya se han embarcado 80 hombres á bordo del Welleiley, navio de 74; y luego lo verificara el teniente Hendry FAISK8-»AJOS. -con 88 homhtes en el.navío almirante:Asia, con lo.cual quedan Bruselas 6 -dt Abril. •completas ias tripulaciones de ambos navios. El Donegal, de 74,, Ha llegado á esta Mr. Rogier, secretario de la legación belga y el Curacoa se-están disponiendo pira…</t>
  </si>
  <si>
    <t>Fajardo, Josef Clavijo y</t>
  </si>
  <si>
    <t>Josef Clavijo y Fajardo</t>
  </si>
  <si>
    <t>…natural, general p particnlar, escrita en francés por el conde de Bufha.cantado ya én la Cámara dos ó tres veces el TV Dcum , en honor de la paz fon, y traducida al castellano por D. Josef Clavijo y Fajardo, director que flie del que ha sabido conservar..... Concluye diciendo, que espera que de hoy en ade Real gabinete español de historia natural: consta de 33 tomos en 4.0, inclusa la vida lante se harán cumplir Igs leyes con mas energía qué hasta aqtii. de Bufi…</t>
  </si>
  <si>
    <t>Fajardo, Josef Valenzuela</t>
  </si>
  <si>
    <t>Josef Valenzuela Fajardo</t>
  </si>
  <si>
    <t>…que. haya lugar, con arreglo á lo acordado por la suprema Asamblea de la propia ESPAÑA. . Asimismo los caballeros D. Alejandro Vicentl, conde de Marén, D. Vicente GaUart y Escala, D. Josef Valenzuela Fajardo, D, Angel de Santibadex, O. Andrea Sa Madrid 7 de Setiembre. gas: izaba 1 López, el marques de Vlllalta, D. Ventura Ferran, D. Felipe Díaz Ortega, D. Juan Antonio Pellicer y D. Antonio Colombi, 6 los representantes de estos, se El Rey nuestro Señor ha tenido…</t>
  </si>
  <si>
    <t>Faligeneralísimo</t>
  </si>
  <si>
    <t>…r«n. da.rppsici«m favorable, íjq Minsk, ^sta yetaguandiá se halla en Italia ¿aeacqmpondrá dei5ó$ hombree alas órdenes del tai atacada inmediblemente por el. génqral d» infantería conde Faligeneralísimo baron deErimenf. .. ¿í .. ti# o;:a. &lt;ó teaúf wehttsufc.ipns^erable ^de-muertos ____ Enel Diario deComercio drAmheree se lee lo siguiente: . b y heridos, hasta Dembe-Wiélkie, donde tomó posición. la pér - »Amberee 19 deMkyo. SeCánúneia qué el; 'Príncipe de'Saj…</t>
  </si>
  <si>
    <t>Faria, Josef Alvares de</t>
  </si>
  <si>
    <t>Josef Alvares de Faria</t>
  </si>
  <si>
    <t>…icente Alonso Verdeja. lea parará perjuicio. ——En virtud de providencia de los Sres. del Real consejo de las Ordenes se citó 4 los herederos de D. Josef Valdés, D. Autonio Cornel, D. Josef Alvares de Faria, D. Joa Precios corrientes Sr. Ignacio y Don duque de Lancaster-ó duque de D. de Caúaveral, en la Habana en 30 de Julio ele 1831. quín la Roca, Sr. ' • -* 1 / D. y poseedores Agustín Sr. conde Lancaster, Josef que de Cervellon, Echararri, Azúcar blanca... ...…</t>
  </si>
  <si>
    <t>Fauvage</t>
  </si>
  <si>
    <t>…erdo del •n ella .por haberla abandonado precipitadamente los polacos. Los rusos obser enemigo. van la disciplina mas exacta sin cometer ningún exceso: se han restablecido los «El general Fauvage, que mandaba la 2.a brigada de la 1.a división, ejecu puentes del rio Wartha; y los cosacos, aprovechando esta proporción, han tó este movimiento con mucha prontitud y felicidad. Un breve cañoneo soste trasportado al cuartel general de Kiodawa las heces y mon…</t>
  </si>
  <si>
    <t>Favkewitz</t>
  </si>
  <si>
    <t>…á rodos y ¿ cada uno que el comandante en , Habicn,do dado cuenta al Rey .nuestro Señor de un oficio del subí nspector gefe del ejército activo feld-mariscal príncipe de Varsovia conde Favkewitz de infantería, su fecha 16 del que rige, en que cor, presencia de lo dispuesto de Erivan, ha participado á S. M. que el general de las tropas polacas Skry— ¿n los artículos 5.° y 8.° del soberano decreto de 14 de Julio último, consuln jenski con la caballería…</t>
  </si>
  <si>
    <t>Fcrhahdd</t>
  </si>
  <si>
    <t>…, papel 2 bajó las t»s« y OQndiciones yguieii'tes: ' * íéáles, rúsíica %l r'r™ . . 1.a ., Que la postura próáipuesta es Ude 509Ysi'Vp.'por un iñó, Idértv con e( R¿v huesttÓ Séñdf' D. Fcrhahdd. vit y S. Mi1 y 553 por .cuatrienio, cuya .cantidad.^»e ha de entregar por niita- Dántea 'ph ,l‘8l4.'&gt;'^i%!^ti&lt;¿á' 4J.y^'^^VoiÍti«iila^f.^ ' ’ 'l! ’ 4&lt;s: laprlpeja.en l.° de jEjaéro de 1832&gt; y’"h»í pitada en l.®'d¿;: ‘ Los «¿Hbriptores ai Dierionatív reográji…</t>
  </si>
  <si>
    <t>Fcsch</t>
  </si>
  <si>
    <t>…at Je Diciembre. Aplaudimos la decisión del ministro del Interior, que redu ce de ia á 9 por 100 el interés anual que et monte de Piedad dé Todavía no ha entrado en el cónclave el cardenal Fcsch. La París ha de cobrar en lo sucesivo dé los que empeñen* prendas en causa de ello se atribuye al disgusto que ha tenido en que el gobier dicho establecimiento. Sin embargo , nuestros vecinos del otro la no haya hecho salir de esta capital á su sobrino el hij…</t>
  </si>
  <si>
    <t>Fe</t>
  </si>
  <si>
    <t>…d, ¿ usar del que se crean asistidos; con apercibimiento: que«8”, papel S r*., paste 8».,'; que de no.hacerlo,.sin nueva citación, les parará perjuicio. . Decreto* tklR#t nuestro: Sr. D. Fe*vavdo tu desde 4 de , ■ .En virtud de providencia del Sr. D. Josef María Fernandez ll^ro dé Í814 harta fin de Diciembre de 1827, toda la colección de Córdoba , del Consejo de S. M. en el Real y supremo de Ha dé Í2rto«ip*y'iin Apéndice á lo* temo* 1.a, 2.a, 3.…</t>
  </si>
  <si>
    <t>Feder</t>
  </si>
  <si>
    <t>…circunstancia de poderse llamar una falta nptable.' recibido isí\*oSi(Idi) Por lo demas esta contradicción contribuye á- confirmar úna ____Ayer salió de está capital para Viena el príncipe Feder— verdad que cada dia es mas- evidente; á saber, la impotencia en que rico dé-'Sclíwírtzenberg con- la misión de anunciar la i legada á se encuentra el poder para constituirse á presencia del principio Cherbourg del ex-EmperadórD. Pedro y de su hija Doña María…</t>
  </si>
  <si>
    <t>Federi</t>
  </si>
  <si>
    <t>…a las tropas estaban formadas en la piara, y general de aquel reino al feld-marísctL Paskevitz; y es porque la experien de allí salieron á maniobrar fuera, mandándolas eti gefe el príncipe Federi cia ha manifestado que es peligroso confiar un cargo tan difícil y de tanta res co. ( Tribuna alemana.) ponsabilidad á un príncipe de la familia imperial. Se cree que el gran duque Berlín.\i'de Octubre. ■. Miguel no permanecerá en Vareo»¡a sino el tiempo nece…</t>
  </si>
  <si>
    <t>Federico</t>
  </si>
  <si>
    <t>…erno nacionaHOs'ha recibideicon la; vo el'éjército. Se compondrá éste de tres divisiones bajo las órde-’ ntskóé atención. Parece que; el general tomára-él mandó de la ca- tres del príncipe Federico. Los comandantes de ellas serán los Íé^- ‘ Mén'á, que ha quedado‘vacante por dimisión del geñeéal Szém-' ñicntés gerteralei Van-Qeen, Meycr y él duque de Sajoáiabeck. Mr. d’^xcelrmhs 'há pasado por él; teírntório ‘ austríaco’ sin Weinur. ' ; ; 1 ' ' ./'■ ‘ qu…</t>
  </si>
  <si>
    <t>…ocolo número 22, pero sin indicar fecha..jfté este documentó extractamos rqqiíéijgúe: ciudadela. «Los plenipotenciarias reunidos en, conferencia ^fujn.eqnveni- El dia Í7 :llegó el príncipe Federico en uní goleta de va por; fondeó este junto al fuerte de Bath; é inmediatamente pasó do que en caso que el. gobierno belga deseche las ba¿és establecidas én los jprecederitesJ protocolos, inclusa la évacuacipnjcf?! ;gyjm du S. A. R. á inspeccionerlo, verifican…</t>
  </si>
  <si>
    <t>…..... la causa de esta'1 ocurrencia , envié como parlamentario al capitán Van-Minina» »No trato de induciros á una reacción: al contrarío, mis miras son enteradel estado mayor del príncipe Federico, para que preguntase al comandante oc . mentc pacíficas, pues todas las revoluciones producen desórdenes y ocasionan la plaza qué razón lubia podido dar margen i un procedimiento, que a mía desgracias; pero sí os invito á que cada pueblo, cada cantón envié un…</t>
  </si>
  <si>
    <t>…tuvo en el cuartel general de su ejército el Rey de Holanda, nia, y finalmente los gefes de los clubs patrióticos y los redactores y colabo acompañado del príncipe de Orange y del príncipe Federico, para distribuic radores de los .periódicos revolucionarios, habían salido de Varsovia hacia al recompensas á los que se han distinguido en la última campaña. gunos días por temor de verse excluidos de la amnistía que podría concederte. El miércoles último, a…</t>
  </si>
  <si>
    <t>Federico, Guillermo</t>
  </si>
  <si>
    <t>Guillermo Federico</t>
  </si>
  <si>
    <t>562</t>
  </si>
  <si>
    <t>…,por mas tiempo el ¡presentar al Rey un plan cualesquiera de reforma ____ Dicen que la Conferencia de Lóndra ha decidido que se ofrezca el tro parlamentaria.” " ' no de Grecia al príncipe Guillermo Federico, hijo segundo del Rey de Ho i , nLa efervescencia popular pudo muy bien en Ciertos momentos parecer apa- landa. Este príncipe tiene la edad de 34 años, y está casado con una hija del *sd*;; pero en los de la miseria y apuro no podia menos de desarrollarse con…</t>
  </si>
  <si>
    <t>Feijoó, Manuel Rodríguez</t>
  </si>
  <si>
    <t>Manuel Rodríguez Feijoó</t>
  </si>
  <si>
    <t>…to, Ali pón Uelmjvóraces llamas. cante Carratala, Valencia Cabrerizo, Palma de Mallorca Guasch, y Barcelona Tomer. • AVISO. ------Los que se consideren con derecho á los bienes de Don Manuel Rodríguez Feijoó, difunto, natural y vecino de la villa Por providencia del Real juzgado prusiano de la Pomerania de Mora, provincia de Toledo, se presentarán á deducirlo en el y de Rñgen, y áinstanciáde lps hertrtanos de Klinkowstrom, se juzgado de Ja misma por b escribanía…</t>
  </si>
  <si>
    <t>Felipe</t>
  </si>
  <si>
    <t>…reto. ción de dicha renta por el término de dos años, pagando en cada Art. S.°- La dirección de la Real Caja de Amortización ex uno los cuatro millones de reales que el empresario D. Felipe tenderá con arreglo á las prevenciones que le dirigiréis una instruc Riera.ha ofrecido, inclusos los arbitrios de partícipes, y dedu ción sobre el modo de presentar las suscripciones ó solicitudes pa ciéndose de dicha cantidad los 82,579 considerados á la ciu…</t>
  </si>
  <si>
    <t>…los romancistas, el eximen de costum 10, con calidad de que In venta ha de ser,arreglada :á lo prevení- bre, al cual se dará principio el' 28 dsl propio mes y sucesivos. do,R0» el Sr. D. Felipe ty en su Real cédula de 7 de Julio de F no hqdp.ser en menos de709 rs., en que ha sido El director del Real conservatorio dé música Marfa)Qrf{ttáp jusíiprcciadp el mismo, título. . hace saber, que el término establecido para la presentación’de la* virtud 4«‘p…</t>
  </si>
  <si>
    <t>…ambios Riva Moreno ¿ hijo, Segovia D. Domingo Ciareis: Segura, Se dé la bolsa deEbria, donde dice. Cinco gor 100 consolidado/ 85 villa D, Rafael de la Madrid y df la Túrii, Soria. D. Felipe /r. JO c, léne 88&gt;V. 30 C. -d ■ ut: y;j.'s .i1# , ^t;v, V!*'H ti.;;'.i ■■ ii;í lá</t>
  </si>
  <si>
    <t>…e la hittoria de toe drahee i de eu dominación y aperrée en España des de el reinado de Ulito Valid, califa ommladjta, alio de J. C. 711, hasta su extermi nio de Espaúa por el Rey D. Felipe 111: obra Interesante para la mas fácil Inteligen En la Gaceta núm. 101, artículo de Marsella, dimos noticia del volcan cia en esta parte de nuestra historia, escrita por ei caballero Fiorian y traducida at castellano é ilustrada con notas. Un tomo en 8.» que…</t>
  </si>
  <si>
    <t>FelipeMónlau, Pedro</t>
  </si>
  <si>
    <t>Pedro FelipeMónlau</t>
  </si>
  <si>
    <t>…ios Elementos de botánica por Aqoiles Richard, traducidos al que les ha sugerido su ingenio y reflexión. Podríamos aquí recorrer y examinar, espaiol de la4.aedición francesa, por D. Pedro FelipeMónlau, adornados con ocho como de paso las producciones de algunos bien acreditados por su fama; em láminas, podran.pasar 4 recoger el lomo i.» y adelantar el. importe del a.° en esta pero el principal objeto es manifestar el análisis de una, oída siempre con $ia—.…</t>
  </si>
  <si>
    <t>Félix</t>
  </si>
  <si>
    <t>…s para el recibimiento del ejército portugués en Rosas, ' fbrmácion. óé..su acantonamiento ypróvision de víveres para su ANUNQOÍ ' sybríitercia, coinüioriándolc, juntamente con el coronel D. Félix //Colpnj panjnbaljaren el método de marchas y de acantonamien- - Tratado iel álgebra ó de las^.dislocaciones, fracturas, y do* fós qüe debia observarse cm aquj?l ,ejérc¡to. Poco tiempo después - oías enfermedades dé los huesos, y otros síntomas particulares,…</t>
  </si>
  <si>
    <t>Félmenton</t>
  </si>
  <si>
    <t>…bías, añadió, no ignoro las causas que dirigen á Tos ministros. agradecidos. , ■ Ultimamente,ha publicado la Revista dé Edimburgo un artículo ■ . . . «La rióta comunicada,)por elr lord Félmenton al'príncipe de bástante instructivo, él cual puede mirarse como la expresión del Talleyrand &gt; prueba suficientemente lo que el gabinete-ingles se-ha ministerio actual: en este artículo se citaban con.grandes elogips interesado en .la ¡decisión dé loé negocios…</t>
  </si>
  <si>
    <t>Feo</t>
  </si>
  <si>
    <t>…108 y rústica 88. « . - «n virtud delAcombo público de la nación, «k la corone ptrte- • Arte poética por Arriara, papel 8 y p«ta 12. Artículo ó tratado de paz entre el Rey mustio Sr. D. Feo» aes$,á un Príncipe desposeído de ella por le ley nueva. Decanos expresamente reconocen * porque D. Podro, *o!o y sin que coope Bando vm y S. M. Danesa, rústica 4» - ' - . i Biblioteca espafiola por Castro, tomo 1 .• folio, rústica 4&amp;* ~ rase «u pueblo, liabi…</t>
  </si>
  <si>
    <t>Fer, Francisco</t>
  </si>
  <si>
    <t>Francisco Fer</t>
  </si>
  <si>
    <t>…ediaciones de dicha ciudad, con las armas en la mano, y cuyos nombres ton los siguientes: D. Josef María Torrijos, D. Juan López Pinto, D. Roberto Boyd, D. Manuel Flores Calderón, D. Francisco Fer nandez Golfín, D. Francisco Ruiz Jara, D. Francisco Pardillo, D. Pablo Verdegucr «le Osilla, D. Juan Manuel Bobadílla, D. Pedro Manrique, Joaquín Cantaiupe, D. Josef Guillermo Gano, D. Angel Hurtado, D. Josef María Cordero, Josef Caler, Francisco Arenes, D. M…</t>
  </si>
  <si>
    <t>Fer-, Kamon</t>
  </si>
  <si>
    <t>Kamon Fer-</t>
  </si>
  <si>
    <t>…Asimismo se ha servido nombrar para uña canongía dé la santa ócupa’'éó 1» escíla generál , coh‘ relación-al piano Forte de seis oc iglesia de Búrgos, vacante por fallecimiento de D. Kamon Fer- tavas: está sacado de Jos ^mejores métodos que actualmente rigen aandez-Alonso, ¿D.BuunonConde Pelayo. - én todos los Conservatorios de música : por D. F. M. y Gr. Se ha llará á 4 rs; en los almacenes de música dé (Miptegui. y Hermoso:, ' JUii béti^dieps que…</t>
  </si>
  <si>
    <t>Fermínae</t>
  </si>
  <si>
    <t>…mo ín rera, Toledo D.‘ Romualdo Huertas, Valencia Di HenriqüeOshea teres de4 pos 100 que actualmente disfrutan, que por abora .ro y compefiía, Valladolid D. Luis de Rojas, Vitoria D. Fermínae libren mu documentos al portador que por la mitaddel total de Elctzalde, Zamora D. Mateo Hernández de Medina, áEaragozá de los qales.existentes, y que sus tenedores ¿ dueños reciban.en D. Juan Toron. ■ \ cambiad» ellos bien sea extractos de inscripción trssfe…</t>
  </si>
  <si>
    <t>Fernan</t>
  </si>
  <si>
    <t>…perma Ror resolución'de &amp; M.-L han sido promovidos al grado de necer en los colegios. no solo el tiempo necesario parí completar tenientes feld-mariscale* los generales mayores el príncipe Fernan cualquiera de estas facultad», sino también dos afió* nías, para do: de: Hetsc-Homburgo i Cárlos de Falskenfurst y él príncipe consollaar^c y perfeccionarse en ei las, estableciendo a o becas cuan Hobtnlohc-Langemburg. do menos en cada1 colegio, 4 para teolog…</t>
  </si>
  <si>
    <t>Fernan, Nicolás</t>
  </si>
  <si>
    <t>Nicolás Fernan</t>
  </si>
  <si>
    <t>…ñora, rústica 2 rs. (JV continuará.) en los semblantes la mayor alegría. - El Exento. Sr. virey manifestó í todos su satisfacción y aprecio; . La Derrota de los Pedantes: su autor D. Nicolás Fernan y. para estrechar mas y. mas los vínculos de amistad y confianza dez de Moratin: un tomo en 8.a Véndese i S rs. en rústica en la que felizmente reinan entre las tropas y moradores, dio una mag librería de la viuda de Quiroga. nífica función, cual correspondía…</t>
  </si>
  <si>
    <t>Fernandez</t>
  </si>
  <si>
    <t>…políticas que había adoptado; la or aquellos infelices habitantes corre sin piedad en defensa de sús ti ganización que habia ofrecido es incompleta y mala..........” (G. ranos. El general Fernandez se había apoderado de BarranquilUí; de F.-y ' ' ■ y contra él salió de Cartagena el 14 de Febrero el general Mon— ____ El Monitor contradice al Nacional del 22, el que con re tilla. En Sábanalarga se há levantado el pueblo para reponer al ferencia á carta de…</t>
  </si>
  <si>
    <t>Fernandez, Alfonso</t>
  </si>
  <si>
    <t>Alfonso Fernandez</t>
  </si>
  <si>
    <t>…a competido-con su fortaleza y pudieran tener. ardimiento. —Ignorándose el paradero de los herederos de D. Gabriel Marín, presbítero, M Benito Velasco, D. Cirios Perez Tornielane, D. Alfonso Fernandez y D. Nlcasio de la Cámara, vecinos’que ftieron, lo* dos primeros de A randa de Duero, y lo* otros tren SEAIS* lOTEKIA*- de esta corte, se les cita en virtud de providencia del Sr. de Cavia, alcalde de la Real casa y corte, y jofz |de la testamentarla de D. Antonio Romuald…</t>
  </si>
  <si>
    <t>Fernandez, Antonio López</t>
  </si>
  <si>
    <t>Antonio López Fernandez</t>
  </si>
  <si>
    <t>…lo, dro Gallego, D. Domingo Gallego, D. Bartolomé Erezuma, D. Julian Pe— t se cuida de as observancia, gozaremos todavía mejor de las bcllcias dcl go» logra, D. Mariano Gil López, D. Antonio López Fernandez. oten» representativo. CGf. sár P.&gt; ■ .Los premias de primer orden; adjudicados a jos externos, los obtuvieran . Antonio Gutiérrez, D. Joscf Giran, D, Francisco Llord, D. Josef Do- roatocAt. ■ ' tninguez de la Torre; Di Antonio CoinésrD. Casimiro Nietp, D. To…</t>
  </si>
  <si>
    <t>Fernandez, Estanislao</t>
  </si>
  <si>
    <t>Estanislao Fernandez</t>
  </si>
  <si>
    <t>…va ha sido demostrar positiva -mencionado comandante general del Campo, que esta facción,.al mente á-los ilusos la unión que reina entre los pueblos, el ejérci Amando del supuesto D. Estanislao Fernandez, se habia dejado ver to y los voluntarios Realistas: que son inútiles sus esfuerzos para ven los montes de. Castillejo, término de los Barrios, y que 150 desunirlos, y que la ciega obediencia de las tropas y voluntarios ¿revolucionarios, procedentes de Gibral…</t>
  </si>
  <si>
    <t>Fernandez, Josef María</t>
  </si>
  <si>
    <t>Josef María Fernandez</t>
  </si>
  <si>
    <t>…, papel S r*., paste 8».,'; que de no.hacerlo,.sin nueva citación, les parará perjuicio. . Decreto* tklR#t nuestro: Sr. D. Fe*vavdo tu desde 4 de , ■ .En virtud de providencia del Sr. D. Josef María Fernandez ll^ro dé Í814 harta fin de Diciembre de 1827, toda la colección de Córdoba , del Consejo de S. M. en el Real y supremo de Ha dé Í2rto«ip*y'iin Apéndice á lo* temo* 1.a, 2.a, 3.a y i.0, papel cienda, y juez de ministros del mismo, se ha mandado convocar276 n.,…</t>
  </si>
  <si>
    <t>Fernandez, Juan</t>
  </si>
  <si>
    <t>Juan Fernandez</t>
  </si>
  <si>
    <t>…r del citado buque que se halla depositado' seis -libros instructiva» en premio.de su aplicación sobresaliente; habiendo, en la isla de Curazao: debiéndose entender en el Haya con D. Juan Fernandez de acreditado loa respectivos maestro) D Cornelip Gómez Cadifunos y maestra fiero, en cuya corte reside en la actualidad-^ y én Madrid con -su apoderada D. M&gt;-, Dota Margarita de Ezpektaicl icio y buena dirección con que cumplen su de- unel García Rodríguez:…</t>
  </si>
  <si>
    <t>Fernandez, Manueljacobo</t>
  </si>
  <si>
    <t>Manueljacobo Fernandez</t>
  </si>
  <si>
    <t>…dice pertenece mayanego que. fundó Dolía Qara Caballero, por agregioso» ^ GALICIA, ^ y qoe á ¿1 hizo Dolía Teresa Manuela Vázquez de Duefi», para que Caldas de Reyes y de Cuntis. D. Manueljacobo Fernandez, es el término de 30 ¿¡« comparezca en forma legal y por la esen Santiago: desde 1.a de Julio i 30 dé Setiembre. cribenía de cámara de Abuin, á contestar y presentar los titulo* Caldsiasisle Tuy. D., Víctor González, cp Viga; d»4s 1.* primordial» ds diche ofi…</t>
  </si>
  <si>
    <t>Fernandez, Martin</t>
  </si>
  <si>
    <t>Martin Fernandez</t>
  </si>
  <si>
    <t>…lustrada cpn varias noticias y documentos inéditos pertenecientes á y otrosí semejantes en perjuicio de la seguridad pública y de leu-’ la histqrie:y literatura de .su tiempo, por D. Martin Fernandez do magesfad, formando proceso sumarió y puramente verbal , por el Navarretc. Un tomo en 8.° inarquilla, con el fsc-eimile de una cual conste el hecho y sudad sabida, sin sujeción á fórmulas cúrta de. Carvantes, su retrato bellamente grabado por Amctller, judi…</t>
  </si>
  <si>
    <t>Fernando</t>
  </si>
  <si>
    <t>…o afianzar ante todo; pues en Wilna se hallan to conferir el título de duque de Saboya al mayor de sus hijos, el davía los almacenes, los trenes y casi todo el material de su ejér príncipe Fernando, y el de duque de Genova al segundo, el prín cito. (Coi.) cipe Víctor: S. M. ha dispuesto la formación de una guardia ur ------ Un diario de Varsovia contiene el artículo siguiente: «Hemos bana en todo el reino.” (Id.) visto copia de una orden del ministerio…</t>
  </si>
  <si>
    <t>…que se liga á todos los actos de la vida social, y «En celebridad de los dias de nuestro augusto Soberano el Se que difunde en todo ¿1 pueblo el terror y la consternación. Al ñor D. Fernando vii (que Dios guarde), estaba anunciada en esta aproximarse aparejan aceleradamente los buques, los ejércitos hu capital la primera ascensión aerostática de D. Domingo Blinó, yen dcsordcháaamente comb después dé una derrota; los Soberanos natural de ella, la…</t>
  </si>
  <si>
    <t>…tar el abandono y mala tura que haya favorable. fe de las llamadas repúblicas americanas. Proyecte de decreto sobre las rentas extranjeras. Concluyen las variedades estadísticas. »D. Fernando vii por la gracia de Dios &amp;c. (9) Obras públicas. «En atención á que el presupuesto de gistos de 1331 asciende á 599 mi Se proyecta la prosecución de la plaza principal de la ciudad de Avila, llones de reales CIO). que estaba paralizada mucho tiempo hace, y s…</t>
  </si>
  <si>
    <t>Fernandóv</t>
  </si>
  <si>
    <t>…rado el Rey nuestro Señordel expediente promovido, en los desposorios, con la Princesa María Ana á nombre' dél Rey las oficinas del ejército de Castilla ia Vieja por el presbítero Don Fernandóv. ' ' . Francisco Saiazar, coronel de &gt; caballería que fue en la guerra de Esta ceremonia se ha celebrado con la mayor solemnidad. La -la independencia f sobre quese le. continúe abonando el sueldo do comitiva que acompañó al embajador era muy numerosa." Toda»…</t>
  </si>
  <si>
    <t>Fernánpuerto, Antonio</t>
  </si>
  <si>
    <t>Antonio Fernánpuerto</t>
  </si>
  <si>
    <t>…obra: el 4.0 se dar* dentro de uno* dias. Esta» sujeto* también á la cuarentena lo* buques que, en el tránsito del •Refieliante tokre lar calenturee remitentee i intmmttnter, por D. Antonio Fernánpuerto de su procedencia á este, hubiesen-comunicado con otro que viniese de dez, cirujano déla Rral familia, y-penslontdo de mérito por S. tu.; dicha obra se alguno de los paraget demarcados. vendeen la librería-de Viana-á • rs. envústica. —-—Manual de higiene arre…</t>
  </si>
  <si>
    <t>Fernindo</t>
  </si>
  <si>
    <t>…ia ig lib.17 i^_jSéntanderá I f b^_Bilbao »Pára solemnizar su advenimiento al trono seha dignado ádtm idcm.__Cadiz par.MScT¡Ua idan.—Málaga^ benefició— nuestro Soberano él jSéfiór D. Fernindo ít expedir doe decretos Oranada i i 4 dafio__.Alicante per—Valencia é- dafiói Barró ’tfoif ftchi 18 y to dél corriente. Fot él primero se remite parta lona á pesos fuerie* 1 beneficio—Zaragoza § dalla, .¡Coewlt 1 i de las penas impuestas pór delito* político*…</t>
  </si>
  <si>
    <t>Ferran, Ventura</t>
  </si>
  <si>
    <t>Ventura Ferran</t>
  </si>
  <si>
    <t>…l, conde de Marén, D. Vicente GaUart y Escala, D. Josef Valenzuela Fajardo, D, Angel de Santibadex, O. Andrea Sa Madrid 7 de Setiembre. gas: izaba 1 López, el marques de Vlllalta, D. Ventura Ferran, D. Felipe Díaz Ortega, D. Juan Antonio Pellicer y D. Antonio Colombi, 6 los representantes de estos, se El Rey nuestro Señor ha tenido á bien nombrar para una canongía de la presentarán en la referida contaduría para enterarles de un asunto que les interesa.…</t>
  </si>
  <si>
    <t>Ferrar, Francisco</t>
  </si>
  <si>
    <t>Francisco Ferrar</t>
  </si>
  <si>
    <t>…nde se sienten aun mayores daños parece ser en el va parte de sus arrabales, con un pequeño mapa de sus cercaníaspor lle de Carranza. El mismo dia 13 , precedido de aterradores re D. Francisco Ferrar, académico de mérito en la clase de arqui lámpagos y truenos, sobrevino un gran aguacero, que haciendo tectura, individuo de la Real de San Cárlos, y grabado por Don' aalir de madre á un riachuelo que pasa cerca de la Nestosa, anegó Manuel Peleguer, director…</t>
  </si>
  <si>
    <t>Ferrcr, Josef Moreno</t>
  </si>
  <si>
    <t>Josef Moreno Ferrcr</t>
  </si>
  <si>
    <t>…tidiana.)* 4 * * * * cúal Péréé; para la de Pojop, Nucía y Benidorm á DI Antonio EKrihtn ó* Milán con fecha 4 del que rige.. »En ésta ,«?*— Miteú y Borja; para la de Crevillente 4 D. Josef Moreno Ferrcr; pita! sá. .Jjjp reunido va muchos afectos y partidarios de. ,1* ex-. para la deiBuñol 4 D. Francisco de Paula Ortiza; para la de Pego femilii U««l dé Francia; estos mártires de la legitimidad han sido. a'D. Francisco de Paula Perez; para la de Castellón de A…</t>
  </si>
  <si>
    <t>Ferreras, Juan de</t>
  </si>
  <si>
    <t>Juan de Ferreras</t>
  </si>
  <si>
    <t>…z, Arias Montano, Gonzalo Fernandez de Córdoba, húmeda* en qué respiran un aire corrompido, siendo ellos ademas generalmen D. Francisco Quevedo y Villegas, el gran duque de Alba y D. Juan de Ferreras. D. Pedro Calderón a Hernán 3. de la Barca, GarclUso de la Vega, Miguel Cortés,te lucios, y que hacen uso de alimentos crudos y de poca sustancia, por esto D. Alonso 3a a vedra , D. Cervantes de Erclita y de Josef Patlfio. se ha visto palpablemente que esta c…</t>
  </si>
  <si>
    <t>Fesch</t>
  </si>
  <si>
    <t>…en la peste y en la virue una casualidad, digna de notarse por la reflexiona que ha podido producir, el la; y que el peligro de infección que corre un individuo sano que se aproxi cardenal Fesch, que aistia á su Santidad en el trono pontifical, estaba colo ma a un enfermoj estará en proporción directa de la falta de ventilación, de cado precisamente en frente de la ilustre desterrada. (Diario dt Roma.') aseo y de apacio que haya alrededor del enfermo…</t>
  </si>
  <si>
    <t>FeuPresidente</t>
  </si>
  <si>
    <t>…á la tribuna. , 5 cañones; mas temiendo los árabes ser cortados, retrocedieron, y Mr. Mauguin: También he pedido la palabra. -precisados á pasar bajo el fuego dedos tiradores-del general FeuPresidente: Después de Mr. Guizot. . cheres, sufrieron enormes pérdidas. Mr. Guizot se opone al orden del día, insistiendo en.que la El general Berthezene los persiguió por espacio de dos horas Cámara acuerde lo que guste sobre la propuesta de,Mr. Rambu- por el camino d…</t>
  </si>
  <si>
    <t>Fiorian</t>
  </si>
  <si>
    <t>…elipe 111: obra Interesante para la mas fácil Inteligen En la Gaceta núm. 101, artículo de Marsella, dimos noticia del volcan cia en esta parte de nuestra historia, escrita por ei caballero Fiorian y traducida at castellano é ilustrada con notas. Un tomo en 8.» que se vende á I rs. en rústica y ie submarino aparecido en la mar que baña la costa meridional de la isla de Sici en pasta en Madrid, librería de Munaiz y Millaca. lia : acabamos de saber que de…</t>
  </si>
  <si>
    <t>Fiscal</t>
  </si>
  <si>
    <t>…l Consejo de la pre dé Serpentario hácia los círculos de declinación dirigida al signo cedente soberana resolución, y de lo expuesto en su razón por &lt;A de Escorpión. (D. de Roma.) Sr. Fiscal, se ha servido acordar que para su cumplimiento se co TXANCtA. munique áesa sala de alcaldes, y á las chancillerías y audiencias, i fin de que la trasladen á los corregidores, alcaldes mayores y or Tolosa 34 de Febrero. dinarios de sus respectivos distritos &amp;…</t>
  </si>
  <si>
    <t>Flahaut</t>
  </si>
  <si>
    <t>…dada por el conde de que las últimas maniobras del conde Paskewitch indican un» grande audacia, porque ha abandonado, por decirlo^ asi, sus co Tolstoy, asciende á 1009 hombres. El conde Flahaut, embajador de Francia, ha comprado en 329 municaciones con la Lituania y el interior de la Rusia con el ob francos los muebles del difunto conde de Alopeus, ministro da jeto muy probable de dar una acción decisiva. Es de notar que hasta las dos de esta tarde…</t>
  </si>
  <si>
    <t>Flechilla</t>
  </si>
  <si>
    <t>…olíticos, asienta un indivi Lechuguinos y charlatanes , ó los majaderos en el garlito , pieza duo á la parte favorable, negando ciegamente su asenso á la ad «n un acto original de D. Flechilla, á 2 ts.—.Valeria y Beauversa de una misma narración. (Se concluirá■) tnanoir, ó la Caprichosa penitencia, novela de madama Genlis: un'vcflúmen en 16.a marquilla con dos láminas finas, á 6 rs. rús tica y 8 pasta.__^4íiivinanzas , ó sea colección de charadas y…</t>
  </si>
  <si>
    <t>Florcz</t>
  </si>
  <si>
    <t>…» tf ir Qdiihr, que en Cartagena habia tranquilidad; pero que en Bogotá y Panamá sucedía Ayer tuvieron una subid» nsaiénnUs todo* loe feudo» público», y prin todo lo contrario. El general Florcz habia enviado tropas contra ata última cipalmente las accione» ski banco. ciudad por haber declarado que *1 istmo quedaba independiente de Colom Toda» las familias polaca» que ee habían refugiado en nuestra capital vuel bia, (id.) ves á marchar i su pata. nAZ…</t>
  </si>
  <si>
    <t>Flores</t>
  </si>
  <si>
    <t>…ticias drisperirinn, (fimttts dt Btrlm.) muy-aflictivas sobre el estado actual de la Colombia; cuyo extrac to «como sigue: ■ ASSTXtA. . Lh ciudad de Chagres ha sido incendiada. El general Flores ha •traído I su partido á Ovando y á López. En el interior del pais VtfHS 1 i» JM¡sps» ae bao decidido á sostener la constitución de 1830. Ál mismo Se han recibido noticias da las Orillas del Danubio, según las tiempo que en Venezuela Tovhr ha sido nombrado p…</t>
  </si>
  <si>
    <t>Flores, Ramón</t>
  </si>
  <si>
    <t>Ramón Flores</t>
  </si>
  <si>
    <t>…ya y el centro de las rocas de Lagadia, S2° SO'. Clare tuprcma de ídem. El primero, D. Francisco Pareja. Segundos: Don Observaciones. Francisco Javier Dalmaccs, D. Manuel Canales, D. Ramón Flores y D. Jo sef tfenriquez. Este fanal se ve estando á lo largo de Paxo desde el N. 4 N. E. navegan Humanidades. En la proa* latina el primer premio D. Pedro Sistemes; do al N. Viniendo del S., entre Paxo y la tierra, no se ve antea de marcarle ídem en el Verso D.' Venan…</t>
  </si>
  <si>
    <t>Flores, Tomas</t>
  </si>
  <si>
    <t>Tomas Flores</t>
  </si>
  <si>
    <t>…. Joaquín la reforma, comprobada por una demostración mas completa todavía que las anteriores: 3.a La prolijidad de las proporciones en ci repartimiento de fon -Josef Pastorfido,á D. Tomas Flores: para otra de la catedral de Plasencia, Vacante por fallecimiento de D. Juan de la Torre y Caraba lio, á D. Manuel dos, y las de los capítulos de gasto con los de sús créditos: 4-° Satisfecha la Xiburcio Diaz: para otra dé la de Avila, vacante por renuncia de…</t>
  </si>
  <si>
    <t>Floriau</t>
  </si>
  <si>
    <t>…enediciónrústica.en folio, podrán verificarlo en dicha librería al respec Varias vates: Pira mañana! para mañana! - "i Ornalo de Círioba d ta conquista de Granada, escrita por el caballero Floriau. , Mr. Jay, tajando de la tribuna: «Esta ley urge muchísimo-, mas vale «lar Publícala en español D. Juan López de Peñalver, en freí tomos en 8.° El particular pon i los pobres, «pie hacer grandes discursos sobré la miseria del pueblo.” aprecio que ha merecido…</t>
  </si>
  <si>
    <t>FOIONIA</t>
  </si>
  <si>
    <t>…nel Slupezki, el licoristaKessel (cuyos NOTICIAS EXTR ANGERAS. tres cuñados asesinaron en la noche de 29 de Noviembre de 1830 al conde de Haucke, ministro de Guerra), el ingeniero general FOIONIA. Saluzki, el gentilhombre ruso Fenchure, un hermano del ayudan Varsovia 25 de Junio. te de campo del gran duque Constantino, y una señora rusa lla - ‘Aquí se güarda un gran secreto sobre todo lo que se proyecta, mada Bazanow. En casa de Kessel se cogió la caj…</t>
  </si>
  <si>
    <t>Foncillas, Joaquín</t>
  </si>
  <si>
    <t>Joaquín Foncillas</t>
  </si>
  <si>
    <t>…n las librerías de Hermoso y Tejada. dignidad de maestrescuela de la catedral de Cuenca, vacante por ____ Se cita á loe sugetos que se consideren con derecho 4 los bie renuncia de D. Joaquín Foncillas, á D„Gerónimo Priego: para nes que han quedado por fallecimiento intestado de D. Valero una canongía de la catedral de Almería, vacante por muerte de Farlét , cadete que fue del Real cuerpo de Guardias de la Persona D. Antonio Lanfranco, á D. Joaquín Pastorfi…</t>
  </si>
  <si>
    <t>Fondos</t>
  </si>
  <si>
    <t>…nenkampf, que lia salido';tdé'pos- Zdndres 24 de Jumo. langen con su división. Se dice que el objeto es acabar enuáatols batalla con la insurrección dé Lítuania. La artillería del general Fondos públicos. Tres por 100 consolidadas. 82f. Gielgiídsé c0tnpone dep6 {Mezas de varios calibres. Al principio fij lord Canciller presentó ayer en la Cámara alta la siguiente ré creyó que la intención de este gefecré dirigirse hácia la costa rcspucáta-de S. M. al…</t>
  </si>
  <si>
    <t>Fontecilla, Miguel</t>
  </si>
  <si>
    <t>Miguel Fontecilla</t>
  </si>
  <si>
    <t>…caballería y artillería ; caballería é Infantería de linea y ligera del e;ército; sueldos de todos sus géfes y oficiales &amp;c. En fin otras tantas tablas como habe Música. Primeros: D. Miguel Fontecilla, D. Joaquin Márcdlcta, Don res por todos conceptos corresponden á los cuerpos. Se extractan todas las Reales ór Pedro Madrazo y D. Gonzalo Lifian. Segundos: D. Francisco Cabrera, Doit denes que autorizan los abonos, los que sufren ó no descuento, y últimament…</t>
  </si>
  <si>
    <t>For-, Benito</t>
  </si>
  <si>
    <t>Benito For-</t>
  </si>
  <si>
    <t>…para otra de la catedral de Málaga, tro y construcción de los artículos y prendas de vestuario y montura del Real cuerpo vacante por promoción de D. Esteban Rodríguez de Salas, i D. Benito For- presentarde Guardiasmuestrasde la Personaen el términodei Rxxdenuestro25 días,Sabor,de padopodránazul hacerturquí,susgraua,proposicionessarga «lety cedello: para otra de la colegial de Talavcra de la Reina, vacante por falle mismo color, lienzo laval, galones…</t>
  </si>
  <si>
    <t>Foro, Rafael</t>
  </si>
  <si>
    <t>Rafael Foro</t>
  </si>
  <si>
    <t>…vista y corregida en París, traducida del francés al espaflol por ei Toledo. Trigo, de 30 á 32 rs. fanega: cebada, de 1Q á 12 id.: aceite, de profesor de medicina y cirugía el Dr. D. Rafael Foro*: un cuaderno en 4.0, á 8 rr. 54 á 60 rs. arroba: vino, de 30 á 32 rs. arroba, todo dentro de puertas. ro rústica. Se halle de venta en esta corle en la libraría de Escantilla. Valencia.__Alicante. Trigo, de 14 á 15 pesos el cahíz.- cebada, á 6 id : —Se baila…</t>
  </si>
  <si>
    <t>Forton, Pantaleon Luzas y</t>
  </si>
  <si>
    <t>Pantaleon Luzas y Forton</t>
  </si>
  <si>
    <t>…ñas atenciones.- MM., mero Qrtega; para el corregimiento de Albarracin á D. Josef . Rosambcau y Menars están siempre acompañados de muchas per- ■ Corvi y Marco; para el de Fraga á D. Pantaleon Luzas y Forton; soaas, y us criadas llevan, todos la escarapela blanca. . ara el de Onteniente á.D. Juan Antonio Marco; y para el de Se dice qua la duquesa de íerry tiene laintencion de conocer S i joba 4 D. Pedro Aparicio. y ver" bien ésta ciudad, 'antes de pasar á Turin ;…</t>
  </si>
  <si>
    <t>Foy</t>
  </si>
  <si>
    <t>…o ni voto, y qué no presenta otros títuloé _Los periódicos da León alcanzan hasta el 24 del corriente. Según la Ga- que un privilegio de nacimiento y los servicios de su padre (el general Foy.) eeta Leonesa , la acción entre los jornaleros y la tropa de línea volvió á co «Los Ministros de V. M. han desconocido igualmente por otro decreto leu menzar el -22, continuando hasta el 23 por la mañana, que con la salida de la derechos constitucional» de l…</t>
  </si>
  <si>
    <t>Fprrer, Mariano Rubio y</t>
  </si>
  <si>
    <t>Mariano Rubio y Fprrer</t>
  </si>
  <si>
    <t>…24., rústica. *20. , vs, ■■ consejo de la Guerra se cita a D. Vicente Mariano Rubio, co Colección de ^Reales cédulas*^ instruceioiitp,,drdeiMs y demat: mo uno de los herederos de D. Mariano Rubio y Fprrer, capitaqi' disposiciones'ael ramo de Pifisjtpi,, 4.®, rústica ILfP». : . ' que fue de infantería , y regidor perpetuo de la ciudad de Valen ' Colección de leyes y ordenabas :de plantas,,decretos , institu-i cia , para que en el, término de 30 dias se presente…</t>
  </si>
  <si>
    <t>Fran</t>
  </si>
  <si>
    <t>…r de moral, muy para 4 rs.—Conversaciones Vales consolidados al cont. 29 y 29J. plazo \ b. Zaragoza £ d. y educar en la piedad á las señoritas jóvenes, en francés y castellano por D. Fran 8$ Bilbao consolidados Id.,no sin operaciones. din, tó».; é id. Corulla * 0 8 e&gt;M» cisco tomos ha 30 ¿res pasta en Flores, marquilla, rs. Todas en á obra» at d» 100 Deuda Cádiz ■} .negoc. por del 5 papel 6$ id. á 1 Santiago Razóla. en venta la id. llan la lib…</t>
  </si>
  <si>
    <t>Francia, Arias Gonzalo de Mendoza y</t>
  </si>
  <si>
    <t>Arias Gonzalo de Mendoza y Francia</t>
  </si>
  <si>
    <t>…suscripción, —Las conferencias eclesiásticas it ia dideesis de Angers, traducida? ai castellana sofía desorganizadora de la sociedad no reconocía otro principio de moral sino por D. Arias Gonzalo de Mendoza y Francia, de las que no han quedado, sino una el ínteres ilustrado del individuo humano, como si todos los hombres pudie docena de juegos, se bailarán en la libreril de Clfuenres: su precia joo rs. pasta ran ser sabios, como si aun los mismos sabios lo fuesen cuando r…</t>
  </si>
  <si>
    <t>Francis</t>
  </si>
  <si>
    <t>…trional de Ja isla. Sobre esta nino Saenz, obteniéndole el último. . \ . roca hay 5 pies de agua, y al rededor 17 brazas. Retórica. Primer premio: D. Manuel Bertiozabel. Segundos: D. Francis Los buques que navegan desde el O. para pasar entre Paxo y el cabo Blan co Sánchez, D. Tomas Ibarrola, D. Juan Surada, D. Cirios Doncel y Don co; arrumbarán el nuevo fanal al S. O., haciendo rumbo después al N. E. De Josef Mateos. El premió de aplicación de esta…</t>
  </si>
  <si>
    <t>Francisco</t>
  </si>
  <si>
    <t>…a provincia de Ma Jjfattnx eoxci araqpey. retirada de qsterpupto, ea recibió una drid ; con apercibimiento que pasado dicho término sin haberlo ■fuerte contusión: á M del tcnicnie general D. Francisco,Horcasitas, .verificado le parará perjuicio. ; r. ;; J f: j IMPRENTA REAL</t>
  </si>
  <si>
    <t>…ación último se presentó al Excmo. Sr. comandante general dé Marina equívoca, quiso conformarse con ella. Esta es la suerte de toda de este apatadero el subdelegado de la Chorrera D. Francisco combinación mixta; no pertenecer &amp; nada, no gobernar cosa al Martí y Torréns, participándole acababa de llegar á este puerto la guna, ni contar con ningún apoyo. balandra vivero, de'su propiedad, nombrada la Esperanza, á «En una nación en que da partida se ha…</t>
  </si>
  <si>
    <t>…monía, el con ejecutiva de Castilla la Nueva con arreglo al soberano decreto de trapunto y la .composición; De orden de S. M. Madrid, en la 18 de Marzo último. Es sn presidente el brigadier D. Francisco imprenta Real, afio de 1831: un tomo en folio de marquilla; llano; y asesor el alcalde de la Real Casa y Corte D. Josef que comprende 132 páginas de impresión, 38 láminas de ejem Zorrilla y Caballero. Los brigadieres D. FranciscoCasasola y Don plos de música,…</t>
  </si>
  <si>
    <t>…y fthó Valle , hiá tenido 4 bten, poriRéal orden cómünicáda á laCéluis’ Adani ¿acusados y convtetosrdehaberse. rcuüid&lt;r édos insttt^ ■va en 22 de érié mes, .concéderKid, criteudd D. Francisco da aentes en la noche del 3 de Febrero último, ¿efécpMle destruí Miguel Capdet los honora de alcálde‘d*í crímcn de la audiencia /laautoridad fegítíhlá.^'^:^ • ; :*¡¡ \fciOtuH si «opio de Zaragoza. ' '■'? c; - i&lt;-' i___ Las cartas de Parata haccn tin grande en…</t>
  </si>
  <si>
    <t>…■ Por providencia del Sr. Cavia, alcalde de Corte, se convoca la Regencia del;Reino, reconociendo estos servicios, lo nom- 4 junta general á los acreedores de la testamentaría de D. Francisco ~bró en 1812- ministro del tribunal de Guerra y Marinajy en 1814# de Cavarrus, conde de su apellido, para el dia 6 de Junio próxi -cuando S. M. tuvo 4 bien restablecer él consejo, de la Guerra, se mo y siguientes en la escribanía de Montoya á las doce en punt…</t>
  </si>
  <si>
    <t>…stán comisionados para insultar al gobierno Asimismo se ha servida nombrar para el corregimiento, do féi$H$tíes,.l. incitarlo á la guerra. Conviene saber que si los fran Andujar á D. Francisco. Laso y Haro: para la segunda «tenencia ceses toman ía iniciativa, el gobierno ingles , ateniéndose á los tér- de Asistente de Sevilla á D. Josef Maceda: para la alcaldía ma jninós de lqs tratados en que se estipula defender i Portugal contra yor de Ciudad-Ro…</t>
  </si>
  <si>
    <t>…om tica, y debe saber el idioma vascongado. Loe memorial» se remi postura de que han dado ejemplo en los años anteriores , propia tirán francos de porte por todo el mes de Junio á D. Francisco de un establecimiento en que se reúnen los productos de nuestra Egusquiza. industria, y que por tanto puede considerarse como un templo eri __Hal)ándose de venta en la Real caballeriza de S. M. diferen* gido á las artes por la munificencia del Ruy nuestro Señ…</t>
  </si>
  <si>
    <t>…os los siguientes; uno i favor de las arcas de asedias anatas de encomiendas de la orden de Santiago, de &lt;J6oB rs. de capi Iatbo* 5 de Noviembre. tal : otro al «te las memorias de D. Francisco de la Cotesa, de 147,94a rs.: otro al del mayorazgo del Sr. D. Juan Curlel, de 960a: 01ro al de las religiosas bernardas (vul go Valleras) de esta corte, de 300B: otro al del mayorazgo de Requesens, de di,&lt;10; Ya hemos dado una idea, aunque breve, de los fest…</t>
  </si>
  <si>
    <t>Francisco'-Gébeyj’</t>
  </si>
  <si>
    <t>…es debén componer la junta administrativa de-la compañía j rCsiíftah^7 ra .echarlos sobre el Másela, y qne tc1 e$peraq.- de un momento do electos 4 pluralidad dé votos 'los Sresi’ D. Francisco'-Gébeyj’ otro, .lleguen á nuestras fronteras una división de caballeríaf D. Juan Bautista Alvaréda v D/Julia'n''Altüna, los ctiílés cóíi* prusiana que está,en-camino,-.y otras ¡mine rosas, divisiones de tro-* el empresario se reunieron al día siguiente 28. : '. pas.pr…</t>
  </si>
  <si>
    <t>Francisco, Juan</t>
  </si>
  <si>
    <t>Juan Francisco</t>
  </si>
  <si>
    <t>…con los y muerto intestado en la ciudad de Zaragoza, se presentarán por ' súbditos de la regeneré, pagando loa derechos establecidos, sin sí' ó por .medio de apoderado en Cádiz á D. Juan Francisco de que él gobierno tunecino pueda ponerles ningún impedimento, ni Garaycoechea, quien los pondrá en comunicación con D. Andrés apoderarse de las mercancías extrangeras ó del pais, que les corres Palacios, de Caracas, con el fin deque puedan acordar sobre un p…</t>
  </si>
  <si>
    <t>FranciscoBollo</t>
  </si>
  <si>
    <t>…ez, D. Joscf Giran, D, Francisco Llord, D. Josef Do- roatocAt. ■ ' tninguez de la Torre; Di Antonio CoinésrD. Casimiro Nietp, D. Tomás Santero, D. Félix Alamo, D. ToesesGutierrer, D. FranciscoBollo^.Pon Ordeti árl.íi,i B ReynuptroSeñor, ceano comnvfante general del ejér Atañas» Maré, D. Josef María González, D. Carlos Diccnta, D. .León cito , manda declarar quéeeducida parte del segundó" regimiento de infantería, Asen je, D. Josef Altúbe, D. Gregorio He…</t>
  </si>
  <si>
    <t>FranciscoCasasola</t>
  </si>
  <si>
    <t>…en folio de marquilla; llano; y asesor el alcalde de la Real Casa y Corte D. Josef que comprende 132 páginas de impresión, 38 láminas de ejem Zorrilla y Caballero. Los brigadieres D. FranciscoCasasola y Don plos de música, el retrato del autor copiado del de la edición de Francisco Mallent y Navarro; los coroneles; D. Esteban Miró y Londres en el Real establecimiento biográfico de Madrid, y el D. Niebla» Duran , y los tenientes coroneles D. Josef Rivas y fác-sim…</t>
  </si>
  <si>
    <t>Franciscoteniente</t>
  </si>
  <si>
    <t>…n podrá verifi f sílísí ! ) y qué en suma- esto se yeduce 4 que los empicado» trabajen un po carloInenvirtudla ékrlbaulade prdvldéiíéláde dichadelciudadSr. deat lacargoEacaléra,de D. Franciscoteniente «orregfdorPaula Ribera.'de esta vlco ñus. c- ’&gt;•■■■ ’íl-'íb ,yVt -v.i - - u &gt; ;,l. 1 ........ &lt; i"* . • Ua, se cltSi por térmlno de treiota dlas á n josef Caliito. López, éficlal que te die# : . Se^adopti la■udicioaékMt. Mauguin con una gron mayoría, habiendo…</t>
  </si>
  <si>
    <t>Franco, Miguel Santofaria y</t>
  </si>
  <si>
    <t>Miguel Santofaria y Franco</t>
  </si>
  <si>
    <t>…imero*: • ,r„ ... .. r„ ..v-.-v, de ^.de.Barbmtro, vacantes .por fallecimiento ¡do, D,,Manuel Abad,y Don ’ En' KÍóítjigffierg'.“pueblo de .hi^tft.4Í4Mfei»ot} de Leandro Altaoja, á D. Miguel Santofaria y Franco y D. JotcF Ferrsz:■ pora ni%&lt;jüatáí'^Oíjciin 23 jTfallecie'rpn 21/! por lo que se ve que de cade 13 pM- .otrade la metropolitana ale Tarragona, pprf iqpcrte de D.. Salvador, Masca ,jí "»&lt;¿Ís'eriféifmár6ií '(5'r murieron.3, ; . : .r JO-Vicente,d? Cura: para otra de ia colegiata…</t>
  </si>
  <si>
    <t>Frécken</t>
  </si>
  <si>
    <t>…á fin de hallar en la Cámara de los fes de Puschet y Schon con sus pelotones de insurgentes han sido Comunes una fuerza imponente contra la aristocracia. completamente batidos. El general Frécken arrolló una división Este primer resultado, ademas de otros que podrán seguirse, de 6,000 hombres, que se retiraba al lado de Kauen. Cuando lle debe distraer mucho al gabinete ingles de los intereses del conti garon á Memel, 4,000 se salvaron refugiándose á l…</t>
  </si>
  <si>
    <t>Frey</t>
  </si>
  <si>
    <t>…. para obligar á los puebtos á que hagan causa común con ellos. Los rebeldes En el ínterin se situaron algunos batallones de la guardia nacional en los les han amenazado que si el coronel Frey se hallase entre ellos y no le entre paseos de Montmartre, Bonne-Nouvello , Saint-Denis y Saint-Martin, cuya gaban les barian á la fuerza que lo verificasen; pero la contestación dió pocas presencia bastó para evitar todos los desórdenes. esperanzas. Falta re…</t>
  </si>
  <si>
    <t>Fri</t>
  </si>
  <si>
    <t>…unión con una parte recomendable de Génova 25 de Marzo. . ' la población vuelvan el sosiego á aquel desgraciado país,; roed ¡an El ejército austríaco mandado por el feld-mariscal barón Fri te el arreglo que parezca conveniente. No parece probable que el mont entró en Bolonia el dia 21. EL dia antes salió de aquella príncipe de Orange sea bien admitido por el puebloy asiles ne ciudad el presidente Vicini, llevándose las arcas públicas, y, segui…</t>
  </si>
  <si>
    <t>Frimont</t>
  </si>
  <si>
    <t>…sistible de la Rima y de la Prusia. -Pao ó derecho Üe conservar la tranquilidad «i toda Es Italia. yettes podrán alcanzar la autoridad con menos moderación. En el estado mayor del general Frimont se creia que las tropas Hl Momht¿-Herald dice que, el aumento de la fuerza ma imperiala tomarían el camino de Forls-para dirigirse á Bolonia rítima inglesa del Mediterráneo será proporcionado á la activé luego que se tranquilizase el Estado de Módena, para lo…</t>
  </si>
  <si>
    <t>…En la primera han quedado Estaban esperando en Udina io9 infantes, que se embarcaron en arruinadas casi todas las casas; y la iglesia principal no presecta Fíume. El ejército dci general Frimont ascenderá pronto á 8o9 sino un monton de escombros. Tortora ha quedado sepultada ba hombres. jo de los muchos y enormes peñascos que se desprendieron de la - ■ El Observador austríaco anuncia que los rusos eran dueños alta montaña que domina á esta población.…</t>
  </si>
  <si>
    <t>…l Austria-con el gobier Í*AM*áe. no' pontifical, obligándose a restablecer la tranquilidad de Italia Fondor públicos. Tres por 100 consolidados 76f. mediante una indemnización, el general Frimont, á quien el EroEl Morntñg ChrmkU atY l^ anuncia que Mr. Stanley, nielo , pe rudor, enviándolelluevas tropas^ Tiá" hecho responsable de cualy heredero del conde de Derby, debe ser nombrado canciller del 'er trastorno en aquel reino, hizo marchar el ejército au…</t>
  </si>
  <si>
    <t>02/04/1831</t>
  </si>
  <si>
    <t>Gaceta de Madrid n.º 42</t>
  </si>
  <si>
    <t>…^ ca se disponía á partir para Rimmi el gobierno revolucionario:,' &gt;.asiló''abierto para los valientes, el hospital de los inválidos se ha que este había enviado un comisionado al general Frimont^con-la* ; ...7ce|t«lo;;solo para aquellos que fieles á sus banderas y á su jurápronrcsajde..que no. se jj^pdri» la„menor resistencia á hs T-;ménfe&gt; derramaron su sangre por los descendientes del ilustre funaustríacas que marchaban iobreBolc(tl¡a^C/d.7 '.i ¿f…</t>
  </si>
  <si>
    <t>…1KGLATERIA. Fronteras 25 de Marzo. Ldndres 31 de Marzo. La diputación de Bolonia que había salido al encuentro del La noticia de la baja de los fondos franceses ha causado mucha ’ general Frimont ha llegado á Samoggia. Después de haberse pre sensación en la lonja, y la primera impresión ha hecho que los sentado á S. E. le dijo con mucha energía el general: «He venido consolidados bajasen á 76i, aunque después subieron á 77j y 1con las tropas imperiale…</t>
  </si>
  <si>
    <t>…mas que movimientos militares, aunque se haya asegurado que muy pequeña. (Ce#.) aunmo ha pasado de la frontera un soldado francés. Parece que se ___-La noticia de la miiette «fct.general Frimont era premattta: aguarda .saber qué efecto han producido en el Rey Guillermo sin embargo, está gravemente enfermo, pura, habiéndosele fijado nuestras amenazas, ames de obrar ofensivamente. El 13 es el dia la gotaéñ el pechó ño hay esperanza dé qup ,sane..(G. de…</t>
  </si>
  <si>
    <t>Fróndzynski</t>
  </si>
  <si>
    <t>…la de ¡hoy publica lo que sigue i conse ■ Siedlice, ha sido de mucha Consideración. Se.dice queda división cuencia de ún articulo dirigido contra la despedida de las tropas. - del general Fróndzynski ha quedado enteramente destruida. Asi , »,Se, asegura que el comandante en gefe del ejército .austríaco qpM, convide observar que 'en vez de las. demostraciones de. ale en Italia estaba encargado de inspeccionar con oficiales superiores gría que debían excita…</t>
  </si>
  <si>
    <t>Frontín, Jossf del Villar y</t>
  </si>
  <si>
    <t>Jossf del Villar y Frontín</t>
  </si>
  <si>
    <t>…uar de Folicía del reino.” do de Rentas que Babia puesto á mi disposición en Medinasidonia el activo zelo y fidelidad del intendente de Rentas de esta provin PARTE NO OFICIAL. cia D. Jossf del Villar y Frontín. «Elmérito particular que ha contraído cada una lo expresaré En el plausible momento de anunciar el término dejas tenta en un parte posterior, pues en este.momento no me es posible ve tivas revolucionarias en la Península, siempre nos aflige 1» idea de rifica…</t>
  </si>
  <si>
    <t>Fuenteñebro</t>
  </si>
  <si>
    <t>…ublicación de Júnate está seftsladp ej djia.2 de Julio del presente año á las once «te anuncio hasta el 27 de Junio próximo inclusive; en el con de sú mañana en la casa posada del Sr. Fuenteñebro, corregidor de cepto de que para obtenerlas serán preferidos los latinos, y debe 1» ciudad de Segovia¿ ante F. de lasPeñas, escribano de su.númerán. sufrir, asi estos como los romancistas, el eximen de costum 10, con calidad de que In venta ha de ser,arreglad…</t>
  </si>
  <si>
    <t>G, J. M.</t>
  </si>
  <si>
    <t>J. M. G</t>
  </si>
  <si>
    <t>…en Tolosa en la de Mendizabal. * panda en el campo de Gamonal. El experimentado catador y perfecto tirador, compuesto Los de Ja ciudad de Segovia celebraron en el mismo dia la por D. J. M. G.: obra útil i todo aficionado al arte de cazar, bendición de la bandera que les fue remitida por el Excmo, $e- aumentado en esta tercera impresión con las reglas para el arte dé fior Inspector general, prestándose gustosamente á hacer la cere scar. Se hallará…</t>
  </si>
  <si>
    <t>Gabriel, Tomas</t>
  </si>
  <si>
    <t>Tomas Gabriel</t>
  </si>
  <si>
    <t>…S., entre Paxo y la tierra, no se ve antea de marcarle ídem en el Verso D.' Venancio Pisón. Segundos: D. Juan Fernandez de Cas al O. 4 N. O. tro, D. Gonzalo Lifian, D. Pedro Gual, D. Tomas Gabriel. El premio de Para marcarle al S. 4 S. E. es preciso hallarse en la dirección de una roca, aplicación de esta misma clase fuesorteado entre D.Bruno Saenz y D. Satur que está á cerca de media milla de la parte septentrional de Ja isla. Sobre esta nino Saenz, o…</t>
  </si>
  <si>
    <t>Galindo</t>
  </si>
  <si>
    <t>…ón, como nada valdrá lo que parece quieren en el tertnino de 30 dias se presenten 4 deducirle en el juzgado emplear en; otros puntos de pocos dies 4 esta parte. Un individuo, ■del Sr. Galindo, alcalde de corte, y escribanía de Urrutia; pues un cuerpo ó un pueblo corrompido por circunstancias locales, po de no hacerlo la parará perjuicio. drá ser comprado con dinero; pero un* nación noble, religiosa, -......Se cita á la que se eran con dtrecho 4 la…</t>
  </si>
  <si>
    <t>Galindo, Josaf</t>
  </si>
  <si>
    <t>Josaf Galindo</t>
  </si>
  <si>
    <t>…para de ’Por raólucibn, ir consulta de la Cámara, m ha dignado S.M. clararse el fin de |t causa de los ministros. Sin embargoel gobierno nombrar para el corregimiento de Carmona á D. Josaf Galindo aptúal procede con actividad; á su policía w atribuyen una infini Colmenaras: para ti de Zamora á D. Josef Macada. dad dé prisióoe» de la mayor, importancia: loa'ónices qué ño lo Y á,consulta de la misma pan el conragimicñto da Báeza 4 saben son los que se di…</t>
  </si>
  <si>
    <t>Gallardo, Francisco</t>
  </si>
  <si>
    <t>Francisco Gallardo</t>
  </si>
  <si>
    <t>…a de guma Ca ^m Cpr¿(ugo)&gt; «a la~Sala ^^mdctldaye casa silda . procedente dei'la*Habana,'con tropa licenciada y algunos ■ *&gt; •.. ........ ¿ ycorte,.porlub$r,«Éesúudo al presbítero D. Francisco Gallardo páságereis. ;;"■ En las bmúdiacióiMs de esta phna se han aumeatadb : algunas fábricas de curtidósyse proporcionan, ocupación ¿ varios menes ; 1 .. ’■ &gt; ¿i ¡l. ■- ■ " " ■ / : *':■ ?v . :\'\ .VAHEOADJBSESTADISTICAS. . . trales. • &gt; - Precios de los frutes tnías…</t>
  </si>
  <si>
    <t>Gallego, Domingo</t>
  </si>
  <si>
    <t>Domingo Gallego</t>
  </si>
  <si>
    <t>…n la Cámara tolo; *°» D. Rafael Montcimyor, D. Petcasio Lorrio, D. Josef Boville,.D, Po podrán hablar a un-tiempo 12 diputados dé Francia. Si se adopta este artículo, dro Gallego, D. Domingo Gallego, D. Bartolomé Erezuma, D. Julian Pe— t se cuida de as observancia, gozaremos todavía mejor de las bcllcias dcl go» logra, D. Mariano Gil López, D. Antonio López Fernandez. oten» representativo. CGf. sár P.&gt; ■ .Los premias de primer orden; adjudicados a jos ex…</t>
  </si>
  <si>
    <t>Gallitzin</t>
  </si>
  <si>
    <t>…'expuestó ítáristlTOni^va el^gedéSál'Rdtlikirchí-í - •!-"i j-í' por el superintendente gencraLinterino de pol¡cía ,''1en';su oficio db . t Hace algunos días que sa^ió &lt;fc Viena él:príncipe Gallitzin, 2S de Julio último,- acercá ¡de, la:.'iinposibilidad&gt;&lt;d¿ ^podendiins^ kenéral' mayorTúsqr /cbn: pTiegoi para él feld-mafiscn- conde Pastruir debidamente por Jas aiitotidádea de; policía Usirtiligencus d? líéwitz. '' ‘¿ü L -i v‘¡ ■ fumaría contra los reos apr…</t>
  </si>
  <si>
    <t>Gallo, Pedro Barroso y</t>
  </si>
  <si>
    <t>Pedro Barroso y Gallo</t>
  </si>
  <si>
    <t>…os en general de Milicias, se ha servido conceder al subteniente del regimiento pro Inglaterra , podrá la íntima unión de esta potencia con la Francia contener el vincial de Ronda D. Pedro Barroso y Gallo, el grado de teniente de. milicias, ardor belicoso de los campeones del monarquismo. Pero el ministerio del lord por lo que contribuyó á la captura de una cuadrilla de malhechores y revolu Grey ¡durará mucho tiempo! ¡No debemos esperar, verle sucumbir bien pr…</t>
  </si>
  <si>
    <t>Gallois</t>
  </si>
  <si>
    <t>…acusación de ha- el regimiento de caballería de Kalisch, y dos cañones, todo bajo las órde 'ber tenido parte en la última conspiración; dirigiéndose asimismo á la casa de nes del coronel Gallois, que colocó la infantería con los cañones en JBroniclabor en donde están detenidos, no solo los agentes de la antigua policía del za, que es un pueblecito abierto, y á la espalda la caballería: á poco tiempo gran-duque Constantino, sino también los presos por…</t>
  </si>
  <si>
    <t>…edía ni un sol» hombre ha vuelto á Varsovia, siendo tan completa Ja derrota que : onza-de alcanfor, media de mostaza, dos adarmes (¿ros) de pimienta, y otro hicimos prisioneros al coronel Gallois, gefe del destacamento, cinco oficiales tanto de polvos de cantáridas y de ajo. Se dan las friegas con fuerza y sin ce de estado mayor; Idem de línea; y y soldados, apo- : sar; estando el enfermocoiocado para ello en ufa carpa .bien 'caliente y muy dcrándonos…</t>
  </si>
  <si>
    <t>Galqmarde, Francisco Tadeo de</t>
  </si>
  <si>
    <t>Francisco Tadeo de Galqmarde</t>
  </si>
  <si>
    <t>04/09/1831</t>
  </si>
  <si>
    <t>Gaceta de Madrid n.º 109 (extraordinaria)</t>
  </si>
  <si>
    <t>Núm. 109* 479 GACETA. EXTRAORDINARIA PE MADRID DEL DOMINGO * DE SETIEMBRE DE 1831. ARTICULO DE OFICIO. lor conducto del Exctno. Sr. D. Francisco Tadeo de Galqmarde, Secre tario de Estado y del Despacho universal de Gracia y Justicia, se ha dignado el Rey nuestro Señor dirigir al Consejo Real con fecha de ayer el decreto siguiente; »A1 inapreciable beneficio de la paz que el Todopoderoso se digna conceder á esta Monarquí…</t>
  </si>
  <si>
    <t>Gamarra</t>
  </si>
  <si>
    <t>…rno para percibir dos duo arrebató la iancha , y los que la tripulaban.(D. de li.) décimas provisionales. Se levantó la sesión. ■ El 18 de Abril estalló en Lima una revolución. El general Gamarra, Mr- Schonen ha presentado á la Cámara de los Diputados, hija del mono presidente de la república, que se hallaba en lo interior del país, habia envia polio, una petición en la que solicita se vuelva á promulgar la ley que autori do á esta capital uno de sus…</t>
  </si>
  <si>
    <t>Gamboriño, Miguel</t>
  </si>
  <si>
    <t>Miguel Gamboriño</t>
  </si>
  <si>
    <t>…SicsJuan Antonio Monet-* Cuatro estampas de devoctoij, por Carmona, 8 rs. Retrato del Rey D. Carlos iv, por ácima, 4 rs. Uu Viacrucis inventado por D» Vicente López, y grabado por D. Miguel Gamboriño , 39 rs. • Hallándose ya despachados todos los vales Reales consolidados de 200 pe Diez y ocho estampas iluminadas, que representan los gritos de Madrid, tn 54 ru sos presentados al cobro de intereses del semestre que acaba de vencer, sus pro- Las mismas sin…</t>
  </si>
  <si>
    <t>Gambos, Manuel Caballero y</t>
  </si>
  <si>
    <t>Manuel Caballero y Gambos</t>
  </si>
  <si>
    <t>…irectot^'.afltniir’pÓMerie' 4~li~dcfereiva: poft'ifalUr.; dSíS^ritos á lo* sugetoi siguientes fpara el’deJas-dos Castilla» para que se halle precisado £ suplicar. or de número Dr. D. Manuel Caballero y Gambos: »A fines de Agosto último todas las tropas que el gobierno...’-'l ePc^r'Catalufía 4 D. Pedro Vieta y Gibert, primer ayudante iiólkttk del hospital militar de Barcelona: para el dcÁragon, vo.J&amp;otáiaxle DuMrfí rcfoltipon cáiviápial * H’7 provine^ Vascongadas ,…</t>
  </si>
  <si>
    <t>Gano, Josef Guillermo</t>
  </si>
  <si>
    <t>Josef Guillermo Gano</t>
  </si>
  <si>
    <t>…erón, D. Francisco Fer nandez Golfín, D. Francisco Ruiz Jara, D. Francisco Pardillo, D. Pablo Verdegucr «le Osilla, D. Juan Manuel Bobadílla, D. Pedro Manrique, Joaquín Cantaiupe, D. Josef Guillermo Gano, D. Angel Hurtado, D. Josef María Cordero, Josef Caler, Francisco Arenes, D. Manuel Vidal, D. Ramón Ibafiez, Santiago Martínez, Domingo Valero Cor tés , Josef García, Ignacio Alonso, Antonio Perez» Miguel Andreu, Andrés Collado, Francisco Julián, Josef Olmedo…</t>
  </si>
  <si>
    <t>Gántpuiano, Ramón</t>
  </si>
  <si>
    <t>Ramón Gántpuiano</t>
  </si>
  <si>
    <t>…apo Blanco), al N. 23° E. El castillo de Porga al S. 88* E. Manuel Peres. Segundos: D. Alfonso Tuero, O. Raimundo Ñero, D. Ma Angulos observados en el mismo punto. riano Gispert y D. Ramón Gántpuiano. Cíate ínfima de latinidad. Primer premio: D. Josef Bohorque*. Segun Entre el castillo de Porga y.el extremo norte de la isla Negra, S6° 35'. dos. D. Luis Sistemes, D. Manuel Mendiola, Sr. marques de la Conquista. Entre el extremo norte de la isla Negra y Ja…</t>
  </si>
  <si>
    <t>Gar-</t>
  </si>
  <si>
    <t>…to para emprender la marcha. Con motivo que absolutamenría, y que después ha sido preciso reducir el número á 2009! ¡Se ' te no trae mas equipage que lo puesto, le he encargado al Sr. Gar- rá cierto .que se han desechado caballos por su poca talla y su mal ' cía Conde le tenga proporcionado á mi llegada .un catre y sábanas 'estado! ¡Será.cierto que estos caballos se han pagado uno con otro que se tape, y yo le he cedido parte de lo mió para el…</t>
  </si>
  <si>
    <t>Garaigorta, Mariano</t>
  </si>
  <si>
    <t>Mariano Garaigorta</t>
  </si>
  <si>
    <t>…se protéstase con citando se declare si en el caso de deber acreditarse el sueldo de tra dicho protocolo, é hizo-observar que él objeto delasPotencapitán de caballería ilimitado á D. Mariano Garaigorta, cura cias era, a lo -que parecía, retardar la marcha del congreso. Ea beneficiado en Orozco, se ha de verificar el abono como, sueldo, ó probable que al tiempo que Mr. Robaulx hacia su proposicion, como pensión, y S. M. en vista de todo, tuvo por conveniente…</t>
  </si>
  <si>
    <t>Garard</t>
  </si>
  <si>
    <t>430</t>
  </si>
  <si>
    <t>…ndo la urgencia del Bages ^ueron^redfciídes a bor^^^«^Sp»e». j^ap^^£*íuber to* acuerdos de las granda Potencia. modo un.refrigerio regresaron, S. M. y AA.. RA.á U ¡ dudad , ha «El mariscal Garard^nuada el.ojército del Norte destinado á biéndosela. hecho ios saludó, denrdep|nza. . , cocorrer á la Bélgica, cdya neutralidad é independencia se trata »A1 iqcdiodiadió S, . .-Jd,, audiencia á loa empleados y a ldí de mantener; y la paz de Europa, turbada por…</t>
  </si>
  <si>
    <t>Garbtnski</t>
  </si>
  <si>
    <t>…. SAJOUtA-i . neral' KrhVtowiecki puede oponer una resistencia tenazcontfa cualSr Ataque. Concluida la lectura, de lá carta, ti presidente Leipsick. 20 de Abril. Wéngi-zécki, y el profesor Garbtnski, presidente del-mml»- Ayer se. renovaron en Dresde los alboroto* y las prisiones. Muchos vecinos de la ciudad unidos con gente del campo hicieron ,‘'pronunciaron cada uno un discursto, que. fue recibido por resistencia á la guardia nacional y á*la tropa de lí…</t>
  </si>
  <si>
    <t>García, Andrés Hore y</t>
  </si>
  <si>
    <t>Andrés Hore y García</t>
  </si>
  <si>
    <t>…ide establecerlo, puesto que se ha empleado el mayor consejo de las Ordenes para la vara de alcalde mayor de Lietor á esmero en remover todos los obstáculos ? Vamos; dadnos á cono D. Andrés Hore y García: para la de Leas de Segura á D. Cán cer hasta donde llega vuestro saber; en vosotros está fija la pública dido Antonio Romero y Perez: para la de Daimiel á D. Diego expectación; los Soberanos de Europa están prontos á aplaudiros Antonio Montero y Pelaez: para…</t>
  </si>
  <si>
    <t>García, Antonio</t>
  </si>
  <si>
    <t>Antonio García</t>
  </si>
  <si>
    <t>…n Marengo, Austerlitz y Jena , y del catedrático D. Tomas Vidal, y del maestro de primeras le pasearon su victoria por la Europa toda; no os creáis humillados, tras, el presbítero D. Antonio García. si esta vez se ven condenados á sucumbir sin casi combate, algu nos hermanos de armas, que solo las han con ejércitos inexpertos, La Real junta protectora de la academia gratuita de náutica y pero que se sienten apoyados por la opinión pública; que cuentan d…</t>
  </si>
  <si>
    <t>García, Antonio Alvarez</t>
  </si>
  <si>
    <t>Antonio Alvarez García</t>
  </si>
  <si>
    <t>…ivo en la Cámara de los ta iglesia metropolitana de Burgos, vacantes por promoción de D. Angel AlDiputados, me hubiera dicho á mí mismo: guardémonos de tocar á la actual • calde y D. Antonio Alvarez García, á D. AngeLVallejo y Hernando y Don . Cámara de los Pares. Esta Cámara desacreditada, sin fuerza y sin vida.....” Josef Pradeles; y para una canongía de la catedral de Falencia, vacante por fa En el centro: Al orden! Al orden! llecimiento de D. Josef Manuel d…</t>
  </si>
  <si>
    <t>García, Dolores</t>
  </si>
  <si>
    <t>Dolores García</t>
  </si>
  <si>
    <t>…i Gernando, de Bellini, cantado por los alumnos. cia la llama demasiado activa, y por consecuencia demasiado peligrosa , del. pa "4.a . Dúo de la Zoraida, cantado por las internas Doña Dolores García y triotismo:' que se ha hecho con ci.ert* nación .lina especie dé’contratode' seguro Doña Manuela Oreiro Lema. ■ mutuo, cuyo premio favorable á la conservación del statu ¡pito réspécíoi ' ‘ 5.a Terceto de la Zoraida cantado por los internos D. Mariano Martin,…</t>
  </si>
  <si>
    <t>García, Felipe de Alcega y</t>
  </si>
  <si>
    <t>Felipe de Alcega y García</t>
  </si>
  <si>
    <t>…scurso está escrito. nongía de la catedral de Barbastro, vacante por fallecimiento de D. Josef Mr. de Brigode: «He dicho que.... (Nuevos gritos en el centro.) He vitu Sentenach, á D. Felipe de Alcega y García; y para otra de la colegiata del perado el nombramiento de los Pares por las juntas electorales, y he dicho Salvador de Sevilla, vacante por promoción de D. Antonio Cerero, á D. Ma ue si hubiera querido concentrar el poder legislativo en la actual Cámara da n…</t>
  </si>
  <si>
    <t>García, Francisco</t>
  </si>
  <si>
    <t>Francisco García</t>
  </si>
  <si>
    <t>…io Company: para el de Scgo- dé patageros. —Se saca ú pública subasta el suministre de pao púa las tropas, cebada y paja para via, á D. Josef García Bcnitez: para el de Linares, á D. Francisco García la caballería «tutes y transeúnte» es la comprensión del ejército de la capluoia ge. Ortiz: para el de Trujillo, á D. Manuel Antonio Novo* y Campa; y para ■eral de Costilla la Nueva por térmioo de un aOo contado desde i.° de Octubre del la alcaldía mayor de l…</t>
  </si>
  <si>
    <t>García, María Manuela</t>
  </si>
  <si>
    <t>María Manuela García</t>
  </si>
  <si>
    <t>…3o-r$. en campos llanos* no ban dejado de hacer bastante dallo i la cosecha. pasú y ad á la rústica., . Sevilla. Trigo, de 45 á 62 rs. fanega: cebada de ax á ay id.: ___Se -cita á Doña María Manuela García, D. Lorenzo Diez aceite, sin pago de derechos, de 27 * 28 rs. arroba-mayor. En to de la Cortina, D. Andres Caballero y D. Valentín de Toro ^ úl do el mes nan entrado 103 bajeles, y salido 82: unos y otros con, timos tenedores: la primera de. ai,vales Reales c…</t>
  </si>
  <si>
    <t>García, Pedro</t>
  </si>
  <si>
    <t>Pedro García</t>
  </si>
  <si>
    <t>…del alio último, so ha servido el Rzr ni cornejo Real y lupremu de S. M., que las junta* general» de otoho se celebren eu nuestro Señor conceder privilegio exclusivo por 10 años á D. Pedro García «ta corte, dándose principio á las sesión», según práctica, el día 5 de Octubre pró Torrcvcjano, vecino ¡de Córdoba, para asegurar la propiedad d¿ una máquina, ximomanos; lodelquemismose avissconcejo,i-todospsratosqueduefiosasistande ganadoú las expresad»meri…</t>
  </si>
  <si>
    <t>García, Teresa Ulpiana</t>
  </si>
  <si>
    <t>Teresa Ulpiana García</t>
  </si>
  <si>
    <t>…los víctimas del 2 do Mayo de 1803 en Madrid, ha cabido en suerte con el primer extracto de lapañados de unos guardias municipales, pasan á la tribuna y lo arrestan. de este dia 4 Doña Teresa Ulpiana García, hija de D. Jacinto, teniente de El Presidente llama á tq tribuna 4 Mr. Odilon-Barrot; el extremo iz brulot de la Real Armada, muerto en,el campo del honor. quierdo pide se deje, la discusión para mañana i id segunda sección de izquier da se opone, y pide que…</t>
  </si>
  <si>
    <t>Garcini, Luis de</t>
  </si>
  <si>
    <t>Luis de Garcini</t>
  </si>
  <si>
    <t>…cada de orden del capitán general de Cataluña el conde de Espafia por su ayu tica y *4 eo pasta en la librería de Saochez ; en la de Cuesta, y eo Cádiz en la de dante de campo el coronel D. Luis de Garcini y de Castilla, comandante «le Mortal y compañía. batallón de la guardia Real de infantería, y mayordomo de semana de S. M. ----- La tertulia de Invierno; su autor D. Francisca de Taula Mellado. Esta obrlta, re comendable por su sencillez y variedad, contiene…</t>
  </si>
  <si>
    <t>Garrete, Rafael</t>
  </si>
  <si>
    <t>Rafael Garrete</t>
  </si>
  <si>
    <t>…s sumas componen la de 143.(14 rs* Vor Real orden do presidió el ¿teniente; alcalde, mayor O-Fernando'de Stuiiega en nombre del *3 de Marzo de H30 tuvo 4 bien j. M. adjudicarlas I D. Rafael Garrete, del comerayuntamiento respectivas La» jóvenes examinados aianifaláron adelantamientos do de Madrid, por las dos terceras partét de su valor; pera habiendo Mecido este, nada comunes ,’debidos .ásu aplicKÍoa y el buen método y wtó de su muestro f renunciado su…</t>
  </si>
  <si>
    <t>Garrido, Josef</t>
  </si>
  <si>
    <t>Josef Garrido</t>
  </si>
  <si>
    <t>…Antonia; y si no lo verifican les parará perjuicio. ----- Se cita á todos los que se crean con derecho á los bienes que quedaron par muel las sustancias que habia arrojado. le de D. Josef Garrido, del comercio que fue de Málaga, para que dentro de 30 días, que por último término se les se hala, acudan al Real tribunal de comercio de aquella plaza á usar de las acciones que crean competirles; prevenidos que de no hacerlo lo* Las Gacetas de Lisboa que l…</t>
  </si>
  <si>
    <t>Garriga, J.</t>
  </si>
  <si>
    <t>J. Garriga</t>
  </si>
  <si>
    <t>…l convento de Sto. Domin ó arte de hacer y cultivar tqda cíase de jardines, por C. Bailly, go. Cubrían lá óámra los voluntarios Realistas urbanos, los cuer traducido y añadido por D. J. Garriga , acudirán á recoger el toc pos de línea, admirándose en todo* él aseo y el aire marcial con ino que trata de la huerta, frutales é injerto á la librería de Perez, que' se han presentado estos cuerpos: El castillo', las. baterías de la 7 en las provincias don…</t>
  </si>
  <si>
    <t>Gas-</t>
  </si>
  <si>
    <t>…n ellos ,r reinaba,en aquella capital la ma terrible irritación.” yor agitación , de resultas de haber - adoptado la adición del gene Sir Robcrt Wilson votó por la proposición del general Gas- ral Gascoyne, y por la incertidumbre en que se. estaba sobre la coyne. conducta que observarían el Rey y sus ministros. . Lo mas notable de este acontecimiento es que nada ha influido Siendo el objeto de la reforma dar mas amplitud á la repre en los fondos, l…</t>
  </si>
  <si>
    <t>Gáscóyne</t>
  </si>
  <si>
    <t>…en los fondos, los cuales se mantuvieron á 79i sentación nacional, no se ve por qué, de haber adoptado la.adicion Asi pues, el ministerio del lord Grey ha sucumbido delante de del general Gáscóyne, cuyo objeto es impedir que se, disminuya el la Cámara de los Comunes. , • número de representantes de la nación, se. haya de seguir. Ja pre El Courier de hoy nos. dirá si el Rey abandonará á sus minis cisión de que.los-ministros abandonen su bilí. Al.salir e…</t>
  </si>
  <si>
    <t>Gástaca, Esteban de</t>
  </si>
  <si>
    <t>Esteban de Gástaca</t>
  </si>
  <si>
    <t>…er ó á.matarf un .mfjápd^^e \fapf*, Qliver; D. Joaquín Mortola; al Sr.' D. Jteef María-Moscoso de Es notoria nuestra simpatía con Iqs pefenSores . p? Varspviajf pcrp Altaiñira , y D. Esteban de Gástaca , últimos tenedores de 18 vaesta misma simpatía, como cristiano* y como hermano*, ol etngtíyj les Reales señalados con los números 704, 244S, 38;857, 35,265, ro amor que les profesamos, nuestra adhesión á su santa causa4 nb^ 59420, 47,391; 56/549, 47,391,65,9…</t>
  </si>
  <si>
    <t>Gaurey, Abate de</t>
  </si>
  <si>
    <t>Abate de Gaurey</t>
  </si>
  <si>
    <t>…de MI nodo, Antloquía, Tertuliano, y Origen**; dificultad y menoscabo de sus interesas, ó ha da someter su patatar al gusto traducidos á analizados: obra escrita en fiaocre por el Sr. Abate de Gaurey: tnduqisie lo* demas, con pérdida acaso de la salud: de manera, que en la intpoaibili- , do al castellana y dedicado ni sáblo clero de Xspalla , por el Dr. D. Manuel Jlsaeno y Grieta: dos tomes en 4.° á 40 rs. en pasta; Se bailará en la librería de Hurtado.—B…</t>
  </si>
  <si>
    <t>Gcrard</t>
  </si>
  <si>
    <t>…que queremos reunimos, y ha accedido mas á las poderosas consideraciones políticas, que al temor del de poblar los tribunales y las cárceles? ¡Muertos nos inmortalizan, vivos nos mariscal Gcrard, cuando tomó la resolución de retirar sus tropas. El plan de humillan! Hemos llegado al colmo del disgusto, y á no ser por la guardia na las Potencias europeas está perfectamente indicado; y si se dejara encender el cional, ya sabríamos hacerlo ver.__Poco á p…</t>
  </si>
  <si>
    <t>Gdngora, Luis de</t>
  </si>
  <si>
    <t>Luis de Gdngora</t>
  </si>
  <si>
    <t>…re D. Manuel Berriozabal, D. Joaquin Ballesteros Marañen , D. Josef j.° D. Juan de- Austria, Pedro Chacón, Fr. Luis de Granada, D. Beraardlno de Re bolledo, Martin de Azpilcueta y D. Luis de Gdngora. Saldaña, D. Juan Sureda y D. Francisco Sánchez; la suértc recayó en Don 6. ° D. Alonso Tostado, D. Gerónimo de Zorita, Luis Vives, D. Diego Saavedra Fa Joaquin Ballestero* y D. Juan Sureda. jardo , D. Diego Hurtado de Mendoza y D. Alvaro Navia Osorio. Histor…</t>
  </si>
  <si>
    <t>Geísmar</t>
  </si>
  <si>
    <t>…n el gobier mandará por.sí mismo el ejércjto, auxiliada por los feld-marís-' no de Minsk, y que la vanguardia del ejército del general Roth cales DiebitscH y Paskewitsch, y por el general Geísmar. Se ha llegaba ya i Kaminieck, capital de la Podolie. dado orden para que entren en Polonia dos'cuerpos de ejército, y Muestra Gaceta huerta un artículo relativo á los aconteci una parte de la» guardias: sigue reinando !a tranquilidad en el mientos de Polonia…</t>
  </si>
  <si>
    <t>Geismar</t>
  </si>
  <si>
    <t>…llevando las suyas respectiva* y la fuerza i Sabemos por algunos viajeros que el cuerpo de ejército que de voluntarios Realista* que pudiesen reunir en tu marcha; y que ttnanda el general Geismar debía hal¿r pasado el Vístula por Puni regimiento provincial dé TrujiHp;ialiese de Santúcar la Mayor -lawy; que de allí á poco hubo de tener una acción, de la cual sa-</t>
  </si>
  <si>
    <t>…listas que han tenido parte en los encuentros que hasta refuerzos y el material. aquí .ha habido, por el entusiasmo, y decisión con que me han ase No habia noticias del cuerpo del general Geismar. Lo único gurado se han conducido, habiendo salido en uno de ellos heridos que se decia era que el ala izquierda del ejército ruso, mandada el capitán de granaderos y un voluntario del batallón de esta ciu por el general Kreutz, habia pasado también el Vístul…</t>
  </si>
  <si>
    <t>…bablemen ■fio próximo pasado deben pagar ó no loa derechos de entrada las te no.se cortará. . • .• .b'producciones' de las Islas Filipinas; y de solicitar- D. Isidro! Gon- .... El general Geismar ha dado libertad al coronel Spetidówskii ceiró que se comprenda en la franquicia á la fragata Sabinaque .que habiafido herido y hecho prisionero por los rusos, , llegó á Cádiz el 8 de Diciembre; y salió de Manila el 15 de Ju La Gaceta de Koetúgsbetg dice que…</t>
  </si>
  <si>
    <t>…c la revolución no se- Dichos pliegos con fecha 31 de Marzo d¡cen en sustancia qus Ka héchd’rcttó suficiente franqueza, dicen Unos; es porque se ha habiendo avanzado el cuerpo del-general Geismar hasta seis leguas hechb'detrlaüadb/afiiden otros._Los ministros, exclama este._ de Varsovia ; fue atacado de .flsmco por dos columnas del ejército Noj s¡6n las'C¿nuras , replicaaquel.__Son ambos * dice el tercero. polaco, que le mataron ó hirieron¿9 hombres,é…</t>
  </si>
  <si>
    <t>…nta que ibá é descargar sobre polacos de Praga con fuerzas dé consideración , y se avanzaron so Europa, se'apresuró a hacer quesecortcemeselaenjancipacion, y bre la vanguardia del general Geismar, que según le estaba proa la oportunidad de esta gran' 'medida demuestra qué el noble'Du venido se replegó sobre Dembewielki, en dónde encontró lo» pri que no es menos precavido y feliz en el gabinete' que en el catn^ié meros cuerpo» de la división Rosen: est…</t>
  </si>
  <si>
    <t>…ejado un cuerpo destacado de Mayo de 1831.=:Luis López Ballesteros. ____ sobre el Wieprz. £1 del general Rosen, compuesto de la caballería _ ’ . ,'?r*?. :-M' - h'.csti .ligera del general Geísmar, y las divUiones 2j y.25 de lituanos*; PARTE NO OFICIAL. que perdieron poca gente en el combate contra Skrrynecki, ha sido relevado en. la vanguardia pér dos dmsiohqs pandadas por el NOTICIAS EXTRANGERAS. general Siewers; y como las tropas reunidas en este mo…</t>
  </si>
  <si>
    <t>…aproximado á Radom, y adelantado sus avanzadas basta Piliza. tercera parte mas en extranjera, ó 4 rs. y 27 ñus. cada nivel en la primera, La vanguardia de Rudiger, mandada por el general Geismar, ha batido com JT 6 ts. y 13 mrs. en la segunda. pletamente á un destacamento de tropas polacas, habiéndoles muerto algunos centenares de hombres, cogídoles 300 prisioneros, inclusos’ algunos oficiales; PARTE NO OFICIAL. y tomádoles dos cañones. La división d…</t>
  </si>
  <si>
    <t>…as personas de rango ocupan las tribunas reservadas; tél general que salé dentro de una hora, será probablemente trasportado á en las públicas es grande, el concurso. Szymanow. El general Geismar, que manda la vanguardia de Rudiger, ha da-' Se leen los informes, de varias comisiones sobre asuntos de corto interés., . do el 9 en Graniza una brillante acción, en la que ha cogido lS oficiales, en-’ Mr. C. Pcúíi, presidente del Consejo de Ministros, sube.…</t>
  </si>
  <si>
    <t>…e Se han concluido todos los preparativa* que se estabsn haciendo pera el brado á‘ pUzo.yhacíerKlo'fntiC estas, ladcbidadistincion. ¡ atáqúe; también han llegado ya las tropa* del general Geismar que se espera Con respecto-á los cambio» dé, jos, valoras déoómcrcio'y el precio de lar es* ban, Iss cuales consisten en dos brigadas; la una pertenece í la 10.a división, pedes metálicas, será suficiente que se comprcndan en'U’cotizaciÓn el precio y la otra…</t>
  </si>
  <si>
    <t>…ates hemos perdido unos 19 hombres muertos de todas, cla de descansar de las fatigas del asalto, recibieron otra vez i los rebeldes con un ses. Los ayudantes de campo, generales , barón Geismar, el príncipe Gortchavalor incomparable. Tres veces consecutivas los enemigos se aproximaron lucia koff, el general mayor Martinoif, comandante de la 2.a brigada de' la 3.* di medio tiro de fusil á las fortificaciones de Wola; pero otras tantas fueran re visió…</t>
  </si>
  <si>
    <t>Gelmirez, Diego</t>
  </si>
  <si>
    <t>Diego Gelmirez</t>
  </si>
  <si>
    <t>…ompostelana, es vino á 16 rs. id. _ 1 ■ crita desde el año lluO al de 1140 de orden del primer'arzobispo La cosecha de granos es algo escasa: la de uva y aceite se pre de Santiago D. Diego Gelmirez, y publicada por primera vez senta muy buena; por ehMtro. Fr. Henrique Florez, en el tomo xx de la España ; El zelo del corregidor promueve la limpieza y aseo de las ca sagrada. Este documento, recomendado por el P. Florez, ha sido lles de esta hermosa poblac…</t>
  </si>
  <si>
    <t>Gem</t>
  </si>
  <si>
    <t>…mera; pero apenas supieron la derrota de sus compañeros, M i..,.. . Nuestra Gaceta oficial inserta el siguiente artículo con fefet!r/&gt; aceleradamente baste mas-allá «le Orzic,y el coronel Gem* cha de Variovia 28 dt Mayo. bitz - se volvió ati sin obstáculo alguno áShudck con su desta «En la batalla dada el 26 en Ostrolenka entre la» principales camento." fuerzas de los generales Diebitsch y Skrzynecki, ambos ejércitos VOtONIA. han peleado con un en…</t>
  </si>
  <si>
    <t>Gembitz</t>
  </si>
  <si>
    <t>…o en todas'direcciones con-tal celeridad que no han«mando te hábiá aproximado bastante al pueblo,'Cargó sóbretela podido quemar como pensaban los puentes del Narew. «le repente el-coronel Gembitz, quien no pudo usar de la artille *&gt; Por consecuencia de la yictoria que acaba dé conseguir el ma ría por la naturaleza del terreno. riscal Diebitsch, el cuerpo' déf general polaco Gielgud, que había Los rebeldes sé defendieron vigorosamente; pero viéndose at…</t>
  </si>
  <si>
    <t>Gen</t>
  </si>
  <si>
    <t>…d de Lowicz al paso del Vístula, y para prote halla Ubre de enemigos toda la orilla izquierda del Vístula desde Sandomir ger loa convoyes que vienen por dicho camino. Instruido el general Gen hasta Piliza ¡ y como la posición actual del ejército pone a cubierto sus comu te nzweig i su tránsito por Krasnewice, que en Lencztc estaban reunidos unos nicaciones con el Vístula, ha recibido orden de unirse sin detención al ejer 33 aldeanos armados, desta…</t>
  </si>
  <si>
    <t>Geni</t>
  </si>
  <si>
    <t>…iz»d*i ut* columna de rebeldes, que se dirigfefléaíí,7; r ’ nnu. ¿y' %'■. 4k BaranoW hKi^Cétszpéntpipor el mismo casnm&amp;por donde bia llegado á este pueblo nuestro destacamento. El coronel Geni— Berlín 1.* dt Junio. bitz ocultó detras de las casas parte de sus tropas, asi como sii ar■ De las fronteras de Polonia con fecha 29 de Mayo dicen: tillcría, v destacé.4 su encuentro un corto número de cosacos para atraer é Tos reBéfdes; En efecto-;*! insunte…</t>
  </si>
  <si>
    <t>Georgci</t>
  </si>
  <si>
    <t>…el grande abatimiento en que se hallan todos los habitantes de que ocupa en el dia. Varsovia desde que supieron el resultado de la-desgraciada expedi A la abéza del tercero atá el general Georgci; se halla al ción de Lituania y el fin trágico del general Gielgud. Ya noy ven frente de Maestricht, y á vista del general Daine, que puede opa medios de resistir por ñus tiempo á un enemigo', cuyas fuérzks se ñerle una 109 belgas. acrecientan diariamentey to…</t>
  </si>
  <si>
    <t>Geppert</t>
  </si>
  <si>
    <t>…or el general Diebitsch; prometiendo solamente no impedir -modenesas, asi como su .buen comportamiento! . el que se retirasen los. heridos qusse hallaban, entre las des líneas. El general Geppert marchó con dos columnas- por Carpí y la El general Schachowskoi habia pasado el 17 el rio Narew en Lom Mirándola, tóbre Módena. ea con su cuerpo’de granaderos Tconsistente en 36 batallones, y.se- . En la;,noche dej 5.al.6 pasó el Pó por las inmediaciones de i…</t>
  </si>
  <si>
    <t>Geppet</t>
  </si>
  <si>
    <t>…gobierno ruso en la lealtad de ja-.Turquía, ficales: ayer llegó'aquí el cuartel general, y á su cabeza él maris y contradice al mismo tiempo lo que se decía en Constantinopla, cal barón Geppet / y todo el ejército estacionará en los Estados y era que la Puerta había mudado de pensar con respecto á la Ru hereditarios. de Mídena.) ' sia. (Corresponsal de Ifitremberg.') . -,J “ INGLATERRA. ■ RUSIA. ,¡■ tjíndret 2 de Mayo. Petershurgo í2deAbril. , ^ ‘…</t>
  </si>
  <si>
    <t>Gerard</t>
  </si>
  <si>
    <t>…incias que se han sustraído de la ejército francés que pasa á Bélgica: esta mañana debió entrar en autoridad de este mismo Príncipe, por quien estamos prontos á la misma ciudad el mariscal Gerard, que va á mandar dicho ejér sacrificar nuestra vida y nuestros mas caros intereses. cito.” ..... ’' ' «Pero aunque el Rey, verdadero padre de sus vasallos, haya ___Ayer 7 del corriente al rayar el dia ha entrado en Bélgica por recurrido á las armas, no por es…</t>
  </si>
  <si>
    <t>…ón al discurso del trono. tica del gabinete de Palais-Royal. ¿Ha existido alguna relación El general Larabit dice, que de las 18 ó 2o plazas fortifica éntre el cuartel general del mariscal Gerard y el príncipe dé das que hay en Bélgica, 12 por lo menos se construyeron ó per Orange? No. ; Este último verifica su retirada por tener en su pre feccionaron con las contribuciones de guerra impuestas á'Franciasencia el ejército del Norte? De ninguna manera.…</t>
  </si>
  <si>
    <t>…a; y ein-cuanto al ejércitó st le excitaba su en 1, El general Belüard ha,expedido un correo con pliegos para el tusiasmo para que combatiese con su valor otdiharió, á fin de asé^ mariscal Gerard, haciéndole saber esta desagradable noticia: esté jurar la independencia de la patria. ¡-ca general luego que la recibió fue inmediatamente i comunicárselja El coronel Hauclté;' ét Wn^értte coronel Otendzki, -el mayor al Rey Leopoldo. ¡ ■ . . . .......‘ Cywrt…</t>
  </si>
  <si>
    <t>…en, jirjncjpe/fuer* ?a, que na la evitará la guétri,.^vla que la revolución:de Julld Rey dé Tos belgas. parece debe j&gt;&lt;^cipitarla. Esta guerra tío pnede seririíio ide agresión; El mariscal Gerard, que liaEia Jeñtrado en la ciudad en coche y entonces la Inglaterra, inquieta por la Bélgica, tendrá que'haw algunos instantes antes,,,fl^j^hó.^al • momento 4 la plaza; pero los cer causa común con tod^ la Eurpj)a| rasgará jri ;yel(&gt; tquc Cybw principes apájb…</t>
  </si>
  <si>
    <t>…príncipe de Orange que, hpy comenzase el ejército holandés su m07 vimiento retrógrado,;y que el príncipe de Orange enviase un ofi Vierta 6 de Agosto. ‘ cial para que indicase al .general Gerard los caminos por donde -j Tiritemos que el cóiera-morbó llegue hasta nosotros, porque ya debía retirarse el ejército holandés, y.fijar con él Jos puntos don está en Présburgo.y en el condado de este nombre: el .pueblo se de pernoctasen los dos ejércitos, á s^.…</t>
  </si>
  <si>
    <t>…eta la evacuación de Italia: salen del territorio belga , y añadé-que la tropa francesa que ha ido La-Cámara desecha la adición de Mr. Lafayette. Las primeras bajo las órdenes del mariscal Gerard tomará en Bélgica las posi .secciones de derecha é izquierda son las únicas que votan por él. ciones oportunas para evitar que se repita la agresión. • Lo misino acontece con otra adición de Mr. Lamarque: quedan Replica Mr. Larrabit, que mas quísieia preparat…</t>
  </si>
  <si>
    <t>…podide concebirj co'mo es el resta El. príncipe de Orange aceptó el desayuno que le ofreció ayer blecimiento de la Polonia, por las intenciones y deseos sórdidos é en Tirlemont el mariscal Gerard. Las tropas holandesas hansaii-é inexcusables^ apoderarse déla Eélgica. (¿Times?) do hoy de este pueblo, y se han dirigido, hácia Hesselt. Losi dos __ Acabamos de saber por conducto fidedigno que el gobierno Príncipes ¡han,a/caballo. £1 príncipe de Orange se…</t>
  </si>
  <si>
    <t>482</t>
  </si>
  <si>
    <t>…que lo» holandeses se hubie Fondos públicos. Tres por 1U0 consolidados 82. sen retirado al otro lado de sus fronteras. A esto contestó el conde Grey que CÁMARA DE LOS COMUNES. el mariscal Gerard había recibido orden de retirarse de la Bélgica inmediata Sir Roberto Vyvyan sosteniendo la proposición que ha hecho respecto á mente , añadiendo que la honorífica conducta y buena fe de la Francia en todo los negocios de Bélgica se expresa en estos términos:…</t>
  </si>
  <si>
    <t>…Agosto en 560 hombres, que forman In división , mandada por él general Barrois. El cuartel pueblos del reino de Hungría, habiéndose contagiado i^,í97 personas, de jas general del mariscal Gerard y el duque de Orleans se trasladarán á Maubcuge; que han muerto 21,933: 7,555 se han curado, y siguen aun enfermos 14,909. en cuyos alrededores-formarán ún campamento, (kfonltcr.)' -Los alborotos de Hungría se van apaciguando, y según dicen de Pest, con ___ S…</t>
  </si>
  <si>
    <t>…sus formas, y que es necesario redoblar dió la princesa de Bagration. nuestros esfuerzos para descubrírselas. Sabemos que algunos, disfrazados con el ------ El cuartel general del mariscal Gerard se ha trasladado á Cambray, y él trage que no pertenece sino á los valientes, se han presentado en algunas casas ha sido llamado á esta capital. vendiendo cartuchos. Cuando el gobierno ha quitado la pólvora á todos los ha - Las comunicaciones entre los gabine…</t>
  </si>
  <si>
    <t>Gerardo</t>
  </si>
  <si>
    <t>…8 rs. vn.—Amor y traición se tendrá á la vista el rol, la .patente de sanidad, y las -declaraciones que le d sea las-resultas de un mal paso, historia Interesante del galanteo, de D. Gerardo de reciban al capitán -y piloto; -todo lo cual se hará -constar .por un parte cir Alfónsigo y Dofia Clara rte Escovar, sus amores, aventuras y trágicos sucesos, por cunstanciado quedaran inmediatamente al lucerno.-Sr. capitán general, el co D. Manuel Ivon de'…</t>
  </si>
  <si>
    <t>Gerónimo</t>
  </si>
  <si>
    <t>658</t>
  </si>
  <si>
    <t>…mas que hacer, y lo restante se debe dejar co ducido al flanees por f. N. Mellet, y de rite idioma al castellano de orden del Rqv mo está. nuestro Sefior, á quien va dedicado, por D. Gerónimo de la Escosura, del coaaejo de Mr. Barthe, ministro de Justicia, dice que si la ley de 1816 no estuviera , S. M.: un tomo en folio coa su atina del mismo (amallo. Se hallarán en 1a librería .... del subdelegado de mostrencos . vacantes y abintestatos de lahec…</t>
  </si>
  <si>
    <t>Gersesta</t>
  </si>
  <si>
    <t>…sión saliese al encuentro del general Pac, con ordep de atacar-, no se halla consu esposa la, princesa Lowicsz en las cercanías dé lo en donde quiera que lo hallase; encargando al general Gersesta ciudad, y. habitan el palacio imperial dé BiaTystock. tcnzweig sostuviese este operación. , Un cuerpo de ejército ruso muy considerable se dirige por la El general Manderstern, acantonado en Sturziec, hizo el día, Curlandiá á.la Lituania, con el fin de destru…</t>
  </si>
  <si>
    <t>Gerstenzweig</t>
  </si>
  <si>
    <t>…la vangdardia‘4 Roszyñquédista milla yniedia de Varsovia: la bri cocimiento bien cargado de manzanilla (camomilla) y de yerbabuena (mentía gada de húsares ha quedado en Blonia. El general Gerstenzweig, con otrabri- piperita). Hecho esto se deja que el enfermo sude dos ó tres horas, sin per gada de caballería ligera, está en posición junto i Piasccznow, desde donde es mitir que duerma, y teniendo cuidado que no descubra ni un dedo, porque en tá en comunicac…</t>
  </si>
  <si>
    <t>…l punto por donde pasó el Vístula, y con los almacenes por donde verifique su paso, marchará toda su infantería y parte dé la caballe establecidos junto i dicho sitio, se envío al general Gerstenzweig, desde el ría por Kutno y Lowicz para reunirse al ejército principal; y de la mayor punto del paso hácia Lowicz , por Krasnewice y Kutno, con los regimientos parte de su caballería se formarán dos cuerpos destacados bajo las órdenes de de dragones, lanceros y…</t>
  </si>
  <si>
    <t>Gerttenswelg</t>
  </si>
  <si>
    <t>…lermo pan recibir y abra del cuartel general ruso dejos dias ij y 14, las cualrs anunciaban los pormenores de car al triunfador. (/). de ¡os D.) las operaciones de la diViiion del general Gerttenswelg, quien se habla reunido al ____ Con fecha 26 del corriente escribe el director de las Waterinquc* de grande ejército, y los Inútiles estílenos de los polacos para oponerse al peso del Vís tula de las tropas rusas del general Rudiger. Gante, al redactor del Di…</t>
  </si>
  <si>
    <t>Gfetiterisweig</t>
  </si>
  <si>
    <t>…e ruso, trasmitidas é Viena, casi toda ¡a caballería rus* del cuerpo rde ejercito , - El.consejo de .guerra cnc¡rrs&lt;a4.&gt;’e juzgar i los individuos acusados de trai- al litando del general Gfetiterisweig , se halla empleada en cubrir la línea avan «¡on, ha declarado ayer qua u„i&gt;; prueba contra el general Jankowski: en zada de Brzesc-Kujawski á Klodowa, por donde el ejército taca todas sus cuanto á la conducta que Jankcrviki observó con el general Rudiger, se…</t>
  </si>
  <si>
    <t>Ghrzánowski</t>
  </si>
  <si>
    <t>…é dicho teniente general ruso Krcutt. No se. ha confirmado la noticia pro* protocolo con cuatro documentos adjuntos4 él. Los pone- sin ha lada estos últimos dias relativa 4 que el general Ghrzánowski cer ninguna reflexión , presentándolos como1-copiados de los pe riódicos holandeses. ■ ■ .-'..ic . ■ •Ebia tenido-Un encuentro con el general ruso Kreutz. ,____Se asegura que el gobierno na noinbndo al general Dxie* - imiATCKKA. ¡ ' komki gobernador de la for…</t>
  </si>
  <si>
    <t>Gibert</t>
  </si>
  <si>
    <t>…••••»•*•»' Barcelona. cion, sobre el bajete dado parala última oposición al magisterio de 23,918... loo..................... Madrid. la Heal capilla. cuyo bajeteómorréoes obra del Sr. Gibert ,uno 9,232____ iOO. ; ,.......... Idem. de los jubce* de dicha oposición, hecha sipamente con todos loe 24,116... ióó.-........... Idem. primores y dificultades capaces de probar la suficiencia de loé opo* 25,6i4... 4OO.........-............... Barcelona. sit…</t>
  </si>
  <si>
    <t>Gibert, Pedro Vieta y</t>
  </si>
  <si>
    <t>Pedro Vieta y Gibert</t>
  </si>
  <si>
    <t>…astilla» para que se halle precisado £ suplicar. or de número Dr. D. Manuel Caballero y Gambos: »A fines de Agosto último todas las tropas que el gobierno...’-'l ePc^r'Catalufía 4 D. Pedro Vieta y Gibert, primer ayudante iiólkttk del hospital militar de Barcelona: para el dcÁragon, vo.J&amp;otáiaxle DuMrfí rcfoltipon cáiviápial * H’7 provine^ Vascongadas ,'|al 'Dr.; D. MiguelL^ge y qué. formase en el&gt; riino lombardo Óníplínea. dey*&gt;hsenr|ttoij*-cófr-. ,: primer a…</t>
  </si>
  <si>
    <t>Giclgud</t>
  </si>
  <si>
    <t>…ífico pa El 28 el condé Pablen con el primer cuerpo &lt;w ejército marchó ra ella, seria.parar menos la atención en algunas expresiones in sobre bfyszyniez para cortar la retirada al general Giclgud, que oportunas , é interponerse en favor de los polacos. Pidiendo ex con 69 nombres habia quedado en Lomza con ánimo, al parecer, plicaciones , es claro que da márgen á presumir que puede obrar de pasar el rio Skwa y apoderarse de Omulew. Al frentede este con…</t>
  </si>
  <si>
    <t>…en el íeglan.»nto-vi El 24 de Junio salí de Wilña con el objeto de perseguir á gente á las empleos que respectivamente representen y les corres los rebeldes polacos que mandaba el general Giclgud. Nuestras tro ponda según sus clases de efectivos de cuerpo, de cuadro , ilimi pas marcharon en dos columnas; la una se dirigió por el camino tado ó excedente; y que á los que de las mismas clases expresadas real de Kowno, y la otra siguió la orilla izquierda…</t>
  </si>
  <si>
    <t>Gieigud</t>
  </si>
  <si>
    <t>…nte, no han podido disiparse sino á la fuerza neral Dwernicki. Asi que, ni el que la izquierda polaca que man estos tumultos formados á pesar de la proclama paternal del cor da el general Gieigud haya quedado enteramente cortada, ti i el regidor y de las intimaciones legales de los comisarios de policía. que el grueso del ejército haya tenido que refugiarse con acelera «Se han aprehendido infraianti y conducido inmediatamente miento á las obras de Fra…</t>
  </si>
  <si>
    <t>Gielgiid</t>
  </si>
  <si>
    <t>…s es preciso cuidar* de la seguridad interior de ella.' láco Gielgud ocasionó una nueva confusión en los negocios de la (Periódicos polacos.) . Se ha recibido la noticia de que el general Gielgiid se Fronteras de Polonia .24 Je Junio.Írovincia.aliaba en Kauen, y le iba persiguiendo-una columna ruta. EL geSegún las noticias que ayer recibimos de Varsovia parece queneral se halla en las inmediaciones de Wiha con un cuerpó de observación de unos 109 hombr…</t>
  </si>
  <si>
    <t>Gielgud</t>
  </si>
  <si>
    <t>…estado en que se encuentra el general po El 26 de Abril bubóctrálaicion cah. lai reth^iiudiá debajo de laco Dwernicki, por consecuencia de la desgraciada acción que él&gt; Minsk. El general Gielgud con 8 batallones de infantería, 6 pie día 30 de Abril tuvo junto á Krzcmmiez con la división rusa deh zas de posición, y 12 de arti'lléría ligera, tomó posición detras de general Rudiger. Es tal el estado en que se encuentra Dwernicki,, Minsk, dejando solo uo…</t>
  </si>
  <si>
    <t>…ara la . «lina división polaca, compuesta de 49 hombres, ha entrado diputación^ EfV ella obtuvo, Mr. J. Bemajd ,53 votos, y de con ven el territorio de la Lituania, mandada por el general Gielgud. siguiente fá¿ proclám.ido candidato deleolegio dél partido de To- ¡Rueda la insurrección engruesar sus ñlas y permitirle hacer frente rqñ. Lós dépiás votos se dieron por el almiránte' Mr. de Rigny y á fuerzas tan superiores corno las que. ja separan al prese…</t>
  </si>
  <si>
    <t>…sidentes ó ■creía que este-general, en lugar ¿e extenderse hacia el1 sur, trata gobernadores de ios consejos de Castilla e Indias', 2o consejeros ba de verificar.su reunión con el general Gielgud; tampoco se-ha "cóh'dos!fiscales det primero, y 14 con uno del segundo a razón bía confirmado ni se creía que el general Clapówski había cogido de 1203 aquellos y estos á 509, 2.U?09; por el haber de los se -uní parque de artillería'dé reserva y algunos almac…</t>
  </si>
  <si>
    <t>…e me dtPmsid.) dais de qué'tomareis seriamente en consideración los varios obje Idem 14. tos que he' recomendado á vuestra atención, y cuento con entera El cuerpo del ejército del general Gielgud, que atravesó el confianza en vuestro apoyo para trabajar en el mantenimiento de Niemen, íe. ha dividido en tres columnas. El general ha marchado Ja paz 7 la prosperidad del pais.” con. una por Kaidati sobre Wilkómicrz: otra, á las órdenes del En seguida se o…</t>
  </si>
  <si>
    <t>…cuartel general en la importante Desde ayer se dice en esta que una división rusa ha derrotado fortaleza de Modlin. (Cor. de la Gaceta de Estado d* Prusia.)completamente á la det general Gielgud; y que de resultas de este contratiempo se han visto precisados, los polacos a volver á pasar * • prusia. el Niemen. Esperamos que se comuniquen de oficio los pormenor . Berlín 23 de Junio. res de ¿te acontecimiento. (Corresp. déla-Gaceta de Prusia.) Continúa…</t>
  </si>
  <si>
    <t>…Los ru Kauen , desde donde emprendió su marcha para pasar el rio Mesos que:se hallan en Plozk han hecho pasará la misma orilla del mel con objeto de retirarse sobre Mariampol. El general Gielgud, vio un destacamento con intención al parecer de, establecer una que estaba el 23 del mismo mes mas arriba de Kauen,.se ha reti oabeza de puente, á fin de atravesarle con mas facilidad. A la ver- rado también al otro lado del rio Memel; y la tropa que le se d…</t>
  </si>
  <si>
    <t>…da pór 100 al año—Vales Reató consolidados 25 y 261__Idem no ‘\Vilaa4c las divisiones polacas Gielgud, Chlapowski y Kali- consolidados 8f.—Deuda sin ínteres 4á dinero. Dowxki. El general Gielgud había pasado por Kaitány retirándoáa aun el testo de sucuerpo, que eran I4SO hombres. ANUNCIOS. ; 1 ESPAÑA. • '*• - i ■■ . • . 5 • • i Madrid 20 de Julio. Continúa el catálogo de.las obras que se hallan de venta rn tl despacho y almacén de la imprenta Real. .…</t>
  </si>
  <si>
    <t>…ncluido nuestros asuntos, ó se nos ha engañado hasta ahora! - , Berlín $ de Julio. - El tiempo nos lo. dirá (1). (Correo del Escalda.) Ha salido falsa la noticia de la llegada del general Gielgud, . _Mr. Destouvellesyvicepresidente.del congreso, ha dirigido que segun se dijo se. había visto obligado' á volver á Polonia: pa hoy á los diputados el siguiente aviso; rece por el contrarió que este general se halla del otro lado del i; «Ahora mismo acaba de…</t>
  </si>
  <si>
    <t>…omado esta po de los poderes de varios:diputados, yse aprueban algunos, entre sición. . . y ellos los de Mr. Duchatel, diputado, mayor de edad de los presen Ademas de lo dicho, el general Gielgud acaba de sér muerto ta, y que por lo mismo preside la sesión, que se levanta ¿ las seis por un oficial polaco en el momento en que pisaba las fronteras dadas. . .... de la Prusia oriental, habiendo sus tropas entregado las armas; y . Sesión del 26. , . tambié…</t>
  </si>
  <si>
    <t>…ocupa en el dia. Varsovia desde que supieron el resultado de la-desgraciada expedi A la abéza del tercero atá el general Georgci; se halla al ción de Lituania y el fin trágico del general Gielgud. Ya noy ven frente de Maestricht, y á vista del general Daine, que puede opa medios de resistir por ñus tiempo á un enemigo', cuyas fuérzks se ñerle una 109 belgas. acrecientan diariamentey todos desean con ansia se contenga de Es claro que Sajonía-Weimar ape…</t>
  </si>
  <si>
    <t>Giélgud</t>
  </si>
  <si>
    <t>…n, al que rindió, habien misoyas condiciones que se impusieron anteriormente á- las tropas del cuerpo do muerto de resulte de sus heridas; y enterado S. M., asi como de lo pro del general Giélgud. La fuerza «te todo el ejército polaco que ha sido obliga puesto por V. E., y de lo informado en vista de todo por la comisión per do a retirarte á Priista' ásciende á 209 hombres , y entre estos hay -unbs manente del presupuesto de este ministerio, se ha dig…</t>
  </si>
  <si>
    <t>Gil, Antonio</t>
  </si>
  <si>
    <t>Antonio Gil</t>
  </si>
  <si>
    <t>…oaquín de Iturburu, cuyo obje zelo y pericia demostrada en aquel acto por lo* profesores Don to ha sido el de reducir los cambios nacionales con los extranje Alejandro Bengoechea, D. Antonio Gil y D. Miguel de Arroyo. ros de Amsterdam, Génova, Hamburgo, Lisboa, Lóndres'y Pa Obras públicas. rts,á peso de 20 rs. vn., desterrando las monedas de cambio ima Entre lat.muchas que en toda Ja Península se están actualmen ginan»; véndese en »ta corte en la librería de Perez, á 22''…</t>
  </si>
  <si>
    <t>Giona, Juan Manuel de</t>
  </si>
  <si>
    <t>Juan Manuel de Giona</t>
  </si>
  <si>
    <t>…ía, 4-° ligero, cuyo para Barrió, Cuerna D. JoaerEscolar y Nbriega, Granada D. Vi- dero se ignora, para que en el término de 15 dias comparezca encou ltartoa jr Tovar, Gusdalajará D. Juan Manuel de Giona, la sala segunda de justicia del supremo Consejó de Hacienda, por JaénSefioras viuda dejauret ¿ hijos, León D. Francisco Salina», medio de procurador y escribanía de Cánura de Albuin, á usar de Málaga D. Juan Bautista Mongrand, Maltón (en Menorca) Doña su der…</t>
  </si>
  <si>
    <t>Giran, Joscf</t>
  </si>
  <si>
    <t>Joscf Giran</t>
  </si>
  <si>
    <t>…. Mariano Gil López, D. Antonio López Fernandez. oten» representativo. CGf. sár P.&gt; ■ .Los premias de primer orden; adjudicados a jos externos, los obtuvieran . Antonio Gutiérrez, D. Joscf Giran, D, Francisco Llord, D. Josef Do- roatocAt. ■ ' tninguez de la Torre; Di Antonio CoinésrD. Casimiro Nietp, D. Tomás Santero, D. Félix Alamo, D. ToesesGutierrer, D. FranciscoBollo^.Pon Ordeti árl.íi,i B ReynuptroSeñor, ceano comnvfante general del ejér Atañas»…</t>
  </si>
  <si>
    <t>Glaulos</t>
  </si>
  <si>
    <t>…spaña desde el principio dé la revolu Jos nuevos Ministros. ción, había ya dado ¿.conocer bien-claramente las inclinaciones y ____ Se asegura que despues del regreso á Francia del general Glaulos sentimientos década uno; y que se había acreditado de este ó ■sel:se compondrá el.ejército de Africa de este modo: ' del; otro modo el. valor, la ’ fidelidad ; tos. talentos de ia -mayor El general Boyer quedará mandando la división, y tendrá á parte: do,los…</t>
  </si>
  <si>
    <t>Glausel</t>
  </si>
  <si>
    <t>…medio día, de un modó taogrientó y terrible.*’ ’ ae atribuye á la poca confianza que inspira él ministerio. ' ■mi En una carta de Varsovia citada Ipor 4a Garepa Je Atfgt^ur* ___El general Glausel ha llegado á Tolón -, en donde «tá hacien ¿óseasegura que elgeneralísimo pólaco príncipe Radzsviil hábil do cuarentena; es regular que no tarde en venir á esta capital, í entregado su espada al general DicbitSc^an cl dia- kS, dal pando' menos que no reciba or…</t>
  </si>
  <si>
    <t>Gncisenau</t>
  </si>
  <si>
    <t>…austríacos al contrario han ría ligera rusa. Añade el Corresponsal, que por noticias, de Posefe ganado micha opmion por sú energía, por su vigor en sostener sus selabe que el feld-mariscal Gncisenau, que iba caminando hacia principios, y sobre todoi porqué obran primero y hablan después; Brcslaw, tomó la posta en cuanto supo lo ocurrido en Polonia, y en contraposición-de le* franceses que hacen muchos'discursos sose dirigió á Koenigsberg. Esta determinac…</t>
  </si>
  <si>
    <t>Gnei</t>
  </si>
  <si>
    <t>…o prusiano l&gt;astante considerable iba á reunirse en las fron sivo. En semejante posición debe haber un: exceso de pradéncia, si teras de Poloñhr; ¿áte ejército será mandado por el mariscal Gnei&gt;¿ asi podemos' llamarlo, en. loa descubrimiéntós que haga el- go neau. El geñerál Casewitz, comandante de la escuela de los cade bierno. . "w tes de Berlin, ha sido nombrado géfe de su estado mayor. (Car.) En el informe (es-uno que da el gobierno á Ja, jeg¡s1…</t>
  </si>
  <si>
    <t>Gnei-</t>
  </si>
  <si>
    <t>…scrita de S. Fetersburrelativa á la dignidad de Par, habrá presentes 12o Pares de Francia (G.deF.) go por una señora. .El.general Roder es definitivamente el que reemplaza al feld-mariscal Gnei- »Ya sabréis que tenemos en esta el cólera—morbo, y que hace horribles es aenau en el gobierno y mando militar del ducado de Posen. (Id.) tragos: sin embargo, hasta ahora estamos libres en casa,Tres dias há que el El dia 4 del que rige varios vendedores de vin…</t>
  </si>
  <si>
    <t>Gneisenau</t>
  </si>
  <si>
    <t>…clarar qué en caso de verse pre que asi como- el tercero, que ya se halla en esta, quedaran bajo ciado á alejarse; dé está ciudad operando contra el enemigó . cuen las órdenes del general Gneisenau. (Gaceta de Pesen.) -■ ta con la perseverancia y el valor de los habitantes para la defensa de la ¿apitál, asegurándoles que Varsovia bajo las órdenes,del ge . SAJOUtA-i . neral' KrhVtowiecki puede oponer una resistencia tenazcontfa cualSr Ataque. Concluida l…</t>
  </si>
  <si>
    <t>…alido para Posen con el objeto de tomar el el noble marqúe* ^cuando‘ha dicho que los Pares no tienen inferes alguno én el mando de las tropas, á cuya cabeza estaba-el difunto feld-mariscal Gneisenau. ; Wi de reforma-Nada,-dice,-hay de m« -absurdo. El condeGoderich súplica al Estas tropas mudarán de posiciones, segun se deduce del decreto por el que ; marques de Londonderry tenga á bien suspender el interrogatorio que tenia se suprimen los cordones sanita…</t>
  </si>
  <si>
    <t>Gngrútpoff</t>
  </si>
  <si>
    <t>…incorporado en el Monté piof y con presencia de ío infor.- «Concluida esta operación . .concentró sus tropas ,el general tnado por el director general del Real Tesoro 7 contador’ general Gngrútpoff en el punto que le pareció más yentajoso á la derecha ds Valores, y1 de la consulta que sobre este asunto ha elevado. £ del Liwtéc, después de haber confiado la’ custodia def puente y sus S. M. el Consejo de Hacienda, se ha servido résolver, que jii re atrinc…</t>
  </si>
  <si>
    <t>Gnnrillé</t>
  </si>
  <si>
    <t>…nco a&amp;os á D. Luis .Vallet » *ecinó de tsu cortejr fux i die se toman para milhlénef én Alcmánixla tranquilidad.? la propiedad y elaboración de úna* chimenea* ecíló fe dice que el lord Gnnrillé/Uégará á cita capital arta tuda tátiíes que ha introducido de Parir, cuyo modeló j‘&lt; ó mañana. \ bailan depositédée có el Real ConsérvMOrío de.Aéteav - . Se lee én ti Tiempo el siguieorepárnfo t tele expedido por el Supremo Cornejo la Real cédule de crt* »No…</t>
  </si>
  <si>
    <t>Go</t>
  </si>
  <si>
    <t>…, be* luminiitroi &amp;c. •1 ejército polaco. Al St. secretario del despacho de Gracia y Justicia digo con esta fecha lo La* noticias de la Podlaquia anuncian que las tropas rusas del general Go* que sigue: He dado cuenta al Rey nuestro Señor del expediente oromovido por lowin se aproximan otra vez á Vanovia. Su cuartel general estaba el .6 del al apuntamiento de la villa de Giren», provincia de Vailedolid, en'solicitud corriente en Kalusryn; y en es…</t>
  </si>
  <si>
    <t>Gó, Gerónimo</t>
  </si>
  <si>
    <t>Gerónimo Gó</t>
  </si>
  <si>
    <t>…tos. frente Real, en cuartilla de merca imperial. Mr. Leveque de Pouilly, fundándose. en los funestos resultados que pro 15. Ñuño Nufiéü Rasura, D. Juan Bautista Per», Lain Calvo, D. Gerónimo Gó dujo la ley de 1791 sobre el juramento del clero, pide se declare no há lugar mez de Huerta, Pedro Navarro y D. Gaspar de Guzman y Pimentel. Id. Fr. Juan de Jesús María, el Mtro. Vicente Espinel, D. Martin Bautista de Ca á votar. Asi lo resuelve la Cámara. rn…</t>
  </si>
  <si>
    <t>Go-, Manual Justo</t>
  </si>
  <si>
    <t>Manual Justo Go-</t>
  </si>
  <si>
    <t>…j¿.J nes de Madrid se cita á todos los, acreedores á los, bienes que han, - En ,esta .corte hubo iluminación general,.igualmente que _en quedado, pqr,fallecimienta dej, presbítero D. Manual Justo Go-, los teatros.^qom? es costumbre. ..1 7. .a&gt; mez. capenan.y yccino que .fue, jle_ dicha vilía,, para que cn_cl término de 30 días se presenten por sí ó por medio de apoderado El Rejo nu?strq Señor se ,ha; servido nombrar., oara 1» alcaldía arraigado á deducir…</t>
  </si>
  <si>
    <t>Goblet</t>
  </si>
  <si>
    <t>…■ ' * * ': ; y anoche ha marchado á su destino. Mr. de Hane se ha encargado A-^so de las nueve de esta noche se ha notado mucha agita interinamente deí ministerio de la Gucrrá7"El general Goblet, el ción en las calles de Bruselas, y en los cafés y casis públicas se coronel Prisse, y algunos oficiales de ingenieros han salido asimis habla dé Francia, preguntándose si en verdad nos abandona esta mo para el ejército. nación. Se acredita ,1a opinión de q…</t>
  </si>
  <si>
    <t>Goiovvin</t>
  </si>
  <si>
    <t>…y lo decidido que estaba á depositar entre reino , la causa de su inejecución, y los medios que podrian adoptarse para lle las manos de S. A. I. la acta de sumisión á S. M. I. El general Goiovvin, en varlas á cabo. cargado de bloquear la fortaleza, dió parle inmediatamente de esta circunstan Esta honrosa comisión se ha dignado S. M. confiarla á la Real ¡unta da cia al gran Duque, el que á su llegada recibió al conde Lodochowski , y le in Fomento de la…</t>
  </si>
  <si>
    <t>Goiualvi</t>
  </si>
  <si>
    <t>…que resultó ser Bajos. S. Etna. fue en otro tiempo subsecretario de Estaco cuan desartmdo.un oficial . cuya espada hicieron pedazos. En seguida se do desempeñó.cste ministerio el cardenal Goiualvi. , retiró la multitud por la calle de Bac, en donde se oyó gritar á ------ Se dijo que de resultas d: la elección del. Sumo Pontífice et% ha armas! pero estas'voccs no tuvieron trascendencia. Roma habia habido algún desorden; pero esta voz carece do fun » Tod…</t>
  </si>
  <si>
    <t>Golowin</t>
  </si>
  <si>
    <t>…s para cor-cito-del conde Paskewitch, y la otra, que consta de unos 83, hom tar todos los abusos que se hayan introducido en el particular, pre bres , ha quedado á las órdenes del general Golowin. Este general viniendo á los gobernadores de las plazas, que siempre que sc‘ ha ocupado á Siedlec, desde donde ha marchado sobre Kaluszyn ofrezca hacer descargas por honores, elijan al efecto el sitio mas sin saber -las fuerzas que los polacos tenían en sus i…</t>
  </si>
  <si>
    <t>…rs. otro' al de Plok: elprímefo1, qoe n ti w nías fuerza, vá á las órdenes del Xjerciclo fotldjanq, por Matanegui, un tomo, a rs. . general Román nojesta expedición, obligando al general Golowin á alejarse Zipllcacion del Pád¡* nuestro, por Pato, a rs. Sra: de del Ntra. Pilar, a rs. de tu posición ^ ha producido ya él resultado de facilitar la entrada en Varso- Milagro la Flgneroa Poema da -guerra, por , 4 rs. (-íé oene/nfrí.) &gt; iia á ¿rail cantidad…</t>
  </si>
  <si>
    <t>…ército dos ó tres dias da Vístula antes que nuestras tropas se apoderasen de la ciudad, y al cuartel del marcha, encargué al general Pahlen que observase el bajo Vístula, á fin de general Golowin los generales Lubienski, Mloskostewiez y Niesolowski, qi:s impedir i los rebeldes le atravesasen, y se extendiesen por los palalinados me pertenecían á la guarnición de Modlin. Alas de 70 oficiales superiores se pre ridionales, mientras que yo me dirigí hácia…</t>
  </si>
  <si>
    <t>Gómez, Joaquín</t>
  </si>
  <si>
    <t>Joaquín Gómez</t>
  </si>
  <si>
    <t>…Brun. ' ministro secretario de Estado de los negocios del reino; y última ____ Estampa que representa al Salvador: copia del célebre cuadrp mente nombra S. M. con aquella fecha á D. Joaquín Gómez de pintado por Dolci, y grabado por D. Manuel Esquível-de Sotor Silva Belford, Desembargador de Agravios, para intendente ge mayor. Se hallará en la calcografía de la imprenta Real, y en l*s neral de policía de la corte y de todo el reino. tiendas de les suiz…</t>
  </si>
  <si>
    <t>Gómez, Josef</t>
  </si>
  <si>
    <t>Josef Gómez</t>
  </si>
  <si>
    <t>…a villa de Ejca de los Caballeros: sus aguas pasta 32, rústica 28. llegaron í puntos que se creían inaccesibles; arrebataron ritieses, “ llíada de Homero, traducida del griego por D. Josef Gómez hortalizas, legumbres y gánados , inutilizando igualmente los azu Hermosilla, 4*°&gt; pasta 87 rs., rústica 75. des y puentes, y llevándose árboles y cuanto á su paso encontra Libros poéticos de la santa Biblia, por D. Tomas Carvajal ban. La» villas de Luésia, S…</t>
  </si>
  <si>
    <t>Gómez, Miguel</t>
  </si>
  <si>
    <t>Miguel Gómez</t>
  </si>
  <si>
    <t>…amente se ponga en movimiento una columna de cuatro compañías de pre— • Habiendo tenido noticia circunstanciada de qué'los revolucionarios emigra fereucia, al mando del acreditado coronel D. Miguel Gómez, comandante dos en Gibraltar se dirigían á las cota .del Levante de esta ciudad ,-con in del tercer batallón del regimiento infantería del Rey, l.° de línea , que mar tento de verificar por ellas, y punto nombrado Ventas de Mismiliana, ttU chó anoche á los di…</t>
  </si>
  <si>
    <t>Gómez, Ramón</t>
  </si>
  <si>
    <t>Ramón Gómez</t>
  </si>
  <si>
    <t>…apercibimiento que pasado dicho término les parará per Tuy. .. Trigo, á 52 n. fanega : centeno, á 28 : maiz, á 24 id.: juicio. • vino, á 17 rs. el cántaro. , 1; 1 - --- Se cita 4 D. Ramón Gómez, hijo de D. Pablo y de Dofiá Vigo. Trigo, á 40 rs. fanega: centeno, á 26 id.: maiz, 4 32 María Ignacia Hernández, y nieto paterno de D. Josef y Doña Ma id.: vino , 4-8 n. arroba. rta Teresa Romero; y por fallecimiento del primero', ¿ sus legíti Granada. Trigo…</t>
  </si>
  <si>
    <t>Gon-, Cristóbal</t>
  </si>
  <si>
    <t>Cristóbal Gon-</t>
  </si>
  <si>
    <t>…mna, que constantemente me instaron para que les per ■ Alhaurin el Grande, D. Miguel Rodríguez; pero á pocos momentos de mi lle mitiese el asalto de la guarida de lo* rebeldes: al coronel D. Cristóbal Gon- gada paró el fuego sin haberse vuelto i emprender. Pocas horas antes »e había premiado en el' mismo punto el comandante del tercer batallón del regimien teu, mayor del miento regimiento, 4.* infantería da línea, qu* * la cabeza</t>
  </si>
  <si>
    <t>González, Andrés del Castillo</t>
  </si>
  <si>
    <t>Andrés del Castillo González</t>
  </si>
  <si>
    <t>…e Archídona á D. Pedro Gallardo y Lucena; para la de lo* ----- Los. suscriptores al Diccionario de Veterinaria, por D. Cirios Rtsueflo, acudirás A Barrios del Campo de Gibraltar á D. Andrés del Castillo González; para la recoger el cuaderno 4.° del tomo a.° de dicha obra i la librería de Perez, y en las provincias donde se hayan suscrito. Sigue abierta la suscripción. de Palacios de la Balduerna á D. Fernando Torres y He ras; para la de Villal- - ■Galería fúnebre dt…</t>
  </si>
  <si>
    <t>González, Antonio Felipe</t>
  </si>
  <si>
    <t>Antonio Felipe González</t>
  </si>
  <si>
    <t>…ulo 130 de la ley de 10 de Diciembre último, resultaron electos, para sín Contestando k la objeción de que habiéndose fundado el derecho de he dico D.. Juan .Vela,.y para adjuntos D. Antonio Felipe González, D. An rencia de los Pares en tiempo de la restauración, destruida aquella por la re tonio Maltrana, D. Miguel Joaquín Michaus y D. Manuel López. volución, no es posible permitir que el otro subsista, dice que no puede con venir en que el origen de una instit…</t>
  </si>
  <si>
    <t>González, Benito</t>
  </si>
  <si>
    <t>Benito González</t>
  </si>
  <si>
    <t>…f Isidoro Ruiz : para otra de la catedral de-Tuy, va en la última sesión;.mas no habiéndola apoyado nadie, se aprueba el artículo rante por fallecimiento de D. Francisco Amores, á D. Benito González del con la modificación hecha por Mr. Parsut, y . queda en loa términos siguien Valie: pan otra de la colegial dé. nuestra Sefiora de Covadonga, vacante por verificándote se procederá sellalado, término en el lávente áellx tes:»No Írontocion1 Portilla: depara…</t>
  </si>
  <si>
    <t>González, Cristóbal</t>
  </si>
  <si>
    <t>Cristóbal González</t>
  </si>
  <si>
    <t>…uno de los intentasen los revolucionarios. También casi al mismo tiempo de mi llegada lo principales la costumbre establecida en aquel reine de no poder comenzarse la verificó el coronel D. Cristóbal González, teniente coronel mayor del expre vendimia antes deL dia señalado al efecto, y enterado S. M. del expedienté sado 4.° de infantería de línea, que por disposición del mismo gobernador in Instruido sobre el particular en el ministerio de mi cargo, de lo informa…</t>
  </si>
  <si>
    <t>González, Diego</t>
  </si>
  <si>
    <t>Diego González</t>
  </si>
  <si>
    <t>…an iguales razones ha facilitado para auxiliar al ayudante de dicha visir este abandono", cayó sobre ellos con todas sus fuerzás, é hizo plaza D. Manuel Costa, 7 al cabo de barrio D. Diego González, una horrible carnicería. En el día pueden estar tranquilos en Cons heridos por los revolucionarios; y enterado S.M., al mismo tiem tantinopla , y considerar como concluida una sublevación que era po que se ha dignado aprobar estos gastos, ha tenido á bien ma…</t>
  </si>
  <si>
    <t>González, Francisco</t>
  </si>
  <si>
    <t>Francisco González</t>
  </si>
  <si>
    <t>…á los que se reúnen para defen tedral de Cuenca, vacantes por promoción de D. Antonio Viduiderse contra una opresión presunta; asi sucedía en la antigua mo roz, y fallecimiento de D. Francisco González, á D. Juan Nornarquía; pero es preciso pagar enormes impuestos, carecer de lo berto Cantero y D. Josef Florez Sierra. mas necesario, estar continuamente en arma para cuidar de la ser Igualmente se.ha servido nombrar por Reales decretos para la guridad propia;…</t>
  </si>
  <si>
    <t>González, Francisco Verdejo</t>
  </si>
  <si>
    <t>Francisco Verdejo González</t>
  </si>
  <si>
    <t>…de hoy i tai tres de ta tarde• tonio Jaramillo: un tomo en 8.° á 6 rs. en pasta.—Compendio de matemáticas puras y EFECTOS PUBLICOS. CaM mistas para instrucción de la juventud, por D. Francisco Verdejo González, cate de 50 dos tomos los Reales estudios de de matemáticas drático esta á corte: tn Inscrips. sobre el gran libro al .5 por 100al Lóndres á 90 días Málaga par din. de enfermedades añ Jacobu Píenle, cutáneas, doctor por Josef rs. en pasta.—Tratado 32 sin oper…</t>
  </si>
  <si>
    <t>González, Josef</t>
  </si>
  <si>
    <t>Josef González</t>
  </si>
  <si>
    <t>…bos sexos y da de Loica £ D. Josef Julián Ortega : para la de Badajoz £ Don todos los países, lántína 1.* de la colección, £ 10 cuartos— Francisco María Ortiz: para la de Motril £ D. Josef González hlas de anatomía, en las que se contienen los puntos de Osifica Suarez: para la de la Corulla £ D. Ramón Teyjeiro y Aguiar: ción de Cada uno de los huesos que cofaponén el esqueleto huma para el corregimiento de &lt; Bailen i D. Francisco Javier Morales no ¡orde…</t>
  </si>
  <si>
    <t>…io-de la Ciudad de Cádiz, corno apoderado’de . El Excmo. Sr. espitan general dará las órdenes que considere necesarias D. Josef María Maldonado de Mendoza, marques de S&lt; Jorge , y D. Josef González: para impedir la comunicación por tirara. Butnej, en calidad de sindico del concurso de acreedores* los bienes de la condesa, Correspondiendo á los consignatarios de buques proporcionar todo Jo ne de Torre Alegre. y su marido R. Manurl Cano, sobre pago de mrs…</t>
  </si>
  <si>
    <t>González, Josef María</t>
  </si>
  <si>
    <t>Josef María González</t>
  </si>
  <si>
    <t>…srD. Casimiro Nietp, D. Tomás Santero, D. Félix Alamo, D. ToesesGutierrer, D. FranciscoBollo^.Pon Ordeti árl.íi,i B ReynuptroSeñor, ceano comnvfante general del ejér Atañas» Maré, D. Josef María González, D. Carlos Diccnta, D. .León cito , manda declarar quéeeducida parte del segundó" regimiento de infantería, Asen je, D. Josef Altúbe, D. Gregorio Hernair, D. Regino. Rodríguez, de Lisboa,je amotiné,y&lt;pMdo,salir del.cuartel i las 10 y cuarto de la noche D. Man…</t>
  </si>
  <si>
    <t>González, Mariano Josef</t>
  </si>
  <si>
    <t>Mariano Josef González</t>
  </si>
  <si>
    <t>…ca: desde drama en tres actos, en prosa, representado en los tcAtros de esta 15 de Junio £ Í5 de Setiembre. Córte. Se halla en Madrid en la librería de Perez; en Barcelona Trillo. D. Mariano Josef González, en Madrid: deade 15 de en la de Piferrer, y en Cidiz en la de Hortal. Junio £ 15 de Setiembre. Lól suscriptores al Diccionario geográfico universal acudi rán ¿.la. libreria.de Razóla¿. recoger el cuaderno núm. 21* to CASTILLA IA TRIA, mo 2 * de dicha obra, y…</t>
  </si>
  <si>
    <t>González, Simón</t>
  </si>
  <si>
    <t>Simón González</t>
  </si>
  <si>
    <t>…ón de Chateaubriand Se cita á todos los que se crean con derecho á los bienes titulada ¡os Natchez; al fin se ha añadido, la Constancia españo que han,quedado por fallecimiento de D. Simón González, taho la , 6 sea Morir por no faltar al Rey ni « ¡a Jama, historia nero que, fpe en esta corte, para que en el término perentorio da trágica de D. Alfonso de Córdoba y Doña Catalina' Sandoval ea. 20 días se presenten en el juzgado del Sr. Escalera , teniente…</t>
  </si>
  <si>
    <t>González, Tomas</t>
  </si>
  <si>
    <t>Tomas González</t>
  </si>
  <si>
    <t>…ar para al deshato primera silla de la catedral de Lugo, vacante por filie- Continúa ti catálogo 3e las, obrat que. te hallan de unta en tí cimiento de D. Josef Vega y Trincado, £ D. Tomas González: despacho y almacén dé la imprenta Real.para In dignidad de tesorero de la colegiata de Bribiesca, diócesi» de Búrgos, vacante por fallecimiento de D. i Juan Fernandez, £ Opera omitía, M. T. Cicerón, 14 tomo» 4*, papel $00 rs., D. Justo Manuel Sedaño: para un…</t>
  </si>
  <si>
    <t>Goqzatec.yjBarKMTUOAt, Antonio</t>
  </si>
  <si>
    <t>Antonio Goqzatec.yjBarKMTUOAt</t>
  </si>
  <si>
    <t>…rs. B,®,rústica.—7V«á/W»á j rs. rnstlcá.4»Se«tinos,ven nacienal; y se levanté lá imioa. den en la librería de Razóla. —--DtJImiiwiur ¡It, rrtlriet y trrét lrttttt.it ftétíit ..por D. Antonio Goqzatec.yjBarKMTUOAt. . da. asta obrlta , si bien i primen vista es de poco mérito , ofrece sin embargo al guna utilidad á los.jdvene» dedicados * las bellas artes. Aquí encontrarán recogida* •’ 0for(o2\Jt NotítMhr*. todas aquellas nociones qii* deben conservarse en lá ifeemoris…</t>
  </si>
  <si>
    <t>Gortchavalor</t>
  </si>
  <si>
    <t>…unos 19 hombres muertos de todas, cla de descansar de las fatigas del asalto, recibieron otra vez i los rebeldes con un ses. Los ayudantes de campo, generales , barón Geismar, el príncipe Gortchavalor incomparable. Tres veces consecutivas los enemigos se aproximaron lucia koff, el general mayor Martinoif, comandante de la 2.a brigada de' la 3.* di medio tiro de fusil á las fortificaciones de Wola; pero otras tantas fueran re visión de eranaderos, salieron…</t>
  </si>
  <si>
    <t>Gortschakoff</t>
  </si>
  <si>
    <t>…Por nuestra parte consistió en al feld-mariscal tenia situado un grueso destacamento cerca de Stoc- gunos centenares de hombres. El capitán Lwoff, uno de los ayu 2eck al mando del príncipe Gortschakoff; pero algunos dias des- dantes de campo del feld-mariscal, fue herido ligeramente en pues.se había reunido esté,al cuerpo del ejército principal. ■ un pie. El enemigo se dírigia á marchas’forzadas paralelamente al ca Después de éste descalabro sufrido por el…</t>
  </si>
  <si>
    <t>Gotowin</t>
  </si>
  <si>
    <t>…n Varsovia, y otra del hijo del general Richter. El parlamentario de Coreos en la ¿poca de la invasión francesa de 1808; y enterado S. M., te declaró al comandante de Praga que el general Gotowin estaba dispuesto á niendo presente que por Realea órdenes de 1$ de Octubre de 1826 y 4 de Ju cangear por un oficial ruso el teniente coronel polaco Malachosvski que haca lio de 1829, se dispuso la formación por este ministerio de Hacienda de un bastante tiemp…</t>
  </si>
  <si>
    <t>Gouvion-Saint-Cyr</t>
  </si>
  <si>
    <t>…ender el territorio: pues en la página 17 de la memoria que tengo en la Continúa la discusión de la ley da reemplazo, y se aprueban los artículos mano censura el mariscal Soult al mariscal Gouvion-Saint-Cyr porque solo pi 15 y siguientes hasta el 28 inclusive, que tratan de la junta de agravios, de los dió un alistamiento de 4''9 hombres: quería que fuese de 8c-9 para que el ejér sustitutos, de las exenciones, rebajas y reclamas. cito completo subiese á 9óu9 hom…</t>
  </si>
  <si>
    <t>Gouviptfi-Saiht-Cyr</t>
  </si>
  <si>
    <t>…ue tolla Europa de 'dó ^tié en su 'caso teAhttarí de la raieréa, per© en los términos que propuso el sarme, y por consecuencia el de consolidar la tranquilidad interior de Franüx: mariscal Gouviptfi-Saiht-Cyr. 1 " queél ministerio tierie noticia «saeta del número de guardias nacionales con ' ■'El gencthl Cüusel mira cómo indispensable la formación de !» reserva; "que puede contar, y que en’el término de tres meses podría movilizar lai.’cq— pues si después de lá de…</t>
  </si>
  <si>
    <t>Goya, Francisco</t>
  </si>
  <si>
    <t>Francisco Goya</t>
  </si>
  <si>
    <t>…pas, que forman un cuaderno, de caprichos Inventa principios de igualdad qué tanto ée habían encomiado, y dió á los mismos dos y grabados al agua fiierte con aguadas de resina por D. Francisco Goya. Su dimensión arreglada al grabado et de 8 pulgadas de alto y S pulgadas y 6 li nombres qué no querían nobleza títulos1 de duques; de condes y marqueses, da - neas de ancho por aproximación. Su precio aoo rs. ¡ándoseellos llamar as:. (.Rúa y señales de aproba…</t>
  </si>
  <si>
    <t>Gr, F. M. y</t>
  </si>
  <si>
    <t>F. M. y Gr</t>
  </si>
  <si>
    <t>…fallecimiento de D. Kamon Fer- tavas: está sacado de Jos ^mejores métodos que actualmente rigen aandez-Alonso, ¿D.BuunonConde Pelayo. - én todos los Conservatorios de música : por D. F. M. y Gr. Se ha llará á 4 rs; en los almacenes de música dé (Miptegui. y Hermoso:, ' JUii béti^dieps que en éste correo han venidq dé París hablan puede ¡r por el corred. ' —i Jates cómicas, agudezas j&gt; tdsgos de imaginación de autoresÉnuchó1» I» maquinaciones y póder…</t>
  </si>
  <si>
    <t>Grabbe</t>
  </si>
  <si>
    <t>…los tratados deben ser sagra aceptar la batalla. Nuestra pérdida no pasa de 100 hombrea entre dos; al contrario todas obrarán de acuerdo, seguras de que sus muertos y heridos. El general Grabbe que se hallaba á la cabeza pueblos aprobarán su conducta y coadyuvarán al buen éxito. de la vanguardia recibió una contusión, que por fortuna no le «Se excita á la nación Belga para que recurra á las armas: •Migó l dejar las filas.” ^ «con qué objeto! con el…</t>
  </si>
  <si>
    <t>Grabowski</t>
  </si>
  <si>
    <t>…de decreto - pare Hace cuatro dias que regresó dbPetersburgo el conde Jeziers- prohibir permanezcan en Bélgica, no solo los individuos de le ki con pliegos paira el dictador, del general Grabowski y del familia del príncipe de Orange, sino también todos los de la de principe Lubelki: se dice que en ellos vienen el pormenor de lo Bonaparte y los de la rama mayor de los Borboncs. Este decreto Ocurrido eá la audiencia que el Emperador Nicolás díó á los di…</t>
  </si>
  <si>
    <t>Grabowski, Estebatr</t>
  </si>
  <si>
    <t>Estebatr Grabowski</t>
  </si>
  <si>
    <t>…amo de una can parf icuUr), y 1 desde reinado.=Nicolás.=:Por el Emperador y Rcy=Él ministro secre alli pasarán á mi habitación sin banderas, pero .concintas verdes tario de Estado conde Estebatr Grabowski.” y color, de. naranja. Alli les daré mi contestación, y esta sepublicará eu los, periódicos. «Estáis contentos con .este arreglo!.?:Loe musía. concurrentes aplaudieron la disposición de Mt. O’Connelí, añáBnlin 2$ de Dirimir*. . diemlo que obedecían á este, p…</t>
  </si>
  <si>
    <t>Gradls, Ignacio</t>
  </si>
  <si>
    <t>Ignacio Gradls</t>
  </si>
  <si>
    <t>…en se halla autorizado para la vente dé los expresados carruages. v-ttAfAtufen.'. ................ Se cita á los que se crean con deiecho i los bien» de Igna • Caldas d» Mombuy. ■ D. Ignacio Gradls, «n Barcehma? 1* cio Urbano.,.vecino.que .fuc.de la ville de Baraj», provincia de temporadaJdesde 1.a de Mayo hasta 15 da Julio: 2.a desde 1.* Madrid, que falleció intestado en 26 de Diciembre último ,*paru de Setiembre £ 15 de Octubre. qus en el término de 3…</t>
  </si>
  <si>
    <t>Grajo, J. M.</t>
  </si>
  <si>
    <t>J. M. Grajo</t>
  </si>
  <si>
    <t>…Boúché, manifestando sumo agrado cuando aquella aumentado con algunas útiles adiciones y reflexiones morales, por hábil profesora tocó las harpas con lá delicadeza y gusto que la D. J. M. Grajo, presbítero: un tomito en 8.a regular á 8 rs. en distinguen. Por fin SS. MM. salieron muy satisfechos, diciéndolo pasta. Se vende en Madrid en la librería de Hurtado, y.en las asi en alta voz al Excmo. Sr. D. Luis López Ballesteros, lo que principales del rei…</t>
  </si>
  <si>
    <t>Granados, Vicente Jiménez</t>
  </si>
  <si>
    <t>Vicente Jiménez Granados</t>
  </si>
  <si>
    <t>…a la sesión. Madrid 23 de Diciembre. A consulta de la Cámara se ha servido S. M. nombrar para el corregi cámara de los diputados-----Sesión de 1.a de Diciembre. miento de Lucena á D. Vicente Jiménez Granados: para el de Ubeda á Don Continúa la discusión sobre las reformas que se tratan de hacer en el có Joscf Alonso Villasante; y pira la alcaldía mayor de Zamora á D. Ildefon digo penal. Mr. Taillandier y Merlin se oponen al párrafo que establece sea so Josef de F…</t>
  </si>
  <si>
    <t>Grande, Fernando Perez</t>
  </si>
  <si>
    <t>Fernando Perez Grande</t>
  </si>
  <si>
    <t>…lety cedello: para otra de la colegial de Talavcra de la Reina, vacante por falle mismo color, lienzo laval, galones, cordones - charreteras de plata, botas de montar, cimiento de D. Fernando Perez Grande, i D. Rafael Benigno de la Palma. casco con cimera y pluma, silla, cabezada de brltla y filete con adorno de metal do rado, bocado y estríeos. El pliego de condiciones estará de manifiesto en la habiteclon dei oficial comisionado Don Aotooio Preda, subrigadie…</t>
  </si>
  <si>
    <t>Grantham</t>
  </si>
  <si>
    <t>…cha importancia, de lo que se James rompieron los cristales de las casas del obispo de Londres, sieduce que se le condenará solo á prisionperpetua. ........ marques de Cleveland y lord Grantham..El obispo de*W¡nchesOtros tres cuerpos de ejército, cada uno de 409 hombres, es tery Mr. W. Wyn, viendo que el torrente popular te acercaba, tán cerca de las fronteras de Polonia; y en lo interior de Rusia se hicieron iluminar inmediatamente sus casas, con l…</t>
  </si>
  <si>
    <t>Granvillc</t>
  </si>
  <si>
    <t>…ha habja hecho á la aserción del conde Aberdeeñ, fundado solo eñ un pliego dp cían parte de la insurrección. (ConriVr.) París que recibió el gobierno , leyó el conde una carta del lord Granvillc ,.quc -------El gobierno del Brasil ha desplegado y acreditado en la última insurrec con la fecha del 9 de Setiembre de 1831 dirigió al lord Palmerston,; cuyo te ción mucha firmeza y energía. Los representantes en la asamblea general se nor es asi: : fian dec…</t>
  </si>
  <si>
    <t>Gravina</t>
  </si>
  <si>
    <t>…te en la in .. ■ - Las cartas de Roma anuncian la muerte del ímo. Sr. Gradignación del Emperador* y juraron de rodillas vengar el ultraje vioa, arzobispo de Paleimo, y hermano del general Gravina que hecho á su Soberano. mandaba Ja escuadra española en el combate de Trafalgar. La capital y el ejército han manifestado iguales sentimientos ■ , Después del alboroto del mes de Octubre bastó la amena de entusiasmo y odio á la revolución; y se han alistado…</t>
  </si>
  <si>
    <t>Grcnr</t>
  </si>
  <si>
    <t>…emble mas de regocijo. No ae vé ningún: preparativo, en el banco de üa- Avsnu. gliterra , ni én la cáta de la compañía de la lndia. Viena 18 de Atril. ■ :¡ü.¡\líó «— Dicen que cl conde Grcnr^e halla muy indispuesto. Estriben de Cracovia con fecha del 12 de Abril-lo que,sigue.*' - Ayer falleció en Strathúlday la duquesa &lt;k.Wellingtqn..Sit «Hace algunos dias que fcakccmos dé noticias del teatíode laguer- esposo salió de esta ciudad el misino dia po…</t>
  </si>
  <si>
    <t>Gregorio, Manuel Hernández de</t>
  </si>
  <si>
    <t>Manuel Hernández de Gregorio</t>
  </si>
  <si>
    <t>…médica de esta preciosa corteza, sus virtudm y su legitima preparación en las boti Pasada media hora vuelve á continuar la sesión, y el Presidente dice cas. Se publica por el Dr. D. Manuel Hernández de Gregorio, boticaria en esta corte; que no ha oído que algunos diputados pedían que se siguiese tratando «fe lo» y se vende á 16 rs. en rástica 7 loen pasta ; en Madrid librerías «le Peres y Baña, y en te droguería de Trasvifla ; Cádiz librería de Hortal, y Barcelona e…</t>
  </si>
  <si>
    <t>Grey</t>
  </si>
  <si>
    <t>…, arrastrados por. el contrario dpi -tadós, iCotJ) . . ' "tórrente revolucionario,,y envolyiendoá otros en su' mismo cr.í- — , -Se ha esparcido la voz , dice el Courríer, de qüeel lord Grey ineíy,recluta?on, fcao,la esperanza dpi robo y de la- fecqtnpensa, , hablar manifestado á nuestro embajador en Lóndres que si la-Fnn.yáa^porc,ion de .aventureros y furiosos, de todas, naciones que se -cia-ocupaba la Bélgica , Inglaterra. la dejaría obrar; per…</t>
  </si>
  <si>
    <t>…los .negocios- Se trata Üe elevarlo al mando partamento de Negocios extranjeros. Asistieron él Jord Canciller, en gefc del ejército , y algunos añaden que se le ha encargado ¡a el conde Grey, los vizcondes Melboúrne, Palmerston, Goderiih formación de un ministerio. La elección que haga el congreso de y Althorp, el lord Holland , sir C. Grant y sir James Graham, Bélgica influirá poderosamente en la-cotnpoucion del gabinete y duró hasta las cinco.…</t>
  </si>
  <si>
    <t>…L armar ' todos los buques del Estado. Costó mucho trabajo 4 Mr. Flahaut Fondor fúblicoJ. Tra por 100 consolidado* 4 Boj. ; persuadís al gabinete de S. James y 4 tu noble amigo el lord Grey, Lo* periódico* de París, dice el Courritr, aseguran con trucha que nuestro gobierno no deseaba lo que aparentaba desear. Parece coqfiapaa.quc no seyepetiriivlos desórdenes que acabas de come- que en Lóndrts no ae comprendía todo ¿te embrollo diplomático. toa…</t>
  </si>
  <si>
    <t>…Jt ____ Sn una carra de Londres, su fecha,el i.*del corriente, se' general Diebitsch, quien habia adoptado el pian da- Daia batatín ■segura que no durará io días el ministerio del lord Grey. Se al.pie de los muros; y vencer ó sepultarse bajo tus ruinas. cree que «te ministro no se atreverá á disolver la Gámara.y - »La batalla' principió el dia ip á las seis de h íaiftau, y'auii sin embargo - se juzga que no pase la ley sobre reforma. La baja dur…</t>
  </si>
  <si>
    <t>…1 han mahi-i polacos han manifeuado el ¡valor osas heroico. (Indtpendiente.) festado opuatos á la reforma prOpuata, que á su juicio a una' Máumiá. ■ . 1 ' . nueva constitución. El lord Grey ha dicho que en llegando el ca-i Ltndres 4 dt Ftbrtró. so demostrará que la reforma consiste únicamente en volver á los' antiguos principios de la constitución inglesa. ; En la sesión de ayer continuó la Cámara de loa Comuna discutiendo tYbtll dt refirma, en…</t>
  </si>
  <si>
    <t>…conde Carey ha influido mucho eti los fondos militara. ingleses , pues hán subido hasta 79 por 100; á las dos quedaros •• • • ' 1NG1ATKXKA. ‘ á78Í -.lint Zdndret 2 5 de Marzo. El conde Grey ha- declarado que si fuese necesaria la disolu ción , el ministerio la aceptaría sin vacilar. En ambas Cámaras se trata de la reforma. AL dar cuenta en la Vi,...., v , VKANC1A. de lp* Lora de una ciposicion, sobre cuya autenticidad ocurrió aloma duda al marqu…</t>
  </si>
  <si>
    <t>…ue llegó segunda vez el 8co- 'influencia conveniente en la Cámara de los Comunes. «Prescin mo parlamentario,’fue recibido y despedido por él mariscal1 D¡e- diendo de esto, dijo el conde Grey, nada podría corresporider mebitsch como antes, cuando trajo la primera comisión. ’or á las esperanzas de la nación , ó á conciliar el voto general.” Las noticias de1 las fronteras anuncian qué el. segundo* cuerpo 5 ’or lo demas se observó también en esta ses…</t>
  </si>
  <si>
    <t>196</t>
  </si>
  <si>
    <t>196 ITAljUU rts, tuvieron en la tesorería usa conde Grey. í:„ ^ .fíU.&gt;V4. -1 =--&gt; i' MÚetm ii de iámrto. v 'El príncipe de Talleynnd y el principe Esterhazy han tenido Nuestro Soberano ha publicado un decreto, ea el cual.se au*tan los articulo* siguientes: t V.&gt;.V triacgaeitBoIonia. El lord Palnoerston manifestó de…</t>
  </si>
  <si>
    <t>Gréy</t>
  </si>
  <si>
    <t>…do i y examinando las circuns tros de consiguiente.no tienen otro recurso que disolver la Cáma tancias, nos parezcan mas útiles. ra ó hacer su dimisión. La honradez y probtdad dél lord Gréy «Sin embargo estos benéficos dtseos.qttsriarian frustrados, y no nos deja duda acerca del partido que tomará.1 Y ’iquerrá retiraírse! jgódrían facilitar el fin á que aspiramosj j aun cuando-if ffíjefpu- pero el pueblo ingles «be muy bien que fu de’veríficaísc…</t>
  </si>
  <si>
    <t>…a reforma dar mas amplitud á la repre en los fondos, los cuales se mantuvieron á 79i sentación nacional, no se ve por qué, de haber adoptado la.adicion Asi pues, el ministerio del lord Grey ha sucumbido delante de del general Gáscóyne, cuyo objeto es impedir que se, disminuya el la Cámara de los Comunes. , • número de representantes de la nación, se. haya de seguir. Ja pre El Courier de hoy nos. dirá si el Rey abandonará á sus minis cisión de qu…</t>
  </si>
  <si>
    <t>…ia. ¡Conozcan los polacos que no se insulta im Grey, y es recompuesto por sir Roberto Peel. punemente á un Monarca que manda á 50 millones de hombre», Si sucede lo primero, tendrá lord Grey qué sostener una lucha y que para evitar su ruina no les queda otro recurso que una com violenta contra la Cámara de los Lores, que queda, de resultas del pleta sumisión!” (G. de Fl) bilí, sin influjo sobre la de los Comunes, y se verá precisado, te La Gaceta…</t>
  </si>
  <si>
    <t>…uhlndfera^tricolór.___ áunqúe contiriuaroij ía^patrullHSjtoda lá nocjie. ‘ , t'loflps los habitaatéfilde Bcau^reaiaatuyoquentran como^preso* I___ iSabemós por buph conducto que ¿1 lord Grey ha anunciado dentro'de los murps1deÍ!pitftbití,^¡a'qáB'.amgttBO;sc;átreya á salir á nuestros comisiqnaidoi,qué el principe;Leopoldo aceptaría.la.co por sus puertas. Hace-«lgnnois,dias queih»dosilps :«npleados casadoe rona si sé garantizase’la integridad de nu…</t>
  </si>
  <si>
    <t>…inaypr desorden, Hay oji ninguna vacante én la orden. Parece'qué esta reúníori tiene por sus prihcipálés dépaftáiiicntós üh conflicto general entre- los ao.tir objeto instalar al conde Grey como caballeró éitraor'dinario. büós partidarios del difunto Bolívar.y los enemIgós.dq estei7CuanTambién se hablá dé algunas condecoraciones qué' van á darse á aó' Falleéió ^¿liyár sus adictos érán duéSos idel.imjindq eh.Bógotjl varios marinos, y éntre otros…</t>
  </si>
  <si>
    <t>…llama pelear Fondos públicos. Tres por 100 consolidados 84. v conquistar de un modo nuevo; Mr. de Metternich lo realiza con —...El gabinete se ha reunido hoy en la habitación del- conde Grey» fcucp ¿tito, y entre tanto encarga i Mr. D’Appony so escasee el</t>
  </si>
  <si>
    <t>…om- ' Hoy se ha reunido el parlamento por la comisión Real com plcrimears nrrdids por- inexperiencia del generalísimo, y que no puesta del logd canciller; arzobispo de Cantorbery, conde Grey, IttWí'Slftb nfedío de salvarse «jue nombrarlo i ¿1 regente del rei lord Durhan y marques de Wcllesley. Los miembros de la Cano. Hi^o muy durasobservaciones al mismo genera^ Skrzynecki, mara de los Comunes,; después de haber asistido, según costumbre, basta e…</t>
  </si>
  <si>
    <t>…n movimiento popular que para ser reprimi la Cámara de los Comunes. Sus observaciones contra el ministerio do necesita emplearse la tropa de línea, hacer cargas la caballería, del lord Grey eran la exposición de un plan convenido por todo el y esto por muchos dias consecutivos, aí mismo tiempo que se ha partido de la oposición. Era un certamen, cosa que,en Inglaterra ce-preciso intervenga la guardia nacional, la cual en esta ocasión no es ilusor…</t>
  </si>
  <si>
    <t>…res que ellos me imponen, no me separaré noticias relativas al progreso y resultado de esta negociación?....... nunca del deseo de la nación, de quien sois órganos constitución El conde Grey. Me parece que la Cámara no espera que yo nales, y espero que vosotros cooperareis franca y cumplidamente á conteste á las observaciones del noble marques. Cuando sea tiempo que mi gobierno adquiera la fuerza que es indispensable para’ cor de hacerlo daré tod…</t>
  </si>
  <si>
    <t>…la escuadra -francesa. Xa sem notorias la* condicio • ■. ¡.'•^ .oAhajia »EiostOREs.__.JViJon def 26 &lt;¿r Julio. . nes impuestas á D.Migucl. , .. .. • -El lord Aberdeen pregunta'al lord Grey en virtud de qué «El almirante francés, hábia recibídoporsegunda ínstmccjdn autoridad *e trátS'de:demoler las fortalezas de Bélgica,y fusta que examinare el estado de la opmion, y que averiguase cuales - quépuñtóseprestá Pello el gobiérnÓ'iñgleíisi la escuadó…</t>
  </si>
  <si>
    <t>…iard -ha vuelto á salir para Amberes ; el Rey ____ Ei riéíf.obispado de íXerry lia sido conferido al cufiadq del está, en Malines, y de todas partes llegan guardias cívicos volum- lord Grey.,, , ¡,. •- ¥r. • . i,,)T tarios, y ál -momento sé les destina hácia la Campine, adonde se . . -A las cinco de la tarde llegaron a esta eiudaa, y se apearon en el palacio Clar£ndoiVi:«l.Emperador y ,Emperatriz del Brasiijha resuelto dirigir el grueso del ejér…</t>
  </si>
  <si>
    <t>…nalmente.que ir pesar de las grandes y esenciales faltas ciones dadas respecto al recibimiento dé Doña María.*' que tiene esta constitución, según confiesan sus mismos autores, El conde Grey. «No veo en qué funda el noble Marques l» pace impottble por una larga serie de años la mudanza de toda* acusación que se toma La libertad de hacer contra mí. Tampoco la* cosas. Veo en qué he faltado á la franqueza; pues no es faltar.4 ella de clarar , como h…</t>
  </si>
  <si>
    <t>…embargo, me parece El liberalismo también ha perdido mucho su crédito en Inglaterra; se ase- que ya lo comptendo: la recompensa de esta revolución ha sido la gloria, y ?ura que el lord Grey y sus colegas comienzan á inquietarse por su posicioni para los franceses la gloria vale mas que el dinero. Acercaos, valientes héroes a entrada de los franceses en Bélgica ha excitado la delicadeza británica, y de Julio; ¡cuán satisfechos estáis!_Satisfechos…</t>
  </si>
  <si>
    <t>…francesas evacuarían la Bélgica al punto que lo» holandeses se hubie Fondos públicos. Tres por 1U0 consolidados 82. sen retirado al otro lado de sus fronteras. A esto contestó el conde Grey que CÁMARA DE LOS COMUNES. el mariscal Gerard había recibido orden de retirarse de la Bélgica inmediata Sir Roberto Vyvyan sosteniendo la proposición que ha hecho respecto á mente , añadiendo que la honorífica conducta y buena fe de la Francia en todo los neg…</t>
  </si>
  <si>
    <t>…encargo, hemos hecho lo que el Rey y la Líndres 17 de Agesto. ahora nos volvemos con honor i nuestras antiguas fronteras. En la sesión de la Cámara de los Lores del 23 declaró el conde Grey qué? itriacombatir;reclamabany de nosotros. Vencimos ya al enemigo contra quien veníanme Fondos públicos. Tres por 100 consolidados 82f. Un ejército francés marcha precipitadamente hacia la Bélgica. Sus avanza lio pensaba el gobierno licenciar el cuerpo de la…</t>
  </si>
  <si>
    <t>…paña por un costado, sa* cuidasen de arreglar ellos mismos sus negocios! Preguntaré al noble conde, Oos interen sobremanera cono i liarnos la amistad de la Península bien unidaj. (lord Grey) «uánoo finalizara esto; cuando se, volverán á entablar nuestras (Atención 1) Dígase lo que quiera del gobierno actual de España, no por esp antiguas relaciones con Portugal, ó si han de permanecer suspensas por tieim- dejará «le ser cierto que én ninguna otr…</t>
  </si>
  <si>
    <t>…ia de Londres, por la permanencia de nuestras tropas en la Bélgi el único que con uno de sus colegas sostenía en el directorio las ideas de orden ca , y por la condescendencia del lord Grey á lo. propuesto en el parlamento y moderación, fue amenazado, viéndose precisado á huir y refugiarse al ejér por el duque de Wellington. cito, adonde llegó á las dos de la mañana. En consecuencia de la narración que Todos los dias hace el partida tory grandes…</t>
  </si>
  <si>
    <t>….................. 110....................59......... 51. se han divertido y entretenido en cazar. Sabemos que el barco de vapor el Neva cesará por algún tiempo de hacer - —... El conde Grey no está satisfecho de ninguna manera de la conducta y mo tus viages á Odesa y Constantinopla, á causa de la epidemia que allí reina. do de proceder del príncipe Talleirand. Parece que el gobierno de Luisl’elipe, PltUStA. luego que se decidía el enviar un ejér…</t>
  </si>
  <si>
    <t>…r á trata deello en su enemigo. (.Monitor belga.) . la.jwtioa:próxima,. ____ Habiendo hecho algunos soldados franceses yarios deterioros en lo» mo -EUerd canciller,-en ausencia'de-lord Grey, contesta que su honorable numentos de Waterloo, d -cbhíaridsntí deT^Óófí» acantonadas en las cerca- ansigo no ha asegurado el hecho, y. únicamente declaró que ataba pronto - pa mas, mandó poner centinelas: en es^fnonuqaentOiaiplg^o álBIicdir ^tlii^essa ra co…</t>
  </si>
  <si>
    <t>…proposición, añidió, pedia el gobierno portu El 7 i las siete de la mañana tuvieron otra el feld-mariscal y el general gués que se le concedieran ciertas ventajas mercantiles. F.l conde Grey diceKrukowiezki, presidente del gobierno polaco. Después de una conversación en seguida que el cónsul ingles de Lisboa nada había comunicado obciaimcntebastante acalorada al principio, se resolvió que dentro de una hora se con al gobierno de S. M. sobre la ci…</t>
  </si>
  <si>
    <t>…de mi El marques de Londoqderry dice: que habiendo ya manifestado sus inten pueblo, de que el gobierno, tan ciento de una seguridad funesta como de te- ciones relativas á pedir al lord Grey diferentes explicaciones sobre la Bélgi motfii desmedidos, ha empleado para combatir la epidemia todos los medios ca, 1c ha parecido necesario el hacer conocer de qué naturaleza, y sobre qué que estaban á su alcance, y de que al, mismo tiempo se ha esforzado…</t>
  </si>
  <si>
    <t>…en qúe se interesa la digni presentándoles por último el MU que le habían entregado'los diput ados; dad y la seguridad de los individuos de la Cámara. (Movimiento de atención.) El lord Grey, primer ministro, hablando en nombre del Rey y del ptiei- Manifiesta que ayer al salir de la sesión halló atajado el camino' por un bafáblo, propuso á SS. SS. se hiciese inmediatamente la primera lectura del MU, Uon de la guardia nacional que no le permitió p…</t>
  </si>
  <si>
    <t>…ntinuación del correo anterior.) »VV. SS. saben ya cuál es el tenor de este convenio. Supongo que el noble El último orador que ha hablado contra el bilí ha sido Ajp^Peel, en CUTO conde Grey no se pxpónkdráá.d¡sputar )a autenticidad de este documento. Asi discurso se nota el pasage siguiente: "Pueblosingleses: fijad vuestra vista sobre viies • creo haber .dicho lo bastante para justificar nucslri asercjóÓJ'y para prola Francia. Admito por un mome…</t>
  </si>
  <si>
    <t>…ncia había resultado que el convenio no se hubiese hecho como desea-, ese gobierno. Tal es mi opinión: no continúo porque confieso que el asunto ba y esperaba la Francia. El noble conde Grey ha declarado ahora mismo que que he tratado es muy delicado.” ignoraba estas circunstancias al tiempo de la primera discusión , y que las no El conde Grey toma en seguida la palabra, y pregunta si el noble conde ticias que había recibido eran posteriores á es…</t>
  </si>
  <si>
    <t>…uación y negocios de la Bélgica', en aten- Probablemente la Prusia adoptará, ahora que ha caído Varsovia, un len[ teán;áiqu¿ lui r muerte ocurrida én la familia de su noble amigo (lord Grey) guage mas enérgico, exigente y ejecutivo sobre los asuntos de la Bélgica. Sa no le permitía asistir ú la sesión.El marques de Londonderry consintió en'qué dice que el autor de este nuevo -sistema, el ministro Ancillon , pide que en K suspendiese todo hasta'e…</t>
  </si>
  <si>
    <t>…r si exis obstinación al nombramiento de nuevos PuetU' parece se tiene acordado que ten tala elementos, puesto que de hoy en adelante,»hallándose ios francesa en el caso de que el lord Grey se retire, ur Robert Peel será nombrado sin ningún aliado, están precisados á proveer por sí solos i tu propia defensa.” primer Lord de la tesorería (primer ministro), y el duque de Well/ngtoh'se Hablando dé Jos partido» que agitan la nación, observa en' cuan…</t>
  </si>
  <si>
    <t>…ya en pro ya en contra del bilí, Su Santidad, no en calidad de ministro, sino de embajador extraordinario. La y sobre las cuales se suscitaron algunas discusiones, se levantó el. conde Grey, recepción se ha i orificado' con todo el ceremonial de costumbre en semejanta y al momento volvió á sentarse á causa de la sensación que experimentó. Pero circunstancias; ... Santidad recibió y acogió al señor marqua y i toda su al fin después de algunos min…</t>
  </si>
  <si>
    <t>…n ya quedas únicas consecuencias que tendrá la desaprobación del lili No tenemos necesidad de decir que esta será la Francia. De este modo los por la mayoría de 41 votos, será que lord Grey se retirará del ministerio, y. Viighs se han propuesto separarnos por medio de un tratado con Francia de to ^ue volverán á dirigir los negocios Mr. Feelcon el duque de Wellington, ó das nuestras antiguas alianzas y relaciones con Holanda, Dinamarca, Suecia, a…</t>
  </si>
  <si>
    <t>…. cluirse, que el ministra se retire si la Cámara de los tores desechase el Si.’/; por que en este caso le qqedaba todavía la ramdidt conseguir M creases mSc ha dicho (continúa ti lord Grey el discurso que te empeló á publicar nuevo* lores.</t>
  </si>
  <si>
    <t>…el cólera en Berlín lu29; En seguida habló el lord Canciller, justificando la petición de Birming de estos han sanado 226, sucumbido 653, y continuaban enfermos 150. (Id.) ham. El conde Grey tomó luego la palabra é insistió en que no debía acusarse cámara de ros diputados—Sesión de 5 Je Octubre. á toda una reunión de lo que hablasen algunos de sus individuos: que debía volver otra vez el bilí á la comisión. «Porque , di jo, he conocido que alguna…</t>
  </si>
  <si>
    <t>…repetirlo: el pue A la salida del último correo de Londres corrían voces en aquella capi blo ingles es fiel en el fondo de su corazón; y si alguna vez se desvia del rec tal que el lord Grey atabe decidido á dejar el ministerio. Pero no ataban to sendero de la política es á fuerza de sugestiones de infames intrigantes. acordes sobre la formación del nuevo gabinete. Cada partido se lisonjeaba de (Afoning-Post.) que prevalecería su confliinacion. (…</t>
  </si>
  <si>
    <t>…nción como al ínteres que por ellas hemos acreditado. nestos. (Monitor.) . Mr. de Traqy se queja de que varios oradores del partido ministerial-citas '.—Escriben de Lóndres que el lord Grey se retira, y que el lord Brougham sin cesar los acontecimientos del año de 93, calumniando las buenas intencio será su sucesor en el alto empleo de gefe del ministerio. El lord Brougham nes de la nación francesa, y acusándola de versatilidad y de inconstancia…</t>
  </si>
  <si>
    <t>…de dos reales dia 5 para Brighton, y despiies de su salida marcharon los Ministros á la casa «leí rios, trasmisibles á su muger é hijos, si falleciere de la herida que recibió; la lord Grey, en donde quedaron reunidos en coitsejo. (Courier.) de real y medio diario al patrón Riera, y la de un real también diario á Con ____ El marques dé Palmella se halla levemente indispuesto por haberse fati trete y í Manzanares, comprendiéndose su pago en la re…</t>
  </si>
  <si>
    <t>…lejandría 76 de Setiembre. Fondos públicos. Tres por 100 consolidados 82/. El cólera ha desaparecí») enteramente an el Cairo y aquí; por lo tanto los Continúan las voces de que el conde Grey está preparado y muy dispuestodespachos de los consulado* que «e hallaban cerrados desde 22 de Agosto han á sepárame del mando-, y estas voces se han divulgado en todas las oficinas delvuelto i abrirse el 23 del corriente: los europeos vuelven a sus quehacere…</t>
  </si>
  <si>
    <t>…ísla ; y el odio orgulloso , egoísta y es malos y muy nocivos para.mandar. (Albion.) téril era el principio de muerte. ____ Cada día se oscurece mas nuestro horizonte político. El lord Grey no La opinión de que somos órganos tiene por principio universal el amor i puede ya dirigir át pueblo,,el cual no quiere consentir en la menor modifica la Francia, á cuyo favor se dirigen todos nuestros sacrificios y nuestros esfuer ción, de la reforma. El Mi…</t>
  </si>
  <si>
    <t>…correspondiente, y en su vis mita y adopte el bilí de reforma. (Albion.) ta dará dicho gefe comunicación del escrito ai cabildo, corporación o persona ____ Hoy se habla mucho del lord Grey; y si las voces que corren tienen al que corresponda, para que con término de tercero dia, preciso é improroga- gun fundamento, debe necesariamente verificarse un cambio en el ministerio, ble, conteste gubernativamente, y por via de instrucción, lo que estime…</t>
  </si>
  <si>
    <t>…mañana había habido en&amp;inderland 7 en-' ven 1» parte del discursofdcltrono qoese rtfiere-á la tjigorma.f \ fcrmos nuadt, Lcurádq y ^ muertos. Quedaban existentes 87! enfermos. El lord Grey nada ha .dicho que'pueda indicar la» reformas qi¿e&gt;ha sufrido ____ Se han recibido diaríoS'de Nueva-Yorck que alcanzan hasta el 8 de No «1 bili de reformo.(Cot.) ^ 1 J ' viembre,- ycaellosK-.dácequc el dia 7 te había dado principio á las opera ■ F1 30 de Novi…</t>
  </si>
  <si>
    <t>…zca el resultado que, atendidas todas que se haya sometido á la Cámara podrí hablarse de esto.” , las circunstancias, miró como el mas ventajoso á lo* intereses del Estado y al El lord Grey dijo que consentía en la mocion del lord Harrowby. bienestar de este país. j ^ Eldon: No entiendo lo que el lord Camperdown nos ha dicho. Ahora pasaré i contestar á algunas expresionel del discurso «leí lord Aber Nada tenemos que ver ni hacer con el bilí do r…</t>
  </si>
  <si>
    <t>…principe Alberto y su esposa; y hoy se ha te* bonos especules del empréstito prusiano al 4 por 100, de 1830. . nido en la corte una comida de familia, ___Se habla mucho de que el lord Grey habrá en fin conseguido persuadir Bor las noticias recibidas de la Zelandia se sabe han llegado i esta provin al Rey aumenté los Pares para que por este medio se adopte el bilí de refor cia tnueboa desertores belgas. El cuadro que esto* nos presentan sobre el…</t>
  </si>
  <si>
    <t>…chad) El orador ter El conde de Aberdcen tomó la palabra, y en su discurso llama la aten minó su discurso pidiendo que no se hiciese la segunda lectura hasta pasados ción al noble conde Grey sobre las voces que corrían acerca de que 140 ma seis meses. rineros se hshian presentado á [os magistrados en una de las oficinas de poli Sir E. Sugden tomó la palabra para apoyar esta mocion, lo que hizo en cía solicitando el pago del dinero que se les debí…</t>
  </si>
  <si>
    <t>Grieta, Manuel Jlsaeno y</t>
  </si>
  <si>
    <t>Manuel Jlsaeno y Grieta</t>
  </si>
  <si>
    <t>…el Sr. Abate de Gaurey: tnduqisie lo* demas, con pérdida acaso de la salud: de manera, que en la intpoaibili- , do al castellana y dedicado ni sáblo clero de Xspalla , por el Dr. D. Manuel Jlsaeno y Grieta: dos tomes en 4.° á 40 rs. en pasta; Se bailará en la librería de Hurtado.—Bn dad de arreglar á su arbitrio las costumbres comunes, no hay momento de la ' dicha librería se bailan de venta', para loa que tengan incompleta ta geografia de Ou* vida en «pie no t…</t>
  </si>
  <si>
    <t>Griñan, Joaquin</t>
  </si>
  <si>
    <t>Joaquin Griñan</t>
  </si>
  <si>
    <t>…de Luna. Segundo: 7. ° D. Luis de Requesens, D. Francisco Valles, D. Bartolomé Leonardo de Argénsola , D. Juan de Ribera, D. Juan de Palafux y MeAdoza y el nuestro Fr. Luis Ponte D. Joaquin Griñan. de León. Lengua italiana. Primer premio: D. Silvestre Collar. Segundo: Exce 8. ° D. Diego Mesla y Guarnan, D. Diego Covairublas y Letva, el maestro Juan da lentísimo Sr. marques de la Vera. Avila, Juan Urbina, &lt;1 P. Fr. Josef de Sigílenla y el P. D. Tomas Vi…</t>
  </si>
  <si>
    <t>Grodñó</t>
  </si>
  <si>
    <t>…ban de la Volhynu estaban ya sobre el Petetsburgo ll de Marta, Bug; las, tropas de la guardia imperial llegaban ya, ¿ Kowáo y.á Con fecha 4 del corriente participa al Emperador el general Grodñó.* en ¡tefe del ejército dé operaciones, que después dé la batalla ds Idem i/. 25 3« Febrero no ha habido ninguna Operación militar de impor Mr. Durand, cónsul de Francia; será relevado, y en su lugar tancia. Añade que i pesar de la pérdida que en dicha acción…</t>
  </si>
  <si>
    <t>Grty</t>
  </si>
  <si>
    <t>…sueñan, con el regreso.de la dinastía abatida ó con la quimera de de ejecutarlo cuando sea tiempo oportuno. . la república.; Discorde» en el fin, concuerdan en la voluntad de • El conde Grty: He olvidado contestar á las preguntas que el trastornar, sin reparar en medio ni consecuencias, el orden polí noble marques ha hecho respecto á. la pensión instituida por Una tico fundado por la.revolución de Julio; pero sus esfuerzos serán acta del Parlamen…</t>
  </si>
  <si>
    <t>Gual, Pedro</t>
  </si>
  <si>
    <t>Pedro Gual</t>
  </si>
  <si>
    <t>…. Viniendo del S., entre Paxo y la tierra, no se ve antea de marcarle ídem en el Verso D.' Venancio Pisón. Segundos: D. Juan Fernandez de Cas al O. 4 N. O. tro, D. Gonzalo Lifian, D. Pedro Gual, D. Tomas Gabriel. El premio de Para marcarle al S. 4 S. E. es preciso hallarse en la dirección de una roca, aplicación de esta misma clase fuesorteado entre D.Bruno Saenz y D. Satur que está á cerca de media milla de la parte septentrional de Ja isla. Sobre…</t>
  </si>
  <si>
    <t>Guarnan, Diego Mesla y</t>
  </si>
  <si>
    <t>Diego Mesla y Guarnan</t>
  </si>
  <si>
    <t>…a , D. Juan de Ribera, D. Juan de Palafux y MeAdoza y el nuestro Fr. Luis Ponte D. Joaquin Griñan. de León. Lengua italiana. Primer premio: D. Silvestre Collar. Segundo: Exce 8. ° D. Diego Mesla y Guarnan, D. Diego Covairublas y Letva, el maestro Juan da lentísimo Sr. marques de la Vera. Avila, Juan Urbina, &lt;1 P. Fr. Josef de Sigílenla y el P. D. Tomas Vicente Tosca. Lengua francesa. Primeros: D. Josef Mascara* y D. Francisco Javier 9. ° D. Hugo de Moneada, D.…</t>
  </si>
  <si>
    <t>Guerra, A la</t>
  </si>
  <si>
    <t>A la Guerra</t>
  </si>
  <si>
    <t>…a no eirá buena. A ha prohibido 4 los gabinetes signatarios Al protocolo toA intervención El ministro A Negocios extrangeros dijo después que no convenía en este particular con él ministro A la Guerra: al contrario, pensaba que el- estado armaA. Si esta disposición, que ya hatwamos previsto y aun anunciado, ha si Ah ejército, holandés en el mejor, y qué él belga era incapaz A resistirle, do en efecto tomada, ilustrará mucho k cuestión belga, pues probaría…</t>
  </si>
  <si>
    <t>Guerra, Luis</t>
  </si>
  <si>
    <t>Luis Guerra</t>
  </si>
  <si>
    <t>…efectos. Sei presume que la acción que mencionan los pliegos del cónsul esto, los que daban los gritos declararon ser D. Juan Michelena,' cápitañ-de lV brigada de Marina española; D. Luis Guerra ck la frailees se daria en las inmediaciones de Pulawy (1). Los polacos^ han desplegada aquel yaior brillante que manifestaron al abrirse la, Vega ,'pficül de la misma; D. Juan Bautista López, teniente in-; campaña; pero es necésario convenir, aunque con sent…</t>
  </si>
  <si>
    <t>Guerrero</t>
  </si>
  <si>
    <t>…é en¿ro— lido muy pocos días ántesl Según i el espitan de este buque, en Mé «^ar nuestra población ha&gt;M con criminales sacados ¿te.J^ifárcel'és jico remaba la'inayor confusión; él general Guerrero habla ba »de Europa: esa espantosa división entre federales y úñita.ribi: ese tido á Bravo á la inmediación de la capital , y Armijo, que ib» £ » furor , esl:ciega ob tinacioo, é insaciable sed dé sangre , que désocorrer á Bravó,fue:'a»es¡nidó‘£ór so tropa, q…</t>
  </si>
  <si>
    <t>…ón de lo que antea ,de.organizar.un .ejército. de mi vista pasó, diré la sustancia, y.es: que estando yo abordo «¿Cuál ha siqo la conducta de Mr. Soult desde que es mi ■ empezó el Sr. Guerrero á siipljcái;’con mil aclamaciones que no nistro’...,. lo asesinaran; que lo hicieran por sú familia Sec. &amp;c., que lo en I «Prometió organizar el ^ejército, y tener prontos para l.0 de tregasen en un puerto de la república y lo pusiesen á disposición Marzo 500…</t>
  </si>
  <si>
    <t>…éjico escriben en 22 de Junio lo siguiente: cuerpos ejecutó diferentes sonatas, que alternaban con los repetidos vivas y acla «Después que el gobierno hizo fusilar tan vilmente al general Guerrero, maciones del pueblo, que pedia á Dios conservase la preciosa vida de su ado han desaparecido casi de repente todos sus partidarios. Se hallan tranquilos to tado Monarca. (G. de Z.) dos los Estados del Sur. En la república reina la calma mas completa. Todo, e…</t>
  </si>
  <si>
    <t>Guilieminot</t>
  </si>
  <si>
    <t>…Gallitzia, y la otra por el gran ducado de Posen? (Gaceta los ejercicios militares. Al punto que el Stiitan vuelva á esta capi de Augsbwgo.') tal dará la audiencia de despedida al general Guilieminot, é inme ____ La Gaceta de Varsovia se lamenta de que por-la imprevi diatamente saldrá este para Francia. El estado sanitario de esta ciu sión de un gefe del ejército haya sufrido mucho el dia 14 un des dad inspiré algún temor. Algunas personas han sido ya ata…</t>
  </si>
  <si>
    <t>Guillcminót</t>
  </si>
  <si>
    <t>…o. ‘ . operaciones. (G. de Estado de Prusia.) , En estas circuMtanélas debe ser ya demasiólo incómoda lá pre —_Parccc que los insurgentes de Lituania hacen cuanto puedensencia del general Guillcminót: asi que , su idá no causará el me para apoderarse de una de las plazas de la costa, á fin de tener ennor disgüilo. (.Gaceta de Augsburgo.') - • f ■ • ‘ a el Báltico un punto seguro para comunicarse con los extrangeros. YOXOVIA* Aseguran quealgunos polacos de…</t>
  </si>
  <si>
    <t>Guilleininot</t>
  </si>
  <si>
    <t>…enteren del estado corteo - flanees con dirección á Constantinopla, lleva orden, se-; y servicios de cada uno dé los individuos de la tripulación ,conel gun sc cree, para que- el general Guilleininot regrese á Francia: objeto de proponerles pará el desembarco según la familia que también se dice que este correo ha traído nuevas instrucciones pa tengan ó el tiempo que sirvan á bordo. Estas dos comisiones han ra-el embajador francés, relativas^al desarmamen…</t>
  </si>
  <si>
    <t>Guilleininót</t>
  </si>
  <si>
    <t>…icbitsch. . L-daría márgen á muchas Husíones que repentinamente quedaron des En las cercanías de Wilna se han concentrado muchas tropasvanecidas cuando se- tuvo noticias de que el conde Guilleininót habia sido llamado por su corte. Pero el resultado de las delibe}** rusas; y según las medidas rigorosas que se han adoptado, se «pe ra generalmente que los proyectos de los polacos contra las procipoes-deL diranha si do dar á cooocer ékj modo mas solemne al…</t>
  </si>
  <si>
    <t>Guilleminot</t>
  </si>
  <si>
    <t>general Guilleminot espéra la llegada dal «ábajadorqúe dd ‘congreso que vayan comisionados á Lóndres. (Ésta proposl-,B :■ lohade reemplazara (jQfcrrri'tfWoraustríaco.) — ' fióte no&gt; se admite.) Se nombran lós escrutadores encargados de examinar los votos , ■ .ir;.,-. .... V ; ri…</t>
  </si>
  <si>
    <t>…eseña de todas las revoluciones intentadas en varias nacio i quienes esta debía proteger. nes, por ejemplo en España, sobre cuya fronte.a se lanzó á los españoles re-, Duda que el general Guilleminot diese el paso que se ha citado, sin es- fugiados que no pudieron internarse 4 leguas dentro de su patria, y vieron Íarlubieseautorizadohecho,paraprocurandoello (interrupción),sacar partidoindicandode la enemistadque mejorque losseriaturcosque profeasi se prác…</t>
  </si>
  <si>
    <t>…la otra Cámara, relativo á conceder 18 millones para obras públicas. tencia se mostraba inquieto por las dificultades que podía suscitar á'su ^bínete Habiendo pedido la palabra.el conde Guilleminot le manifiesta el Presidente la residencia del conde en Constantinopla, y parecía natural que se le ‘hubiese que para llamar la atención de la Cámara sobre una cosa que no esté señalada prevenido lo conveniente para que variase la política que siempre le hábia…</t>
  </si>
  <si>
    <t>Guilleminotyá</t>
  </si>
  <si>
    <t>…la ciudad tiene dentro de sí bajador en ConstantinbplaVperó no saldrá paré su deStino hasta los elementos de toda- nuestra organización social) ensangrentará que llegue á París el conde Guilleminotyá quien se aguarda cn sin provecho sii agonía. Abrumada por el número; gloriosa, pero todo el mes próximo. (Id.yr , i i vencida ; rival de la Polonia, después de haber sido su hermana, _ Hablando ti Ticmpode los negocios de la Bélgica ydiceque descenderá á la m…</t>
  </si>
  <si>
    <t>Guillermo</t>
  </si>
  <si>
    <t>…nia no produciría nin ___Con fecha 3 del corriente escriben de Maguncia lo que sigue: guna de aquellas ventaja* que podríamos sacar de una querella coa »i Avisan de Colonia que el príncipe Guillermo, hermano del la Persia ó con la Puerta. Sin embargo, aunque nada de popular Rey de Prusia, había llegado á aquella ciudad en compañía de su tenga precisamente en Rusia la guerra para restablecer en Polonia esposa y familia. S, A". R. fue recibido con repique…</t>
  </si>
  <si>
    <t>16/06/1831</t>
  </si>
  <si>
    <t>Gaceta de Madrid n.º 74</t>
  </si>
  <si>
    <t>…enérgicamente con solo la ausencia.” Bayona 9 de Junio. Escriben de Metz lo que sigue: Todos los que nó pueden persuadirse de que la España se ha El27 llegó áTréveris el hijo del príncipe Guillermo,hijo del lle en el caso de abrigar proyectos de hostilidad contra la'Fran Rey de Prusia. Ha pasado revista á la guarnición de esta ciudad, y cia , se confunden haciendo conjeturas sobre la reunión de fuerza» en ella habló á los soldados en estos términos: "El…</t>
  </si>
  <si>
    <t>…oii^yestir revista 4 JertmfNl &lt;fc Serre-Loim.ypreparar *1 rf- sde, y cWndo ;ierlé presenta la ocüton'; vuestra oEligar--. ' • •' i&gt;U¥Mi&gt;s»alerta.* -:í' A 31‘Mwn i:*, ciblm*nt9 dei príncipe Guillermo, Loatoldado» de la lendwher que cion es estar.. echan gMmdado reunir isusbandera* ton ka que va llevan do» ó tr^s ^Boe dOr »«rTÍ&lt;úo^ Sc dice que ve formari e» lasirónteras dé la Ba- . viera un ejército de 1$09 austríacos, y queiel gabinete de Viena El RpT nue…</t>
  </si>
  <si>
    <t>…ipal, que es lo que. cabalmente ha sucedido. El Rey nuestro Señor, nuestra amada Reina y la augusta Idem 30.Infanta,' igualmente ijueSS. AA. RR. los Sermos. Sres. Infantes, ., ,É1 príncipe Guillermo, uno de los hijos del Rey, ha llegad?«ignoren eL Real sitio de &amp; Ildefonso sin' novedad en su inípdrá ésta capital de vuelta de su viage á la Sajonia prusiana. , , ■tantc salud.' El ¡conde Ogípski, uno de los chambelanes del Emperador PARTE NO OFICIAL. Nicolá…</t>
  </si>
  <si>
    <t>Guillerr</t>
  </si>
  <si>
    <t>…») 'Escriben de Colonia que el dia 28 de Julio había llegado i; miento ofensivo, y desaparecido dé la vista de nuestras tropas li*i aquella ciudad la Reina de los Países-Bajos. El príncipe Guillerr geras. Esto era una prueba «vidente de que: el-^ejército 4 1»' «* riló dé -Prusía y su esposa habián Ido á recibir á S. M., que en—' surgenter no trataba de acercarse al ejército ruso,' ni i oponerse árAú ' contróen el puente á SS. AA. RR. los príncipes'Adalb…</t>
  </si>
  <si>
    <t>Guk-</t>
  </si>
  <si>
    <t>…gios en donde.se enseñe el griego antiguo y el idioma francés, signio, que en el día de hoy se extrañaba el silencio de Madrid, sobre cuyo asunto parece que ha hablado ya ‘con el .general Guk- tiq embargo de la escasez.de .carruages para.Llevar' á todos los llcminot: asimisiqo sigue haciendo mejoras en la limpieza, aseo y que quisieran haber ido también. Solo se interrumpía este si-</t>
  </si>
  <si>
    <t>Gustavo</t>
  </si>
  <si>
    <t>…vido S. M. derogar la referida Real orden de 9 tieron á esta ceremonia el príncipe. Emilio de Hésse-Dairaistadtde Enero de :83o, dejando en vigor 7 plena observancia la de ao y el príncipe Gustavo, hijo del ex-Rey de Suecia. En, el misde Julio de 1814, que determina que toda huérfana al enviudar mo día el príncipe y la princesa de Mcttermch recibiéronla* 'fepueda elegir la mayor pensión de su padre, ai fuere menor la que licitaciones del cuerpodiplomát…</t>
  </si>
  <si>
    <t>Gutierres, Manuel María</t>
  </si>
  <si>
    <t>Manuel María Gutierres</t>
  </si>
  <si>
    <t>…eccionada , y modo de cruzarlo con lar ovtjotlindigenar, y naturalizarlo en toda paiss su autor Mr. Ternaux, traducidas, analizadas y comentadas en algunos puntos prin cipales por D. Manuel María Gutierres; dedicadas al Exento. Sr. Secretario de Estada El 29 del pasado entró en el puerto do Miaban un bergantín ruso pro y del Despacho de Hacienda, y publicadas de Real orden. Véndense en la librería d* cedente de Odesa, con escala en Constantinopla y destino para…</t>
  </si>
  <si>
    <t>Gutiérrez, Dámaso</t>
  </si>
  <si>
    <t>Dámaso Gutiérrez</t>
  </si>
  <si>
    <t>…ifet'^BB^i?actualidsd' se halla ya im -S« cita á cuanto* *e consideren con derecho i los bienes que ■m ... rldfclrttírtfe^provibcialdeCtottaD.Jo^ ban-’quedado por fallecimiento de D. Dámaso Gutiérrez de la r&amp;Tffct#'*®lnÉí'TJfts*^l¿ÍÍÍ^ií^NlÍÍf*^idÉ f !Mi Torré; vecino que fue de ata corte, para que en el precisó término de¡ 1S dias comjMrezcan á legitimar sus respectivos créditos ante el mttWvblófrnríbitataiconóópb^desucúerpo^ Sr. Escudero, ministro del C…</t>
  </si>
  <si>
    <t>Gutiérrez, Gabriel</t>
  </si>
  <si>
    <t>Gabriel Gutiérrez</t>
  </si>
  <si>
    <t>…e encierro perpetuo; MM. Rcalier, Igualmente ha tenido ú bien nombrar para la alcaldía mayor da ValladoGautier, Parant, Podenas y el ministro de Justicia apoyan en todo ó en lid á D. Gabriel Gutiérrez. parte el párrafo, y la Cámara lo aprueba, añadiendo •&gt;que el gobierno podrá rehabilitar á los reos á quienes se haya impuesto la pena de deportación y la Educación extrangera. de encierro perpetuo.” Aprueba también los artículos que tratan del punto en donde…</t>
  </si>
  <si>
    <t>Gutiérrez, Luis</t>
  </si>
  <si>
    <t>Luis Gutiérrez</t>
  </si>
  <si>
    <t>…'que tenun vencidoa eai ¡ s ' -—■■Se cita á los que se consideren con derecho á los bienes que Abril. . a..........'....-......... álsfiOO'1 &gt;&gt;x :liáñ quedado por fallecimicnto dé D. Luis Gutiérrez de los Rio» i45 Vale»de200 ps.7 " i ILv-ü ’ 'la -.Q ... y Sarmiento .brigadier que fue de caballería',\f teniente coronel -2547 Id. . . de 100 ps. Vimportantea cn capitali. 5^715,574 H mayor del regimiento de lanceros de la guardia Real de caballería, 717 .W.…</t>
  </si>
  <si>
    <t>Guzman, AlousoPerez de</t>
  </si>
  <si>
    <t>AlousoPerez de Guzman</t>
  </si>
  <si>
    <t>…e»l benevolencia.los quería Diego Velazquez de Silva y Juan de Herrera, .distinguir.;. ’' . 13. D. lüigo López de Mendosa', Fr. Benito Gerdñtmo Feijoo, Juan Gines de Se- púlveda , D. AlousoPerez de Guzman, Francisco de.Saljoas y. Rodrjgo. Diai de Vivar. Verificado todo, M. la Reina entregó á lor Generales las bradéras, . ' 14. D- Alvaro de Luna,, Di Fr. Bartolomé de las Casas, Andrés Laguna, Francisco .dignándose.dirigirles las palabras siguientes: Sánchez, Fe…</t>
  </si>
  <si>
    <t>Guzpi, Juan</t>
  </si>
  <si>
    <t>Juan Guzpi</t>
  </si>
  <si>
    <t>…to estradosy pare eldesegundo'la ordrnaciony último^'ltodrid.el to del U.tnismú.pliegoendeamboscondicione*dei la hora de latasanigeetodoc* en lpi.en González, D. Inocencio Pardos, D. Juan Guzpi, P. Josef Airóyo , D. Jo- te escribanía de Kaya, . £N U IMPRENTA REAL.</t>
  </si>
  <si>
    <t>Hacemos</t>
  </si>
  <si>
    <t>…rador 7 Autócrata razar la orilla izquierda del Vístula. El ejército ruso se cÓmpfcne de todas la* Rusias &amp;c. 8cc. Scc. de los cuerpos de los generales príncipe de Schachoffskoi y conde Hacemos saber á todos nuestros súbditos lo que sigue: Witt; con este último se halla el feld-mariscal Paskewitch. El' En medio de los acontecimientos que siente nuestro corazón, cuerpo de Schachoffskoi consta de 10 regimientos de infantería, 6 ha tenido á bien Ja div…</t>
  </si>
  <si>
    <t>Hacienda, Secretario del Despacho de</t>
  </si>
  <si>
    <t>Secretario del Despacho de Hacienda</t>
  </si>
  <si>
    <t>…ueblo y arrojado hacia ci rio, no central de liquidación de atrasos de la Real Hacienda la Real or pudiendo retirarse por el puente. Ahogáronse cerca dé 300 hom den, que sigue; Al Sr. Secretario del Despacho de Hacienda digo bres; muchos fueron muertos, y los que quisieron aun defenderse con esta Aecha lo siguiente: «Habiéndose enterado el Rey nuestro hallaron la muerte en medio .de las llamas de las casas. Oyeron, Seüor de una solicitud de Juana Ruera, hija deFrancisco, pal…</t>
  </si>
  <si>
    <t>Hacienda, Secretario del Despacho Je</t>
  </si>
  <si>
    <t>Secretario del Despacho Je Hacienda</t>
  </si>
  <si>
    <t>…griego que resi que SS. AA.- RR. los Sermos. Sres. Infantes. de aquiha recibido orden del Sultán de que presente candidatos para el arzobispado y obispado de la isla de Candia. I¡!Sr. Secretario del Despacho Je Hacienda ha comunicado la Real orden siguiente con fecha 8 del que rige: ALEMANIA. Excmo. Sr.: Al Sr. secretario del Despacho de la Guerra di Fronteras de Polonia 8 de Marzo. go con esta fecha lo que sigue: En Varsovia han puesto á disposición de la artillería 22 ca v…</t>
  </si>
  <si>
    <t>Haddington</t>
  </si>
  <si>
    <t>…6 de Abril. 29 y 30. Ya ño habrá landvsehr.lüA 6 partieron de Trévcri» para -tititeatiiA isn toa toaÉ». r LuÁemburgo dos compañías de artillería prusiana.” Ep layesioq de ayer el .conde Haddington y el duque de We- ____El gobierno prusiano, ha mandado arrancar 800 árboles en llmgtón. presenríur'db yafiríi .pétfeiónes contra el lili de reforma. lo» .bosques inmediatos á Trévéris para llevarlos á Coblentza. El Algunás/nobliér lorer tojrniibh lapalabrapar…</t>
  </si>
  <si>
    <t>Halil-bajá</t>
  </si>
  <si>
    <t>…ismo mes con dirección á los Dardanelos. El Sultán nombró un lugarteniente con plenos poderes, y en seguida, acom El Rey nuestro Señor, nuestra amada Reina y la augusta pañado del almirante Halil-bajá, pasó á bordo de un navio de lí Infanta, igualmente que SS. AA. RR. los Senr.os. Sres. Infantes, nea : sin embargo, se cree que no seguirá con la escuadra mas que liguen en el Real sitio de S. Ildefonso sin novedad en su importante hasta Gallipoli en los Dard…</t>
  </si>
  <si>
    <t>Hano, Francisco</t>
  </si>
  <si>
    <t>Francisco Hano</t>
  </si>
  <si>
    <t>…garse. , . Asimismo *c ha servido $. M. nombrar segundo,cabe de la referida plaza Vo ha'tenido mejor suerte un bergantín comprado en Marsella por lo* re al brigadier de ¡afantería D. Francisco Hano. beldes , el cual ha sido embargado por orden del gobierno frailees, y luego vendido por los mismos rebeldes. Este ha sido «1 resultado de la quijotesca expedición de los enemigos de la aoisA sx comacio___Cotización de kcy í leu tres de ¡a tari*. patria que l…</t>
  </si>
  <si>
    <t>Harrowby</t>
  </si>
  <si>
    <t>…para fijar las bases sobre Jas cuales debe fundarse.” (CorreJfontal dt que podría este bilí sustituirse por otro. Nuremberg.) Én seguida habló con mucha jenergía contra el bilí el lord Harrowby, y INC L ATERRA. comenzó su discurso pretendiendo que se trataba de intimidar á lU Cámara : que se les llamaba fabricantes de pueblos: que se podía hacer adiciones á la IAndres 10 de Octubre. constitución; pero que nunca nadie habia propuesto todavía una medi…</t>
  </si>
  <si>
    <t>…pasen, la expresada gatería. 1 Un diputaA lomó la palabra, y dijo: »En caso de negativa piensa el Selor Miniare que la Francia nos abandorarrit” (Alkiett.) El lord Sandon, hijo Al lord Harrowby, y uno A los que han. hablado, El Miniaro contestó 4 esto: «Site ha A creer 4 todos los órganos Al go en la Cámara A los Pares cpn tonto tino contra el iill.da reforma, acaba de bierno Francés y sus comunicaciones, en caso A nuestra negativa, la Francia ser n…</t>
  </si>
  <si>
    <t>…aya sometido á la Cámara podrí hablarse de esto.” , las circunstancias, miró como el mas ventajoso á lo* intereses del Estado y al El lord Grey dijo que consentía en la mocion del lord Harrowby. bienestar de este país. j ^ Eldon: No entiendo lo que el lord Camperdown nos ha dicho. Ahora pasaré i contestar á algunas expresionel del discurso «leí lord Aber Nada tenemos que ver ni hacer con el bilí do reforma de la última sesión. E* deen. El noble Cond…</t>
  </si>
  <si>
    <t>Hauclté</t>
  </si>
  <si>
    <t>…sé^ mariscal Gerard, haciéndole saber esta desagradable noticia: esté jurar la independencia de la patria. ¡-ca general luego que la recibió fue inmediatamente i comunicárselja El coronel Hauclté;' ét Wn^értte coronel Otendzki, -el mayor al Rey Leopoldo. ¡ ■ . . . .......‘ Cywrtíski y el capitán Treñibitzki lian sido depuestos de sus des El ala izquierda del ejército holandés ha debido ocupar í Tontinos. ' , ; \ _ . : / gres y á Saint-Trond. ! i Él te…</t>
  </si>
  <si>
    <t>Haurie, Juan Luis</t>
  </si>
  <si>
    <t>Juan Luis Haurie</t>
  </si>
  <si>
    <t>…e la principal, que es la ^-_Por providencia del Sr. de la Escalera , teniente corregidor de ocupar cón obras tan útiles infinidad de brazo*, que sin ella* de »ta villa,-Se cita á D. Juan Luis Haurie, que fue del comercia estaban paralizado*, y sumida» en la miseria numerosas familia*. - de la ciudad dé Jerez de la Frontera, comotambien á los que se crean con derecho á una casa en el Real sitio de Aranjuez ;:p*r^ feneciente á la testamentaría del Sr. marq…</t>
  </si>
  <si>
    <t>Haurroby</t>
  </si>
  <si>
    <t>…Pares; y hasta el mismo lord Grey nunca lo querrá. Han corrido voces sen ia aprobación de ia nación, que cree justamente que el primero de loe de que el mismo hab¡4 encargado á mi lord Haurroby que formase un nuevo rincipios es el de que no debe perecer. ministerio; pero no se ha confirmado esta voz. El lord Brougham no se atreve Concluyamos haciendo observar que si en efecto prefiere sus propias pre 4 aceptar el primer ministerio, porque conoce muy…</t>
  </si>
  <si>
    <t>Hawing-</t>
  </si>
  <si>
    <t>…los conocidos como amigos de la reforma, y De modo que este segundo medio es tan impracticable para vosotros como los que no son fabricantes. Ayer,añade lá carta, fue detenido el lord Hawing- el primero. Nada pues podéis para la patria: nada absolutamente: el sistema de ton cuatido atravesaba Loughborough, porque creyó el populacho era el duque estos últimos meses aterra, pues sigue acumulando calamidades á medida que de Newcastle.jr no le dejo pa…</t>
  </si>
  <si>
    <t>Hay</t>
  </si>
  <si>
    <t>…s de huir con los siiyos se entretuvo en desocupar las ar y la monarquía pura reine en Austria, en Prusia y en Rusia. No cas de! tesoro público. Las noticias de Parma anuncian que reina Hay motivo para asegurar que no habrá guerra ínterin no sean al ba en aquella capital ,1a .anarquía. Las puertas de la ciudad estaban terados los principios de la santa alianza que predomina: La mo cerradas, no con la idea de defenderse, sino para facilitar á los…</t>
  </si>
  <si>
    <t>HcimoailU, Joaef Gómez</t>
  </si>
  <si>
    <t>Joaef Gómez HcimoailU</t>
  </si>
  <si>
    <t>…nnover, Hblstein-Lawemburgo, Mecklemburgo-^Schcwerín, Mec- . la Ilíada de Homero, traducida del griego al castellano por klembuTgo-Strelitz, tubeck, Bremcn y Hambureo, 28,038; 117 D. Joaef Gómez HcimoailU: está en veno endecasílabo suelto, Infantería de resenra, Sajonia-Weimar, Altemburgo, Coburgo, y hecha con la ma* escrupulosa fidelidad* Tres, tomas 4.* El pri Gotha/Mélnungerí, Anhalt-Des*au, Bernbourg y GoSthen, mero: y segundo contienen.la traducción, prec…</t>
  </si>
  <si>
    <t>He, Fernando Torres y</t>
  </si>
  <si>
    <t>Fernando Torres y He</t>
  </si>
  <si>
    <t>…recoger el cuaderno 4.° del tomo a.° de dicha obra i la librería de Perez, y en las provincias donde se hayan suscrito. Sigue abierta la suscripción. de Palacios de la Balduerna á D. Fernando Torres y He ras; para la de Villal- - ■Galería fúnebre dt eepectret y sombrar ensangrentadas, dedicada d la Resma nues va de Alcor á D. Blas Antonio Mattel; para I» de Valverd* del Camino á tra Se tora, que Dios gusrde; constari regularmente de 11 tomos, de los que vas p…</t>
  </si>
  <si>
    <t>Henestross, Manuel</t>
  </si>
  <si>
    <t>Manuel Henestross</t>
  </si>
  <si>
    <t>…ieton loe primero* y segundos pre mios son los siguientes:' '■ La parte norte de la isla Negra Citóla Uñera'), al N: 33a E. La boya del Cíate dr primer*! letras. Primero* premios: D. Manuel Henestross y Don cabo Blanco (.Capo Blanco), al N. 23° E. El castillo de Porga al S. 88* E. Manuel Peres. Segundos: D. Alfonso Tuero, O. Raimundo Ñero, D. Ma Angulos observados en el mismo punto. riano Gispert y D. Ramón Gántpuiano. Cíate ínfima de latinidad. Primer premio: D…</t>
  </si>
  <si>
    <t>Heredia, Antonio</t>
  </si>
  <si>
    <t>Antonio Heredia</t>
  </si>
  <si>
    <t>…ra* y D. Francisco Javier 9. ° D. Hugo de Moneada, D. Antonio Covarrublas y Leiva, el Cardenal Silíceo, Antonio Perez, Bartolomé de Carranza y D. Josef Pellicer. Burgos. Segundos: D. Antonio Heredia y D. Antonio Socueva.. rt». D. Pedro González de Mendoza, Vasco NnOez de Valboa, D. Melchor de Ma Lengua ingleta. Primero: D. Pedro Madrazo. Segundo: D. Josef Ro canas, D. Josef Carrillo de Atborooz, Fr. Francisco Jiménez de Clsneros y Hernaudo dríguez. de Alarcon. (CV continuará…</t>
  </si>
  <si>
    <t>Heredia, Francisco</t>
  </si>
  <si>
    <t>Francisco Heredia</t>
  </si>
  <si>
    <t>….-. Él Rey nuestro Sefior se lia servido nombrar para una plaa Deuda sin.interes 4i 4 41. de oidor de la audiencia de! Cataluña , vacante por fallecimiento de De Joaquín Ibañez, á D. Francisco Heredia; j para'otra de .al ANUNCIOS. _________ , calde del crimen de H de Extremadura ,■ vacante por promoción de D- Juan Antonio Almagro , á D.Francisco Gaivea y Fernan Continúa el catálogo de las obras di particulares que se hallan dez , alcalde mayor de Gausim '…</t>
  </si>
  <si>
    <t>Heredia, Manuel Agustín de</t>
  </si>
  <si>
    <t>Manuel Agustín de Heredia</t>
  </si>
  <si>
    <t>…y tantos esclarecidos actos del valor mas Enterado el Rsv nuestro Sefior de la instancia de D. Manuel de Medina heroico que mirará la posteridad con admiración y reconocimiento. * D. Manuel Agustín de Heredia, apoderados del comercio de la plaza de «No hemos tenido necesidad de mandar una leva general, como se acordó Málaga, sobre que se declare libre de derechos el zumaque á su extracción del en él principio de vuestra última sesión, y la milicia continuará con z…</t>
  </si>
  <si>
    <t>Hernair, Gregorio</t>
  </si>
  <si>
    <t>Gregorio Hernair</t>
  </si>
  <si>
    <t>…el ejér Atañas» Maré, D. Josef María González, D. Carlos Diccnta, D. .León cito , manda declarar quéeeducida parte del segundó" regimiento de infantería, Asen je, D. Josef Altúbe, D. Gregorio Hernair, D. Regino. Rodríguez, de Lisboa,je amotiné,y&lt;pMdo,salir del.cuartel i las 10 y cuarto de la noche D. Manuel A lonso. Sin aluda que el año próximo venidero aumentarán el de del dia. 21 .del .corriente,; y, habiendo sacado por fuerza las banderas y hecho coro…</t>
  </si>
  <si>
    <t>Hernández, Casimiro</t>
  </si>
  <si>
    <t>Casimiro Hernández</t>
  </si>
  <si>
    <t>…ia; estos mártires de la legitimidad han sido. a'D. Francisco de Paula Perez; para la de Castellón de Ampu— muy bien recibidos en ésta corte, y las autoridades acreditan su rias á D. Casimiro Hernández; para la de Valls .á D. Josef Ro-" consideración y respeto aun én las mas pequeñas atenciones.- MM., mero Qrtega; para el corregimiento de Albarracin á D. Josef . Rosambcau y Menars están siempre acompañados de muchas per- ■ Corvi y Marco; para el de Fraga á…</t>
  </si>
  <si>
    <t>Hernández, Joaquín Antonio</t>
  </si>
  <si>
    <t>Joaquín Antonio Hernández</t>
  </si>
  <si>
    <t>…de haber sacrifi Baza á D. Josef lbarlucea; para el de Loja i D. Gabriel Herrera: para el de cado su propia convicción: advierte que el resultado de Li deliberación ha de Guadix á D. Joaquín Antonio Hernández; para el de Astorga á D. Juan de mostrado que el. ministerio bien penetrado de lo que exige el actual atado de S. Juan Benito; para el de Alcaudete i D. Nicolás de León y Perez; para el las cosas , ha tenido la franqueza de manifatar se convencimiento, sujetá…</t>
  </si>
  <si>
    <t>Hernando, AngeLVallejo y</t>
  </si>
  <si>
    <t>AngeLVallejo y Hernando</t>
  </si>
  <si>
    <t>…lesia metropolitana de Burgos, vacantes por promoción de D. Angel AlDiputados, me hubiera dicho á mí mismo: guardémonos de tocar á la actual • calde y D. Antonio Alvarez García, á D. AngeLVallejo y Hernando y Don . Cámara de los Pares. Esta Cámara desacreditada, sin fuerza y sin vida.....” Josef Pradeles; y para una canongía de la catedral de Falencia, vacante por fa En el centro: Al orden! Al orden! llecimiento de D. Josef Manuel de Vivanco y Vigo, á D. Josef Julián…</t>
  </si>
  <si>
    <t>Hernando, Victoriano</t>
  </si>
  <si>
    <t>Victoriano Hernando</t>
  </si>
  <si>
    <t>…—Santander i beneficio—, un lámina fina, se encontrará de venta en Madrid librería de Am-: Bilbao f i 4 idw-Cádiz § daño—Sevilla id. ¡d—M41aga par id. ’ posta, y «n la imprenta de D. Victoriano Hernando, á 6 rs. en «.Granada }if id. -.Alicante 1 idem_Valencia idem Ídem. rústica y 8 en pasta; y en las provincias en las- librerías principa ««Barcelona i pesos fuertes par 4 t idem.—.Zaragoza ) idem. _ les dé ellas; pero un real mas por razo» de port&lt;s.. Coruña…</t>
  </si>
  <si>
    <t>…a: consta de dos tomos en I3.° á 10 rs. en rústica y á 13 en pasta. Mr. §. 'que publican; los que se sientan en ese lado... Se vende en la librería de Emposta, y en la Imprenta de D. Victoriano Hernando. (Interrupción:^ táesqüierda: Al orden! Muchas voces: Decid ,un diputa —Engunda clasela villade deprimerasLequeitlo,letras:sefloriosu dotaciónde Vizcaya,es 400se halladucadosvacanteánuos,la escuetapagaderosde sepor do, un.diputado,}. ■■. *'■ tercios, y casa.…</t>
  </si>
  <si>
    <t>Herrainz, Atenasio</t>
  </si>
  <si>
    <t>Atenasio Herrainz</t>
  </si>
  <si>
    <t>…usar» prineiprim de 1» provincia, á 14 rs. en rústica.ae con utilidad en- cualquier tiempo del alto. . _ £ detardo en Escocia la terrible noche de etn proscripto, Salan de Cabras. D. Atenasio Herrainz, en Cuenca: desde drama en tres actos, en prosa, representado en los tcAtros de esta 15 de Junio £ Í5 de Setiembre. Córte. Se halla en Madrid en la librería de Perez; en Barcelona Trillo. D. Mariano Josef González, en Madrid: deade 15 de en la de Piferrer, y…</t>
  </si>
  <si>
    <t>Herrera, Antonio</t>
  </si>
  <si>
    <t>Antonio Herrera</t>
  </si>
  <si>
    <t>…dos aociones debc resplandecer hr mayor franqueza y-lealtad.... (Se ausnenta ím cada uno, que para sus parlentaa dejé instituidos Doüa María de Torrea Hineztrusa, muger que fue de D. Antonio Herrera, y cuyas rentasadmlnlstrargoblernaeldifirisa).... que el pago de los 30 céntimos es provisional.... (Vuelvtn á reírse en ■Itorio geoeral de carmelitas descaíaos, para qué dentro del término de dos meses ét lerdo 4treeko^)..;Y los derechos lo son 'tambien... Q…</t>
  </si>
  <si>
    <t>Herrera, Gabriel</t>
  </si>
  <si>
    <t>Gabriel Herrera</t>
  </si>
  <si>
    <t>…no; para el de Mancha Real á D. Cristóbal Benitez; para el de Continúa el ministra sincerando al ministerio del cargo de haber sacrifi Baza á D. Josef lbarlucea; para el de Loja i D. Gabriel Herrera: para el de cado su propia convicción: advierte que el resultado de Li deliberación ha de Guadix á D. Joaquín Antonio Hernández; para el de Astorga á D. Juan de mostrado que el. ministerio bien penetrado de lo que exige el actual atado de S. Juan Benito; para…</t>
  </si>
  <si>
    <t>Herrera, Pedro Jiménez</t>
  </si>
  <si>
    <t>Pedro Jiménez Herrera</t>
  </si>
  <si>
    <t>…que estaba el poder en manos tintos ramos que constituyen la primera unos adelantos nada co de los constitucionales, en medio de los recursos que todo go munes; y el alcalde mayor D. Pedro Jiménez Herrera, presiden bierno presenta de sí, no ha podido consolidarse tal sistema, ¡có te de la junta, repartió á los mas adelantados y pobres varios pre mo podría esto verificarse cuando toda la fuerza está en el partido mios en libros, propios de la enseñanza , que co…</t>
  </si>
  <si>
    <t>Herrero</t>
  </si>
  <si>
    <t>…MaTtinena,que Ordenanzas para el colegió de medicina de Madrid de 1796, utve en la ciudad de Pamplona, en dicho reino de Navarra. papel 3 rs., rústica 4* «_«_JPor providenc¡a del Sr. Herrero, decano de la Real Sala, Ordenanzas de la corórta dé Aragón, 4*% papel 12 rs., rús s* cita por término de 30 días i los interesados y tenedores de tica 12.... , f; ' nueve Vales de 300 pésos, números 6,188,6,207, 6,227, 9,087; Órdeúahzás de Ingenieros cosmógr…</t>
  </si>
  <si>
    <t>…esta cantidad en metálico, lo hará por el juzgado de jtf2¿4# «»•«••« 4ó«.................................... Cádiz. dicho sefior y escribanía de Rincón»—Por providencia del mismo Sr. Herrero .Prieto 2,948:....... 400.................... Madrid. se cita por 12 días precisos á los parientes dentro del 4.+ grado de Domingo l’rrez, 12,913........ , 4ot)......... ..................... Valencia. queque comparezcanfalleció en el áhospitalusar drlmilitar…</t>
  </si>
  <si>
    <t>Herreros, Diego Garcú</t>
  </si>
  <si>
    <t>Diego Garcú Herreros</t>
  </si>
  <si>
    <t>…nfatigables cuando se trau de el térñúitPr.de quince; dias; s¡;algunos residiesen en Madrid podrán Mejóren Im oostumbres ,ys las /fortunas de; tuAfeligreses. ■ ,i:~ prcsent.irse á D. Diego Garcú Herreros, farmacéutico, en la : 3 .u ¿¡&gt;1’ plazuéla de S. Ildefonso. Se citará los acreedores, á los bienes de, D. .Mapuel de las vji/L» t^o^.acad«nu&gt;-.4&gt; rne^icínayeirugíade U.ciudad - deBer- Fuentes, vecino de Carabanchel de abajo, para ,que en,el término caloña, de…</t>
  </si>
  <si>
    <t>Hessc-Darmstadt, Emilio de</t>
  </si>
  <si>
    <t>Emilio de Hessc-Darmstadt</t>
  </si>
  <si>
    <t>…t.) de obtener datos poséivos acerca del número y situación de los El 5 del corriente llegaron á Maguncia el príncipe Paulo extrangeros que residen én Jériey, .de Wiirtemberg y el príncipe Emilio de Hessc-Darmstadt, quien , El coronel Sharbortt ha llegado con uná mision diplomática después de haber tenido una larga conferencia con el gobernador de la corte de Berlín.; Este corottel es yerno del feld-mariscal de la plaza volvió á salir para Darmstadt. El príncipe Paulo p…</t>
  </si>
  <si>
    <t>Hm, Francisco Martí</t>
  </si>
  <si>
    <t>Francisco Martí Hm</t>
  </si>
  <si>
    <t>366' sean convertidos á la posible brevedad en extractos de inscripción Ramón Oyardo, Tenerife (en Canarias) D. Francisco Martí Hm¿&gt; de la deuda tnsfeiible y en-documentosal. portador al mismo ín rera, Toledo D.‘ Romualdo Huertas, Valencia Di HenriqüeOshea teres de4 pos 100 que actualmente disfrutan, que por abora .ro y compefiía, Valladolid D. Luis de Rojas, Vitoria D. Fermínae libren m…</t>
  </si>
  <si>
    <t>Hndíger</t>
  </si>
  <si>
    <t>…recibió con benevolencia: pero al mismo tiempo Cracovia 6 de Octubre. no perdió un momento para seguir haciendo los preparativos necesarios a fin Antes de ayer publicó el teniente general Hndíger el aviso siguiente: de comenzar otra vez la*' hostilidades; porque la infidelidad y el perjurio de lo* wA consecuencia de mi circular del 30 de Setiembre último, por la qu* rebeldes I« habían probado suficientemente que con tales enemigos e* preciso mandaba q…</t>
  </si>
  <si>
    <t>Hoftinann</t>
  </si>
  <si>
    <t>…glamento, á intima áb publico guarde siiéncio. i " ¿s. {abitantes de Varsovia. M. C. Rogier. He sido el primero que vistió en Bélgica el Se ha recibido aviso de Sawalki de que el coronel Hoftinann uniforme de guardia nacional',.pero, renuncio á él desde que he había destruido un destacamento de 27S insurgentes lituañianoc visto que lo llevan unos hombres que vienen á las tribunas a pro que mandaba Puschett. (Gaceta de Prusia.) ferir gritos de muerte co…</t>
  </si>
  <si>
    <t>Holland</t>
  </si>
  <si>
    <t>…algunos añaden que se le ha encargado ¡a el conde Grey, los vizcondes Melboúrne, Palmerston, Goderiih formación de un ministerio. La elección que haga el congreso de y Althorp, el lord Holland , sir C. Grant y sir James Graham, Bélgica influirá poderosamente en la-cotnpoucion del gabinete y duró hasta las cinco. El 23 por la tarde hubo otro consejo *g8**»; y D.° extrañaríamos que, al nombramiento del duque de compuesto de los mismos individuos que…</t>
  </si>
  <si>
    <t>…spués de haber explicado el conde Aberdeen algunas expresiones que desgraciado gobierno... sí, desgraciado (es preciso decirlo), ha tenido algún mo habia proferido antes, pidió el lord Holland que se suspendiese la discusión tivo para negar su confianza al cónsul general de Inglaterra. Parece que el go hasta que se presentasen todos los documentos necesarios, á lo que habiéndose bierno ha despachado dos navios para Portugal: no preguntaré con qué o…</t>
  </si>
  <si>
    <t>Holling</t>
  </si>
  <si>
    <t>…ardias han sido presos. artillería ligera. =E1 comandante en gefe del ejército, GuiiUrsnoj __Los holandeses han situado 16 cañones en el Capitaletn-Dam. príncipe de Orante. . „ El capitán Holling, e).. teniente Prins y los soldados Oddo y Dc- INCSATEKKA. gunus han muerto ó están en poder de los holandeses. ■Lóndres 5 de Agosto. T. a intervención de Beliiard, y del solo Beliiard, ha impe dido que Amberes fuese ayer presa de las llamas. ¡Tendrá hoy la F…</t>
  </si>
  <si>
    <t>Horwartb</t>
  </si>
  <si>
    <t>…a reunión-ó. junta electoral. Grotkowski yKrisinski. Escolta al general y ácstos oficiales di »Las universiríádés de Oxford y de Cambridge no tendfán.decapitán de húsares húngaros conde Horwartb. .0 xecho &lt;fc votar por la ciudad de Oxford y la de Cambridge &amp;c.? a- , .Según las notas que se han remitidO al G/oéo acerca d« los' ' TIKOI. preliminares de la sumaria abierta en Newtovén-Barry parece que ... Inspnuk 1S 4r Junio. asciende 4 13 el número' de…</t>
  </si>
  <si>
    <t>Howe</t>
  </si>
  <si>
    <t>…__ Las circunstancias que acompañaron el nombramiento y luego la renun sentido mucho quería dxision tomada el sábado. 8 por la Cámara mostrase fiel cia del mayordomo de la Reina,' lord Howe, han. dado lugar á relaciones in SSs SS. no'simpatizaban con el pueblo.:(Escuchad.) r . exactas. Hemos tomado nosotras el trabajo de averiguar la.verdad, y pqdejix*, .Ultimamente, despues de haberse leído poe tercera vez, y aprobado un , contestar con los hec…</t>
  </si>
  <si>
    <t>Htwke</t>
  </si>
  <si>
    <t>…o pactado en-los tratados de 1814 y 1815, con los intereses y la bres. (Correo?) seguridad de las densas Potencias, y la conservación del equilibrio ... El. 16 llegó á Varsovia el coronel Htwke, uno de los ayu europeo”, de lo cual resulta que la cuestión no se decidirá tan dantes de campo del Emperador de Rusia con pliegos para el con pronto. sejo de administración, ep donde se le notificaba la orden para con «Pretenden algunos que el príncipe de Li…</t>
  </si>
  <si>
    <t>Hualde, Guillermo</t>
  </si>
  <si>
    <t>Guillermo Hualde</t>
  </si>
  <si>
    <t>…r fallecimiento consolidados 8J á Deuda sin ínteres 41- jü; ^ de D. Joaquín Mouteagud y Mos, a D. Matías Sana : para una ca- ■ es^ *' ‘fr. nongía dé Cuenca, vacante por n^uerte de D. Guillermo Hualde, á D.Ramon María Jaramillo Loaisa: para otra de Salamanca, ANUNCIOS. ■: vacante, por muerte de D. Pedro .Vázquez,Porga, áD.Antonino Alvarez García; y para otra de Calahorra, vacante también por Continúa el catálogo délas obrasqúe se hallan de,penta eneí muert…</t>
  </si>
  <si>
    <t>Huber'</t>
  </si>
  <si>
    <t>…............. Valencia. en tiempo debido, se puede decir que la‘ naturaleza ha triunfado. Citaré i Vmd. 8,373________ 4000................................. Toledo. wv ejemplo':'el Sr. Huber', sintiéndose atacado fuertemente del cólera, se li 5,296............... 4®00..............................• • Zaragoza.bertó únicamente'por medio de nn sudor copioso. También un vecino respeta 10,57»----------- 1000.................................. Cádiz. bl…</t>
  </si>
  <si>
    <t>Hudiger</t>
  </si>
  <si>
    <t>…cta ópera,pierA tbdi^é^fííi^ de.triiutfp.por'.modióf diÁctós.' 'J/ Jara canto y piano, á 10 ri. Se hallarán en los almacenes de mú sica de Mintegut y l^érmcxo. ....; La vénidt del general Hudiger sobre Zamosc^confirmada por ——Por providencia del Sr. de la;Escalera, teniente, corregidor cste correo, maaifeésts la seguridad en que se hallan, las provincias de esta villa, y por la escribanía de Garamendi,.se c¡tt á los herde WóDunya , Úkraflis y Podolia…</t>
  </si>
  <si>
    <t>Huerta, Julián García</t>
  </si>
  <si>
    <t>Julián García Huerta</t>
  </si>
  <si>
    <t>…z 23 id.: maiz, de 3u á 34 id.-: aceite, de 29 á 30 rs. arroba: vino, can en el juzgado del Sr. Zorrilla, alcalde de Real casa y corte, de 23 á 24 id. y escribanía de provincia de D. Julián García Huerta, donde ra , Jáb n.^.Andujar. Trigo,! 44 rs* fanega: aceite, 4 32 rs. dican los autos de testamentaría de Dolía María Antonia Aguado, atrobá. ■■■. 4 usar del derecho de que se crean aústidos, y de no hacerlo les • Baeza, Trigo, á 37 rs. fanega: aceite, á 201 r…</t>
  </si>
  <si>
    <t>Hugon</t>
  </si>
  <si>
    <t>…invitamos á los habitantes de Paris a que no for ■ Según escriben de Tolon la salida de la escuadra mandada por men ninguna especie de reuniones; á no favorecer las asonadas y el almirante Hugon debió verificarse el 10 del corriente. Esta es alborotos con su vana curiosidad. La autoridad los compele á esto cuadra consta de los buques siguientes: navios, Tridente, 'Argel, antes de emplear contra los perturbadores aquellos medios que la Ciudad-de-Marse…</t>
  </si>
  <si>
    <t>…e Montalambcrt la dignidad ■ ----- El día 9 del corriente por la mañana navegando la división del contra de Far por muerte de su padre, la Cámara de los Pares debe conocer de este almirante Hugon desde Lisboa á Tolon.cayó al agua un marinero del navio negocio. Este dictamen te manda imprimir y distribuir. •digerirás, y aunque una lancha esquifada con 13 hombres del mismo buque En seguida adopta la Cámara por 73 votos contra 1 el proyecto de ley ya log…</t>
  </si>
  <si>
    <t>Hüm, Felipe Gortrtéz de</t>
  </si>
  <si>
    <t>Felipe Gortrtéz de Hüm</t>
  </si>
  <si>
    <t>…texto que. la Nufiez; la Real caja de Consolidación; D. Antóftib’ Artechea; cáusa vqrdádéra &lt;1? los pascosrnintares de^ zparispal Pie|Mtsch llar, D, Ensebio María Ortiz de Zárate; D. Felipe Gortrtéz de Hüm»enormes masas ac hombres quese reúnen ásu retavuardi a; serán ran; D. Manuel de Laquintana; D; Bemárdino Herafia1; Di -Pedro tínicamente destinados i someter ó á.matarf un .mfjápd^^e \fapf*, Qliver; D. Joaquín Mortola; al Sr.' D. Jteef María-Moscoso de Es not…</t>
  </si>
  <si>
    <t>Húmida, Antonio</t>
  </si>
  <si>
    <t>Antonio Húmida</t>
  </si>
  <si>
    <t>…miada,'1ó?se acerquen notablemente á la .per- pretendiente» dirigirán los memoriales en el término de 15 dias á feccion de ella, atenderá la Afádamia con la impresión ypública-' . D. Antonio Húmida, que as al encargado al afecto por al ayun uíon’da.suajiuéíítos.', *7™;;’?, tamiento. V &lt; 'S¡ X'.-íj i j .-ii/'t.iOS Íj . j ■ R4. ttiPRfiNTA RjBAX,</t>
  </si>
  <si>
    <t>Hurtado, Angel</t>
  </si>
  <si>
    <t>Angel Hurtado</t>
  </si>
  <si>
    <t>…ndez Golfín, D. Francisco Ruiz Jara, D. Francisco Pardillo, D. Pablo Verdegucr «le Osilla, D. Juan Manuel Bobadílla, D. Pedro Manrique, Joaquín Cantaiupe, D. Josef Guillermo Gano, D. Angel Hurtado, D. Josef María Cordero, Josef Caler, Francisco Arenes, D. Manuel Vidal, D. Ramón Ibafiez, Santiago Martínez, Domingo Valero Cor tés , Josef García, Ignacio Alonso, Antonio Perez» Miguel Andreu, Andrés Collado, Francisco Julián, Josef Olmedo, Francisco Mora,…</t>
  </si>
  <si>
    <t>Ibafiez, Ramón</t>
  </si>
  <si>
    <t>Ramón Ibafiez</t>
  </si>
  <si>
    <t>…D. Juan Manuel Bobadílla, D. Pedro Manrique, Joaquín Cantaiupe, D. Josef Guillermo Gano, D. Angel Hurtado, D. Josef María Cordero, Josef Caler, Francisco Arenes, D. Manuel Vidal, D. Ramón Ibafiez, Santiago Martínez, Domingo Valero Cor tés , Josef García, Ignacio Alonso, Antonio Perez» Miguel Andreu, Andrés Collado, Francisco Julián, Josef Olmedo, Francisco Mora, Gonzalo Márquez, Francisco Benabal, Vicente Jorge, Antonio Domeñe, Francisco García, Juliá…</t>
  </si>
  <si>
    <t>Ibarrola, Josef Ignacio de</t>
  </si>
  <si>
    <t>Josef Ignacio de Ibarrola</t>
  </si>
  <si>
    <t>…; coa apercibimien de militares y patriotas que murieron en defensa de la justa causa de la nación to que de no hacerlo les parará perjuicio. —En los autos ejecutivos seguidos por D. Josef Ignacio de Ibarrola contra D. Agus en la guerra de la independencia, inclusas las de los víctimas del 2 de Mayo tín de Velasen y sus acreedores, sobre preferencia de su crédito, se han mandado de 1808 en Madrid, ha cabido en suerte con el primer extracto de la de este vender las…</t>
  </si>
  <si>
    <t>Ibarrola, Tomas</t>
  </si>
  <si>
    <t>Tomas Ibarrola</t>
  </si>
  <si>
    <t>…a, y al rededor 17 brazas. Retórica. Primer premio: D. Manuel Bertiozabel. Segundos: D. Francis Los buques que navegan desde el O. para pasar entre Paxo y el cabo Blan co Sánchez, D. Tomas Ibarrola, D. Juan Surada, D. Cirios Doncel y Don co; arrumbarán el nuevo fanal al S. O., haciendo rumbo después al N. E. De Josef Mateos. El premió de aplicación de esta clase fue sorteado entre Di Juan este modo no tendrán que rezelar del bajo que demora al S. E. del…</t>
  </si>
  <si>
    <t>Id</t>
  </si>
  <si>
    <t>…} .negoc. por del 5 papel 6$ id. á 1 Santiago Razóla. en venta la id. llan la librería de y eo de de Hurtado, id. Sevilla á 1 Id. Id. siü interés i medicina aplicada á — ■Anatomía general Id fisiología' á la Francisco , por y Ja Descuento de letras a 4 por 100 al ate» vier ISichat, traducida del francés por D. R itnon Trujillo. Hace ya dos años que el público carecía de esta obra clásica, la cual habiéndose completado por la reimpre sión del tomo…</t>
  </si>
  <si>
    <t>Id, La-</t>
  </si>
  <si>
    <t>La- Id</t>
  </si>
  <si>
    <t>…o ha variado Deudasio operaciones.negoc, del 5 por loo i papel 9f din. SantanderMarsella, 00.1 corto Zaragoza i d. de epipion, como aquel quiere suponer, y al concluir dice que el general La- Id. sin interes, 00. plato } b. CoruDa i id. marque ha debido abstenerse de personalidades, y que la Cámara puede estar Acciones del banco español, 00. I Bilbao id. Id. Santiago 1 Id. segura de que nada hay que temer. Títulos de 5 por loo en carpeta 37. R El gen…</t>
  </si>
  <si>
    <t>Idem, Adol-</t>
  </si>
  <si>
    <t>Adol- Idem</t>
  </si>
  <si>
    <t>…ia el honor y la independencia.” bierno establecido , y miestrabuena ciudad deNeufchatel;'y á-desobedecer i nues tra autoridad soberana: hemos nombrado i nuestro comisario real él Sr. Adol- Idem l.° de Noviembre. fo-Henrique-Ernést de Pfuel; nuestro general mayor, caballero de la orden SEStOV 1&gt;E LA cátíARA DE XEMESBNTAMTES. del Aguila Roja de segunda clase, para que emplée todos los medios que le parezca oportunos en las circunstancias para hacer en…</t>
  </si>
  <si>
    <t>Idigoras, Victoriano de</t>
  </si>
  <si>
    <t>Victoriano de Idigoras</t>
  </si>
  <si>
    <t>…otivo de haberse dudado en la aduana de Vitoria acerca del das por un comisario que nombrará el senado de Cracovia,” despacho de 200 libras de piedra amarilla mineral que presentó D. Victoriano de Idigoras, se ha servido resolver que se restablezcan los derechos que sefíaló Varsovia 30 de Setiembre. la Real orden de 26 de Enero de 1806, bajo las reglas siguientes: 1.a El Según los últimos partes que se han recibido aquí, es preciso añadir i lo minio ó azarcón y…</t>
  </si>
  <si>
    <t>Ignacio</t>
  </si>
  <si>
    <t>…el Real establecimiento biográfico de Madrid, y el D. Niebla» Duran , y los tenientes coroneles D. Josef Rivas y fác-simile, también litografiado en el mismo establecimiento, del D. Ignacio de la Villa son los vocales. ' original autógrafo de uh canon á cuatro, compuesto por el céle •c - ; ■ 1 1 • bre Rossini en Madrid en obsequio del autor y de la nueva teoría " VARIEDADES ESTADISTICAS* enseñada en su obra. Véndese en el despacho de la Real imp…</t>
  </si>
  <si>
    <t>…acerse en faypr dala, corte , y coa otros manuscritos : publícanlo son notas históricas y humanidad cónjsplq &lt;Jar unz.ácertáda dirección,á esta claise de e¿-. legajes loa doctores D. Ignacio de-Asso y del^ Rio y D. Miguel táblecimientbs.EI de ’que jKjráta no cuenta jjmq.jftáP su .industria; de Manuel y Rodrigues. Esta obra tiene cu sí misiria la recomcrty pocos arbitrios , aunque sí tiene, como todos los demas de/ eu- dacion de ser por sus circun…</t>
  </si>
  <si>
    <t>…tud de providencia de los Sres. del Real consejo de las Ordenes se citó 4 los herederos de D. Josef Valdés, D. Autonio Cornel, D. Josef Alvares de Faria, D. Joa Precios corrientes Sr. Ignacio y Don duque de Lancaster-ó duque de D. de Caúaveral, en la Habana en 30 de Julio ele 1831. quín la Roca, Sr. ' • -* 1 / D. y poseedores Agustín Sr. conde Lancaster, Josef que de Cervellon, Echararri, Azúcar blanca... ............................de 9 á 11 rs. arroba…</t>
  </si>
  <si>
    <t>ÍJoderich</t>
  </si>
  <si>
    <t>…stración de los viefe-wodschaften de los círculos leda el mando de todo el ejército. Asi comenzó en el ministerio y distritos permanecerá en el mismo estado que estaba antes de de lord ÍJoderich, y poco después consiguió derribarlo él y re la rebelión; lo mismo se hará con la administración de contribu asumir en sus manos todo la autoridad. Asi como en vuestra pri ciones directas é indirectas. En el caso que á propuesta de los gemera revolución vais…</t>
  </si>
  <si>
    <t>Ildefon</t>
  </si>
  <si>
    <t>…nte Jiménez Granados: para el de Ubeda á Don Continúa la discusión sobre las reformas que se tratan de hacer en el có Joscf Alonso Villasante; y pira la alcaldía mayor de Zamora á D. Ildefon digo penal. Mr. Taillandier y Merlin se oponen al párrafo que establece sea so Josef de Frias. la muerte civil consecuencia de la pena de encierro perpetuo; MM. Rcalier, Igualmente ha tenido ú bien nombrar para la alcaldía mayor da ValladoGautier, Parant, Pod…</t>
  </si>
  <si>
    <t>Importe, Manuel Her</t>
  </si>
  <si>
    <t>Manuel Her Importe</t>
  </si>
  <si>
    <t>…sta 1* de la Seriña. Sra. Infanta de Espilla DoRa, Masía Isasbi Luisa* Enero«•»tieMSttHSt*HIISStl**«S**&lt;*l»SS«*MI*N*l*l*S*l 50,540 14 compuestas 7 presentadas ! S. M. la Reina por D. Manuel Her Importe de la deuda sin ínteres, represen nando Pizarra, ¿ impresst de Real orden. Se venden én el despa tada por certificaciones de esta clase y cho de la imprenta Real, á 2 rs. cada una dé las dos composi recibos de réditos de vales..IsiSStSSUMSSHMSSS* 37.146,165 1…</t>
  </si>
  <si>
    <t>Infantado, Diiqué del</t>
  </si>
  <si>
    <t>Diiqué del Infantado</t>
  </si>
  <si>
    <t>…úasivue:■ . v •;vlrr. ■; mtnrib ‘apostólico genératele la Sta. Cruzada, á quien acompaña ^ - «Nuestrafiebre-:pOptteátei»st» t¿dí*ftf'ánsu fuer». Luego ron en la ofrenda et Excino. Sr. Diiqué del Infantado, los Exce* que el;gobierao=tutet*otkia Atk&lt;hú*Bstríiosá conducta del ^o^ lénfísimos Srcs. decanos, presidentes dé los Supremos Consejos de .bérnador :de iQaatcgicMtKfóepa prccisd-ll^ailfestar- el disgusto que Hjícíénday de .Inmás ^ ,el Excmo. Sr. conde de Car…</t>
  </si>
  <si>
    <t>Infante</t>
  </si>
  <si>
    <t>29/01/1831</t>
  </si>
  <si>
    <t>Gaceta de Madrid n.º 13</t>
  </si>
  <si>
    <t>…ro, se forjaron todas las tramas. En vano el pre para su régimen los nombramientos siguientes': sidente de la república D. Joaquín Mosquera fulminaba anatemas Protectora El Sermo. Sr. Infante de España D. Cirios María el aj de Agosto desde Bogotá contra lc¡s individuos comprendido» .Isidro.....- ........ . - •—------ en la reunión d mano armada centró él orden, haciéndoles ver Director. El Excmo. Sr.D. Manuel- González Salmón, secreta* ue cuantos actos produjesen serian il…</t>
  </si>
  <si>
    <t>…n fi Ispafia recibió orden devenir alacqrte fi.continuar en sudestino. fBoston, de_Mahon. ! de Gentilhombre, en el que permaneció basta el f^lJecimUéto del ------ Salida. ' Sermo. Sr. Infante D. Antonio; y seguidamente fue,.destinado al ?! •Ü'ie Algícirajrj6 dtFrVrero. Bergantín español Manzanares. ¿parto del Sermo Sr. Infante D. £á*lpsrMam Ljdrq, en cuyo , 'CUii-,$í de iJem.'. Bergantín espafiol .Bravo, para. Puerto- Seryicio hizp el memorable viage á Cadiz…</t>
  </si>
  <si>
    <t>…plaza de cirujano de estuche de la villa de despacito y almacén de la imprenta Real. Colmenar Viejo , provincia de Guadalajara: su dotación consiste ■ Salusfio ; traducido por el Sr. Infante D. Gabriel, 2 tomos en 7750 rs. anuales pagados por el ayuntamiento. Igualmente se 8.° marquilla, papel 29 rs-, pasta 44 . rústica 32 •• en papel avite halla vacante el destino de maestro de primeras letras, cuya dota lado , papel 39 rs. rústica ¡fl. ción , entre la asi…</t>
  </si>
  <si>
    <t>Ingestrie</t>
  </si>
  <si>
    <t>…de Dublin ha nombrado dos enemigos de la reforma para re por lo mismo no puedo menos de notar, que á pesar de la solemne palabra presentarla en el Parlamento; estos son Mr. Shaw y lord Ingestrie; pero se dada á nuestro ministerio por el gobierno francés, parece que este último ha asegura que se presentarán algunas exposiciones contra esta elección, fundándo resuelto mantener en Bélgica un ejército de 3t)9 hombres,como cuerpo de ob se en datos suficie…</t>
  </si>
  <si>
    <t>Ingláda</t>
  </si>
  <si>
    <t>…les el que tenia mas ínteres, el que'procedía con mas actividad en los nego ya el mismo Mr. Mauguin de las ventajas del sistema pacífico, le admira crea cios de los refugiados, el señor Ingláda, consiguió un pasaporte. Hélo aquí.... necesario aquel armamento; aunque por otra parte conoce que es muy fácil (Ruido en el centro.) La fecha de este pasaporte es de 25 de Agosto de J830, atacar al poder , acalorar las pasiones, introducir la insubordinación…</t>
  </si>
  <si>
    <t>INGLATERRA, Leopol</t>
  </si>
  <si>
    <t>Leopol INGLATERRA</t>
  </si>
  <si>
    <t>…o.) Ladeen ,á la cual se le puso el nombre de puerta de Napoleón. _____El general Bclliard está ya de vuelta en esta capital después de haber desempeñado la comisión de recibir al príncipe Leopol INGLATERRA. do en Calais, y de acompañarle hasta las fronteras de la Bélgica. Ldndres 18 de Julio. (D. de D.) Fondos público!. Tres por 100 consolidados 83§. ____ El teniente general español D. Gonzalo O-farril ha muerto - Ayer hubo consejo de ministros eii el departame…</t>
  </si>
  <si>
    <t>Isabel</t>
  </si>
  <si>
    <t>…medida# que toman los go* nueva del venturoso advenimiento de vuestra augusta Hija, 7 nues biernos, aun los que se dicen constitucionales i contra los escrito* tra Sertna. Infanta Doña Isabel, recuerdo de la que fue gloria de res. En‘la Baviera riniana, en Dos-Puentes, se ha publicado hace Castilla, á cuya sucesión la destina el cielo. tiempo un periódico con el título de Baviera riniana: los redac «Quiera benigno oir las plegarias de los castella…</t>
  </si>
  <si>
    <t>…de impresión, igual cotí corta diferencia á lo* de ela de A. Miyar. más elogios premiados por la Academia. El segundo será: el cer ___ Hallándose vacante una capellanía que fundó Doña Isabel có de ¿Zamora por el Rey de Castilla D. Sancho ir: poema en. María de la Cruz Haedo, marquesa que fue de la Ugena, se cita lavas^cujro número no ha dé bajar de yo, ni eXceder de too. ' j llama á los que tengan derecho á ella, para que dentro de 2/ . Los que a…</t>
  </si>
  <si>
    <t>Isidro</t>
  </si>
  <si>
    <t>…¿ Praga con Yarsovia probablemen ■fio próximo pasado deben pagar ó no loa derechos de entrada las te no.se cortará. . • .• .b'producciones' de las Islas Filipinas; y de solicitar- D. Isidro! Gon- .... El general Geismar ha dado libertad al coronel Spetidówskii ceiró que se comprenda en la franquicia á la fragata Sabinaque .que habiafido herido y hecho prisionero por los rusos, , llegó á Cádiz el 8 de Diciembre; y salió de Manila el 15 de Ju La G…</t>
  </si>
  <si>
    <t>Isidro-, Carlos María</t>
  </si>
  <si>
    <t>Carlos María Isidro-</t>
  </si>
  <si>
    <t>…nel de los Reales ción á gusto dé los rebelados. ejércitos, y mayordomo de semana del Sermo. Sr. Infante de Es Sabidos estos acontecimientos en Cartagena , se celebraron el a paña D. Carlos María Isidro- ............. V- y 3 de Setiembre dos. juntas de las autoridades, en que aparentando las criaturas de Bolívar una fría .indiferencia por los resultados qué debian*produciry no queriendo llevar su disimulo hasta elOjeada solrt ti actual estado ' de la llamada…</t>
  </si>
  <si>
    <t>Iturburu, Joaquín de</t>
  </si>
  <si>
    <t>Joaquín de Iturburu</t>
  </si>
  <si>
    <t>…embarazo con que to mas; demostración» de las operación» directas , comprobaciones, dos contestaron i las preguntas que se les hicieron, asi como del y de las indirectas. Su autor D. Joaquín de Iturburu, cuyo obje zelo y pericia demostrada en aquel acto por lo* profesores Don to ha sido el de reducir los cambios nacionales con los extranje Alejandro Bengoechea, D. Antonio Gil y D. Miguel de Arroyo. ros de Amsterdam, Génova, Hamburgo, Lisboa, Lóndres'y Pa Obr…</t>
  </si>
  <si>
    <t>Iturzaeta, Amustio de</t>
  </si>
  <si>
    <t>Amustio de Iturzaeta</t>
  </si>
  <si>
    <t>…imtruccion. hallarán en las librerías de Perez, Razóla y viuda dé cruz. Loa dias 11 y 12 se presentaron los niños, qua también manifestaron estar —-y—Se cita á* los, herederos de D. Amustio de Iturzaeta . dueño de lá goleta, ó buq-16 titulado Forte** , y del comercio que fue de Puerto - Cabello , en. ia Costa firmé, paro; bien -instruidos., en .todos loa'ramos que constituyen la primera enseñanza; é que se presenten en el-término de seis meses con documentos…</t>
  </si>
  <si>
    <t>Ivon, Manuel</t>
  </si>
  <si>
    <t>Manuel Ivon</t>
  </si>
  <si>
    <t>…ar .por un parte cir Alfónsigo y Dofia Clara rte Escovar, sus amores, aventuras y trágicos sucesos, por cunstanciado quedaran inmediatamente al lucerno.-Sr. capitán general, el co D. Manuel Ivon de'Berlinga: un tomo en !.°, rústica y rs. Se hallan de venta en la librería de Escantilla. mandante del puerto y el facultativo que practique la visita de sanidad. —Diccionario enanual de hechor y cüehot mtmtrahler de la hittoria antigua, traducida Mientras…</t>
  </si>
  <si>
    <t>Izquierdo, Atanasio</t>
  </si>
  <si>
    <t>Atanasio Izquierdo</t>
  </si>
  <si>
    <t>…toria, en la de Barrio; Santiago, en Juan Bessieres. la de Rey Romero; Sevilla, en la de Caro ; Granada en la de Martínez Aguilar; Ba Esgrima. Primero: D.Teodoro Saldaña. Segundo: D. Atanasio Izquierdo. dajoz, en la de Carrillo, y Vatladolid, en la de Roldan. —Se cita.A los que se crean con derecho á los bienes que han quedado por falleci Baile. Primero: D. Santiago Cáccrcs. Segundo: D. Manuel Morales. miento ablntestato de DoDa María Josefa Ibargtlengoitia…</t>
  </si>
  <si>
    <t>Jabalkinsky</t>
  </si>
  <si>
    <t>…e la han dinario del g?fe militar que piensan poner al frente de sus ejérci solicitado también hasta 14 oficiales del estado mayor general de tos. Es probable que les opongamos el conde Jabalkinsky, cuyo la guardia nacional. mérito consiste solo en haber logrado someter en una sola cam Antes de ayer noche acudió mucha gente á felicitar al general paña un imperio poderoso: pero todo esto es una bagatela compa Liffqrette por su noble conducta. La mayor pa…</t>
  </si>
  <si>
    <t>Jacinto</t>
  </si>
  <si>
    <t>…n Madrid, ha cabido en suerte con el primer extracto de lapañados de unos guardias municipales, pasan á la tribuna y lo arrestan. de este dia 4 Doña Teresa Ulpiana García, hija de D. Jacinto, teniente de El Presidente llama á tq tribuna 4 Mr. Odilon-Barrot; el extremo iz brulot de la Real Armada, muerto en,el campo del honor. quierdo pide se deje, la discusión para mañana i id segunda sección de izquier da se opone, y pide que se cierre la discus…</t>
  </si>
  <si>
    <t>Jackson</t>
  </si>
  <si>
    <t>…gular jr combinar el escrutinio, y votar la elección de tazgo ingles acababa de desembargar loa trrr buques destinados á la expedirse» presidente. Se asegura que los contrarios al general Jackson se han dividido ya contra Portugal, se fijaron en todas las calles de Lóndres grandes carteles, cuyo en siete secciones distintas; (/if.) contenido puede muy bien dar una justa idea de los recursos y de la moralidad ___ Por las cartas recibidas de Belgndo-con…</t>
  </si>
  <si>
    <t>…entos. los registros para la elección de Presidente de los Estados-Unidos. Se dice que Lord John Russell sé éxcúsó de no haber podido presentar todavía todo lo los adversarios del general Jackson están divididos en siete clases ó grados. ■ perteneciente á las cédulas, por no haber concluido su trabajo. . —Ei mayor barco de vapor qu« hasta ahora se ha visto acaba de ser com . Sir Roberto Peel suscitó' la cuestión sobre un empréstito ruso de seis mi pra…</t>
  </si>
  <si>
    <t>Jagraín</t>
  </si>
  <si>
    <t>£3 »B general Jagraín, eon parte dbrtu divhío», marchó i! tfMlo cual se fu guarnecido ,co» 40 mezas de .artillería, r/f jadíe cobviwiwít Bt^daaLiA poco tito te tupo que la ■jjEl principal cuartel gcnefal futió' se hallabaiodiiíá-él 4 7 en sioa ruta constaba solo de algunos escuadr…</t>
  </si>
  <si>
    <t>Jaime</t>
  </si>
  <si>
    <t>…empos capaces de reparar de S. Femando. las fuerzas físicas ó intelectuales.' i 1 ic : •' Segunda clase. Más todavía que á tosdemas ramos dé prosperidad, perjudica Pintura. El Rey D. Jaime el Conquistador saca de la pierna •1 de la literatura el general empeño de hablar incesantemente so á Bernardo Guillen la saeta con que fue herido por los moros, y bre política. Al cabo en ¿laterías económicas.solo daña este abuso le lava lá herida con sus pr…</t>
  </si>
  <si>
    <t>Jaime, Juan de</t>
  </si>
  <si>
    <t>Juan de Jaime</t>
  </si>
  <si>
    <t>…ma. Sra. Infanta su augusta de Casado; con apercibimiento que pasados les parará perjuicio. Hijt» eq el núnjero y.al frente de sUs socios;.admitiendo S, M. con . —«...■ Se- cita á D. Juan de Jaime, vecino y del comercio que fue aíjt/cl.objejo 12 acciones, 4 para su Real Persona, 4 para la Reí- . dp_,esta; corte, para que dentro del término de 15 dias se presente i*A ñuestra Scfiora} v otras 4 para la Sérmi. Sra. Infanta.; pero, sin «I»'.*1 jqzgado del…</t>
  </si>
  <si>
    <t>Jan-</t>
  </si>
  <si>
    <t>…atacarle, y que casi todas las tropas habian salido de la fortale-' Gortza mandando un-gran número de rebeldes albaneses, quienes za de Zamosc con él mismo objeto, y ademas que el general Jan-, han sido derrotados completamente y cogidos cuatro de sus prin kowski ás había destacado del ejército principal para tomar tam cipales caudillos, á los cuales se ha decapitado en la plaza de Mo bién parte en este ataque: d general Rudiger confió la guardia d…</t>
  </si>
  <si>
    <t>Jankowiki</t>
  </si>
  <si>
    <t>…las inmediaciones de Wiha con un cuerpó de observación de unos 109 hombres. Otras varias divisiones las operaciones de los polacos contra el general Rudiger te'luir malogrado. El general Jankowiki ha sido rechazado con muchade tropas rusas van á reunirse inmediatamente, (Gaceta de Esta pérdida de gente y municiones, y aun se añade han muerto sus do de Frusta.') tres ayudantes de campo. ' Idem20. El principal ejército de los polacos va caminando hacia P…</t>
  </si>
  <si>
    <t>Jankowski</t>
  </si>
  <si>
    <t>382 cíales, inclipo el cuartel-maestre del ejército, el espitan 2jU*"&gt; El público, que durapteel discurso df% Mr. de BroUckere, ha gowski, ayudante de campo del general Jankowski, y el tenien-. bí* dado algunas seiíalés dé aprobación ,H*platíde estrepitosa— te Malochowski, uno de los del generalísimo. . , €? 0¡r laí últimas palabras de (L js almismo tiempo se ove - Él principal resultado de esta brillante victoria defj|eeeral en tribu…</t>
  </si>
  <si>
    <t>…IA. TURQUIA. Varsovia 29 de Junio. Smírtia 29 de Mayo. En la expedición contra el genera! ruso Rudiger , los solda Escriben de Andrinópolis con fecha del 18 de Mayo las no dos del general Jankowski, indignados de la conducta de este ,'i ticias siguientes: quien atribuyen la derrota que sufrieron , quisieron fusilarle en el Kara-Feíze ha abandonado á Sofía después de haberla saquea campo de'batalla. El general Romarino arrebatado de cólera sacó do y ases…</t>
  </si>
  <si>
    <t>…ería apenas podía seguir por aquellas escarpa que estaban complicadas en una conspiración, á cuya cabeza estaba das rocaá en éjonde nada pudo nacer; al fin se llegó con orden £ el general Jankowski. No se sabe qué pensar de este asunto, pues Medeah; rpas habiendo arribado al desfiladero llamado la Garganta parece se confirma la voz de que los acusados están inocentes, y del Atlasse hallaron las alturas cubiertas de beduinos, los cuales particularmente e…</t>
  </si>
  <si>
    <t>…én en las tropas; dentro de pocos días habrá probablemente grandes acontecimientos. 1leal orden comunicada al intendente general interino del Ejér Se ha propalado la voz de que el general Jankowski se había cito sobre el descuento que ha de hacerse á ltís inválidos y reti escapado de la cárcel. Debió producir esto un mal efecto en el rados. pueblo, el consejo municipal ha anunciado de oficio á los habi He dado cuenta al Rey niiestro Señor del expediente…</t>
  </si>
  <si>
    <t>….&gt;’e juzgar i los individuos acusados de trai- al litando del general Gfetiterisweig , se halla empleada en cubrir la línea avan «¡on, ha declarado ayer qua u„i&gt;; prueba contra el general Jankowski: en zada de Brzesc-Kujawski á Klodowa, por donde el ejército taca todas sus cuanto á la conducta que Jankcrviki observó con el general Rudiger, se juz subsistencias dt Id Prusia. . . ; gará por la justicia prevostal del dt lot ptrtidkas polacos?} ’ El parque…</t>
  </si>
  <si>
    <t>…e mandan; la exaltación de los individuos que componen este club llegó bia tomado las disposiciones convenientes para quemar los puentes de este rio, á su colmo cuando supo que el general Jankowski no había sido condenado á por donde se va hácia la calzada de Varsovia: marchó después al otro lado del muerte, y se resolvieron a dar un paso violento. Utrata, en donde hizo alto; mas al acercarse los cosacos abandonó aquella El dia 15 á las ocho de la noche…</t>
  </si>
  <si>
    <t>Jankowskiá</t>
  </si>
  <si>
    <t>…municareis,'—*- /iquym. corre*,------ :-i-ja- para su simo nada de oficio sé sabe.cumplimiento. :=E»t/rubricado de laRal'ma|iQ en Ildefonso Lo Gaerta de Estada Jt Polonia acusa al general Jankowskiá i'4 de-Lulio de 183}vsbA P* Mlguelde lbarrpfyr\ de habrr sido el primero qu* en 1815 abandonó las banderas dé PAilT^NOOFIGlAlii: Napoleón para pasar i las de Alejandro; de. haber empleado yá anta de los.últimos acontecimientos: todadase de.maquinaciones contr…</t>
  </si>
  <si>
    <t>Jankowskl</t>
  </si>
  <si>
    <t>…dirigieron á Ciermont 3 escua tropel, y aun parece que parte'dé la, guardia se unió á los asesinos. drones de dragones, y 2 batallones del regimiento 66 que formaban parte de «El general Jankowskl fue el primero que cayó en manos de aquellas mal nuestra guarnición. Aquí corren voces de que el pueblo amotinado incendió la vados , que lo colgaron'de sin reverbero; la' misma suerte cupo de alli á poco » prefectura de aquella ciudad cometiendo otros varios…</t>
  </si>
  <si>
    <t>Jara, Francisco Ruiz</t>
  </si>
  <si>
    <t>Francisco Ruiz Jara</t>
  </si>
  <si>
    <t>…las armas en la mano, y cuyos nombres ton los siguientes: D. Josef María Torrijos, D. Juan López Pinto, D. Roberto Boyd, D. Manuel Flores Calderón, D. Francisco Fer nandez Golfín, D. Francisco Ruiz Jara, D. Francisco Pardillo, D. Pablo Verdegucr «le Osilla, D. Juan Manuel Bobadílla, D. Pedro Manrique, Joaquín Cantaiupe, D. Josef Guillermo Gano, D. Angel Hurtado, D. Josef María Cordero, Josef Caler, Francisco Arenes, D. Manuel Vidal, D. Ramón Ibafiez, Santiag…</t>
  </si>
  <si>
    <t>Jardín, Josefa</t>
  </si>
  <si>
    <t>Josefa Jardín</t>
  </si>
  <si>
    <t>…á quien Bautista Róssi el £rutó con que ha estado instruyendo por cuenta de-dicho él hace alusión , é impedir que viniesen 4 la Cámara diputados republicanos Real conservatorio 4 Doña Josefa Jardín, que i los nueve meses de enseñan (movimiento)-, que se persigue á los patriotas, y se separa de los empleos á los za ha tocado con la mayor perfección y 'gusto un largo y variaciones muy di hombres que no se' prostituyen, como há sucedido con uno que según l…</t>
  </si>
  <si>
    <t>Javalqúinto, Eugenio</t>
  </si>
  <si>
    <t>Eugenio Javalqúinto</t>
  </si>
  <si>
    <t>…ngenieros,2tomos8.®marquilla, rústica34™. alcaldía mayor de Torbiscoñ £ D. Francisco de Paula Árpe: para Obras-poéticas de Cienfuegos, 2 tomos 8.® prolongado, papel la de Priego £ D. Eugenio Javalqúinto: para la de Santander á 80 rs., pasta 40. D.: Pedro Remon: para la- de León á D. Joaquín Perez Minayo: En papel vitela,-papel 40 n- continuará.') para la segunda de Barcelona £ D. Pedro Pumarejo y Velarde: para la de S. Felipe de Játiva á D. Francisco de Paul…</t>
  </si>
  <si>
    <t>Javier</t>
  </si>
  <si>
    <t>…. ANUNCIOS. París. . -........... .. i................... de 6 i 7. Mt triunfa it le eeedetot y el amor mée Jftme y tierno por sor Marta Taynan, re ligiosa secularizada. Publícala D. Javier d- Larit y la Vega. El mérito do esta novela original y herdica, escrita en buen lenguage, lo acredita el aprecio que ha mereci do, dando lugar i una reimpresión: uu tomo en a.° prolongado i 14 rs. en pasta en UAIEI LOTERÍA*. la librería de Cifíientes. -----…</t>
  </si>
  <si>
    <t>Javier, Francisco</t>
  </si>
  <si>
    <t>Francisco Javier</t>
  </si>
  <si>
    <t>…l maestro Juan da lentísimo Sr. marques de la Vera. Avila, Juan Urbina, &lt;1 P. Fr. Josef de Sigílenla y el P. D. Tomas Vicente Tosca. Lengua francesa. Primeros: D. Josef Mascara* y D. Francisco Javier 9. ° D. Hugo de Moneada, D. Antonio Covarrublas y Leiva, el Cardenal Silíceo, Antonio Perez, Bartolomé de Carranza y D. Josef Pellicer. Burgos. Segundos: D. Antonio Heredia y D. Antonio Socueva.. rt». D. Pedro González de Mendoza, Vasco NnOez de Valboa, D. Me…</t>
  </si>
  <si>
    <t>JBautistaíLlorfns, Juaa</t>
  </si>
  <si>
    <t>Juaa JBautistaíLlorfns</t>
  </si>
  <si>
    <t>…Ra parará perjuicio.. ■ • . ,* . • -r fael Galtnez; para la, de Aspe á D. Lucas Qarcía.Marín; para Ja Nifta. Rn la Gaceta anterior, columna A-S !áa« 19, en lugn ¡ : .¿e AJlMjda á D. Juaa JBautistaíLlorfns y, ^parez; para la de Ta- de Pultuik 18 je Junio, leaM 28. EN LA IMPRINXA</t>
  </si>
  <si>
    <t>Jceef-</t>
  </si>
  <si>
    <t>…crlmen y joéz dé provincla de Setiémbrer Ene- últimé fue: deiJaai mdyoma qué se han cpnocidpi y; sobrevi dé la Real audiencia de Sevilla , sé cita á Enrtqué Dias , Mjn legitima de D. Jceef-:y DéAó AÓRéla natural'de-le parraqulade ocajo de Udfan en ce dél Sánchez. i. Esteben,no despséedertMe Mmiiii&gt;:de vóento-Sur-fé^te ,-desde cuya.caecjpp y en conv- IA fIM Ró* &gt;** soldad» ,■ obispado dé. de Ltoredo del Al/br- ñkn eivnile dé Ráajgadtg, pleta cály…</t>
  </si>
  <si>
    <t>Je</t>
  </si>
  <si>
    <t>17/02/1831</t>
  </si>
  <si>
    <t>Gaceta de Madrid n.º 21</t>
  </si>
  <si>
    <t>…e el Globo,,i hubieran desconocido i Eflriguayyqooporniugunprstesto podían acusar ,de hsberque- anuncios. bramado dos-Miyos? Si no lpa hubiera dominado el odió al princi Colección general Je lar jnrtnuciow* yhrnet dt mettro rom pio mismo [é qitiea tantas-veces hablan jurado fidelidad ,«hubieran tfrimo .Padre Pió Papa n, rtiatnoi 4 la molwion francofá» pcnsado^a haceri una 'revolución que lea era inútil ,' qué décimo* derJe-elatio dr ryyo al de ly…</t>
  </si>
  <si>
    <t>…cer apa- landa. Este príncipe tiene la edad de 34 años, y está casado con una hija del *sd*;; pero en los de la miseria y apuro no podia menos de desarrollarse con Rey de Prusia. (D. Je lot DI) mayor fuerza el zelo por la reforma'anunciada. (EtcuchaJl) Mas para luchar T-» flota holandesa se compone en el día de 172 buqua de guerra: 2 de contra la tempestad que amenaza por todas partes, no hay otra arma mas 90 cañones; 6'de 80; 1 de 70; 3 de…</t>
  </si>
  <si>
    <t>Je, NéfobfUt</t>
  </si>
  <si>
    <t>NéfobfUt Je</t>
  </si>
  <si>
    <t>…an vincia, Ck. Ro¿ier.) dadas por el almirante ingles Codrington. (CcwriVr.) Tobosa 16 de Junio. ’ "v ‘ ¿da-sticuijaa, . Cada vez se oscurece linas el horizonte. Si la llamada del lord NéfobfUt Je d%«. Ponspmby se confirma, sí en efecto se verifica la llegada de la o .El Ray maestro Señor se ha vésrituido á esta capital el dia da escuadra inglesa al Escalda, y si es positiva y sin restricción la hoy ccmia mas perfecta «lud éufuto dv habav regañido algu…</t>
  </si>
  <si>
    <t>Jelski</t>
  </si>
  <si>
    <t>…, asi por $us consecuencias próximas, Fondos públicos. Tres por 100 consolidados de 82 á 83. como por sus resultados, remoto». (Gaceta de Augsburgo.) Ha llegarlo á esta capital el conde Jelski, presidente del ban co de Varsovia. Ha pasado por Viena, en dónde esperaba con PAISXS-XAJOS. cluir cierta negociación en favor de su pais; pero lejos de haber ■ Bruselas 19 de Julio. hallado hospitalidad eo aquella capital, st vio obligado á dejar ¿ Un ingles…</t>
  </si>
  <si>
    <t>Jerieníki</t>
  </si>
  <si>
    <t>…que advertía .en la inmediación búrgo en la noche del 10 al 11. Esta diputación se compone del de'la Cámara, y qué riesgos eran los que se temían. El presi príncipe Lubecki y del príncipe Jerieníki, ambos individuos de dente de la Cámara contestó que si alguna vez había pedido tropa, la ex-comísion del gobierno. La diputación irá primero á Bresze era á consecuencia de un aviso del gobierno, y que en aquel mis en la Lituania, en donde se halla el cuartel…</t>
  </si>
  <si>
    <t>JéSckafterl</t>
  </si>
  <si>
    <t>…rden se ha restablec¡do'!ya. ■tero-qué de;co*tumbre-deben asistir-á da discusión dét ¿&gt;7/ de-reforma. El •— Parece-y según, escriben de Londres, que el gabinete de Berlín se opond conde JéSckafterl/ury, ocupaba'el sillón en-logar del lord canciller, que se lia— absolutamente á que la plaza de Maestricbt quedé en poder de los belgas; por Ba cn Vyindsor cerca del 'Rey. El marques de Westminster presenta Una pee. manera qué puede considerarse qué esta ciud…</t>
  </si>
  <si>
    <t>Jesucristo</t>
  </si>
  <si>
    <t>…Nifo , se hallan de venta en la librería ría y sus envases. {Nútri. 20) de Matute. Otra dejando en libertad á los cosecheros de limón y naranja Contemplación de la vida de-nuestro Sr. Jesucristo, dispuespara disponer de sus cosechas. {Núm. 3/.) i ta por S. Buenaventura para enseñar i las almas devotas el modo ' Otra sobre ¡pensiones del Monte pió. (iViíím. ss) de contemplar: Esta obra concluye con una carta de S. Bernardo Otra declarando libre el. co…</t>
  </si>
  <si>
    <t>Jeziers-</t>
  </si>
  <si>
    <t>…elección del duque de Leuchtemberg es proba • Fsur/ovia ip de £nero&lt;. ble que. se propondrá al congreso un proyecto de decreto - pare Hace cuatro dias que regresó dbPetersburgo el conde Jeziers- prohibir permanezcan en Bélgica, no solo los individuos de le ki con pliegos paira el dictador, del general Grabowski y del familia del príncipe de Orange, sino también todos los de la de principe Lubelki: se dice que en ellos vienen el pormenor de lo Bonapar…</t>
  </si>
  <si>
    <t>Jezierski</t>
  </si>
  <si>
    <t>…exijan el honor y el interes del Estado. Respecto, El gefe no se atrevió á dar salida á esta objeción. á la política exterior, dice que todas las Potencias han dado prue-, ____ El'conde Jezierski, uno de los mas distinguidos personagec bas de su deseo de conservar la paz, asi como el gobierno francés de la revolución, se ha quitada la vida de un pistoletazo. (Cí. de r.) se las ha dado por su parte.; y que na duda llegue el dia en que, • A lgnnos perió…</t>
  </si>
  <si>
    <t>Jf, Rossin</t>
  </si>
  <si>
    <t>Rossin Jf</t>
  </si>
  <si>
    <t>…enviar un refuerzo de 6u0 hom el dia no puede verificarlo. Mr. de Rigny refiere todo lo ocurrido á la escua bres. (.Id.) dra francesa en el Tajo, y los convenios hcclsos entre el almirante Rossin Jf _____No se ha confirmado la noticia propalada en Brusélas acerca de la toma el vizconde de Santarem. Mr. Las-Cazo» retira su proposición; y se levanta ú de Java por la parte belga de la guarnición de esta colonia. Siempre salen fal sesión. sas las noticias qu…</t>
  </si>
  <si>
    <t>Jiménez, Manuel</t>
  </si>
  <si>
    <t>Manuel Jiménez</t>
  </si>
  <si>
    <t>…a de Amarita á 400 rs. vn. encuadernada en pasta, y i 360 tu papel. Liitea 13dr Ortsiw. —Nomenclatura farmacéutica y sínonimio general ele farmacia y ia materia médica, por el Dr. D. Manuel Jiménez, dos tomos en 4.° Se bailará en esta corte en la libre . El clero, la nobleza 7. loe vecinos dél píiéblo de Alandroal.se reunieron ría de Sanz, en Sevilla en ia de Hidalgo y compañía, en Zango» en la de Jáuregul, en Barcelona en la de Rivas, y en Badajoz en l…</t>
  </si>
  <si>
    <t>Jiménez, Olegario</t>
  </si>
  <si>
    <t>Olegario Jiménez</t>
  </si>
  <si>
    <t>…e.siniestro agüero,ó desconocidos. " fa una canongfa da Sto- Domingo it la Calzada , vacante por En otra- páne aguardañnoticiadelejército austríaco, á cója cabeza B íeciñtiehto de D. Olegario Jiménez, y no habersa posesionado viene' el duque de Rejchstadt; se habla al oído del gobierno provi dc'cITaAD. Matías Chascó, 4 D. Pablo de lós Ríos y Miar. sional 'ye constituido en au nombré, y qua solo esperaba para de ’Por raólucibn, ir consulta de la Cámara, m…</t>
  </si>
  <si>
    <t>Jite</t>
  </si>
  <si>
    <t>…. el mayor daño, si se exceptúa.alguno que otro punto donde la Trujilio. Trigo, de 38 á 40 rs¡ fanega: cebada, á 20 id.: acei piedra y granizo han hecho notable mal, como en Torre D. Jite, a 40 rs. arroba: vino, á 36 rs. id. meno el dia 8 de Julio 4 las 9 de su noche. GAUCiA.—TVrre^. Trigo, á 40 rs. fanega: cebada, á 32 id.: Nota de los precios corrientes en la Habana en 31 de Mayo maíz, á 4Ó id.: vino, i 23 rs. arroba. de 1831. Pontevedra. Tr…</t>
  </si>
  <si>
    <t>Jjirdon</t>
  </si>
  <si>
    <t>…(Car.) En el informe (es-uno que da el gobierno á Ja, jeg¡s1»}iira) sé ___Parece que lot piratas se dejao eér otra vez en el Archipié indica terminantemente , .que el arresto &lt;j«l Sr. Jjirdon no^ ha^' sido lago desdé qué algunas cautas han éodtribuído á fíe se disminuyan «*á mérito de un proceso iv*cjicíal y de uiu sentencia, ptóntppciácTa les cruceros. En efecto, en uni carta de Nsrsriao, su facha 10 de en juictOi contradictorio enrre partes, sin…</t>
  </si>
  <si>
    <t>JKzcyfiicki</t>
  </si>
  <si>
    <t>4</t>
  </si>
  <si>
    <t>…su» «emite 4tos reéMacaneotoc ligeros. Según declaración de les .mismo» prtMÓmsrqa .bqym"aéván ratiiaado .cton tanta precipitacion , que éipemr de la* perecieron en el combate el. conde JKzcyfiicki y larga* y continuadas' marchas que habían hecho.efl lót día» ante-* paaski. Por nuestre parie no hempt pérdidó si'no unos, loo hom** se hallabait ea Koaan[ el' &lt;z?~i medio día. la caballería libres en jre muertos y herido*. : . '\[r ‘ já¿é ¡y la arrilíe?ía v…</t>
  </si>
  <si>
    <t>Jó</t>
  </si>
  <si>
    <t>…destino»; y para facilitar y asegurar la remisión de siere hacer postura acuda ahte dicho Sr. juez por la escribanía dé apoderes], pairan lo» comitentes entregarlos bajo recibo £ D. Jó» ■ef de Llano», agente de negocios en esta córte, plazuela de San ___Pór providcncii del juez Real ordinario de la villa dé Mita .Ana.; nóm. 19, quién está en directa correspondencia* con el naya, provincia de Cuenca', se cita £ los que tengan derecho £ lo» g…</t>
  </si>
  <si>
    <t>Jo-</t>
  </si>
  <si>
    <t>…ordrnaciony último^'ltodrid.el to del U.tnismú.pliegoendeamboscondicione*dei la hora de latasanigeetodoc* en lpi.en González, D. Inocencio Pardos, D. Juan Guzpi, P. Josef Airóyo , D. Jo- te escribanía de Kaya, . £N U IMPRENTA REAL.</t>
  </si>
  <si>
    <t>Joa</t>
  </si>
  <si>
    <t>…de la instancia que le dirigió el inspector general de in me ha mandado aseguraros de su propensión, y de su filial afecto,fantería del subteniente del- regimiento décimo de línea D. Joa y manifestaros que S. M. no duda que consolareis tanprontannen-quín Marcos Lizana, para que se le abonen sus pagas, en confor te como os aeri .posible la Iglesia, dándole-un Supremo: Pastor, que :midad de la rehabilitación que le concedió S. M. por haberse ex…</t>
  </si>
  <si>
    <t>…ivado la salida de una A consulta de la Cámara se ha servido. S. M. nombrar fiar» escuadra inglesa para las aguas dél Tajo. una plaza de ministro nacional del Consejo de Navarra á D. Joa»La escuadra, dice, va cem el solo objeto de observar los bu quin Dionisio Lázaro. x. . • ques franceses, que están comisionados para insultar al gobierno Asimismo se ha servida nombrar para el corregimiento, do féi$H$tíes,.l. incitarlo á la guerra. Conviene s…</t>
  </si>
  <si>
    <t>…corregimiento de &lt; Bailen i D. Francisco Javier Morales no ¡orden según el cual deben disecarse los músculos del cuerpo de los Ríos ; para el de Hiniesta y Villanuevade ta jara í D. Joa humanó. para poderlos estudiar todos en un mismo cadáver 8cc.: quín Ruiz Arechavaleta: panel de Avila £ D. Juan Caro y Mu* un cuaderno en 4&gt;°, rústica, á 3 rs. Se hallan en esta corte en la rioz: para el de Chinchilla £ D. Juan.Antonio Bernal Perez: paos libi…</t>
  </si>
  <si>
    <t>…órdenes con el mayor «dtt -,tróp»aque cada Estado podrá mantener en pie de paz; y en donde se ordenará ’ y eficacia: al capitán del regimiento caballería de Victoria, 4*° ligeros, D. Joa ' , «tetadas las Potencias envíen ¿ sus casas todo* los soloados que excediesen de quín María García, que ademas de haberme acompañado en mis anteriores sa ‘ dicho número.” lidas , en la última estuvo situado en los puestos mas avanzados hacia la cana París 4…</t>
  </si>
  <si>
    <t>Joaguin, Joscf</t>
  </si>
  <si>
    <t>Joscf Joaguin</t>
  </si>
  <si>
    <t>…,v«vr / o-lii -lOf» ■ -- y_-j7 -j IWWB'ftkj írv , :: sri ir.-; r.~ •■•••; ••. •:ricpL.J:r.v - * nrypf’ff ................ALunes,\ l ¡a miércoles*.? üy^siy w«?n wr: -Geneofonia-del Sr. D. Joscf Joaguin deV^L w ¡"}&gt; *vi,rrrv- ' i «o!&gt; j k,JPkralos¡üum»ps.,oud ' ryi:.fi si i;,'í- 1 - • '') :¿'icí j;Í s:. .■••' "¿ii tll-ti --.i.. r Í“cy^ .1 Í.'UJ ."« ‘5'O'J Jiíyfiü d:.u fAJL; 1 t?scí*.*.¡ ,&lt;hl .■ : ü t úai 7 .trok- • - t! r-, v Piano -y uCbropaRa- i rv^W lzV.…</t>
  </si>
  <si>
    <t>Joaquín</t>
  </si>
  <si>
    <t>…de la deuda trasferible o cri suerte con el primer extracto dé la de este di^i.Doña Maríaen dñcumeqtos. al portador que se llevará á efecto siempre que: del Carmen Machin, hija de D. Joaquín, capitán del regimiento'compongan un número, denles completos, yno excedan la jinte de infantería de Zaragoza, muerto en el campo del honor. porcton determinada para-la jeonveraon. . J . Art., 2."! Loa internadas qtte no presentasen sus solicitudes en el ,tán…</t>
  </si>
  <si>
    <t>…Andalucías también las muchas lluvias han deteriorado lo* campo* cina que fue de está corte, para que eo el término de 20 días se presenten por sí ó por medio de apoderado ante el Sr. D. Joaquín de la Escalera, del consejo de S. M., y la cosecha de aceituna. teniente corregidor de esta vlUa, y escribanía del número de Corral * á exponer el Las calenturas intermitentes reinan aun en muchos pueblos del. reino, y se derecho que les asista; con apercibim…</t>
  </si>
  <si>
    <t>…to Perez-Hinojos*, á D. Rafael Tomas nes: 2.° La notable equivalencia de tes gastos liquidados con el presupuesto de Montes:-para una ración de la misma catedral, por promoción,de D. Joaquín la reforma, comprobada por una demostración mas completa todavía que las anteriores: 3.a La prolijidad de las proporciones en ci repartimiento de fon -Josef Pastorfido,á D. Tomas Flores: para otra de la catedral de Plasencia, Vacante por fallecimiento de D. J…</t>
  </si>
  <si>
    <t>…los siglas, y que ahora Felipa Urbina, y 4 los de la que estableció Pedro de Tapia, pasa que fsdolfiSmcdn como siempre caracterizan á asta tierra clásica de la fidelidad. ante el Sr. D. Joaquín de la Escalera, dr¡ consejo de S: M., teniente corregidor de esta villa, y por la escribanía de Ráya , 4 présehtsr lat escritoras dt inqmsícios» aje dos censos iierpétuos que la» corresponden, y bétusr '10 demás qUe-séa hecésárlo, coo motivo de haberse pedido…</t>
  </si>
  <si>
    <t>Joaquín, J.</t>
  </si>
  <si>
    <t>J. Joaquín</t>
  </si>
  <si>
    <t>…edidade*. Se despacbn en Santander por ts. Igüedo El PresidcMé lee «l párrafo, i .* del artículo 3.a por el. cual se cosscetle á Fertsandcz fe Castro, y en Madrid par su encargado D. J. Joaquín fe Baleniátegnl. . propone que esta can- que vive en la calle del Principe, admera g y d, jumada asa, cuarto catresueio da añido muy por menor "la Izquierda. ...... * ' ____ 'proposición. / "l ;.'’ : ", ’.r\" dotaciónSe bailaeadevacanteSoo ducado*ei osagistor…</t>
  </si>
  <si>
    <t>Johnuna</t>
  </si>
  <si>
    <t>…nsecuencias. Una bala de cañón alcanzó al feld-mariscal; pero afortunadamente solo le ocasionó CÁMARA DE IOS COMUNES. Después de algunas discusiones poco interesantes , se levantó lord Johnuna contusión en el brazo izquierdo, de la que curará bien pronto. Sin embar Russel, y propuso que se leyese por tercera vez el bilí de reforma ; y habiéngo S. E. se vió precisado por un momento i entregar en el campo de batalla dose consultadoá la Cámara sobre e…</t>
  </si>
  <si>
    <t>JohtrRussel</t>
  </si>
  <si>
    <t>…rcito austríaco Echiquier en lugar de Mr. Althorp, quien &gt;e cree deja este desti as provincias de Fariña, Módena y Bolonia; y parece que se n no; pero-, sín talir delgabijtete: *1 lord JohtrRussel sucederá i avanzan á paso acélerado 4Tq ifltei*|pr fél l^stadoyípontificio. Mr. Stanleycotno secretario de Estado por Irlanda. Pare» quí el Losjcarbonarios se han aterrado:con tale* notorias. Vario* cuer lord Althpif áo ha corxeipaodjdo a las ^esperanzas que…</t>
  </si>
  <si>
    <t>Jor</t>
  </si>
  <si>
    <t>…77' compafiia de poli la conservación de sli sa úd y de la de sus semejantes.- Se vende á 4 rs. cu Madrid ea cía y de voluntarios Realistas urbanos y el regimiento de Milicias de D. Jor la librería de Martiarz, y en Barcelona en las de Sola y ea la de Oliva, ----- Kí tspiritó ctmteloier, i reflexiones sobre algunas palabras del Espíritu Santo, ge, habrán erigido al frente de sus respectivos cuarteta arcos triunfales vestidos muy propias para…</t>
  </si>
  <si>
    <t>Jorge</t>
  </si>
  <si>
    <t>…deque se oW burga, en'fas'inmediaciones de Lie ja, y que había sido completa tendriá seguramente un porvenir mas feliz. La Cámara resólvió’qué mente -derrotado por la división del general Jorge y del prínc¡|Ñt se dirigiese una-proclama1 *al* .pueblo- y- al ejército'; exhortando- ¿ e Orange, habiendo perdido, en esta acción gran parte de su artiaquel para que en todas partes tomase las armas y se dispusiera'á'una Íleríh y dé sus tropas,1 retirándose…</t>
  </si>
  <si>
    <t>…cuuud a preciao ble azote. Tengo el honor &amp;c sEl cónsul general en el mar Ncgroajama restablecerlo tu la Cámara; que no ha querido dar á la palabra justicia la sig-, YetmejsExcmo. Sr. D. Jorge Don, gobernador de Gibraltar. (D. M.) nificacion qué se supone. (Sníalei da satisfacción tu te centros.) Que en su Madrid 30 de Setiembre. opinión los grito* sediciosos do son el medio para conseguir legalmenle lo que te desea, y al contrario ,■ que esta conducta…</t>
  </si>
  <si>
    <t>Jos</t>
  </si>
  <si>
    <t>…oncesioties.asi como las facultades concedidas 4 ca periódicos*En él habla de las relaciones extranjeras; en seguida de da unt .de ¡dichos, tres autoridades de gobernador, capitán general Jos asuntos políticos, y últimamente de la administración interior. y presidente de la Real audiencia, y ¡el Ministerio ó conducto • EL Presidente dicc: en él que en virtud de un tratado serian ad por donde fueron comunicadas, cuyo soberano mandato&gt; ejecutó, miti…</t>
  </si>
  <si>
    <t>…gin Jardin. . , ¿#.11. *'* íí1^' v trjrírñfi •o-,»:?-** * &lt;.•?• ■ .:JX Manuel Silvas*. ¡ .£*89^/;ti?'. :mjt * *j9 * . .f^tT3.á-A**r 4-»&gt;^Adet0dQ, myos; ■■&gt; • »&gt; »_•)« • «* * • • • D. Jos¿f át Jü^n» ‘ ■!■'■'» !*HXP- '• •.i'vqrü.'.vf/ it*^* • • •• ■. •■.!?, Josefde Jmij Martinsi| jtonioQn.j^j.^r. ...■ . 1rV *'*■ • • • * Mctoido,suyo. ••••(.. ,.»&gt;. • D. Donúügo ^roca. . , " • '■' 11 j • r¿ . i í;. fD..'Wenceslao Mwúo|. ¡,í.:-.s:4oísi.|, í‘.&gt; ~r…</t>
  </si>
  <si>
    <t>Joscf, Manuel</t>
  </si>
  <si>
    <t>Manuel Joscf</t>
  </si>
  <si>
    <t>…á bien nombrar para una canongía de la presentarán en la referida contaduría para enterarles de un asunto que les interesa. metropolitana de Granada, vacante por fallecimiento de D. Manuel Joscf de —Los comerciantes, fabricantes y artesanos que quieran Interesarse en el suminis Isla, a D. Cándido Serrano y Quesada: para otra de la catedral de Málaga, tro y construcción de los artículos y prendas de vestuario y montura del Real cuerpo vacante por prom…</t>
  </si>
  <si>
    <t>José</t>
  </si>
  <si>
    <t>…no, y tan sabia determinación; para esto ha contribuido eficazmente, y con un zelo de los valientes que sucumbieran en él. _ extraordinario y recomendable, el comandante principal D. José de .Trillo, Se El gobernador general de «sta ciudad, conde Witt, ha publicado la orden han ocupado desde que llegaron á Dueñas en las pbias que van referidas, des siguiente:</t>
  </si>
  <si>
    <t>Josef</t>
  </si>
  <si>
    <t>….. ilimitados; y teniendo al propio tiempo presente S. M. otros do» Mr. Vilaíñ xív comunicó al cong’resó el protocolo de is.conexpedientes de análoga naturaleza, uno promovido por D. Josef ferencia quploj. plenipotencia ríos habla n tenido tén Londres el Francisco de Eguía, beneficiado de la villa de.Munguía, queme día 10 de Enero : en. este documento , d;e que hasta ahora no había remitió el capitán general de Guipúzcoa en 9 de Junio de dicho…</t>
  </si>
  <si>
    <t>…ción de 1300 rs. anuales. El que quisiere manifestarse pretendiente ceso en «l pais invadido; Sé sabe que no solo las tropas y volunta acuda por medio de memorial, que dirigirá 4 D. Josef, de Linó y dnos Realistas, sino también lo* simples paisanos han acudido de Revra , secretario ^el ayuntamiento. , todps: partes al exterminio de los malrsdos.Solo el célebre facine ——Se cita y llama 4 la persona que se crean con derecho al go roso Josef Marí…</t>
  </si>
  <si>
    <t>…egu&amp;tajmuñificencia el mérito, que .ha contraído el capitán dias que formaban parte .de las tropas desainadas á obrar contra ^^caballería:^ yp|untaríos_ Régíjfcfcis¿de Ciudad-Real D. Josef ios rebeldes. El total dé las1 reunidas cordpone 105 batallones de López “Moreno, que con un sargento, un cabo y 14 voluntarios infantería.,: 135 (escuadrones de caballería!,.jcpn$96 cañones,''y 11 rí$l, arma, de infantería y. cuatro de &gt;la de' caballería', b…</t>
  </si>
  <si>
    <t>…en la 18 de Marzo último. Es sn presidente el brigadier D. Francisco imprenta Real, afio de 1831: un tomo en folio de marquilla; llano; y asesor el alcalde de la Real Casa y Corte D. Josef que comprende 132 páginas de impresión, 38 láminas de ejem Zorrilla y Caballero. Los brigadieres D. FranciscoCasasola y Don plos de música, el retrato del autor copiado del de la edición de Francisco Mallent y Navarro; los coroneles; D. Esteban Miró y Londres…</t>
  </si>
  <si>
    <t>Jósef</t>
  </si>
  <si>
    <t>…ül de la misma; D. Juan Bautista López, teniente in-; campaña; pero es necésario convenir, aunque con sentimiento,, definido- Di Mariano Rey, ídem; Drjoscf Lpqúé, comérctante, , y D. Jósef lteriiiíideZj practicante de Faritíácia. | en que todo este heroismo, toda esta resistencia no servirá mas que * . Estos ^seis españoles| que habian sido cómplices en la revolu para dilatar algún tiempo Ja catástrofe., cuyos terribles efectos cree* ción «felá…</t>
  </si>
  <si>
    <t>…s ciudadanos, puesto -que diariamente perecen algunos mayor jde Cartagena á D. Gaspar María Jover: para la de Hueasesinados. te á D. Cárlos Otal y Corral; y para la de Fregenal, d D. Josef r . ¡Qué respondéis á esto, liberales belgas? Si vuestros profundos Fernandez de Mahugo. conocimientos os han dado á conocer un sistema de gobierno mas ventajoso para los pueblos que los-que hasta el día han existido, El Rey nuestro Señor se ha servido nombra…</t>
  </si>
  <si>
    <t>…csta capital, á vista de un numerosísimo y lucido concurso de E necesario recordar que cFcongréW de viena consideró la fortale- personas de todas clases, la consagración del limo, Sr. D. Josef fi de, iúim'SégftiiMÜn rpnntoi impqrmotámara h defensa dé la Antonio Rivadeneira , obispo de Valladelid, prelado doméstico jConícdeyacton gehnáaiki 4s pwbtejb# pórible que lat hegoéia- de S. S. ,' y auditor que fue de la Sacra Rota Rqmana por los reiciones se…</t>
  </si>
  <si>
    <t>…tpppsqcuenc¡a, dei JíSt tividmd del SMtttsirno SacraMntíújt /tf éetskaisCgtih el bréviaihismos principios, lo* plenipotenciarios,cle;laí. cinco,Potewául rio y misal IfoqumoV por- D. Josef enpeCa y Mczqtnta , doctor en reunidosconferencia en X^drej exaoypjuiá.los tratad^ftsifc- dcrqchos &amp;c. sunitomoen 8.° Con doi estampas^finés fé'II rs. en téntesen concerhiÍM(t«iít^&lt;&amp;c$o,"dé &amp;mÍlqn,,á_,$nrda*fimd¿Tj pasta. Sé hallatiá en 'Madrid en ^ librería…</t>
  </si>
  <si>
    <t>…ripcion._j_I.os suscriptores i por Real decreto de 28 de Marzo último. la Vida de Napoleón, escrita por sir Walter Scott, acudirán á En, Avila D. Bartolomé Saína de Prado, Badajoz D. Josef recoger el tomo7 y 8 de dicha obra á las mismas librerías, en Chico, Barcelona D. Mariano Figuerat y Pou, fiilhao D. Ber- donde sigue abierta la suscripción lv^ta la entrega del temo 9 al' mrdino.IbafgucflgouU, Búrgos Sclterta Puente y hermano, Cá precio de 1…</t>
  </si>
  <si>
    <t>…ias á D. Casimiro Hernández; para la de Valls .á D. Josef Ro-" consideración y respeto aun én las mas pequeñas atenciones.- MM., mero Qrtega; para el corregimiento de Albarracin á D. Josef . Rosambcau y Menars están siempre acompañados de muchas per- ■ Corvi y Marco; para el de Fraga á D. Pantaleon Luzas y Forton; soaas, y us criadas llevan, todos la escarapela blanca. . ara el de Onteniente á.D. Juan Antonio Marco; y para el de Se dice qua la…</t>
  </si>
  <si>
    <t>…Im Geografía. Primero: D. Tomas Ibarrola. Dos segundos fueron sorteados premía Rpal, en cuartilla ic marca impertaI. entre D. Manuel Berriozabal, D. Joaquin Ballesteros Marañen , D. Josef j.° D. Juan de- Austria, Pedro Chacón, Fr. Luis de Granada, D. Beraardlno de Re bolledo, Martin de Azpilcueta y D. Luis de Gdngora. Saldaña, D. Juan Sureda y D. Francisco Sánchez; la suértc recayó en Don 6. ° D. Alonso Tostado, D. Gerónimo de Zorita, Luis Viv…</t>
  </si>
  <si>
    <t>…ha: Cuation ministerial!) tínez Toledano; para el de Mancha Real á D. Cristóbal Benitez; para el de Continúa el ministra sincerando al ministerio del cargo de haber sacrifi Baza á D. Josef lbarlucea; para el de Loja i D. Gabriel Herrera: para el de cado su propia convicción: advierte que el resultado de Li deliberación ha de Guadix á D. Joaquín Antonio Hernández; para el de Astorga á D. Juan de mostrado que el. ministerio bien penetrado de lo q…</t>
  </si>
  <si>
    <t>…Abancos, dignidad de la catedral de. Lugo, vacante por falle hou. »Se reserva á los acreedores de Cárlos.x ysu familia el derecho de in- cimiento dé D. Josef Fernandez Besteiro, á D. Josef -Serrano = pan-unp ca»tentar y seguir hasta su conclusión las demandas que les competan.” nongía de la catedral de Sigüenza, vacante: por; promoción de D, Antonio Al discutir el art. 5.® reproduce Mr. Bailliot la propuesta que presentó Alonso Botas, I D. Jose…</t>
  </si>
  <si>
    <t>Josef, Antonio</t>
  </si>
  <si>
    <t>Antonio Josef</t>
  </si>
  <si>
    <t>…zningo ’Puig , i D. Miguel Escanyill: para una ración de Ja catedral, de Cádiz, bra en semejantes casos; pero sjn prévio dictámen del consejo de familia: la vacante por muerte de D. Antonio Josef de la Parra, á D. Joaquín López venta se hatá en nombre y por cuente de los propietarios.” ... Sibori : para una media ración de la misma, vacante por muerte de D. Matiaa La Cámara adopta en seguida el art. 6.a concebido en estas términos: »E1 Elejaburu , á D…</t>
  </si>
  <si>
    <t>Josef, Bernardo</t>
  </si>
  <si>
    <t>Bernardo Josef</t>
  </si>
  <si>
    <t>…cineo de VillafrancayD. JosePCandelarese; D. Juan Jbsef Rubio; Don sus fuerzas colosales. ¡Por qué pues'no se'ha &lt;jc,(}zfct queda cqle- ; Miguel Josef Pedrera ; D. Josef Bermudez; D. Bernardo Josef ra morbo , y la -falta de subsistencia* sqb mallín pretexto que. la Nufiez; la Real caja de Consolidación; D. Antóftib’ Artechea; cáusa vqrdádéra &lt;1? los pascosrnintares de^ zparispal Pie|Mtsch llar, D, Ensebio María Ortiz de Zárate; D. Felipe Gortrtéz de Hüm…</t>
  </si>
  <si>
    <t>Josef, Manuel</t>
  </si>
  <si>
    <t>Manuel Josef</t>
  </si>
  <si>
    <t>…por lOO consolidados 82|. •c ha dignado S. M. nombrar i D. Josef Mannel Domínguez, hijo del des El 2 por la tarde'llegó’á'su palacio «te S. James S. M. acompañado «te sir graciado D. Manuel Josef, subteniente del cuerpo del mando de V. E., de H. Taylor. Inmediatamente díó audiencia, y después tuvo un consejo privado biendo ser admitido en el colegio militar de Segovia, donde se forme lin en que se determinó publicar una proclama con motivo de los albo…</t>
  </si>
  <si>
    <t>Josef-MiriiCCatellan</t>
  </si>
  <si>
    <t>…s de la escuela de-declamación, y nocer á Palarea, Escalante, Anrovaly P-Peña; Henriqiié Cufiado será responsable de les adelantamiento. de la juventud, tanto en de Diaz Morales); D. Josef-MiriiCCatellan, cficwl de Marina; este ramo como en los demas. 1^ Lo* fondos señalados á la en Alcalá, y un tal Niebla, de UbUiü PPÍ&gt; que respecta aTor- señanza de las clases expresadas en los artículos anteriores for ma pialé dé la del Real ccúiservatorfei- de^músic», se l…</t>
  </si>
  <si>
    <t>Josef-Varóla, Juan</t>
  </si>
  <si>
    <t>Juan Josef-Varóla</t>
  </si>
  <si>
    <t>…, en el artiaulo dé correspondencia, de oidor de. la audiencia dcExt remadura, vacante por júbiláciüá: inserta la carta que copíame*.* * - &gt; .. : •&lt;••• de D. Josef López Cozar, á D. Juan Josef-Varóla de; Seij», » Bayona 11 Je Marzo* Por* un correo exttaórdinario.que sa- decano qüfe: fue de la de Mallorca. "v -■ • I -i:¡ r; ■. L ' . r-- . f lió de Madrid el dia 8 á bu dos y media de la tarde , acabamos de. :• .' . r. ' ! - . saber que el colegio de guardia…</t>
  </si>
  <si>
    <t>Jotef</t>
  </si>
  <si>
    <t>…en todo el alío próximo pasado, que sr grabadas. Se venden á 10 rs. eh la librería de Hermoso. acumuían y aumentan el fondo destinado í^su ex-' _——Tratado' elemental del giro, por D. Jotef 'María Brost ,-rca- tinción.. ........... ^,574 33 %edráticb de matemáticas: un tomo en-'47 Se vendé en la ibrería _ fatuidad ^señalada- para, la -amortización de lp-?.. ; r -dé-Razóla, á 20 rs. en rústica y 24 en pasta. '' .deuda sin ínteres...... * .. • ■..…</t>
  </si>
  <si>
    <t>Jotellanot</t>
  </si>
  <si>
    <t>…, 4® marquilla, rústica 350 rs. (Se continuará.) - Real lotería moderna en el torteo del dia de boy. néKBAOv PXBMIOS. ADXPflST*. ACIONES. Los suscriptores á las Obra* inéditat del Sr. Jotellanot acu dirán á recoger el cuaderno 8.° á los parages designados en la 7,530... 10000. Zamora. corte y en las provincias; donde sigue abierta la suscripción á 8 rs. 4/62... 3000... Madrid. en la primera y á 9" en las segundas. Continúa en él la materia de 12,841.…</t>
  </si>
  <si>
    <t>Journal</t>
  </si>
  <si>
    <t>…olverá S. A. R. á Inglaterra;y cort este lección de diplomacia. fin dicen que solo lleva consigo parte dé su servidumbre. (Cutú-/ Se asegura én Viena, dice el Corresponsal, que el embajador Journal.) francés había declarado á Mr. de Mcttemich haber recibido ¡ns____ .Tenemos la satisfacción de anunciar que. esta noche se comu ’ trucciones de su gobierno para pedir una respuesta categórica so nicará álasdos Cámaras una resolución del príncipe Leopoldo: br…</t>
  </si>
  <si>
    <t>Jovellanos</t>
  </si>
  <si>
    <t>…es de los buques que traigan esta clase de lastré diez botes con la com ANUNCIOS. petente dotación de marineros. 5.® Leu buques cuyo lastre sea de Los suscriptores á las obras del Sr. Jovellanos acudirin í arena, tierna ú otra materia pesada que no sea de utilidad, estarán recoger el cuaderno 5.°, anticipando el importe del 6*, que está obligados1 á desembarcarlo luego que espire la observación, va imprimiéndose. El qué ahora se publica contiene los…</t>
  </si>
  <si>
    <t>Jovellattos</t>
  </si>
  <si>
    <t>…(¿Se continuar tíi) tad de unos hombres que con sus reuniones exclusivas no temen provocar el zelo y la indignación de los que mandan. Tercer mal •Los suscriptores á las obras del Sr. Jovellattos .podrán acudir para los desafectos a! gobierno. á recoger el cuaderno 7.°, anticipando el importe del 8.°, cuya ' Nada mas que esto sucede cuando los supuestos, aunque sean impresión está bastante adelantada. El que ahora se publica contie alarmantes, no son…</t>
  </si>
  <si>
    <t>JóvelLv</t>
  </si>
  <si>
    <t>….^sQuuit». "r ■ ,_t . "* -■mmrrmrm:-in,t -. ,■ .01..U*¡.'j r&gt; ¿ Vidas.d&lt;¡ espáfioles célebres, tpmp fi¡,‘pág- {8 i ]a ^4, .V ., y : im suscriptores á jaYCpleccion dp ltacoBias del Sr. JóvelLv* 'Sé fmtará uit^ asunio 'al ólto en im lien%ot de Jqi. varM..át, «o/acudijáq,^; recoger,¿1 cuaderno 4.°ál«; librerías ^designadas/ afrs'y meelta áe atío. El opvutar qyt mejor loelfiemfe-.. doiode.^ontindia abisátailesusctipdon ,y-jtn J^plevincias en.csss/ é7e…</t>
  </si>
  <si>
    <t>Jover, Gaspar María</t>
  </si>
  <si>
    <t>Gaspar María Jover</t>
  </si>
  <si>
    <t>…otentes que no pueden proteger Ja El Rey nuestro Señor se ha dignado nombrar para la alcaldía vida de los ciudadanos, puesto -que diariamente perecen algunos mayor jde Cartagena á D. Gaspar María Jover: para la de Hueasesinados. te á D. Cárlos Otal y Corral; y para la de Fregenal, d D. Josef r . ¡Qué respondéis á esto, liberales belgas? Si vuestros profundos Fernandez de Mahugo. conocimientos os han dado á conocer un sistema de gobierno mas ventajoso para l…</t>
  </si>
  <si>
    <t>Jpsef</t>
  </si>
  <si>
    <t>…enido otro objeto que el dcln- la catedral de Guadix 4 D, Josef Rafael .Torres, D. Vicente Ma formarsc del estado de su» compañero» de armac,y de su fidelidad ría Sánchez Florez y D. Jpsef .María FerrerRuiz; y para dos cadespués de conocido lo dispuesto sobre la organización de una le-r ; pellaníaside número deja catedral de Sto.Domi»go delaCalzada gion extrangera; pero se ha encontrado con que todos los oficiales 4 D. 'Matías Mineó y D. Ventur…</t>
  </si>
  <si>
    <t>Jptcrventor</t>
  </si>
  <si>
    <t>…nteligentes. aidra átf ra.. ■ 1 A virtud de sobarana Real resoluciop de S. M., y por pro Jan*.—Astdujar. Trigo, á 44 rs. fanega: aceite á 354 rs. cidencia del Sr. Pax. y Fuertes, .juez Jptcrventor de la coa y renta «roba.,, - , . del Excmo. Sr, marques de Astorga »&lt;mnde de Altamira, a pu Baile», Trigo, 4 38:11. fanega: aceite 4,19 n. arroba. blica por 30 dies la subasta y venta á crédita contra, dicha casa, ten. Trigo, í 43 rs-fanega: aceite 4 34 rs. a…</t>
  </si>
  <si>
    <t>JsU-oJtaJceff</t>
  </si>
  <si>
    <t>…y 3. ® Para este objeto las justicias se entenderán directamente con esta Real junta, remitiendo i la misuii loa expediente», planos y noticia» que hay» en será reemplazado poi el príncipe JsU-oJtaJceff (G. d( ai-)</t>
  </si>
  <si>
    <t>Juaiv</t>
  </si>
  <si>
    <t>…den ocurrjr; y S. M. , á quien ha sido sumamente sensible &amp; Se asegura que. el. copde Paskewitch, para evitar las desavenenprematura é inesperada muerte de la esposa del expresado D. Juaiv cias que pudieran ocurrir entre los generales Kreutz, Rotsen yde Dios Sevilla, causada por el olvido el mas culpable de no ,há-‘ Rudiger, había'confiado al conde Toll el mando superior del gran-1ber su comandante revistado las cartucheras, y cerciorádose qued…</t>
  </si>
  <si>
    <t>Juan</t>
  </si>
  <si>
    <t>…licismo está á pique legión núm.° 41 deí ejército francés j natural de Generac depar de perecer-.en. Austria , en. Italia , en España ó , en.Por(ugal. tamento de Ni mes-, hijo, de D. Juan y.&lt;fe Doña’ Susana Doufer, &lt;íe habla del crlUianismo erT general ! Entonces1 se 'incurré éo el cafvinista , después de convéncído plebamente de los .errores de la mismo, yerro. ’jEh: Oriente el cristianismo ha dado válot á Jó? secta que profesaba^ abjuró públ…</t>
  </si>
  <si>
    <t>…ropa dé sú„ mando , lo*hace con particularidad.de la bizarría coa co de la mañana se aproximó el resto del citado batallón de San que se condujo el teniente graduado de caballería D. Juan de ln Fernando, que no pudo llegar, antes por Haber tenido que mar [Torre.1 También me recomienda al coronel D. Benito Plandochar fuera de camino para evitar ser sorprendido .en las .embosca íit , comandante del tercer batallón del regimiento de S. Fernan das…</t>
  </si>
  <si>
    <t>…ocupando el primer lugar en ycPS.^'hM^ibanía dc Bande, á usar de!‘ derecho de que se .crea Ja serie de las de Ja compañía. asistido en los amos,ejecutivos promovidos contra él por D. Juan ' AVISO OFICIAL, Bautista Moiéno; apercibido que pasado dicho termino le parará Con motivo de estarse, aprontando en el puerto de Cádíz¡ para perjuicio. ÉN LA 1MFRENT&amp; RHAL</t>
  </si>
  <si>
    <t>…untarios Realistas ;!c ¡-'la ■ 'ud.,d con denuedo y va 20; ni la constancia y el suceso conque todas las provincias subleva lor, en términos que el va.iente cap't.iv de granaderos D. Juan das aspiraban á restablecer su legitimo gobierno;ni la destrucción de Avilés con solo 11 hombres atacóla los revolucionarios en nú fepeniinade quince expediciones hechas por diferentes puntos y mero mas que doble, y aunque re^ ibtó un haluco en un muslo, y po…</t>
  </si>
  <si>
    <t>…se , hábia propalado rtntehó* vecinos. Los presos fueron trasladados por la nóche a la veces' de haber tomádo por asalto la importante pmicion devSitd fortaleza de Konigstein, El príncipe Juan sé expuso fia meter lice, en donde continúa el cuartel general del conde Dtebitsch. restablecer' la tranquilidad, pues una piedra cayó á su Iádó.jSe ig Se han recibido noúcias.-de Tomaron fen el Wojewodschaft nora todavía lo que quieren los rebeldes; pero se…</t>
  </si>
  <si>
    <t>…Gerónimo Braeh y Pcrelló: para una ración de la catedral de ¡cuáles son los que vosotros le dejais? Para elegir un diputado es Orihuela, vacante por muerte de D. Vicente Pujahe, á D. Juan preciso pertenecer á una clase privilegiada; lo mismo acontecía en Benito: para una capellanía de coro y una media ración de la ca la antigua monarquía: se persigue á los que se reúnen para defen tedral de Cuenca, vacantes por promoción de D. Antonio Viduider…</t>
  </si>
  <si>
    <t>…minaron con sumo agrado las hermosas planchas de plomó, y los Continúa el catálogo de las obrar que te hallan de venta.en el tubo* del misino.metal sin soldadura de la fábrica de D. Juan de despacho y almacén de la imprenta Real. Dios. Govantes, quedando bien convencidos de su utilidad; é im Prevenciones á loe maestros de primeras letras, 4.0, papel 6n.t portancia. Féraron también su atención en la hermosa alfombra dé rústica 6. hule de Marro…</t>
  </si>
  <si>
    <t>…en 8 de Febrero de 1830 del comandante interino del batallón dé * Los cazadores de Sandomir han llegado á esta capital con i 00, Voluntarios Realistas de la ciudad de S. Fernando D. Juan de dragones rusos que han hecho prisioneros en las inmediaciones de , Dios Sevilla , en la que haciendo presente que en la mañana del Bclzyce. ’ ...dia 31 de Diciembre de 1829, hallándose su esposa en lo interior' Nuestro gobierno ha dispuesto que los prision…</t>
  </si>
  <si>
    <t>…cákau ús iéi eimsioú J.¿uúsir 28 /«fia. hasta completar la colección. ' 1 'Aunque el námerp ^j^fmt^m^preseñtes no pasa de 140, .... ■ Elementos del arte.de partear, compuestos por D. Juan de se" lee y apru¿W‘ éracta de-la^^ anterior. Se da cuenta Navas: consta de dos tomos en 4° adornados con sus láminas cor del úiforlte dé' la comisión de poderes (écerpa de los que han respondientes. Se. hallarán á 50 rs. en pasta en la librería de Cues pKsen…</t>
  </si>
  <si>
    <t>….para el extrangero, con 8u74 arrobas de lana El Rey nuestro Señor ha tenido a bien nombrar á consulta lavada. del Consejo de las Ordenes, para et corregimiente de Guadalcanal, 4 D. Juan de la Cruz Valero; para la alcaldía mayor de Brozas, . ToLBVO^^Madridejot. Trigo, de 24 4 28 rs. fanega: ce bada, de 7 4 9 id.: aceite de 26 4 30 rs. arroba: vino, de 13 4- á D. Juan Sánchez Alcóvendas; para la de S. Mateo, 4 D|. Ca yetano Benedicto; para la…</t>
  </si>
  <si>
    <t>…lecimiento de todo conoci durante, la época de las .elecciones: folletos éh que se desacreditaba á los adic miento en esta bella, arte. Debe ser satisfactorio al profesor de harpa D. Juan. tos á la república ,.sin ; duda, para favorecer á' los electores del partido á quien Bautista Róssi el £rutó con que ha estado instruyendo por cuenta de-dicho él hace alusión , é impedir que viniesen 4 la Cámara diputados republicanos Real conservatorio 4 Do…</t>
  </si>
  <si>
    <t>…. Primero: D. Tomas Ibarrola. Dos segundos fueron sorteados premía Rpal, en cuartilla ic marca impertaI. entre D. Manuel Berriozabal, D. Joaquin Ballesteros Marañen , D. Josef j.° D. Juan de- Austria, Pedro Chacón, Fr. Luis de Granada, D. Beraardlno de Re bolledo, Martin de Azpilcueta y D. Luis de Gdngora. Saldaña, D. Juan Sureda y D. Francisco Sánchez; la suértc recayó en Don 6. ° D. Alonso Tostado, D. Gerónimo de Zorita, Luis Vives, D. Diego…</t>
  </si>
  <si>
    <t>…teriores: 3.a La prolijidad de las proporciones en ci repartimiento de fon -Josef Pastorfido,á D. Tomas Flores: para otra de la catedral de Plasencia, Vacante por fallecimiento de D. Juan de la Torre y Caraba lio, á D. Manuel dos, y las de los capítulos de gasto con los de sús créditos: 4-° Satisfecha la Xiburcio Diaz: para otra dé la de Avila, vacante por renuncia de D. Blas. Es- suma del capítulo extraordinario de 1829, sin recurrir á un aum…</t>
  </si>
  <si>
    <t>…afía en pliega 4f la im/'tdt* Batí, último, en el cual (cap- 15) *e establece con especialidad y mas extensión el Mapa geográfico de la América meridional, dispuesto y grabado por D. Juan de 14 servicio general de trasportes, recibiendo este ensanche el material de artille Cruz Cano y oimedlila, geógrafo que fue de $. M.: se compone de ocho pliegos de ría y el servicio del ejército y de las plazas. papeljmperial. Este mapa por su grande escala…</t>
  </si>
  <si>
    <t>…de Loja i D. Gabriel Herrera: para el de cado su propia convicción: advierte que el resultado de Li deliberación ha de Guadix á D. Joaquín Antonio Hernández; para el de Astorga á D. Juan de mostrado que el. ministerio bien penetrado de lo que exige el actual atado de S. Juan Benito; para el de Alcaudete i D. Nicolás de León y Perez; para el las cosas , ha tenido la franqueza de manifatar se convencimiento, sujetándose de Velez-Málaga á D. Fra…</t>
  </si>
  <si>
    <t>…* la altad de predo. rspprati zada eo que se aumeqtará el número de suscriptores atendida la mayor facilidad p aprobación del benemérito mariscal de campo de los Reales ejército* D. Juan baratura rn adquirirlo. En su consecuencia suj'preclos serán adelantando el pago: En Pirez, director subinspector del Real cuerpo de ingenieros, que ha fallecido, Sevilla por tres metes no rs. vn., por seis 34, por año 60.'En Madrid y tas ytovlná. y en el qué…</t>
  </si>
  <si>
    <t>Juan.de</t>
  </si>
  <si>
    <t>…rabineros y con el pequeño destacamento del regimiento de ,caba ocultarla tuvieron buen cuidado de llevarse consigo y en los lanllería de’la Reina, que manda el teniente graduado D. Juan.de la chones.á los.qué murieron ó fueron heridos. ... • Torre, atacó con deci|ión ál'éneniigo, que'por su mayoría lós -h^- •«Concluyo manifestando á.V. E. que estoy muy satisfecho del fciaenvuelto, usando para sorprender las centinelas de la ¿strata- zelo de tod…</t>
  </si>
  <si>
    <t>Juego</t>
  </si>
  <si>
    <t>…logrando en su tratamiento, el que los tiempo uní historia exacta y luminosa por la que puedan dirigirse mejor desde paternal gobierno de nuestro Monarca, ba resuelto S. A. S. si comandante Juego, si desgraciadamente llegase á ser invadido nuestro suelo de la expresada en gefe fcid-mariicalPaskev,’¡tz , príncipe dé Varsovia, conde de^ Erivan, se enfermedad, se ha dignado resolver (en vistade lo cxpuesto por la Rui Jun celebre un oficio divino en acció…</t>
  </si>
  <si>
    <t>Julián</t>
  </si>
  <si>
    <t>…escuadrones y.200 »En las listas de los militares polacos que han hecho su sumisión se encuen cañones. (Gaceta de Poten.) tran los nombres del general Francisco Merawiscki, y del coronel Julián ------ La misma Gaceta anuncia, que durante el último combate que dieron Gorski. Se van á destruir y arrasar todas las obras y trabajos de fortificación los rusos á las tropas al mando del general Rozyski, este general habia deupaque se han hecho en Varsovia.…</t>
  </si>
  <si>
    <t>Julián, Josef</t>
  </si>
  <si>
    <t>Josef Julián</t>
  </si>
  <si>
    <t>…una do , partida séptima, y en los Reales decretos de l.° de Agosta nación libre, y ¡nuestro gobierno le ha seguido? ¡Cuándo se han y 9 de Octubre de 1824; pero en atención á que D. Josef Julián formado las asociaciones á vista del peligro inminente no se le nie Solís mereció, según Rea! orden de 3 de Junio último, que la gue hoy? Cuándo se han manifestado con deseos de apoyar la acción clemencia del Rky nuestro Señor le haya indultado de la pena del…</t>
  </si>
  <si>
    <t>Julio, Paskewitz de</t>
  </si>
  <si>
    <t>Paskewitz de Julio</t>
  </si>
  <si>
    <t>…s sensible que i los polacos. Lo que es la causa de la Rusia no licencia absoluta. La despedida no fufe muy tierna. «Señor héroe será peor servida, si acasó no lo es mejor, por el conde Paskewitz de Julio, le dijo el ayudante mayor, «con que vmd. se val pues deErivan, que á eminentísimas prendas militares y políticas re me alegro,” Se marchó, y es seguro que no volverá. Con esta le, úne la calidad de ruso; pero es difícil encontrar un hombre. tan basto. blando…</t>
  </si>
  <si>
    <t>Junquito, Josef Mena y</t>
  </si>
  <si>
    <t>Josef Mena y Junquito</t>
  </si>
  <si>
    <t>…sita tranquilidad, y la dignidad de tesorero, con canongía unida de la catedral de Za ■vosotros la ponéis en movimiento; necesita vivir con comodidad, mora , vacante por muerte de D. Josef Mena y Junquito, á Don y vosotros hacéis que el descrédito llegue á lo sumo; para restable Roque Piñuela: para una canongía de la colegiata de Pons, dió cer, la libertad de la imprenta, encarceláis á los escritores; para cesis de Urgel, vacante por muerte de D. Pedro Sevilla…</t>
  </si>
  <si>
    <t>Justa, Josyum</t>
  </si>
  <si>
    <t>Josyum Justa</t>
  </si>
  <si>
    <t>…alacio dt Queluz 8 de Diciembre dtl831ds as* de su patria, todavía no se libertaria de la justa desconfianza de sus paisanos. Lmt dt Pftd* Fmrtado jt Cutre de Jli» dt Mmdtta.ssSr. D. Josyum Justa desconfianza décimo*, porque á Ja verdad «será acertado abandonar Gene* de Silva Belfos!. {Id.') - lo* intereses de la patria al arbitrio ae uno* hombres, cuya trasplantación pre ■ espada. . matura á suelo extrafio no puede menos de alterar profundamente su c…</t>
  </si>
  <si>
    <t>Justicia, Ministro de</t>
  </si>
  <si>
    <t>Ministro de Justicia</t>
  </si>
  <si>
    <t>…los ciuda de los Debates.') danos; en esto consiste él verdadero derecho de asociación. \ A l fin, después de vencidas las dificultades que se presentaban - ' Siento mucho que el Sr. Ministro de Justicia no se halle pre ara la publicación del manifiesto de Mr- de Chateaubriand, que sente ; le hubiera recordado que en otro tiempo hemos defendido como simples abogados la asociación de Bretaña para negar el paJa sido por muchos dias el objeto de todas las conver…</t>
  </si>
  <si>
    <t>Justicia, Ministro de Gracia y</t>
  </si>
  <si>
    <t>Ministro de Gracia y Justicia</t>
  </si>
  <si>
    <t>…nos con los de su facción, que se me han rendido á discreción. Aprovecho la salida de un extraor dinario, que como Subdelegado de Policía despacho á S. M. por con ducto del Excmo. Sr. Ministro de Gracia y Justicia, para comunicar á Y. E. tan satisfactorio aviso^rrDios guarde á Y. E. muchos años. Campa mento en el Cortijo del Ingles 5 de Diciembre de 1831 .“Excmo. Se ñor. =Y icen te González Moreno. = Excmo. Sr. Secretario de Estado y del Despacho de la Guerra. ¿Qué ref…</t>
  </si>
  <si>
    <t>Justiniani, Pedro María</t>
  </si>
  <si>
    <t>Pedro María Justiniani</t>
  </si>
  <si>
    <t>…rio del dia en ben , y las acciones, señales y palabras con que se conocen. Im que cesó la ¿orfandad dé ésta nación con la venida de nuestro au- púgnense con la pastoral del limo. Sr. D. Pedro María Justiniani, usto Soberano, y habiendo regresado hoy S. M. del Real sitio obispo deVintimilla: traducida del italiano al español por Fr. Jo5 é Salvatetra de ntagós!, sin novedad en su importante salud, ha seF Torrubias, cronista de la religión de S. Francisco en el Asia.…</t>
  </si>
  <si>
    <t>K, Kírlcí y</t>
  </si>
  <si>
    <t>Kírlcí y K</t>
  </si>
  <si>
    <t>…todos torioso de los rusos. El número de muertos y heridos que ha tenilos cuales'se distinguieron muy particularmente en esta acción.1 ¡ do el ejército polaco parece «éé de 4®- El general Kírlcí y K«- " Otra columna de unos 700 rebeldes «le- infantería- con dos es minski se hallan entre los primeros, cómo también muchos oficuadrones de la caballería, al mando del teniente coronel Zaliwski, ciales superiores. El 27 es tabú el ejército polaco en Pultusk. ’…</t>
  </si>
  <si>
    <t>K, Ramón</t>
  </si>
  <si>
    <t>Ramón K</t>
  </si>
  <si>
    <t>…nombrar para «i» plaza de alcalde ambos objeto» se necesitan 5li09 hombres; y cree que por decidir este importa»- del crimen de la chanciliería de Granada , vacante por ascenso de D. Ramón K negocio, en nada ae quebranta el artículo de la Carta, que previene que to- Pedrosa y Andrade, á D.'Luis Antonio del Campo; y pera el corrregimiento dt» lo* aBw fije la legislatura el contingente del ejército; pues el voto anual de la villa de S. Clemente á D…</t>
  </si>
  <si>
    <t>Kai'niraff</t>
  </si>
  <si>
    <t>…e que el general Rudiger sar ; con!su cuerpo de ejército por la .parte Superibc del Vístula ; y en ha heehonesté inesperado movimiento por haber amenazado á Fu* dn.,: éli ténienlp general Kai'niraff ha circmrvalado;completamente lawy y josefow el general polaco Chrzanowtki; la foitalezá de Zamosc con unaaparte del: terder cuerpo"dé infan Hasta el' l.° del corriente nada de importante había ocurrido tería, contado á su mando.: Las - trópas del éfétéito&lt; a…</t>
  </si>
  <si>
    <t>Kalinowski</t>
  </si>
  <si>
    <t>…stro Sefior álo propuesto por V. E. huir. El número de prisioneros es muy considerable; entre ellosen su oficio de 28 de 'Abril último,' con motivo de haberse excu se encuentra el general Kalinowski, gefe de los rebeldes y dossado un teniente de la guardia Resi de infantería á prestar decla coroneles. Recibió aviso*! general Rennenkampft que las; tropa* lación en una causa que se sigue en la Comisión militar ejecutiva de Budenderhorf habian sido rechazad…</t>
  </si>
  <si>
    <t>Kaminski</t>
  </si>
  <si>
    <t>…rSti; pero los atacó inmediatamente, los PRUSIA. íchó de la posición y los denotó.; y en seguida loi persiguió hasta las fronte- Berlín 19 de Octutee. fas de Cracovia, en donde el general Kaminski se salvó con cinco ohciales, pues el resto de su» tropas fue muerto ó hecho prisionero. En este intermedio En un periódico de Cracovia, cuyo titulo es el Corren, se lea el artíoiel general Rudiger 'continuaba persiguiendo á Rozyski, á cuya retaguardia lo que…</t>
  </si>
  <si>
    <t>Karolyi</t>
  </si>
  <si>
    <t>…en que este acalorado campeón de las Parir 8 de Setiembre. libertades de la nobleza húngara, es un amo muy duro, y detestado de sus sier vos: estos se han irritado al saber que el conde Karolyi había dado á los pola Bolsa dt ayer. Cinco por 100 consolidados 88 f. Acciones del banco 1520. cos 309 florines; y esta generosidad con los forasteros le ha hecho mas sensi Empréstito Real de España 64- Renta perpetua de idem 4/"jble la parsimonia que usa res…</t>
  </si>
  <si>
    <t>Karolyi, Jorge</t>
  </si>
  <si>
    <t>Jorge Karolyi</t>
  </si>
  <si>
    <t>…Los diarios holandeses que acaban de recibirse dan noticias de Batavia coa fensa.” fecha 4 de Mayo, en cuya ¿poca reinaba la mayor tranquilidad en la isla de Carta particular. El conde Jorge Karolyi, defensor exaltado de los libe Java. (Courier.) rales en la Dieta de Hungría, acaba de tener el dolor de ver su casa de campo FRANCIA. incendiada por sus propios vasallos. Dicen que este acalorado campeón de las Parir 8 de Setiembre. libertades de la nobleza…</t>
  </si>
  <si>
    <t>Katasanosv</t>
  </si>
  <si>
    <t>…orden en el Palatinado, no dejando en Kalisch sino que hay en los hospitales de esta ciudad mas de 1200 enfermos. Los clubistas un corto destacamento de 150 caballos al mando del coronel Katasanosv: asi y los redactores de los periódicos que se hallan en Zabrocyn no cesan de exci no le fue difícil al comandante polaco Pietrowcki atacar ai-destacamento ruso, tar en cuanto pueden el entusiasmo de’las tropas polacas, las.cuales.se hallan el cual se retiró…</t>
  </si>
  <si>
    <t>KaVssaroff, Roth y NOTI CIAS EXTRANGARA S.</t>
  </si>
  <si>
    <t>Roth y NOTI CIAS EXTRANGARA S. KaVssaroff</t>
  </si>
  <si>
    <t>…k dicen que la caballería rúa que hay en ' ■ PARTE NO OFIíÍSAÍL. ■ . el palatinado se halla en i buen estado; y podemos anunciar como de oficio que las tropas rúas mandadas por el general Roth y NOTI CIAS EXTRANGARA S. KaVssaroff tienen cercada la fortaleza de Zamosc. Los polacos procuran reunir cuanta gente les es posible, y lla JLUSIA* .... V man al ejército principal las tropas que hay en Kalisch y Conin. -.i-. r-f* , ■ : .. Petersburgo22 deJulio. &lt;• ■ Resta saber si lo han podido…</t>
  </si>
  <si>
    <t>Kfal</t>
  </si>
  <si>
    <t>…g;av;sa.n.quer ^'general pprt§nte »l^-;;: . . •• - tc. ruH ruso Kaissaroff ha recibido de improviso, orden de inarcfiar «n 1&gt;Técta sobie iLublin para reunir su división" á la ¿fcl general Kfal orden declarando S. M. ciertas facultades -que corresponden eRudiger , y luego que lolbaya verificado^ :obrarr!qfensívamenjí^én ~'í‘dl.tribünal‘áiÁyór de Cuentas. r. &gt; ' ^ oí‘ aquel palatiñadou;F-i 15 i«e habian cpncentradOiya.féq ^rudeck "- ' “Enterado- ¿PRu…</t>
  </si>
  <si>
    <t>KicrHabiendo</t>
  </si>
  <si>
    <t>…os cuerpos que mas se han tante salud. • : ., ,:VJ . ., :... .. distinguido en la acción del 26 debe hacerse particular mención del regimiento dé veteranos mandado por el teniente coronel KicrHabiendo el Sr.- secretario del Despacho de Hacréfida dado winski, y el regimiento llamado Jos Hijos dt Variaría- (G. de cuenta ¡4 Rey nuestro Señor del expediente instruido cbninorivc) Varsooia.') de la detención en lá aduana de Vitoria'de dos pantaljas.ó traspa __ T…</t>
  </si>
  <si>
    <t>Kid</t>
  </si>
  <si>
    <t>…ro poderosa. » Reina la calma mas completa en la orilla derecha del Vis-, Estamos pues convencidos de que el gobierno ingles, qik tan tula , y en la circunferencia de Varsovia. El coronel Kid ha sido! noblemente ha cumplido sus promesas tocante á la reforma, ten enviado por los rusos para intimar la rendición á Mochín; pero, drá preseptes las que ha hecho respecto á la política exterior, este paso no ha proelucidó efecto. Dicen que una ¡parte de l…</t>
  </si>
  <si>
    <t>King</t>
  </si>
  <si>
    <t>…ord Canciller dijo que no había perdido un momento en el discurso di festando cuánta confianza lea merecen los ministros, y cuántos descosticnen por la sesioo. Dcspues presentó el lord King otras peticiones en favor de la re la reforma. S. M. ha acogido y contestado la exposición con benevolencia. forma, que le habían enviado de la ciiidad da Bronley, asegurando S. S. haber, ____ Las circunstancias que acompañaron el nombramiento y luego la renu…</t>
  </si>
  <si>
    <t>Kjukowiczki</t>
  </si>
  <si>
    <t>…tó al adeudo, el comisionista Dori del Palatinado es la de un hombre de honor. (Correo de Varsovia.') Ádam Weidman en uñé caja de artícülorde quincalla, y fueron i__ _Dicen que el conde Kjukowiczki no solo ha dejado de ser consideradas de prohibida introducción por serlo su principal ma gobernador militar de esta, capitalismo que ademas ha hecho di teria; S. M., conformándose con W informado por la Real junta misión del empleo de general de infantería.…</t>
  </si>
  <si>
    <t>Klinkowstrom, Gustavo Oírlos de</t>
  </si>
  <si>
    <t>Gustavo Oírlos de Klinkowstrom</t>
  </si>
  <si>
    <t>…cia de Toledo, se presentarán á deducirlo en el y de Rñgen, y áinstanciáde lps hertrtanos de Klinkowstrom, se juzgado de Ja misma por b escribanía de Coronel, en el término tita á D. Gustavo Oírlos de Klinkowstrom, hermano suyo, quien de 15 dias, pues de lo contrario les parará perjuicio. desde muchos años se halla .Ausente; ihijo .que es del ya difunto ——Se cita á Josef Lizcano, cochero que fue de la Real caballe t). Gustavo de Klinkowstrom, aksor qúe'fue del referido…</t>
  </si>
  <si>
    <t>Klópifkski</t>
  </si>
  <si>
    <t>…ntal el dé lqs ciudadanos que componían el aptigoo cuerpo de artillería de 'conde Paskewitz. la guardia nacional de I^ris, ha resuelto formalmente no tomar . Aquí se asegura quéel general Klópifkski habla anulado todas parte en la nueva órganizacion de esta arma, pues por u propio la resoluciones concernientes á separar la Polonia de ’la Rusia. 'decoro creen que no deben volver á servir en ella.** (Id.) : Esto explica el motivo; de la repentina salida pa…</t>
  </si>
  <si>
    <t>Klopinscki</t>
  </si>
  <si>
    <t>…tamente instruidos de entretener al visir. ^cuanto pasa en Varsovia, como lo prueba una carta del general EVSIA. . Rosen el general Wlodeck, en donde le anunciaba el día en que él general Klopinscki había abdicado la dictadura, y el en que el •Ptter¡burgo 9 de Abril. general -\Vcissenhof había hecho dimisión del mando en gefe del Se acaba de publicar el siguiente ukase de 3 del . corriente. ejército polaco,.con. otras circunstancias muy exactas; y en una…</t>
  </si>
  <si>
    <t>Klopinski</t>
  </si>
  <si>
    <t>…^piqpagMt, w cxtiaodcn, y daptos vuelven ávsñbif día batu que se tcuñalaDieta. . .. „ &gt; •, ■: cimentados, auméñtodos y revestidoscon colofaborribles. Los .que VPare^e'queél misino general Klopinski )u decretado la pene han tenido la primer Idea de esta bella cosa , apenas las conocen, de muerte contra los qusá mano armada pama la frooteras da loa cuando te la Vuelven i preseniar cóñ todos los adornos que pueda Estados confinantes. . : _ ... darla una ex…</t>
  </si>
  <si>
    <t>…centes; en:1a costa de Cante* saqueo y i ó* excesos se habían contenido ppr las acertadas disposi- bria , ¿ las provincias del. interior, á pesar de las costosas obras cioncs. del general Klopinski , y la cooperaciop .de los hombros que tiene pendientes, tanto ¡en' la carretera troncal, como en sus de bien'; estos y aquel continuaban trabajando pira restablecer el jámales hacía la Rioja y canal.de Castilla, convoca á los capitalis orden,. ( G‘. df F.) t…</t>
  </si>
  <si>
    <t>…icitar al general paña un imperio poderoso: pero todo esto es una bagatela compa Liffqrette por su noble conducta. La mayor parte eran guardias' rado con la reputación militar del general Klopinski, que ha te nacionales de todas armas y de todas graduaciones. (Gaceta de nido la gloria de mandar un regimiento en el ejército de Napo Francia0 león; verdad es que este, que entendía muy bien la materia, tuvo la torpeza de creer y decir, que él moderno Catili…</t>
  </si>
  <si>
    <t>…los fraudes que en una proclama con la fitina nismo,.y este fue el que favoreció el suceso, de la audaz resolución de Mioasiimqi'ttten el Times, teasegura que hay en ti manejo del general Klopinski; pero, este general no tenia al parecer otro del. crédito, público de Espaita!!! mérito que el ser un valiente soldado, por cuyo único respeto r. «El segundo se refiere á la noticia que comunica el banco de logró ganar á su favor el ejército. Atgunos ambicios…</t>
  </si>
  <si>
    <t>Klopiski</t>
  </si>
  <si>
    <t>…getós encargados de tratar de los intereses naciona •subterráneos y contraminas. les, extrangeros, coloniales, mercantiles y fabriles de la nación \ El Escriben de Cracovia que el general Klopiski estaba grave- .noble duque reprobó con severidad rigurosa el comité jacobino for mente malo dé sú herida. : : • mado en Londres para designar los individuos que deban nombrar El mismo dia 17 se estuvo oyendo un cafioneo en la dirección las ciudades principale…</t>
  </si>
  <si>
    <t>Kminskü, Vicente</t>
  </si>
  <si>
    <t>Vicente Kminskü</t>
  </si>
  <si>
    <t>…l debe permanecer vigenre hasta que se sancione una ley defi Varsooia 23 de Noviembre. nitiva, rogando á atos gobiernas que tomen la medidas convenientes, y se El ayudante general conde Vicente Kminskü, que hace poco* día llegó valgan de todo* las medios que la parezca ma oportunos para que esa vigi dt S. Petersbsñvo, debe recorrer, según aseguran nuestra periódico», lospa- lancia, bajo la cual atan puestos lo* periódicos, se ejerza en sus Estados con &lt;|ei…</t>
  </si>
  <si>
    <t>Knesebcck</t>
  </si>
  <si>
    <t>…o en Varsovia.” rccido, y que ocupó su lugar, y se encargó del manilo el conde Xedochowskt. - ídem 2 de Octubre. Cracovia 20 de Setiemire. El Diario militar de ayer anuncia que el general Knesebcck, ayudante geEl periódico titulado Correo de Cracovia, que sale á luz en esta ciudad, neral de S. M., ha sido nombrado comandante en «efe de los cuerpos de ejér ha publicado una carta del teniente general Rudtger, escrita aL general Ro cito 1.a, 2.°, 5.a y 6.°…</t>
  </si>
  <si>
    <t>Kniasiewicz</t>
  </si>
  <si>
    <t>…Brasil han desembarcado el 10 de este mes en Cherburgo (Normandia). SS. MM. se han alojado en el palacio de la prefectura marítima. (D. de ¡os D.) VARIEDADES ESTADISTICAS. ____ El general Kniasiewicz y el conde Plater, agentes polacos, Noticia de los precios de granos y frutos de las provincias £ frir han dirigido á muchos periódicos una nota , cuyo objeto es incli meros de Junio. nar á 'las Potencias, y particularmente í Francia, á que inter vengan diplo…</t>
  </si>
  <si>
    <t>Kniazewicz</t>
  </si>
  <si>
    <t>…que asegurará, á la una su gran ducado de por esto deben descuidarse, ios preparativos de defensa.” (Id.) Posen, y á la otra su reiho de Galítzia; y las tres reunidas ven ____ El general Kniazewicz , suegro del príncipe Radziwill, yel drán-i despertar repentinamente el justo medio de la Francia. Un conde Plater p&gt;n los comisionados quélundepedir al gobierno choque formidable se verificará entonces én nuestras fronteras á SO francés «1 reconocimiento dé…</t>
  </si>
  <si>
    <t>Knorring</t>
  </si>
  <si>
    <t>…iiso. . V I Antes de ayer entraron aqui tres regimientos rusos de.caballería con .8 ta ' Ségllhrióticias deVarsovia, Moráwski,'nombrado ultimamíhfe íninistrq do loneé al mando del general Knorring. Reina la mayor tranquilidad en esta Guerra, ha hecho dimisión de este destino. ^ &lt; cíudad: las tropas rusas que han estado acatapadas á unas dos werstas dé 'aqui, En este instante se dice que hk'rf llegado avisos del bajo Vístula, según ios han pagado en met…</t>
  </si>
  <si>
    <t>…autoridades, asi civi El 24 del 'corriente se aproximó á Kalisch el destacamento mandado por elles como militares, te examine la ocupación de las personas ik cada pueblo, teniente general Knorring: las autoridades de la ciudad y muchos habitante*con especialidad de los intnediatos i la costa, estableciendo aquellas entre tí salieron al encuentro de los rusos, y nuesiras. tropas entraron en Kalisch enuna correspondencia mútua sobre el particular, y fija…</t>
  </si>
  <si>
    <t>…pérdida de la capital- oficiales polacos, incluso uno del estado mayor , y 16 soldados. Luego que el La (¡aceta nacional de Polonia, que se rédacta por los insurgentes, atribu- , general Knorring supo lo que pasaba se dirigió otra vez á la ciudad, y para ’ ye d uda traición la rendición de Varsovia, que fue sin disputa resultado del «vitar la efusión de sangre hizo saber al comandante de los polacos la rendí— ^ extraordinaria.valor de los rusos; y de…</t>
  </si>
  <si>
    <t>558 .... siguiente dar el ataque en presa, porgue te advierte que el pueblo se despierta: que tale del profundo revii precisó al general Knorring í diferir pan el día forma; pero los polacos se aprovecharon de la noche para salirse de la ciudad , poso en- que estaba: que no fija su atención en lo» malos y funesto» resul con el mayor silencio, y al otro dia por la mañana entró en día la divjaiotl tados…</t>
  </si>
  <si>
    <t>Kocckelepidemia</t>
  </si>
  <si>
    <t>…salentado el ejércita de resultas del'súceso de Dainp,jr no et;a mero de víctimas/á 4b y 5ó en cada uno de ellos. También reina la difícil prever Tó que'súcedériá. La división del general Kocckelepidemia en Cajowa; de consiguiente .hay mucho temor en la bcrg se redujo áJ4|ÚÚf hómbtn en el moníénto que principió la ac Servia; El príncipe Milosch, cstableció hace dias un cordon sanita ción , de modo que al instante se notó un claro enorme entre la rio en las fr…</t>
  </si>
  <si>
    <t>Komarino</t>
  </si>
  <si>
    <t>…. Siguen desertándose muchos de sus solda ■«ir- ARRIA.dos, los cuales se presentan en Varsovia. El 11 saltó para Modlin el’géoeral • * / J ruso Von-Berg. Viena 17 de Setiembre. El general Komarino, á quien dró orden el general Malachowski .para que ‘'oticia que el ló^órtió, «a Be^n^so^re el ¡nmndjo de Varsovia, se se reuniese al tycecHo polaca, no hajqueiido qbcd#cer-S«(y se ha vuelto crasa' " i la incomunicación aosobfla ¿lampa :coh aquella ciudad des…</t>
  </si>
  <si>
    <t>Korff</t>
  </si>
  <si>
    <t>…bian puesto empalizadas, y la tenacidad de la arcilla lubia permitido dar El general conde de Witt ha sido nombrado gobernador de Varsovia, y i los parapetos una buena escarpa. el general Korff comandante de la plaza. Los polacos miraban estas obras como inexpugnables: asi es que se consi La mayor parte de los arrabales del suroeste han sido incendiados : pero no deraban á cubierto de cualquier analto; pero á pesar de su obstinación se asal ha hecho…</t>
  </si>
  <si>
    <t>…de Real orden por la Junta su ral de caballería conde Witt había sido nombrado gobernador de Varsovia; prema de Sanidad para preservar al reino del contagio. que el general-mayor barón Korff era el comandante de la plaza, y que de 1. » En las dos fronteras al Occidente jr Oriente del reino se designaría consiguiente á estas dos autoridades debian dirigirse los vecinos de Varsovia en fuera de poblado dos edificios á propósito para cuarentena de ob…</t>
  </si>
  <si>
    <t>KoríF</t>
  </si>
  <si>
    <t>…uezate; el de Augustowo al general mayor de dido á la imperiosa ley de la necesidad, porque nc»&lt; le, pareció, qpe debía,car Frícken; el da Podlachia a! general mayor de artillería barón KoríF; el da garse con la responsabilidad de la jucha que se empeñaría, contra la» cinco Po Lublin al general migor Susk« 1, y el dr Plozk al general mayor Bolen. tencias que se reuniesen, cualesquiera.que s*s la( diversidad 'da tu» Ínteres*» y Por resolución del m…</t>
  </si>
  <si>
    <t>Kra-</t>
  </si>
  <si>
    <t>…sideración el voto del pueblo se sirviese dar á su di cia privada. putado en Lucerna las instrucciones necesarias para conseguir la __ Escriben deVarsovia que noticioso el antiguo general Kra- intervención enérgica de la dieta en favor de los insurgentes del ckovicckt de que cuando se trataba de nombrar un generalísimo, cantón de Basiiea. Esta mocion fue desechada el 29 por el consejo querían alguno* individuos de la Dieta darle su voto, manifes pe…</t>
  </si>
  <si>
    <t>Kraft</t>
  </si>
  <si>
    <t>…ol Azores). Todos los empleados públkos.de esta kl* desembarcaron el 18 del que ver á Berlín.'- ' ' - ~ &gt;• rige en la isla deWight. (¡Hurí; Joesrñaí). O n «Los partes del teniente general Kraft dicen que se han manifestado en la ------ Se cree en Lóndrev que el haberse mudado de residencia D. Pedro ha sido frontera'síntomas del'tótfcra morboVpór cay» causa ha sido-preciso sitiará los efecto de la resolución tomadsyior el Rey-da Inglaterra-respecto i…</t>
  </si>
  <si>
    <t>Krakóúritzkí</t>
  </si>
  <si>
    <t>…ejército polaco contó bloqueado én lá capital por ■ ' ; ' " ' • " jnunicacioncSicon Wiiia/'^k la cual «habían apoderado i lá d rió; • !VJ :' fuérzalos natosal mándd-del gobernador general Krakóúritzkí; y - Skrdnecki hizo restablecer él puente durante la nctche del'31 todavía^ esperaban allí tropas del gobierno de Mínsckl El ‘gene de Marzo, y cayó sobré' los dos cuerpos de ejército de óbserva-&lt; ral Sobrasotf, que salió dé ettá capital dé la Lituánia cóii 12…</t>
  </si>
  <si>
    <t>Kras'</t>
  </si>
  <si>
    <t>…ado el 27 por el general ruso Rudiger es esta: continuó tranquilamente su camino. Sin embargo, lbs amotinados le seguían, «La vanguardia de mi cuerpo de ejército á las órdenes del general Kras' sowrski, después de haber batido á las tropas polacas, las ha perseguido hasta y repitieron sus ataques, convencido» de que su se Rom no habia pretendido mas que intimidarle*, pero sin ánimo ni intención de ejecutar su ameniza. Las . al territorio de la ciuda…</t>
  </si>
  <si>
    <t>Kras-</t>
  </si>
  <si>
    <t>…iuski.cn los días 22,23 y 24 del mismo mes. 2 y el 4 de Setiembre al mismo Romarino por el barón Rotsen i, á fin de que ..Ya tuve el honor de participar á V. M. I. que el teniente general Kras- se sometiese, bo habia desistido de una lucha inútil; que al contrario habia sowski se habla reunido al cuerpo del general Rudiger después de la derrota dado combates á nuestras tropas, y ocasionado mas efusión de sangre, hasta que del rebelde Romatino, con e…</t>
  </si>
  <si>
    <t>Krasinski, Vinccnti</t>
  </si>
  <si>
    <t>Vinccnti Krasinski</t>
  </si>
  <si>
    <t>…r en casa de los comisarios de los cuarteles, y en confesar que hasta ahora el resultado no ha sido satisfactorio, ni ha respondi Ja casa de ayuntamiento. El general de caballería conde Vinccnti Krasinski do i lo que se esperaba. ... , , , lia vuelto de Kalisch, adonde habia sido enviado para formar una relación de Los periódicos holandeses recibidos hoy no nos permiten dudar de que la las pérdidas ~-rv:r&gt;n*A** por loe sucesos de la guerra. intención del Rey d…</t>
  </si>
  <si>
    <t>Krasnof</t>
  </si>
  <si>
    <t>…'á Lomza, se halla cortado y sini iras cados por sMs‘ flanc« se replegaron precipitadamente hacia el bos recurso que rendirse. : i : ^ que .- habiéndoles interceptado el camino el coronel Krasnof con . «El. mismo dia se pnblicó en .Cracovia un decreto-del. go- fe» cosacos y circasianos, y estrechándoles mas y mas. se .vieron biemo nacional del reino de Polonia: su. contenido se dirige a recisados i arrojarse en un pantano: entonces el coronel Krasnof…</t>
  </si>
  <si>
    <t>Krassowski</t>
  </si>
  <si>
    <t>…iembre último acerca de la victoria que las tropas rusas, al y que sin miramiento alguno, tanto 4 los sucesos notorios á todos, cuyo resul mando del general Rudiger y del teniente general Krassowski, habían conse tado habia sido la entera sumisión del reino, como á las intimaciones que se guido sobre los destacamentos reunidos de los rebeldes polacos Roziski y Kos- habían hecho en tres diferentes ocasiones, á saber en el 30 de Octubre , en el ciuski.cn l…</t>
  </si>
  <si>
    <t>Krcutz</t>
  </si>
  <si>
    <t>…iempo se ha sabido que el general barón de Ro confesase que todo cuanto había hecho por la Bélgica no podía concernir al len se acercaba á Praga con una fuerza imponente; y que el general Krcutz, gran ducado de Luxemburgo, y que para reunir este á aquella era necesario é la cabeza de su ejército victorioso pasará dentro de muy pocos días dicho rio. que el Soberano legítimo hiciese la cesión. Y el Soberano legítimo i como ba Hemos dicho, y lo repetimo…</t>
  </si>
  <si>
    <t>…una batería de artillería á caballo de la guardia, y corto número de cou- afrtibfon unos 4ü0 Cáusái'citati )‘a cn los tñblmnles, f ' toda (Ma fuerza se hallaba en Lituania con el general Krcutz; pero al de que siete dé ellos fueron cOrtdénidos a muerte, Cuya pena ie üjecfctó^cn llegar al Vístula fue destacada para relevar al cuerpo del general Gerttertz- Eperir*. Kn lós alrededores d¿ feta ciudad,'donde los paisanos ’hibVaft cor.Kt!CO weig, que ha s…</t>
  </si>
  <si>
    <t>…alesno surtiendo pronto efecto dichos medios en el todo ó en alguna parte , se pro ceda í la retasa y subasta general, según se practica con los demas géneros co conde Fahlen y el barón Krcutz. Apenas comenzó á rayar &lt;1 día cuando nuestra infantería y la artilleríamisados de permitido comercio, estableciéndose en este caso los sellos y demas designada para el asalto se pusieron en movimiento, y luego que se hubieronprecauciones convenientes á evita…</t>
  </si>
  <si>
    <t>Kreutz</t>
  </si>
  <si>
    <t>…, habiendo salido en uno de ellos heridos que se decia era que el ala izquierda del ejército ruso, mandada el capitán de granaderos y un voluntario del batallón de esta ciu por el general Kreutz, habia pasado también el Vístula; y sé ha dad , por lo cúd tan luego como pueda haré de todos expresa men bia apoderado de Radom, cabeza del Paiatinado de Sandomir, ción para el soberano conocimiento de S.M.-, 4 quien ruego á 4 22 leguas al S. de Varsovia. V.…</t>
  </si>
  <si>
    <t>…tító'díffi^Óyde'éúltusiíBnKj.nq desea mas trada en la Volhnia. Hay algunas raeohes paírjh creer qp,^ ej, tpoy.irqué. (^v higménto de a^Tr' c&lt;^á’ lés* de- lds revolucidU miento del general Kreutz no. hi; tenido otrO objetq qqc.sjwar al aefal’Dwernickt fuera de la línea deioporaciones del,ejército pu ro. (j&amp;. Jr JF1.) - i " vll!M&gt; lÍ,ltim¿ noticié &amp; ''Úéétit^ Éduntian que los egipcios »ob E W Correo de Valnmennes, flecha* de ayer , dico:, « Acabamos de…</t>
  </si>
  <si>
    <t>…ban ya á, ocupar blicación de esta gracia en la Gaceta de la capital, y que conclui los caminos. ... do que sea este término no se admita solicitud ni reclamación so-, El teniente general Kreutz se habia adelantado pór el ála iz bre el particular.”lo traslado á V. S. de Real orden para su in quierda hasta Suchodol, y en seguida resolvió pasar el Wicprz, teligencia y'gobierno &amp;c. Palacio 18 de Febrero d* 1831-sFraij— lo que ejecutó el dia 9 después de…</t>
  </si>
  <si>
    <t>…300 "sol La insurrección que estalló en lo* tres círculos de la Samoei— dados. tía no se ha .fxtendido mas al já de dichos círculos. En Grodno Conseguida esta victoria, dispuso el general Kreutz que una se goza de.la mas perfecta tranquilidad; el gran duque Constanti división saliese al encuentro del general Pac, con ordep de atacar-, no se halla consu esposa la, princesa Lowicsz en las cercanías dé lo en donde quiera que lo hallase; encargando al ge…</t>
  </si>
  <si>
    <t>…ndrá imitadores, y den lacos, é inmediatamente dió^ordtn para que-ie lés -tratasé con mu tro de poco la 'presidencia del conde Capo d’Istria sera nominal. cho .esmero. El teniente general Kreutz , que cogió muchos pri Para atajar estos miles- wpifeciso que las Potencias den á Grecia sioneros? del ejército* del 'general~SíéraSirílt&gt; W condujo con ellos la organización monárquica que tanto tiempo há se les promete ,jr con una-humanidad digna del mayor…</t>
  </si>
  <si>
    <t>…s partes ofi ka. En efecto, el 6 de Mayo ocupó el enemigo al primer pueblo ciales del ejército. Esto ha dado motivo á que la Gaceta de Es con fuerzas considerables, por lo cual el general Kreutz dió sus tado de Polonia cometiese un grande error. En su número del/de disposiciones para concentrar las tropas, y el 8 se dirigió i Ka— Mayo decía:.?El 16 de Mayo la vanguardia de la guardia impe mionka, mandando al general-Faesi que hiciese un reconocimien…</t>
  </si>
  <si>
    <t>…e viven en el teatro dé las hostilidades.S man, lé hizo sufrir grande» pérdidas, «La conferencia, animada de los mejores deseos en favor de la r «Etespues de otó» sucesos formó el general Kreutz columnas nación Belga, hace cuanto puede por mantener la paz actual y ase movibles ,' á las cuales dió orden de recorrer los bosques y cami gurarla para lo futuro, afianzando este beneficio en la seguridad nos para apoderarse de los dispersos, que en pelotone…</t>
  </si>
  <si>
    <t>…e acaba de ponerJReal orden comunicaba á la dirección general de fropiat sobre se en movimiento va á obrar contra el ejército ruso del teniente esperas por débitos del mismo ramo. general Kreutz; sin embargo se cree qué el generalísimo tiene otro He dado cuenta al Rey nuestro Señor de lo que V. I. ha ex objeto, y que solo se trata por ahora de una falsa demostración. puesto en 12 de Abril último con motivo del gran número de expedientes que se remite…</t>
  </si>
  <si>
    <t>…al feld-mariscal conde Pas- rew á alguna distancia de Zegrz y de Sicrosk. Es verorfmil que kewitch de Erivan , comandante en gefe del ejército ¿«tacado en ¿tt. séa, el cuerpo del general Kreutz , cuya reunión con el ejército principal no, han podido impedir los, polacos. Los cosacos se *1 Cáucaso. (D. de P.) s . hap presentado ya en la orilla* izquierda del Vístula. . - ví í.-■ ■: voaomA. "Debe haber habido una acción entre las tropas, del, general…</t>
  </si>
  <si>
    <t>…o más .h (1) Véase el juicio que manifestamos en la Graceta del 28 de _'lj.reye los comisionados holandeses,y belgas, y procederán á de• Junio articulo de Madrid. Reunido ahora el general Kreutz, que . marcar los límites que deben separar, ambos Estados. -llevaba sobré 2091 hombres al ejército grande , debe este compo- ‘ ' .Estos mismos comisionados, autorizados por ambos Estados -tW:;799 hombre* ,VÍrv comar con él cuerpo de Rudiger , que tiene con l…</t>
  </si>
  <si>
    <t>…El vicepresidente Rudiger ha sido el desconcertar los planes dé, los rebeldtS'coñtra ' recuerda el deber y la necesidad de observar profundo silencio. Lublin. Se ha dado orden al general Kreutz para que obre á á| ; Mr: Deleuze habla á favor de la admisión de los 18artículotr retaguardia en el caso en que fuerzas superiores rebeldes obligasen' «se nos propone,|jdice^uf&gt;qiiprélaiinarcskle pea, y sllók deaal general Rudiger i repasar el Vicprz. / . ' ■…</t>
  </si>
  <si>
    <t>…movimiento en el hajá de Scútari; perb todavía se ignora si se han puesto en mo aquella capital. vimiento. Mustafá se ha retirado á Scútari, capital de su bajalato,'- El teniente general Kreutz tenia á su disposición suficientes en donde hace grandes .esfuerzos para abastecer esta ciudad y po tropas para oponer una resistencia eficaz á todos los ataques de los nerla en un buen estado de defensa. rebeldes. El teniente general Rudiger, que se halla en…</t>
  </si>
  <si>
    <t>…an inten La división rusa al mando del general Rudiger ocupa actual sa. Han sanado todos los que hasta el día habían sido atacados del mente todo el palatinado de Lublin, y la del general Kreutz se cólera morbo. (Craceta de Augskurgo!) halla al otro lado del Bug, que ha pasado por las inmediaciones de PAISES—BAJO».' líur. La comisión de las vaivodias de Podlachia, cuyo comandan te general es todavía el general Pencherzwki, se ba trasladado des Brusel…</t>
  </si>
  <si>
    <t>…e se cause perjuicio á ninguno, siempre que para diaciones de Rotzan: estos dragones pertenecían al ejército del , hacer aquellos se tomen las debidas precauciones, pero es al pro general Kreutz. &lt;'/Gaceta de Varsovia.) pio tiempo su soberana voluntad ,se encargue muy particularmen El ejército del general Kreütz se ha puesto en dos divisiote, como lo verifico en este dia, á los capitanes generales de pro nes; la una ál mando del general Murawiefx se…</t>
  </si>
  <si>
    <t>…del Vístula recibini déis adquirir derecho á nuestra benevolencia. »Dado en Czarsko-Zeloe á 17—29 de Julio del ano de gra dentro de pocos dias refuerzos considerables. El teniente general Kreutz, reunido á las divisiones de ios genérales Knoring , Sac- cia 1831, sexto de nuestro reinado.= Firmado.—Nicolas.srPor el ken y Schinlkoff, cuyo total ascenderá a unos 259 hombres con Emperador y Rey.=Conde Esteban Grabowski. .____.El número de enfermos de Icó…</t>
  </si>
  <si>
    <t>…ecer se retiraron sobre el pueblo de Ctnyszew, desde el cual lo tidos, también están cansados hasta lo sumo de tan dilatada gueíra. verificaron sobre Sochaczew. «Mientras tanto el general Kreutz se aproxima rápidamente-, el dia 18 de •«Entre tanto, para asegurar por la parte de KaliiH las comunicaciones de bió pasar el Vístula la primera columna, y el 21 la tercera. Desde el pumo nuestro ejército con el punto por donde pasó el Vístula, y con los alma…</t>
  </si>
  <si>
    <t>…ntregado la critas del mismo teatro de la guerra, que inmediatamente que las tropas de la Grecia indefensa á la Rusia, con el objeto de que esta Potencia le perdonase división del general Kreutz hayan ocupado las alturas sobre la izquierda de la tentativa de socorrer á los polacos por medio de una diversión del lado da Varsovia, se verificarán todos los preparativos para atacar á esta ciudad á toda la Turqú(a. (Globei) fuerza, en donde parece se han…</t>
  </si>
  <si>
    <t>…sio desembarcó de;personas por cualquier punto de las.costas,-y aun en los mue lles de loa puertos » saliendo de-bíiquét que, ó por perseguidos por el Resguar nes del ejército del general Kreutz ,-y mañana 29 se reunirán también á él las demas tropas del mismo general. (G. de E- de. Prnaút.) do marítimo., ó por otra causa, dieseniugar-á sospecha de que conducen.frau de-: Y por último, que te. haga presente i los gcfet detodos los' Resguardos I-OIONIA…</t>
  </si>
  <si>
    <t>…on norte de los atrincheramientos de Wola; que tomase por asalto este completamente. Después de la toma de este reducto se ordenaron y formaron pueblo, mientras que las tropas del general Kreutz atacasen los reductos le otra vez las tropas, é inmediatamente se dirigieron contra las murallas de Varvantados entre Wola y Rakowice. El cuerpo de los granaderos que apoyaba sovia , de lo cual resultó se prolongase el combate hasta una hora después de al con…</t>
  </si>
  <si>
    <t>…to y las tropas de Pah len, y yo me dirigí hacia Ratow, situado en las embocaduras del Mlawka y RUSIA. el Wkra, por entre Ranondz y Rozanow , y al mismo tiempo destaqué al general barón Kreutz, que se hallaba en Plock, hácia Besun por Seritz. Pltersburgo 15 de Octubre. ••En efecto, llegué i Ratow con los granaderos de la guard.a, y me dedi Los periódicos de esta capital insertan el parte siguiente que dirigió á S. M. qué en seguida á observar el Wk…</t>
  </si>
  <si>
    <t>KreuU</t>
  </si>
  <si>
    <t>…'cuándo los descontentos, dando libra drán á;las manos. . • &lt;..... : rienda ¿ su indignaciónsitiaron el palacio; y aunque el Empera - Eh. las-¡fronteras de Polonia se decía que el general KreuU dor mandó á la'ftopa que lo defendiese, casi todos los soldados había puado el .Vístula. (Gt de Eitadoij 1 - 1 entregaron las armas, sinijiie al Monarca abandonado le quedase mas recurso que'la fuga. En efecto, acompañado de la Emperatriz ^ ■'AÍBáyaiA.' -Vr'-…</t>
  </si>
  <si>
    <t>Kreuz</t>
  </si>
  <si>
    <t>…arar, que la liquidación de to mientos réuriir algunos millares de aquellos habitantes; pero un das las sumí¿ que sé; reclamen déla Real ‘caja pór-depósitos en destacamento que el general Kreuz envió desde Krasnick a Janow " vales ó por. otro confcepto, de las cuales sean responsables las an “bastó para (desconcertar esta tentativa. En efecto, el 23 de Febrero tiguas oficinas dé la caja de descuentos, de ConspHdácjon y cré ‘atacó el destacamehto1 di…</t>
  </si>
  <si>
    <t>Krocycky'</t>
  </si>
  <si>
    <t>…in, en donde se hallaba con su r«gi-« volver á entrar en Vaisovia. Han caído en poder de los rusos el miento, refiere qué después, de.la batalla del dia 25¿ hizo dimisión teniente coronel Krocycky', del regimiento de caballería Kalisch, del, mando del ejército rebelde el príncipe Rádziwill, en cuyó y el mayor Sósnkowski , del 4.0 de cazadores. Los rusos al sepa destino le había sucedido el general de brigada Skazíticckí , últi rarse de las inmediaciones…</t>
  </si>
  <si>
    <t>Kru-</t>
  </si>
  <si>
    <t>Niim. 126. Jueves: 13 de Octubre de 18 31 GACETA DE MADRID. ARTICULO DE OFICIO. do del 7 de Setiembre, en la cual se dió parte de la dimisión del general Kru- kowieczki, del nombramiento del profesor J. Lelewel para ministro de Ins La Runa nuestra Señora y la augusta Infanta, igualmente queAS. AA. trucción pública, del general Morawski para el ministerio de la Guerra, para RR. los Sermos,Sres. Infantes, siguen en e…</t>
  </si>
  <si>
    <t>KrubatzkoY</t>
  </si>
  <si>
    <t>…tera de Polonia, en donde estará hasta que se decida Cuyas cantidades forman un total ác......... 11 ¡513,496 . sí ha de llevarse á Petersburgo ó al pueblo de. su nacimíeutó, :£í .príncipe KrubatzkoY y otros dos oficiales supriores rusos prma- ■ Tcndreisío entendido , y dispóndreis lo corvamente á su-cum- necérán al lado de su general para acompañar su cuerpo .hasta eí pl¡miento. Aránjuez á 8 de Mayo de j-831 :^A -D.1 ManuelGon- lugar donde deba dársete s…</t>
  </si>
  <si>
    <t>Kruckowiecky</t>
  </si>
  <si>
    <t>…es con motivo de ___Por las últimas noticias oficiala» recibidas del cuartel general ruso se sabe un, artículo inserto en el Diario Je los Drbates: que las Cámaras han acordado al general Kruckowiecky todos los poderes pro «En el lenguagede los publicistas franceses del dia se llaman absolutos, ó pios de un dictador, y aun la facultad de poder tratar y negociar con el ene por un abuso de palabras todavía mas extravagante, despóticos, aquellos Esta migo. Se…</t>
  </si>
  <si>
    <t>Kruckowiezki</t>
  </si>
  <si>
    <t>…uestro Señor, nuestra smada Rxima y lt augusta isriéjitas- El cuerpo ruso que entró en Plózk sube á 69 hombres. Infanta, igualmente que SS. A A. RR.lo* Scrmos. Sres. Infantes, 'El conde Kruckowiezki, «-gobernador de Variovia, y ene siguen en el Real sitio tic S. Ildefonso sin'novedéd en su importante migó implacable del generalísimo , se ha ausentado de esta capital^ salud. ' ■ i-"- ■ con. intención , según dicen, de volver i ella dentro de poco. PARTE N…</t>
  </si>
  <si>
    <t>KrukoEsten</t>
  </si>
  <si>
    <t>…rci Había graves motivos para creer que la caída de Vaisovia pondría nn a to-ruso tendrá que hacer nuevas campañas. las hostilidades. En erecto, la nación polaca por el órgano del general KrukoEsten muy descontentos en San Petersburgo con los franceses por su len- wicck-í y el ejército por el de su generalísimo habían implorado la c emencí* guage altanero, y principalmente por la grande simpatía que entre ellos ha ex de su legítimo Soberano; y para evita…</t>
  </si>
  <si>
    <t>Krukosvielu</t>
  </si>
  <si>
    <t>…spondiente: piezas de artillería, pero carecen de municiones. El ejército está muy irritado 8.a .Que esta regla sea aplicable á los hospitales, hospicios y demas estable contra el general Krukosvielu ; pero en Zakrozyn , donde se hallan reunidas cimientos del reino que gocen pensiones perpetuas 6 prorogablcs sobre los mis gentes de todas clases, como ministros, generales, diputados, clubistas, perio mos objetos, por todo lo que adeuden por quinquenios has…</t>
  </si>
  <si>
    <t>Krukowiccki</t>
  </si>
  <si>
    <t>…Instrucción pública y de de artillería, y á un mismo tiempo atacaron á toda la línea. Sú .Jos Cultos; d’Argout, del Comerlo y Obras pública*;'el almi- derecha fue rechazada por el general Krukowiccki, comandante rantede,Rigny, de Marina; el mariscal Soult, de Guerra; el ge- del ala izquierda polaca, y por el general de la caballería Ominsaeral Sebastian*, de. Negocios extraqgeros. : k¡. Pero las principales fuerzas rusas se habían dirigido contra el .. An…</t>
  </si>
  <si>
    <t>Krukowicczki</t>
  </si>
  <si>
    <t>…s en el polaca, y para que el público juzgue por st de la verdad de esto* hechos. Se camino por los rusos y su artillería , y después de un ligero combate se vieron asegura que el general Krukowicczki se halla en las inmediaciones dcRadom. precisados á huir precipitadamente hácia la ciudad, habiendo perdido en esta La misma (¡aceta nacional publica que había sido elegido paya primer refriega 150 muertos ó heridos y 75 prisioneros, entre los cuales lo fuero…</t>
  </si>
  <si>
    <t>Krukowiczki</t>
  </si>
  <si>
    <t>…me , como auge» las l ■ MGUTUU. ciicuttt#ifí; IJi’eB q£ sé|l¡4 propuesto el dpmbnmiento de un* ■¿S 'Regente , «i reducir la comisión a tres miembros. ^ / ' LSndres 17 de Junio. El general Krukowiczki se presentó á la comisión del gobier Fondos públicos. Tres por 100 consolidados B3f. no, 7 le manifestó que la batalla de Ostroletdu habia sido com- ' Hoy se ha reunido el parlamento por la comisión Real com plcrimears nrrdids por- inexperiencia del generalís…</t>
  </si>
  <si>
    <t>Krukówiczki</t>
  </si>
  <si>
    <t>…cia» exige ¡«.prudencia militar. Al -mismo tiempo, señor ge bién-ha llegado al pueblo de Seres un escuadrón &lt;|e'coraceros, escoltando á neral, debo ponepdBkJWlcxtra noticia que el general Krukówiczki se ha sepa varios ingenieros que llevaban la comisión de levantar planos y de trazar un» rado de la dignidí#!ifc‘presidente, y que en el dia no ejerce autoridad alguna línea de campamento alrededor de la ciudad. .-'i, • en el país. En cuanto á otras muchas ci…</t>
  </si>
  <si>
    <t>Krukowiecki</t>
  </si>
  <si>
    <t>…rece haberse sofocado y timas sacrificadas en estas terrible noche suben á unas sesenta. Contenido; y asi, sin pretender aumentar ni agravar las dificultades y emba «Parece que si general Krukowiecki se había declarado gobernador de la razos del gobierno, podremos echar una ojeada sobre nuestra situación interior ciudad , y que el gobierno nacional le confirió este destino al siguiente dia por y exterior. Todas las cuestiones que hasta el día se han trata…</t>
  </si>
  <si>
    <t>…conde Krukozadas el cuartel-maestre general del ejército de los rebeldes Próndzynski con una wieki seguida en el discurso de pocas horas; el parte del general Berg envia carta del general Krukowiecki. Luego que se me avisó de esta ocurrencia, di do con amplios poderes por S. Á. I. á Varsovia para tratar de la rendición de orden para que pasase á Wola, donde le recibí; y como me presento ún do esta ciudad, en el cual hace relación de todo lo que le ocurrió…</t>
  </si>
  <si>
    <t>Krukowieclci</t>
  </si>
  <si>
    <t>…enos Las cartas particulares de Varsovia dicen que el partido exaltado continúa de condescender, y en su consecuencia se firmó el protocolo. reinando allí por el terror, aunque el general Krukowieclci habia dado or El príncipe Talleirand no se descuidó un instante en comunicar esta nueva den para cerrar los clubs. La mayor parte de los instigadores de los últimos pieza á su gabinete; pero en este intervalo de tiempo el ejército francés ya ha alborotos han…</t>
  </si>
  <si>
    <t>Krukowiezki</t>
  </si>
  <si>
    <t>…i, curador de las-escuelas, fue colgado poco tiempo después al hierro de un farol. PARTE NO OFICIAL. En la noche del 15 al 16 fue nombrado otra vez gobernador de esta ciu—; dad el general Krukowiezki. La primera disposición que tomó fue hacer ve NOTICIAS EXTRANGERAS. nir un gran refuerzo de tropa para impedir que se renovasen las horribles es SIMA. cenas que acababan de pasar. Hoy 17 ha sido disuelto el gobierno nacional, y Krukowiezki, que está Damasco 7…</t>
  </si>
  <si>
    <t>…n el ala izquierda el príncipe ChilkofF con un grueso destacamento de nación. caballería habia de hacer un ataque falso, y en el ala derecha se hallaba el ge Por la noche envió el general Krukowiezki un parlamentario para anun neral MurawieíF con su brigada en el camino de Raszyn, y en el de Piaseczno ciar que se habia disuelto la Dieta, y que como dictador era el único que go el general Slraudmann con dos batallones, cuatro escuadrones y seis piezas. ber…</t>
  </si>
  <si>
    <t>…El Ret nuestro Señor, nuestra amada Reina y la augusta Infanta, igual bajador ruso conde TatischtscheíF. mente que SS. AA. RR. los Sermos. Síes. Infantes, siguen en esta corte El general Krukowiezki se halla todavía en Varsovia. Nada se sabe del ex— ain novedad en su importante salud. generalísimo Skrzynezki; pero hay probabilidad de que se refugió en las in mediaciones de Cracovia. ____ El Ret nuestro Sefior teniendo en consideración los progresos que h…</t>
  </si>
  <si>
    <t>Krukowlezkt</t>
  </si>
  <si>
    <t>…los que se padecía en diferentes lugares de Oriente, atribuyendo á envenenamien atrincheramientos. tos la plaga universal. Estas voces no produjeron en la capital consecuencias El general Krukowlezkt se halla todavía aqui, y parece que no quiere se trascendentales; pero habiéndose propalado en algunos gobiernos, y particu guir al ejército. (Jdl) larmente por el camino de Petersburgo á Moscow, hubo alborotos y motines. ____ Otra carta. Al fin la guardia en…</t>
  </si>
  <si>
    <t>Krukozadas</t>
  </si>
  <si>
    <t>…la rendición de Varsovia sin desgracia debia comenzar al amanecer del día 26 (/}, cuando se presentó á nuestrasavan- alguna. Con este motivo contiéne la corta correspondencia del conde Krukozadas el cuartel-maestre general del ejército de los rebeldes Próndzynski con una wieki seguida en el discurso de pocas horas; el parte del general Berg envia carta del general Krukowiecki. Luego que se me avisó de esta ocurrencia, di do con amplios poderes por S.…</t>
  </si>
  <si>
    <t>Krunuestra</t>
  </si>
  <si>
    <t>…n del empleo de general de infantería. Parece que el gobier de Aranceles, y teniendo presente que no sufrirá perjuicio alguno no de esta, plaza se confiere al general Routhicr. El conde Krunuestra industria con-l» introducción' de dicho articulóla tenido kowiczki ha publicado una orden del dia desmintiendo la noticia á bien declarar por su Real orden del 9 de Mayo último de per de qué ha dejado él gobierno para pretender el ministerio da mitida introdu…</t>
  </si>
  <si>
    <t>Krutcosvieczki</t>
  </si>
  <si>
    <t>…acos la rendí— ^ extraordinaria.valor de los rusos; y de todas sus consecuencias.echa la culpa . .cion.de Varsovia, invitándole á que evacuase á Kalisch, y esperase fuera las , al general Krutcosvieczki • quien sin embargo ha pqbücado un manifiesto en divisiones del feld-mariscal: el gefe de los polacos contestó por medio de un tjonde se justifica, acusando al mismo tiempo al gobierno nacional y i la oficial pidiendo tiempo para reflexionar, y en el ínterin,…</t>
  </si>
  <si>
    <t>Krysinsk</t>
  </si>
  <si>
    <t>…so de que se manifestase en las cercanías del antiguo ZamoSc, y la cuál duraba aun cuándo el cólera morbo de este lado del cordon, queden inmediatament* salió el correo , y que el general Krysinsk, comandante de Za aislados estos puntos. inoso , habia dado orden para que marchasen inmediatamente dos Sin embargo, quedan abiertos algunos para sostener las rela bata llenes,-con cinco piezas de artillería á reforzar las tropas em ciones con el exterior. pe…</t>
  </si>
  <si>
    <t>Ktcmkievriez</t>
  </si>
  <si>
    <t>…do á la hacienda Chiewiez había tomado posición cerca de Wengrow con el nuevo militar, se les abonará por las Teglas que riücn en el ejército él regimiento núm.; 20 mandado'por el coronel Ktcmkievriez, y tiempo que en él hubiesen servido: 4.* Para los efectos de 1» ju . con deis cañones. Los rusos atacaron está posición con fuerzas tribilación ó retiro.se les abonará igualmente el tiempo servido en y siete cañones; pero despoes de cinco horas de combate ot…</t>
  </si>
  <si>
    <t>Ktopicki</t>
  </si>
  <si>
    <t>…á Mr. O’Connell, Gaceta de Ausgburgo confirma la noticia de que hay negociacioretarda ei viage que se proponía hacer £ Liverpool y £ Manchesier np entre el Emperador de Rusia y el general Ktopicki, y de la en donde pensaba hacer prosélitos. Escriben de Dublin que al arta que el primero escribió al segundo dándole gracias por la editor del Morning-Regtster también se le «taba siguiendo dirección que había dado al gobierno de Polonia. (Id.) causa por hab…</t>
  </si>
  <si>
    <t>Ktu</t>
  </si>
  <si>
    <t>…XTRANGERAS. Rey de Polonia &amp;c. &amp;c. »Considerando que después de haberse apoderado de la ciudad de Varsovia rusia. nuestras tropas, y que no obstante la cana escrita por el general conde Ktu— Petersturgo 8 de Octubre. Itowiezi ai feld-mariscal conde Paskewitz de Erivan con la fecha del 7 de Se tiembre último, donde anunciaba la sumisión de toda la nación polaca, un El suplemento extraordinario de la Gaceta de esta capital publica el si cuerpo man…</t>
  </si>
  <si>
    <t>Kuruta</t>
  </si>
  <si>
    <t>…co «de las grandes ventajas que vuestro legítimo Monarca os ha pro^ derecho, quedó completamente destruida. » metido en su manifiesto ,y.el mariscal Diebitsch en su proclama. ¡ El conde Kuruta, que para cubrir á Wilna ocupaba las im «Pero si al contrario, permanece» obstinados, y procuráis á portantes alturas de Ponasisch, dispuso qué la caballería de la guar «los rebeldes vuestra cooperación, entonces descargarán sobre vó— dia imperial y el regimi…</t>
  </si>
  <si>
    <t>K’reutz</t>
  </si>
  <si>
    <t>…ropas polacas, habiéndoles muerto algunos centenares de hombres, cogídoles 300 prisioneros, inclusos’ algunos oficiales; PARTE NO OFICIAL. y tomádoles dos cañones. La división del barón K’reutz, compuesta de 209 hombres de infantería y NOTICIAS EXTRANGERAS. de 53 cahallos con 80 piezas de.artillería, llegó á Prasnytz, en donde ai-ins rotoKiA. tante recibió orden de acelerar sus marchas para que hoy pasase el Vístula por los puentes echados cerca de…</t>
  </si>
  <si>
    <t>Lá, Ramón</t>
  </si>
  <si>
    <t>Ramón Lá</t>
  </si>
  <si>
    <t>…al defensor de la patria, 4 — --Preñea y fatil ejecaciooitS fruyecte tebre looiemier. Aíndada principalmente ea úúa autoridad del doctor ¿dan Smlth: su autor, y de dicho proyecto, D. Ramón Lá la columna de la religión, siendo innumerabla lot verso» que en su alabanza zaro de Dou v de Bbssoll, un tomo en 4.a Se bailará ea la librería de Perez. Ea la ae cantaron i presencia de una inmensa concurrencia de pacífico» habitantes de misma librería se hal…</t>
  </si>
  <si>
    <t>La-</t>
  </si>
  <si>
    <t>453</t>
  </si>
  <si>
    <t>…, Mauguin pide que el ministerio ponga, á disposición de la terio; manifiesta el sentimiento que lé,causa ver qué para, conseguir Cámara, no solo los documentos que ha indicado el general La- lq eleccipn. de Leopoldo se haya epgañ^ílo á los .pojacós- y pl.d» marque, sino: los relativos á las negociaciones con Rusia, y los tra .que en la, respuesta al discurso del Rey .se diga, que dé las pala tados hechos-con Portugal; pues aunque,estos documentos…</t>
  </si>
  <si>
    <t>La-Vaca, Josef Antonio</t>
  </si>
  <si>
    <t>Josef Antonio La-Vaca</t>
  </si>
  <si>
    <t>…cino de Muqzuiai 'en Vizcaya V B, léaqüin y D. Antonio Orive, de Bilbao, D. Domin para las mejoras de diezmo, medio diezmo y cuarto, bajo las condiciones que se lee go Garmendia ; D. Josef Antonio La-Vaca y D. Bartolomé Martines , vecino» de Cas rán en el pliego que las conttrue y está de manifiesto en la escríbanla de la subdele tra-Urdíales-, gado n al c.:rgo de Fernandez de Cuevas. LA IMPRENTA REAL.</t>
  </si>
  <si>
    <t>Labielski</t>
  </si>
  <si>
    <t>…el distrito de Konnin : continúan batiéndose con estas avan-: zadas los soldados del levantamiento en masa. El general do bri ' Berlín $ Je Agosto. gada Jaraczéwskí, y el teniente general Labielski, de las tropas El consejero de estado Anciílon ha sido nombrado ministra olacas que maniobran en el wojewodschaf? dq Plozk, haq fa- de Negocios extrqngeros. El conde Bernstorff sigue dirigiendo Slecido víctimas del cólera-morbo. ciertos negocios de este minis…</t>
  </si>
  <si>
    <t>Labrador, Pedro Gómez</t>
  </si>
  <si>
    <t>Pedro Gómez Labrador</t>
  </si>
  <si>
    <t>…aproximar- « Antes que Carlos x tenga tiempo para reflexionar sobre sus ~ie'y besarle los pies. triunfos, caerá á últimos «le Julia DunMe algún tiéfoiápo aodari • ' 'El Excmo. St. D. Pedro Gómez Labrador, embajador del criante, y después encontrará asilo j le revolución sééá sangrienta, Rey de España cerca de la Santa Sede , há tenido el honor de pre jpero corta. Los ministros de la Iglesia serán perseguidos ^tinque sentir á la congregación general de; carden…</t>
  </si>
  <si>
    <t>Lachman</t>
  </si>
  <si>
    <t>…para cerrarse laí. sesión llegó un jnensage del Rey, el polaco Valentino con 39 cazadores, mucha caballería y alguno» ciüU leyó el Presidente en alta voz, y decia asi: cañones. El coronel Lachman se retiró sin que los polacos lo in . ruega á la Cámara de lós Comunes que inmediatamente comodasen mucho hasta Russk, en donde recibió algunos refuer tomen ií» medidas que juzgue necesarias para asegurar, en caso de zos del barón Sacken con orden de atacar a…</t>
  </si>
  <si>
    <t>Lachmann</t>
  </si>
  <si>
    <t>…los pueblos situado» á lo largo de Wkra, Maluszyn, Sochic. Zyn y K.uch«ry ¿aparentó tomar la mías y en las principaíes ciudades dé RBélgica -, la misip^dejoi ofensivi,mandando al coronel Lachmann que se dirigiese a Saphacn- Abcrcomby en Maestrisfit,7 el ñ|c»i^»Ip dé.tó» zyn con éiiatro escuadrones de los lanceros dé Nowomirgoród f parece que anunciajuma, chas muy ;«0Ki¡pa,.5e.. hab^a .»n ^bpe Ilatmna cosacos, tomando posición en Nowámtasto y qué.ataca…</t>
  </si>
  <si>
    <t>Ladrón, Santos</t>
  </si>
  <si>
    <t>Santos Ladrón</t>
  </si>
  <si>
    <t>228</t>
  </si>
  <si>
    <t>…venta-en Mádriden la librería de Matute, - sol re las.aperatianes de ¡os partospor Eá atención 4 mérito y. distinguidcn senricios dcl mariscal de v. ‘it. Frece ptot gfdtjah* campo D. Santos Ladrón, segundo cabo del vireinato de Navarra, D. J-oscf Vcotura Pastor, cirujano que fue, en está corte dei bq»■y ^&gt;hernádor militar. de Pntiplona, ha j tenido 4 biepi ■'*! Rñr pitalgeneraLdé lá Pastan; segunda edicion, corregida y aumentamuestro Señor conferirlc'e…</t>
  </si>
  <si>
    <t>Lafayctte</t>
  </si>
  <si>
    <t>…y sus amigos desean ía guerra y preWbdeh hecho respetar por todas paites los derechos de la nación francesa. provacar la- insurrección de las demás naciones; pues solo han da- El general Lafayctte. El Ministro de Negocios extrangeros</t>
  </si>
  <si>
    <t>Lafayetle</t>
  </si>
  <si>
    <t>…s que sirven en Bélgica; á los que lo han hecho en los ejércitos de Ñá Leído él último párrafo del artículo que dice: «El artículo presente se peles , Ib paña y otros países, y al general Lafayetle que ha militado en los podrá modificar en adelante, con tal que la legislatura que lo haya de revisar a ngl o-americanos. reciba este encargo de la que le preceda”: pide la palabra Mr. C. Perier; y MM. de Ludre y Odilon-Barrot proponen que se sustituya este p…</t>
  </si>
  <si>
    <t>Lafayette</t>
  </si>
  <si>
    <t>…icha sentencia por el tribunal de la Cámara de los Pares Varios individuos de ella salie PARTE NO OFICIAL. ron de Paris, y algunos enviaron al gobierno su renuncia.(^íorw/r.) — El general Lafayette ha hecho dimisión del empleo de co NOTICIAS EXTRANGERAS. mandante general de los guardias nacionales del reino, y S. M. la VUSIA. ha admitido. Por decretos de 26 del corriente se ha servido S. M. nombrar Petersburgo 6 de Diciembre. al teniente general Lobau c…</t>
  </si>
  <si>
    <t>188</t>
  </si>
  <si>
    <t>…melé continúa. No es pues-extraño que el pueblo haya bre profesor de historia. (Risotásiás.) &gt; ; ; • .-¡no concebido inquietud viendo que no tenia tropas, / que.se hallaba Aqui-el general Lafayette contrita á otra especie-que expuso él ensus puertasun gran númerodeextrangeros. Su agitación era tan preopinante acerca de la posición del: Austria y de la Rusia, s;í ¡grande, que.nuestros conciudadanos,quisieron impedirme mi mar Mr. Gisfaot. Creo que. debo .…</t>
  </si>
  <si>
    <t>…ión derecho ¿ izquierdo-no toman parte en la deliberación. -de su dignidad y de su honor. (.Adhesión á los centros.) Observa Mr. Lemercier que desechado el párrafo 9.° queda un El general Lafayette rebate las razones de Mr. Sebastiani, havacío en la contestación; suscítase con este motivo otra discusión, -ciéndole varias preguntas acerca de ló ocurrido á Italia, y de lo que termina aprobando con alguna modificación ,1a nueva redac que se piensa hacer, e…</t>
  </si>
  <si>
    <t>…riza al pensar en las explicaciones vagas y violentas que se han dado respecto á de los centros. la salida del ejército francés de Bélgica; pues ve demostrado que los soldados El general Lafayette expone que á pesar de sus 73 años no puede menos de esta Francia en otro tiempo tan respetada, han obedecido las órdenes de los de romper el silencio para oponerse al ministerio, pues ve que la nación fran fabricantes de protocolos de Lóndres, y que estos han…</t>
  </si>
  <si>
    <t>…arís 16 á 16__1. _ Santander 4 b.__Bilbao J-daño. _ ne se remitan al presidente de la junta de ministros. Cádiz 4 ídem._.Sevilla ídem ídem.__Málaga par.__ Granada 4 daño. _ _ ' El general Lafayette observa , que á pesar de lo que se dice en estas expo Alicante par__-Valencia 4 daño.__Barcelona á pesos fuertes i i -i benef.__ siciones, no se debe mirar como perdida la causa de Polonia, pues por sensi Zaragoza i daño. Cor uña J ídem—Santiago 1 ídem__ Desc…</t>
  </si>
  <si>
    <t>LafaytUt</t>
  </si>
  <si>
    <t>…cualquier parte adonde véia. despuntar Ja" insurrección. Pues resolverá.” (Bien, bien: adhesión en io's centros.) á «te sistema se os quiere conducir.»Hemos olvidado esa* coali El general LafaytUt. Pido la palabra. (A la votación ! i la</t>
  </si>
  <si>
    <t>Laffiyette</t>
  </si>
  <si>
    <t>…res. Con todo, pue préstito Resil dé España 63$. Renta perpetua de ídem 50 J. de que la confi inza de los polacos descanse en el talento extraor —A consecuencia de la dimisión del general Laffiyette la han dinario del g?fe militar que piensan poner al frente de sus ejérci solicitado también hasta 14 oficiales del estado mayor general de tos. Es probable que les opongamos el conde Jabalkinsky, cuyo la guardia nacional. mérito consiste solo en haber lograd…</t>
  </si>
  <si>
    <t>Lafita, Mariano</t>
  </si>
  <si>
    <t>Mariano Lafita</t>
  </si>
  <si>
    <t>…la ciudad de Barcelona, á , di-póir S. AiR. continuaba manteniendo elorden.» (G. dt F.) D. Mateo Cortés y. Zalon, y para las dos de la ciudad de Valen cia, á P. Josef Baoquells y D. Mariano Lafita. Srgtmdodrtícuio ¡acodo de la Gaceta de Francia. ‘lmii... i—1 a*'n:i v . Primera proposición. Se fregara mus revolución foraresta- CAMBIOS OEl JDIA. . hlectr larepailita francesa. Ióndni $8| á é—Parí* id papel.Santander é beneficio.— No es posible dudarque ex…</t>
  </si>
  <si>
    <t>Lafsyette</t>
  </si>
  <si>
    <t>148</t>
  </si>
  <si>
    <t>…,los Comunes del 4 se presenta- la comitiva, después de pasar por la calle rie S. Honorato, ion varias exposiciones de Irlanda, én qñé se pedia la anulación del , llegó á casa del general Lafsyette, y este bajó á recibirla. Uno de acta de unión; con este motivo Mr. Ó’Connell declaró que estaba ella.pronunció un discuno, en que proponía se erigiesejtajmonuconvencido de que-si no Se daba prisa la Cámara á revocar esto acto* tnénto. *n memoria de los polac…</t>
  </si>
  <si>
    <t>Lafucnte</t>
  </si>
  <si>
    <t>…o de sus edecanes con el objeto de ganar y excitar las tro za el divorcio. Podemos asegurar sin temor, que semejante proposición jamas pas á sublevarse contra el vicepresidente el general Lafucnte; pero este, ha se hubiera presentado á una Cámara nacional; Se decretó, es verdad, y se apro biendo conseguido el poder descubrir el proyecto de Gamarra, le arrestó y bó el divorcio en aquellos aciagos y funestos dias de 2 y 3 de Setiembre de embarcó en un na…</t>
  </si>
  <si>
    <t>Lagaña, Antonio de Hería y</t>
  </si>
  <si>
    <t>Antonio de Hería y Lagaña</t>
  </si>
  <si>
    <t>…ales. Quien quisiere hacer postura i dichos capitales de censos, 6 á al guno de ellos, acoda é ta expresada subdelegacion gaetnl, por su escribanía al carge gento mayor el coronal D. Antonio de Hería y Lagaña; ai |Mallon de vo «le Salaya . dentro .del término de nueve dias. EN LA IMPRENTA REAL .</t>
  </si>
  <si>
    <t>Lagowski</t>
  </si>
  <si>
    <t>…rprender el pueblo ingles por ilusiones , ni deducirá - Extracto del parte dado; en 2ó de Febrero., por el teniente de que la democrácia haya sido ventajosa á la prosperidad dé la coronel Lagowski, gefe de las guerrillas desde Razimievz hasta América, que deba producir en Inglaterra los mismos resultadas Zawichost. ' benéficos. (Escuchad, escuchad.) Mas dejemos á los Estados-Uni »E1 ardor de nuestra tropa se aumentó al comunicarle la or dos: no'se hall…</t>
  </si>
  <si>
    <t>Lague</t>
  </si>
  <si>
    <t>…n dos regimientos de guardias de ____Una carta de Cartagena de fecha de 16 de Mayo recibida corps de infantería, destacada con su artillería, y el regimiento en Lóndres, dice: »E1 general Lague, que manda las tropas, se de húsares de la guardia, marchó «obre Lomza; ya algunos días ha apoderado del punto que ocupaban los insurgentes. Se ha pues antes habían sido destacados hácia Bielsk otros dos regimientos de to en marcha con 19 hombres, con los que…</t>
  </si>
  <si>
    <t>Laiglesia, F. de</t>
  </si>
  <si>
    <t>F. de Laiglesia</t>
  </si>
  <si>
    <t>274</t>
  </si>
  <si>
    <t>…aballería pasado ; señores, tanta libertad hay como en la palma de mi éspaflola, escritos para los alumnos de la Real escuela militar de mañoa-Aotro. equitación de está corte, por.D. F. de Laiglesia. y Darrac, su ac? Hef se ha mandado detener esta caricatura. (Coti) tuál director. 'Véndese en la.ithprema Real, en pasta y adornada ____ Un periódico liberal del Oeste que al principió proscribió de.láminas á 30 reales. , , ‘ , en masa iodos los realistas dé…</t>
  </si>
  <si>
    <t>Lainarque</t>
  </si>
  <si>
    <t>…Estoy ronco, si no protestan*: cluye pidiendo que se apruebe todo lo hecho durante los 100 dias. 'la Cámara no sabe sobre que voy á hablar. (Agitación.) De la misma Opinión es el general Lainarque. Presidente: Voy á consultar la Cámara para saber si quiere oir á Mr. Mau Mr. Dupin, sentando por principio que lo que un gobierno hace, puede guin..... hacerlo el que le sigue, deduce que los oficiales nombrados en 1813 han po 1 " A la derecha: ¡ Sobré qué 1…</t>
  </si>
  <si>
    <t>LaLeída</t>
  </si>
  <si>
    <t>…a nn coa nipuTADoa—Sesión de 2^ de Octubre. tos a dejar que goce su independencia una nación que proclama la soberanía popular, y desconoce el derecho divino: apoya la opinión del general LaLeída el acta, Mr. Las Caaes pide la palabra para leer una proposiciónal marque. mismo tiempo la pide Mr. «le Montalivet, ministro de la Instrucción pública, Mr. Prunélle se opone á ella, porque si se admite se causará mucho per pata presentar un proyecto de ley «o…</t>
  </si>
  <si>
    <t>Lamarcjiie</t>
  </si>
  <si>
    <t>…edida de excepción un lazareto sucio. Esta determinación relativa a los buques del ipiperio de sari fatal a aquel país. , _ Marruecos no tendrá efecto hasta el 23 del presente. El general Lamarcjiie elogia el valor y el patriotismo oe los habitantes de laVendée: dice qüe los ministros no están acordes entre sí, que el gobierno ha hecho mal en no comprar las armas que había en la Vendee, y apina que es ■oísa de couexcio.__Cotización dt hoy ¡i las tres de…</t>
  </si>
  <si>
    <t>Lamarqtie</t>
  </si>
  <si>
    <t>…ara pasa al orden del dia. citos , les llevó el terror y la desolación. Continúa la discusión de ayer. Hace ver á los partidarios de la segunda opiníott que el Ministerio ha he El general Lamarqtie halla muy diminutas las explicaciones dadas por el cho respecto á Bélgica lo mas justo, conveniente y seguro para evitar una ministro de Negocios extrangeros;.pues á mas de no aclarar sino algunos pun guerra general; y que por mas que se diga , si alguna vez…</t>
  </si>
  <si>
    <t>Lamarqüe</t>
  </si>
  <si>
    <t>…déua, la téunióa que habia desempeñado én Paria, cqa. respecto al punto de que se de Bélgica a Francia (Movimiento.) trataba, corroboró lo dichopor MM. Rogier y: Biesson acerca El general Lamarqüe. Pido la palabra. (Muchos Diputado/ del particular. Mr. de Blarguies dijo, que de lo que .acababa de que habiarC salido se apresuran í odvér í siu súieeitee. Mbvt~ oir no resultaba que:el Rey Luía Felipe te negase ¿ aceptar para miento de atención.') .n sí la…</t>
  </si>
  <si>
    <t>Lamarque</t>
  </si>
  <si>
    <t>…y con Mr. C. Perrier « presidente, dejando el sillón al vice-presidente, cluye diciendo que nunca será de dictamen de que se conquiste la subió i la tribuna; y haciendo ver que el general Lamarque ha Bélgica, pero que queriendo ella unirse á Francia no se debe des bía acriminado la política del ministerio de que él había sido in preciar la ofertay que para evitar la guerra conviene tomar una dividuo, pidió que el general explicase sus palabras. El gene…</t>
  </si>
  <si>
    <t>…os, y que nada sabe ni ha sabido de la también otro alboroto. (Cotidiana0 Orden de marchar dada al ejército polaco. - - ■ La Gaceta de Maguncia de 16 de Enero, asegura con refe El general Lamarque abunda en lá misma opinión-que Mr. rencia á cartas de Comercio, que los embajadores de las cinco po Mauguin: Mr. Dupin defiende la conducta del ministerio; y ha tencias han reconocido al príncipe dé Ofange como Soberana de blando de Polonia . dice: *» &lt; Qué d…</t>
  </si>
  <si>
    <t>…erando senado, aseguro, por medio dé guifí.Mr. Sebastian!, Mr. Salverfe, y el mariscal Soult la de V.E.,ásu augusto Soberano, quenada 00asustrae dal gnú ne sean, y cuando el mismo general Lamarque la pide, ¡quién querrá gocio para que aqui 00a hemos reunido. Aterrados por/las cir oponerse á las condiciones del gabinete de Lóndres, cuya infrac cunstancias, tal vez desconfiaríamos da podar hallar quto digna ción'Pos ocasionaría infaliblemente la guerra,…</t>
  </si>
  <si>
    <t>…l derecho' propio y el régimen de1 "absoluti&gt;mo, decia , no había que esperar econo violentar el a geno.” mías . toda quepa era inútil i .per.o libertad y econ ¡mía van siempre El general Lamarque alabe la conducta , observada pot el juntas. Franqueza y justicia son sinónimas: v pue-to que tenemos Rey, dü idea da tos tratados de 1814 y 1815 respecto á los limi ministros que gustan.de oír la ye d.d, voy á decírsela.” Mr D»* tes de Francia; manifiesta qu…</t>
  </si>
  <si>
    <t>…del- «eneial Semelé, belión ; acusad á los gtfts. qué aseguran ha firmado la asociación de la Moselle. (G. de F.) Por varios decretos expedidos en Plasencia ha licenciado la ar W general Lamarque dijo anta de ayer en la tribuna, que la chiduquesa María Luisa al regimiento designado con su nombre ,y Francia en el afio de 1/89 se hallaba en mejor, situación con res separado de sus destinos £ todos los oficiales y empleados militares pecto al exterior, q…</t>
  </si>
  <si>
    <t>…ngreso, que será inútil ____.Se asegura que ha llegado ya á; París la diputación bélga enéii fb'SdéésíVdl en raión de que el Austria en su marcha victoriosa carga&lt;la de ofrecer al general Lamarque el mando en ge(e del ejér ha frustrado todas hs' esperanzas de los patriotas. Habiendo obteni cito, y que ya había dado los primero* poso* para lograrló.~(Cbrdo lo que deseaba, el prip£ipc/de; Metternich no tendrá dificultad, reo frntues.) ... como puede muy…</t>
  </si>
  <si>
    <t>…no se pone guerra en lugar de, tuales. Mr, Fenusac maniliesta que en el día (lá preponderancia de necesidad- . F/ancia en los. asuntos de Europa dependerá mucho mas de su fuer El 'general Lamarque. Scfiores, al silencio obstinado de nues za moral que, de- lajprpsperidad de sus armas. tro miriritrode Negocien, extrangeros han sucedido unas declara «Para couirtover lás naciones, dice, para sacarlas de su apatía ciones qué nos hacen echar de menos aquel s…</t>
  </si>
  <si>
    <t>•*; rDélener á nuéstros soldados en está ocasión , « como dina el general Lamarque, hacer mito en el fango; es acabar de'hacernosh Tolo/a 12 de Agosto. - ■J':; risa ¿fcrEurope..... Puede ser, sin embargo, que estas noticias sean Lo* períód¡co*¡ogl*»c»,rec¡bido* en Pana la tarde del 9, y inexactas, y puede que se equivoquen en Bruselas sobre…</t>
  </si>
  <si>
    <t>…ejerza bién invadidas. siempre la influencia que le pertenece entre los gabinetes europeos. (Risa.') Pide al ministerio piense en la independencia nacional, en ia seguridad del El general Lamarque sube á la tribuna. Estado, y en la organización de la guardia nacional movible; pues si cuanto Mr. Prunelle pide y obtiene la palabra para quejarse de que Mr. Mauantes no presenta un proyecto sobre este particular, él lo presentará: trae á la guin haya dicho…</t>
  </si>
  <si>
    <t>…er clare si quiere sostener Jo que dijo en su respuesta .al discurso del trono, ó reno de donde no te había retirado,'y sí separado un momento, no iicncem adoptar la propuesta dél general Lamarque. barazo en admitir é! reto: y mat bien suspenderá que retirará su propeascioa. E'u rí czntre: Ciérrese la discusión! Ciérrese la discusión! -había retirado, concluye, mi propuesta*,; ahora el ministerio me deisfis en Mr. Mosbourg se opone n la propuesta de Mr…</t>
  </si>
  <si>
    <t>…cto pasa á las co Las insignias entregadas son : l.° EL pendón de Castilla morado con león ymisiones. castillo bordados de oro, y-el lema siguiente: La Reina Cristina d los gra El general Lamarque lee !a propuesta sobre movilización de la guardia nadero! de la Guardia Real de infantería. nacional; y después de un corto debate, se acuerda que la discusión sobre este 27 Una bandera coronela con las armas Reales, y de los regimientos departicular sea desp…</t>
  </si>
  <si>
    <t>…también es relativa á instrucción: Mr. de Montalivet indi ca que para evitar confusión seria oportuno que la proposición de Mr. Las Ca Prosigue la discusión sobre la propuesta del general Lamarque. Mr. de aes pase á la comisión encargada de examinar el proyecto del gobierno. Ludre considera la guardia nacional movible como instituto de paz, asi Mr. Sal verte cree que antes de resolver .sobre la proposición de Mr. Las Cazes como lo es la landwehr de Pru…</t>
  </si>
  <si>
    <t>…rcer párrafo del mismo artículo excluye del servicio i tos va t. Cahors también ha habido graves desórdenes con motivo de haberse gamundos, la Cámara los declara apto* para él. El general Lamarque propone reunido lo» derechos. Se dice que lo* amotinados no se han contentado ahora una adición, tuyo principal objeto es declarar que el completo del ejército al cea quemar los registros, sinqVjue también han pegado fuego á la casa donde pie de guerra será d…</t>
  </si>
  <si>
    <t>…CAS ción; acordaos del imperio romano conquistado por los bárbaros.” loscrlps. sobre el gran libro at 5 por loo al Ldndres i 90 dias Cádiz til. Mt. Pelet combate la propuesta del general Lamarque, y apoya la Opi conc. 36! din. sin operaciones. ’ í f. Sevilla id. id. nión de Mr. Guizot, y Mr. Deludre la del general Lamarque. DichasTítulos id.al alportador4 por 100,00.de 5 por 100, OO. Amsterda»,París 15 19.'00. GranadaMálaga i1 4ii¡ b.d. ' Contesta el…</t>
  </si>
  <si>
    <t>…a soberanía del'pueblo, y por consiguiente la inde Mr. Boyer adhiere en todo á la propuesta que se discute. pendencia de la opinión y del voto de cada francés, ¡ pensareis asi! El general Lamarque desearla que ei proyecto de que s* trata .comprendie «Sin embargo; ic consumó 1* obra. Henrique v fue desterrado; pero se la organización del ejército, arreglase ia fuerza que debe tener, asi en paz «dónde'estan los poderes de la sociedad y quién ios podrá re…</t>
  </si>
  <si>
    <t>…id.: de aquel hombre extraordinario. vico, á 105 rs. la carga. _ . . fot- Trigo, á 58 rs. fanega: centeno, á 30 Id.: maíz, i 26 id.: vino, á Mr. de Ludre declara que ¿1 ha dado al general Lamarque la memoria del mariscal Soult: monona que i sus ojos es una obra digna de que la estudien 21 rs. el cántaro. lo* militares. El mariscal responde que es una obra particular que á nadie se Figo. Trigo, á 50 rs. Anega: centeno, á 28 id.: maíz, á 24 id.: vino, á…</t>
  </si>
  <si>
    <t>Lamarqut</t>
  </si>
  <si>
    <t>…e dictámsÓ, fundándose en la duda de que el gobier tion nos prescríbela obligacionde pioponer elordendeJ dio., no francés se prestase á. sus, deseos: Mjr.Deleuzor.uuo de estos, El general Lamarqut. «Señores, si en una de las éltimas sefue de opinión qUese" ¿fréciése lacoronáal principé‘Carlos, ar liones On miaiitrÓ, depositario dé la- cónfianze de Carlos x , hu chiduque de Austria, -primer guerrero del mundo, dijo, desde biera subidai esta tribuna, y n…</t>
  </si>
  <si>
    <t>Lamorquc</t>
  </si>
  <si>
    <t>…. de Par, el que acabaría con clla.si.aun estuviese viva; pero.ha muerto, y van Perier que vengan las bombas de apagar los incendios? ¡La ocasión era tan * enterrarla. Aquel es el general Lamorquc, que será infaliblemente mariscal oportuna! Por miedo, respondió otro, de que se mojasen los centros y el tér de Francia si tenemos guerra, con.lo. cual.puede.contar de seguro. mino medio. Qué digan ahora que el gobierno representativo no es muy diver Hé aquí…</t>
  </si>
  <si>
    <t>Lampercz, Pedro</t>
  </si>
  <si>
    <t>Pedro Lampercz</t>
  </si>
  <si>
    <t>…0j i»3y a rs.mrs.a mrs.de réditode principal,aoual: a.0y 3608,150ders.réditos:de principal,4.a 14U yducados«47 y 17dé mrs.los viede tería al mando de sus coroneles los brigadieres D. Pedro Lampercz y D. Joa jos de 375 mrs. cada uno de principal, y 4,63a de réditos1 j.° 43:381 rs. ta mrs. de quín de Eguia: dos compañías dtl Real cuerpo de ártillería at inando del ca -capital, y 1,316 6 mrs. de réditos: 6.a 8,194 rs. y 4 mrs. de capital, y 348 de rédito!: pitán D.…</t>
  </si>
  <si>
    <t>Lamy</t>
  </si>
  <si>
    <t>…ndo cen, deben sufrir las cargas del Estado; y por lo tanto están obligados á servir tales amenazas que tuvo que huir. Pero habiéndose aumentado con esto la Agi en el ejército. El coronel Lamy no considera el servicio como contribución, tación dé los alborotadores, se vieron precisados i concurrir con tropas de li sino como un deber moral y cívico: por lo mismo se opone á que siman en nea el prefecto y el general comandante del departamento, los qu…</t>
  </si>
  <si>
    <t>Lancaster</t>
  </si>
  <si>
    <t>…Precios corrientes Sr. Ignacio y Don duque de Lancaster-ó duque de D. de Caúaveral, en la Habana en 30 de Julio ele 1831. quín la Roca, Sr. ' • -* 1 / D. y poseedores Agustín Sr. conde Lancaster, Josef que de Cervellon, Echararri, Azúcar blanca... ............................de 9 á 11 rs. arroba. respectivamente füeron de las encomiendas de Reina, Sta. Cruz de la Zarza, Basti .. Idem quebrada.............................. de í 6f id. mentos de Montle…</t>
  </si>
  <si>
    <t>Lanfranco, Antonio</t>
  </si>
  <si>
    <t>Antonio Lanfranco</t>
  </si>
  <si>
    <t>…an quedado por fallecimiento intestado de D. Valero una canongía de la catedral de Almería, vacante por muerte de Farlét , cadete que fue del Real cuerpo de Guardias de la Persona D. Antonio Lanfranco, á D. Joaquín Pastorfido, racionero mas del Rey, para que en el término de 30 dias comparezcan á dedu antiguo de la misma, y para la resulta 4 D. Rafael Tomas de Mon cirle por sí ó por medio de procurador en el juzgado privilegiada tes: para otra canongía de…</t>
  </si>
  <si>
    <t>Lanskoi</t>
  </si>
  <si>
    <t>…s, y 40 soldaos,;entra los cuales se mer cuerpo del ejército, y. el terceto de caballería. Dentro de p&amp;' eos dias se emprenderán coa vigor las operaciones ofensivas. La*" ¿alió el coronel Lanskoi, según aseguraron los,prisioneros: se aho tropas se hallan en la mejor ,disposición y ei» el -mejor estado, de garan i oficiales y 1S soldados; les cojimos prisioneros un porta modo que no parece hamhecho en el rigor del'invierno marchas estandarte ,22 soldao…</t>
  </si>
  <si>
    <t>Lanuza, Antonio López de</t>
  </si>
  <si>
    <t>Antonio López de Lanuza</t>
  </si>
  <si>
    <t>…e Razóla árccoger el tomp ^.f dft dicha obra, y. —Los acreedores á los bienes pertenecientas a la testamentaría adelantar él importe deld*0, uue está en prensa, y se entregan á de D. Antonio López de Lanuza , abogado que fue del colegio d« la roavór brevedad. ''-0 ■^:r' c;ta «Hté , usarán del derecho de que se crean asistidos en. el 4-^ suscripto*» á la,obra, titubada Manual Je platería ínfJt?. ¡uzgado^del Sr. ^calera, teniente de corregidor de está villa, y ca,…</t>
  </si>
  <si>
    <t>Laquintana, Manuel de</t>
  </si>
  <si>
    <t>Manuel de Laquintana</t>
  </si>
  <si>
    <t>…1? los pascosrnintares de^ zparispal Pie|Mtsch llar, D, Ensebio María Ortiz de Zárate; D. Felipe Gortrtéz de Hüm»enormes masas ac hombres quese reúnen ásu retavuardi a; serán ran; D. Manuel de Laquintana; D; Bemárdino Herafia1; Di -Pedro tínicamente destinados i someter ó á.matarf un .mfjápd^^e \fapf*, Qliver; D. Joaquín Mortola; al Sr.' D. Jteef María-Moscoso de Es notoria nuestra simpatía con Iqs pefenSores . p? Varspviajf pcrp Altaiñira , y D. Esteban de G…</t>
  </si>
  <si>
    <t>Larabit</t>
  </si>
  <si>
    <t>…ad, á la cual parece ha estado reducida la polí general sobre el-proyecto de contestación al discurso del trono. tica del gabinete de Palais-Royal. ¿Ha existido alguna relación El general Larabit dice, que de las 18 ó 2o plazas fortifica éntre el cuartel general del mariscal Gerard y el príncipe dé das que hay en Bélgica, 12 por lo menos se construyeron ó per Orange? No. ; Este último verifica su retirada por tener en su pre feccionaron con las contri…</t>
  </si>
  <si>
    <t>Larg, Antonio</t>
  </si>
  <si>
    <t>Antonio Larg</t>
  </si>
  <si>
    <t>…ara dé varias;enfermedades, traducido, corraMomtes, ffiñboy partido de.jPprtp al ponerse en marcha los regimientos y tdo y aumentado con notas en esta segunda Impresión por el Dr. D. Antonio Larg an,' profesor y cirugía ya- paste.—Trasteo de medicina en 4.?* *4 rt. en : un tomó batallones destinados a la defensa dél reino, contra quien quiera que osare ata !‘ humoroStr, sotrieo-yrietico instrucción de lós telético lottumoroe arreglada para to carlo ;■…</t>
  </si>
  <si>
    <t>Larramendi, Julián Calleja y</t>
  </si>
  <si>
    <t>Julián Calleja y Larramendi</t>
  </si>
  <si>
    <t>…rs. en rústica. Se hallará en la libre ble eficacia de la junta directiva ,_y á la actividad é inteligencia del director ría de la viuda de Cruz. facultativo arquitecto académico D. Julián Calleja y Larramendi (2) se debe —Nutvo ejercicio eotiiitmo con las oraciones que dice el sacerdote en la misa, al ver terminado en el corto espacio de dos afios un camino proyectado ya por puestas en latín y castellano, de modo que todos los fieles puedan entenderlas y de cirlas…</t>
  </si>
  <si>
    <t>Larrumbe, Antonio Calatayud y</t>
  </si>
  <si>
    <t>Antonio Calatayud y Larrumbe</t>
  </si>
  <si>
    <t>…a es la primera que tenemos en Francisco Tárrago y Riquelmi; y para una plaza de alcalde del riuestro idioma del expresado milord H.*4*, escritor aplaudido en consejo de Navarra £ D. Antonio Calatayud y Larrumbe. el siglo itvi ; un tomo én 12;® menor, adornado con una lámina, £ 8 rs. en pasta y 7 én rústica. Se hallará en la librería de Viana; en"Sevilla eti la de'Hidalgo, Barcelona én la de Sierra, Pam El-2 del corriente sufrió en esta corte la pena de muerte en plo…</t>
  </si>
  <si>
    <t>Latil, De</t>
  </si>
  <si>
    <t>De Latil</t>
  </si>
  <si>
    <t>…, ;y sí cuando esta* lo hubiesen desechado. -cwsion por ser ya las seis de la tarde. (.Monitor,') , (7»at/.) . •— - W Corrto franca, con referencia ! noticias de Tolon de. afi El ^cardenal De Latil ba celebrado ■ con;gran -pompá*el oficio &lt;de Diciembre dice asi: »No es el bey de i0,ran, como algunos de Navidad en la capilla católica de Edirr.burgo. S. M’ Cirloj x, Diarios lo han anunciado', el que rehúsa someterse , sino que e) SS. A A. RR. el duque y l…</t>
  </si>
  <si>
    <t>Latitar-</t>
  </si>
  <si>
    <t>…Continuó la discusión sobre la ley orgánica de la guardia na mo, recibidas en esta capital, aseguran que ya estaban abiertos los cional; hablaron varios diputados, entre ellos el general Latitar- tribunales, los cuales administraban justicia en nombre del Empe que, qtie tratando del árt. 72, relativo á los destacamentos y cuer- rador. La diputación que debía ir á presentarse á S- M. I., y cuya fos ¡¿estacados que deberá dar la guaidia nacional movible…</t>
  </si>
  <si>
    <t>Latnarquc</t>
  </si>
  <si>
    <t>582</t>
  </si>
  <si>
    <t>…odra reemplazar lo queVaádertruir.XRm'í/ojfItfzrropíwn.) XAlgunas voces: A 'la votación! A la votación!) f Mr. de Mosbourg -opina que la -cuestión principal,que según todas las El general Latnarquc dice que la aristocracia ha desaparecido á presencia de apariencias ha queridotl legislador que se examine por la Cámara de 1831, Ja sana-razón nacional : qoe Luis xvtti al dar la constitución ignoraba la dife es la del derecho hereditario, como ha manifestad…</t>
  </si>
  <si>
    <t>Latorre, Mariaqo</t>
  </si>
  <si>
    <t>Mariaqo Latorre</t>
  </si>
  <si>
    <t>…premios‘de primer orden, que consistían,en medallas de plata, fueron ballería de Vkilvzro presupuestas por el arquitecto de cuarteles en la cantidad de obtenidos .por Jos señores.D. Mariaqo Latorre , D...Pedro Pérez, D. Luís An Sñéí'éfti rs., para cuyo primer rematé se ha SCÓalado'etd'a t de Setiembre prtalmo, gulo. D. Manuel,Éordons, D. Joscf Hemcterio.de Arriaga, D. Restituto estradosy pare eldesegundo'la ordrnaciony último^'ltodrid.el to del U.tnismú…</t>
  </si>
  <si>
    <t>Laved-m, Antonio</t>
  </si>
  <si>
    <t>Antonio Laved-m</t>
  </si>
  <si>
    <t>…—Compendio sobre las enfermedades venéreas del Dr. Juan Federico Frltze, tradu mado la medida de despacharlos por clases en beneficio de loe tenedores y de cido al castellano por D. Antonio Laved-m: un tomo en 4.0 en pasta á 13 rs.—•Trata da elemental de química bajo nuevo orden, y conforme á losdescubrimíentos moderada, la brevedad de la» operaciones del establecimiento. con láminas, por Mr. Lavoisier, traducidos al castellano porD. Juan Manuel Mutarri…</t>
  </si>
  <si>
    <t>Lázard, Andrés Josef</t>
  </si>
  <si>
    <t>Andrés Josef Lázard</t>
  </si>
  <si>
    <t>…da \a Kazon tujeta al amor , ó lebra el 2.1 de DicietnbVe' último exáménei,p¿blÍcos 6;' la, de ñi la Conetáéci'a 'premiada, y ademas varios versos , chandas 8Íc.{ ños, qué regenta D. Andrés Josef Lázard.^Se^presentar^' m^ 46 ñiños, .qite en sus rinpui|atiiV ipánife^taróij' hallarse bien insTrui» habiendo procurado reunit lo útil 4 16 agradable iun tomo en»:01 doi éh los ramos que, t;pñstitujfén la primera'ejaieñanza ¿^¡uñ, el Se vende á 6-rs. én rústiCá f 8…</t>
  </si>
  <si>
    <t>Lcduéhowski</t>
  </si>
  <si>
    <t>…anos que habia en, esta capital han sido indultado»87, de los cuales han salido ya par* regresar á los Estados pontificio» 35, y Stick ,gcfe.de estado mayor del ejército iwo, y el conde Lcduéhowski, co- pedido pasaporte 52. {Fmsói ssm.) ■ &gt; roocl polaco. , . , - El mismo periódico : anuncia qiaemáfiánainsertará una carta del general ■ ■ — .Sabemos que ayer (l.° de Octubre) un.correo de gabinete ruso ha sido el Tusó Rudiger, que se lamenta de versé- obli…</t>
  </si>
  <si>
    <t>LcQpolqb</t>
  </si>
  <si>
    <t>…é estaban muy falcas* y las compañía» apeqps tenían 5,0 hom1 U ' ]. :í h I • .BruselasAyerllegó á esta ({udad\Mr. de £rou&lt;j|s|te^ nnp de nuestros i ¿f\ comisionados' en L^nd^s. gl príncipe LcQpolqb ^jgue coi - búépia' T - Hablando desella la Revolución seexpíicajsi: I? Je Íáispoíiciohesf el gratide obstáculo no es ya el Jjüxemburgó sjno el - «Á vista de la herniosa bandera tricolor' coronada del gallo, limburgo; de modo que sobre este punto giran ahora…</t>
  </si>
  <si>
    <t>Le, Josef María</t>
  </si>
  <si>
    <t>Josef María Le</t>
  </si>
  <si>
    <t>…fico nnivertal acudirán á la librería de Ra zóla á recoger el cuaderno núm. 13 del tomo 3.a de dicha obra, y adelantar el im las Torres á D. León Chamochin; para la de Rivadavia á D. Josef María Le porte del siguiente. Continúa abierta la suscripción. brón; para la de Archídona á D. Pedro Gallardo y Lucena; para la de lo* ----- Los. suscriptores al Diccionario de Veterinaria, por D. Cirios Rtsueflo, acudirás A Barrios del Campo de Gibraltar á D. Andrés…</t>
  </si>
  <si>
    <t>Ledesma, Manuel</t>
  </si>
  <si>
    <t>Manuel Ledesma</t>
  </si>
  <si>
    <t>…ún, ellos este gefe hasta el día 28 de-Mayo no de Cuba el ticencKidó D: Leonardo Bravo, teniente regidorHel había encontrado ningún obstáculo, ni visto enemigos en la*mar mismo, y*D. Manuel Ledesma; pronunciando el discurSósiguiente: cha hacia Lituania, Un cuerpo de caballería rusa, compuesto de «Señor: La ciudad de Santiago de Gul», en ia isla de este mil hombres, entre dragones y cosacos,: hace algunas correrías en nombre, constante ;en sus principios…</t>
  </si>
  <si>
    <t>Ledesma, Manuel de</t>
  </si>
  <si>
    <t>Manuel de Ledesma</t>
  </si>
  <si>
    <t>…ará sus credenciales. ayuntamiento de la ciudad de Puerto-Ríe», D. Esteban de Ayala, Como el Pontífice que se elija debe reunirlas dos terceras par vo:al de la junta de Correos, 7 D. Manuel de Ledesma: el prime tes de los votos, mas uno, es necesario que por lo menos se reúnan ro tuvo la honra de pronunciar el discurso siguiente: en cónclave 19 Cardenales. «Señor: La capital de la isla de San Juan de Puerto-Rico, Continúan los escrutinios y los accésit, pe…</t>
  </si>
  <si>
    <t>Ledóchowski</t>
  </si>
  <si>
    <t>…jos franceses. Se ha publicado una extensa carta dirigida el día 3 del corrien "Ayer mañana se difundió la admiración, el espanto y el ter*¿ te por el general Diebitsch al coronel conde Ledóchowski ror en toda la población de Tolósa, al saber'cuándo amaneció mandante de la plaza de hfodlin, invitándole á. que entregúela que durante lá noche se habían derribado y cqndúcido á las iglóf plaza á las tropas imperiales. El feld-mariscal al anunciar: las Vic s…</t>
  </si>
  <si>
    <t>Ledochowski</t>
  </si>
  <si>
    <t>…l- dé Varsovia; pero Mr. Kaminski .vicegobernador, PARTE NO OFICIAL. - desempeña interinamente este destiño , el cual será cónferido, según se dice, al general Rullie ó al general conde Ledochowski, co NOTICIAS EXTRANGERAS. mandante de la plaza de Modlin. : tURQUIA. ‘y En estos últimos dias se habían propalado otra vez las noticias alarmantes deque sé había pedido se suspendiese la libertad -de la Senlim 28 de Mayo.' ' ' prensa ó que siguiese con cierta…</t>
  </si>
  <si>
    <t>Lefton</t>
  </si>
  <si>
    <t>…l modo como fue recibido y saludado Pourquci man Papa S. G. por la multitud, probó que no se habia olvidado al héroe de laa cien be* M’a-t-il fait camm'fa. tallas; y en seguida el lord Lefton, el duque y la duquesa de Richemond y En el teatro da la Gaite se está representando hace días la comedía intitu otros varios personajes. lada Lar hermanas de leche-, pero Mr. Sabastiani nos ba suplicado que anun Las compañías 4® la trtille.ría Real y loa reg…</t>
  </si>
  <si>
    <t>Legces</t>
  </si>
  <si>
    <t>…nea de zeelat) con sedente de Cartagena, se han confirasdo los alborotos de esta ou-; lá condición de estar en lo sucesivo á las Órdenes de un .visir, y dad, de donde ha salido el general Legces para ir á atacar á Santa gobernarse como república. Loe turcos emigrados i nuestras froaip» Marta, y el general . Cañero lía salido i su encuentro con ISO taras atribuyen con razón sus criminales movimientos á la funesta hombres pera detenerle. El almirante i…</t>
  </si>
  <si>
    <t>Legues</t>
  </si>
  <si>
    <t>27J ¡aturando fue sus ISÓ hombre» W» mn bastante* para hacer frea día, y disgustar á los que tienen derecho á ello, poniendo en duda te al general Legues, y se ha refugiado con los suyos en la balan* su carácter de recompensa nacional, única cosa que ledaba mérito i •dra Kangaroo, en la que ha sido conducido á la Jamaica. El ge- sus ojos. El ministerio ha conseguido su objeto, ha hallado arbi .neral Legnes 30…</t>
  </si>
  <si>
    <t>Leiva, Antonio Covarrublas y</t>
  </si>
  <si>
    <t>Antonio Covarrublas y Leiva</t>
  </si>
  <si>
    <t>…Vera. Avila, Juan Urbina, &lt;1 P. Fr. Josef de Sigílenla y el P. D. Tomas Vicente Tosca. Lengua francesa. Primeros: D. Josef Mascara* y D. Francisco Javier 9. ° D. Hugo de Moneada, D. Antonio Covarrublas y Leiva, el Cardenal Silíceo, Antonio Perez, Bartolomé de Carranza y D. Josef Pellicer. Burgos. Segundos: D. Antonio Heredia y D. Antonio Socueva.. rt». D. Pedro González de Mendoza, Vasco NnOez de Valboa, D. Melchor de Ma Lengua ingleta. Primero: D. Pedro Madrazo. S…</t>
  </si>
  <si>
    <t>Lelewel</t>
  </si>
  <si>
    <t>…ismo no ral Dembinsky manda el ejército: los individuos del gobierno el príncipe ' se encuentra sino en los países en donde el Soberano, bien sea príncipe, ó bien Czartorinsky, el profesor Lelewel y el conde Ostrowsky, que mandaba en gesenado ó congreso popular, domina ó aplica arbitrariamente las leyes: en este fe la guardia nacional, han hecho su dimisión; y el primero de estos tres se sentido, pues, no hay en la Europa cristiana gobierno absoluto, r…</t>
  </si>
  <si>
    <t>Lelewel, J.</t>
  </si>
  <si>
    <t>J. Lelewel</t>
  </si>
  <si>
    <t>…Jueves: 13 de Octubre de 18 31 GACETA DE MADRID. ARTICULO DE OFICIO. do del 7 de Setiembre, en la cual se dió parte de la dimisión del general Kru- kowieczki, del nombramiento del profesor J. Lelewel para ministro de Ins La Runa nuestra Señora y la augusta Infanta, igualmente queAS. AA. trucción pública, del general Morawski para el ministerio de la Guerra, para RR. los Sermos,Sres. Infantes, siguen en esta corte sin novedad ep.su impor el de Justicia al…</t>
  </si>
  <si>
    <t>Lelva, Antonio</t>
  </si>
  <si>
    <t>Antonio Lelva</t>
  </si>
  <si>
    <t>…bados por varios profesores, en diez y ocho cuader aplica i lo* que salen de visitar los enfermo* contagiados). nos de s seis retratos cada uno, que contienen los siguientes: I. ° D. Antonio Lelva, Fr. Lope Feliz de Vega Carpió, Ambrosio Morales, D. An «Como quiera que la clase ¡nféricr del puebla no puede hacer uso de es tonio Solis, el P. Juan de Mariana y D. Nicolás Antonio. tos medios de precaución, que dichas gentes viven en habitaciones chicas y…</t>
  </si>
  <si>
    <t>Lema, Manuela Oreiro</t>
  </si>
  <si>
    <t>Manuela Oreiro Lema</t>
  </si>
  <si>
    <t>…ado peligrosa , del. pa "4.a . Dúo de la Zoraida, cantado por las internas Doña Dolores García y triotismo:' que se ha hecho con ci.ert* nación .lina especie dé’contratode' seguro Doña Manuela Oreiro Lema. ■ mutuo, cuyo premio favorable á la conservación del statu ¡pito réspécíoi ' ‘ 5.a Terceto de la Zoraida cantado por los internos D. Mariano Martin, unos, se pagar* 4 expensas de, las mejoras qué con sobrada ligereza se habían' D- Josef María Aguirré y la ex…</t>
  </si>
  <si>
    <t>Lengua, Melchor de Ma</t>
  </si>
  <si>
    <t>Melchor de Ma Lengua</t>
  </si>
  <si>
    <t>…eo, Antonio Perez, Bartolomé de Carranza y D. Josef Pellicer. Burgos. Segundos: D. Antonio Heredia y D. Antonio Socueva.. rt». D. Pedro González de Mendoza, Vasco NnOez de Valboa, D. Melchor de Ma Lengua ingleta. Primero: D. Pedro Madrazo. Segundo: D. Josef Ro canas, D. Josef Carrillo de Atborooz, Fr. Francisco Jiménez de Clsneros y Hernaudo dríguez. de Alarcon. (CV continuará.) Bellas letras. Primero: D. Josef Mascaras. Segundo*: D. Josef Zorrilla y D. Eugen…</t>
  </si>
  <si>
    <t>Leo</t>
  </si>
  <si>
    <t>…e de Oran ge se han. frustrado, y quedes1 Imposible te verifique -quearon eni-Sprés las casas de MM; Cardinal, hacendado, Beluasu «lección. Despiiéis vpasí áhaceí elpanegírioo del príncipe Leo -quel ,.antiguo coronel de’la guardia cívica, y Ster, coronel de Jbpoldo, y dicé-que éstc Príncipe seria thuy'conveniente paiá la Bél- mcá. Todes estaa-.tonvcucidos.de1 que tatos desórdenes,se; cometen.</t>
  </si>
  <si>
    <t>…que su guarnición silbe é unos 4600 hombres. El lord Ponsomby dispuesto é apoyar con su autoridad una medida , cuyo resultado Jna asegundo é cierto banquero de esta ciudad que el príncipe Leo •eré sin duda alguna arrebatar é la casa de Brunswick el trono de poldo no, tardaré en llegar. Se dice también que el Regente ha Inglaterra, é menos que no se présente un ministerio dotado de la declarado al conde de Meroda que de aquí é tres semanas estarán.…</t>
  </si>
  <si>
    <t>…ta El Courier, «Jespues de anunciar con motivó del memordnJvni dos, siempre que promueva!» sus instancias precisamente en el tér de la conferencia expedido el 29 dél pasado que el príncipe Leo mino de dos meses r contados desde el dia en que llegasen á su po poldo no aceptaría la corona belga hasta que io hubiesen sido los der las certificaciones de sus respectivas purificaciones. -5.° Y poi protocolos, añade: último, que después de fenecidos los p…</t>
  </si>
  <si>
    <t>374</t>
  </si>
  <si>
    <t>…motivo nes con ^'Confederación germánica , a ijutéit importa- poco dó de la. mas grande indignación el nombramiento de hír. Sirdcy pamine en el Gran Ducado el Rey de Holanda1 ó el príncipe Leo ra capitán de la guardia nacional, siendo' un hombra qúe acabaha poldo, y etk tppyQ de sq djcho f ita al d^qqp de Brurowiek» expul- dé presidir una reunión de nuestros sombrereros, en la qué les in ao de sus Estados, en cuya soberanía, le na sucedido sú herma…</t>
  </si>
  <si>
    <t>…s de la tarde principió pas hay riñas todos los días. (G. de'Fl) una gran tempestad con relámpagos, centellas y truenos, acompa ____ Las cartas de Londres fecha del 8 dicen que el príncipe Leo ñada de lluvia muy copiosa, que duró por mas de tres horas con poldo quiere, antes de salir para la Bélgica/aguardar ei desenlace algunos cortos intervalos de moderación. El dia siguiente «ontinuó de varios acontecimientos. Algunos creen que le acompañarán nu…</t>
  </si>
  <si>
    <t>Leoipo</t>
  </si>
  <si>
    <t>…ra; ún bilí para réfor-' del ministerio de Negocios eytrangeros, que la conferencia se va 4 unai la representación deLIngláterra y del piis de Gales. Mr. Palh^' disolver, y que el príncipe Leoipo [¿O ha tomado la resolución de man ofrece presentar otro concerniente £ lá; mejora dé -los camii-; aceptar el trono" que le ofrecen los belgas, aunque le sea preciso nos reales.1 El aldermán Vóod 'manifiesta qué dcl jueves cn 'ochó aostepgr 4fla;cabeza del ej…</t>
  </si>
  <si>
    <t>León, Diego Crespo de</t>
  </si>
  <si>
    <t>Diego Crespo de León</t>
  </si>
  <si>
    <t>…Antonio Mattel; para I» de Valverd* del Camino á tra Se tora, que Dios gusrde; constari regularmente de 11 tomos, de los que vas pu D. Antonio Alvaro Campaner; para la de Osuna á D. Diego Crespo de León blicados cinco, y desde el dia 18 de este mes se está ya entregando el 6.a y Luque; para el corregimiento de Sahagun á D. Jacinto Martin Aranzana; - .. Breve compendio Je ios neos y coetumbret de ios dos repúblicas romana y griega. para uso de los jrfvenes qu…</t>
  </si>
  <si>
    <t>León, Josef</t>
  </si>
  <si>
    <t>Josef León</t>
  </si>
  <si>
    <t>…dades y vacantes eclesiásticas.(H. nú á la Serma. Sra. Doña Luisa Carlota. infanta dr España, por D. Mariano Rodriguea mero 128.) de Ledesma. Se hallará es el almacén de música de D. Josef León á zoo rs., cada ejemplar. ..•■-■■■ Idem sóbre la imposición hecha á las hérenc¡at.(7i. núm. 129-) —&gt;r*e halla vacante la plaza de médico de 1á villa de Rlzza, provincia de Segovia; Idem .sobre géneros procedentes de comisos (Id.J su dotación es de 6600 rs. pa…</t>
  </si>
  <si>
    <t>…por Don Bartolomé Wirmbs. Se hallará en Madrid al precio de 16 rs. en la librería de Viana destruirla, y hacer á la codicia el móvil de las acciones. y en el almacén de música de D. Josef León, y á 18 en la* principales librerías de A tan pernicioso principio se deben no solo los horrores de las revolucio las capitales de provincia y otras ciudades del reino, . nes que han afligido el fin del siglo pasado y el principio de este, sino también —-Se h…</t>
  </si>
  <si>
    <t>Leopol</t>
  </si>
  <si>
    <t>…mpunidad. Ha llegado á esta capital la diputación belga. Su autoridad, El corresponsal de la Gaceta del Mediodía que trasmite estos atinque privada, es segura. Piensa convencer ál príncipe Leopol pormenores añade: »Ya es tiempo que esto se concluyanla pacien do, y su aceptación de laycorona de la Bélgica será acogida con cia falta, y la resignación tiene su límite: no podemos explicarnos gusto pot las tres cuartas partes de los miembros del congreso.…</t>
  </si>
  <si>
    <t>Leopoldo</t>
  </si>
  <si>
    <t>…7 maris les parará perjuicio. cales, que son los duques de.Cambridge, Cumbcríand y Glocester, — Se cita á los que se crean con derecho á los bienes que que herinanps dql Rey , el príncipe Leopoldo, el 'duque de Wclüng- daron por fallecimiento de D, Isidro Saiz de Alfaro, canónigo toñ , sir A. Ciarte, y sir S. Hulse. (Cot.) ie fue de Toledo, y auditor de la Rota Romana, para que en término de 30 dias comparezcan á deducirle ante el Sr. Escale- ■ --y. r…</t>
  </si>
  <si>
    <t>…coiv fshire-Telegvaphtvon para una expedición de importancia. r xcode Berlín .que llegó el día 4 á Aquisgran, había traído orden ____ El Correo ingles insiste en la elevación del príncipe Leopoldo para que la landwher de’las provincias prusianas inmediatas al JUn al trono-de Bélgica. Los recursos pecuniarios de este noble candi estuviese pronta ¿-entrar en campaña el 16 del corriente. dato, dice -este periódico , sus relaciones.con Inglaterra,, k alian…</t>
  </si>
  <si>
    <t>…e hacerle observar en los papeles “no salva. ¡Somos ciudadanost asi, pues, es preciso que cesen de es nuestros á como derechos: y de confiscarnos «clavos, reservado-,-la Si el muy príncipe Leopoldo revo- fratáníós no es {úblicos. que se nuestras nuestras necesario propiedades protejah personas y Es ucion belga llamado muy pronto. por el congreso, terminará por las clases ricas y respetables de la población de todos los pun Contra el furor ae los anarqui…</t>
  </si>
  <si>
    <t>…en que;se;encuentraestepa¡s.La tentati como su le pidiera algún artículo dé comercio , le escribe asi: va desgraciada' del generalUnúaski ,y cldesastre^que sufrió el »Enviadnos al príncipe Leopoldo , y difundiréis por toda la cuerpo del general ; Sierawski erui unas calamidades demasiado Bélgica el, júbilo y el contento, al mismo tiempo que asegurareis considerables parajos polacos, victoiqpsa^ hasta ahora^en. casi to probablemente la paz á Europa.” ; d…</t>
  </si>
  <si>
    <t>…para la que los rusos estaban dando sus^dispbsiqio____ Parece que nuestro gabinete no ha querido mezclarse en que el ne» cón tinto-mas empeño, cuanto que Ja;primera semana de Ma* príncipe Leopoldo acepte ó no la corona de Bélgica, porque co yo,quee» en la que celebré su pascua, la miran como,santa y noce que no puede impedir que la admita sin privarse dé las ven ■de feliz, agüero. ■..&lt;■■■■' : . tajas que según algunos deben resultarnos de que S. A. ace…</t>
  </si>
  <si>
    <t>…un mos asegurar que este diplomático ha manifestado antes de irse tariamente cuanto se, ha dicho sobrela. iniciativararmada de lo* uaa carta en~que se le anuncia la aceptación del príncipe Leopoldo. nueyos soldados qu&lt; sei*t*tríto;.del/rsMVÍCK»;,y.se refugian en la ■ •••' " ’i-ÍAIIA. ■ , ‘ '. Í'' r*’~ Vender . . ... ^ c í: . -a iío-j-i, *, . &lt;| ( ■' * • ¡ • &lt; " x; • 'r 1. . íidL 1/ . 1. " U wí , »:E1 22 se presentó .en él pueblo.. de Roaperé &gt;• cantón d…</t>
  </si>
  <si>
    <t>…estas gentes hayan representado esa co A‘l»ralida-de.Lóndres del dichocorreote decía en el Fe-* media por espacio de 1$ años? Y ¿la seguirán representando toda reing-effue que el príncipe Leopoldo había declarado que aceptar- vía ahora?-Guardaos muy bien de creerlo, porque ellos aseguran ria el trotío de Bélgica que se Te ofrecía ,1 conia condición de que conjuramentó lo contrario, y su sinceridad es bien notoria. ¿Na las cinco Potencias le garantizase…</t>
  </si>
  <si>
    <t>…sta capital. . pueden dar otras circunstancias sobre este trágico,,ácontefijqáicfito» No se han recibido otras notiqias de Polonia, sino que los po-=- ‘ ' -Tticéh en la nfy qué el príncipe Leopoldo ha aceptado la cólacos habían pftjpuesto al conde Diebitsch úna suspensión armas; HOtANDA. Berg-op-Zoom 20 de Mayo. ... Acaban de llegar varios barcos procedentes de la ciudadela de Amberes; en ellos, vienen las inugeres, niños y enfermos que el belgas puedan…</t>
  </si>
  <si>
    <t>…públicas están llenas: desde la reunión del congreso jamas se ha de F.) visto una concurrencia semejante. Se da cuenta de yarias solicitudes: en una se pide que ti ef , PRUSIA. . príncipe Leopoldo fuese electo Rey, sus hijos se éduquen en la Las noticias de Tilsitt recibidas por un -conducto particular religión católica: otra del pueblo de Tournay que protesta contra anuncian que había habido un combate muy sangriento entre-las la elección drí príncipe…</t>
  </si>
  <si>
    <t>…debe exigir garantías, pues no puede dejar de hacerlo que nada ha hecho el ministerio para favorecer la elección del cuando la conferencia de Lóñdres ha descubierto tan claramente príncipe Leopoldo: que extraña se censure su conducta por un di sus miras. putado que en seis meses que fue ministro amortiguó el entusiasmo Mr. Lebeau. «Se ha exaltado el patriotismo del congreso in de los voluntarios; firmó una suspensión de hostilidades, que no ha fundiéndo…</t>
  </si>
  <si>
    <t>…ieron obligados ¿ pasar esta terrible noticias relativas á la oferta del trono de Bélgica que te va á ha noche al raso, expuestos casi sin abrigo al-rigor de un viento frió cer al príncipe Leopoldo. y húmedo,- y en un terreno empapado aun en agua. La conferencia reunjda en Foreirn-ájñct ha declarado, con En la montaña llamada Montenegro se ye salir algunas veces aniicncia del príncipe Leopoldo, que las cinco Potencias no. con humo y exhalar un hedor ins…</t>
  </si>
  <si>
    <t>822 dados «pMento^Por haber satisfecho m Asucon el príncipe Leopoldo, «»e Jas.*i;grandetvPotenciai. &lt;8* con«xasperíiobP Él general* Páhlen' esta eiM» calzada que va desda Mmrian en lo propuesto relitivWéittcLá la soberanía délaBélgi5¡edlec á Varecwia, y Krcuujunto i Kaüipir. (CorresjporuMdt « , Ite condicioses impggcajjgs. bej…</t>
  </si>
  <si>
    <t>…del Oeste se acaban de hacer i alpocos dias se aclararán estos misterios, y entonces sabremos si la {¡unos comerciantes de París pedidos extraordinarios de cintas. Se elección del príncipe Leopoldo ha sido una insolente mofa. es encarga envíen á la mayor brevedad y á cualquier precio toda *&gt;Se dice que el Rey de Holanda se ha negado á reconocer las la cantidad de cintas verdes y blancas que puedan reunir. (Cons— concesiones de; la conferencia;' A la ver…</t>
  </si>
  <si>
    <t>…í«h . Gran Ducado: paga á Federico ; príncipe dej kfi Países Bajos. .Se El.dia 17 se adver ti antodavía movimiento?; tumultuosos, no gún la misma carta, la confcresscsa promets al príncipe Leopoldo solamente en el barrioídc.Sa¡nt-Den¡s , sino también en, )a:pue|;tj« .conseguir pan loa.belga*. lfi orilla r izquierda, del ¡Escalda , cuando de Saint-Martin, y se decia.que muchas personas habían i S-A. R. asté eo su trono.Ea cuesto i la deuda , y salva » li…</t>
  </si>
  <si>
    <t>…r á efecto lo que ^ehabia acordado cpntra los belgas. ' se -decida esta noche ó mañana la cuestión de la accesión del Por su parte los belgas se preparan á la guerra. «Qué país po príncipe Leopoldo al trono de Bélgica: todo este enredo.de la di dría en efecto soportar,tanto tiempo.la espantosa incertidumbre plomacia, ridículo en la apariencia, las continuas contradicciones que reina en Bélgica de algunos meses á,cuta parte í Examínese el de nuestros per…</t>
  </si>
  <si>
    <t>…cbntestai-' do de .dpcúmentos de oficio , sioo como simples resoluciones poli-» «ion al discurso. Mn Pelhapt , después de adherir al proyecto de. 4icas j^&gt;mtíM &lt;ksde ahora por;cl príncipe Leopoldo de acudrdo con contestación presentado', pro^ira demostrar: que la disolución dél' .Inglaterra, f^Riúincia.. Estas, resoluciones podrán convertirse *n tró* Parlamento fue ¡ridispeitasble; y que el resultado ha, hecho Ver que .tados fotinalés antes del regreso…</t>
  </si>
  <si>
    <t>…a ve que mayor brevedad posible. (Agitación muy prolongada. Muchas este ministerio, sin tener facultad para ello, ha fijado sus miras en voces. ¡Que se impriman los artículos!) el príncipe Leopoldo para darle el trono de Bélgica; ha enviado Mr. Brabant pide que se impriman también los artículos del bajo su propia responsabilidad una diputación para acelerar el logro congreso de Viena á que. se refiere el nuevo protocolo. de su proyecto, y cuando los com…</t>
  </si>
  <si>
    <t>…oult, continúa el mismo periódico, sigue de erando con no debe proponer se dé sucesor a! Regente; cuando propuso al ansia la presidencia, y por lo mismo no quiere ya á Mr. Perier. príncipe Leopoldo dijo que lo hacia porque no se creyese que Desde luego queria hacer tina combinación con los individuos de el Resiente queria perpetuarse en el mando. ¿Por qué no se hace la izquierda , entre los cuales se cita á Mr. Odilon Barrot. Por su ahora el mismo argum…</t>
  </si>
  <si>
    <t>…piitacton belga cotí la1 comisión de acompañará1 Bruselas al nuévo 'Rasy belu tos prevengo'^ nombre dejeongreso nacipnalque hagáis evacuar ks^tribunaS. ' y -ty. :. j.. ^ ■. ga- El príncipe Leopoldo ha convidado á'muchos de sus: amigos ra un banquete que. piensa dar por despedida en íMalborough- Fí El refe de la guardia saludando:,La tutrdit cívica córte*ouse. Entre ‘loeconvidados'se haUan algunos ándivldtJov ide laModera i los deseos'de lá nación (.Brav…</t>
  </si>
  <si>
    <t>…al trtomento qué supo que estos hacían grandes pre guardia , cívica ha firmado una protesta contra la aceptación del parativos pará echar puentes sobre el Bug , expidió correos al príncipe Leopoldo, fundada en las proposiciones de .la conferen gobierno y gobernador de Varsovia, anunciándoles que los rusos habían forzado el paso del Bug , y que avanzaban sobre la capital. cia de Londres. Esta protesta se presentirá al congrio. . Anteayer domingo haesttll…</t>
  </si>
  <si>
    <t>…perplejos'6 indiferentes-en me- • Ya ha salido para Londres una diputación con el fin de acele dío dé esta contienda, que tiene ‘ocupados ál mundo' nuevo y al an rar la marcha ckl'príncipe Leopoldo. tiguo; pero persuadidpi qdmo estátríós de qüé hoy nO!«Xiste apenas , De ¡cualquier «todo que se mire *1 resultado de ota larga y es» • individuo que no tenga sus 'determinadas y cási invencible» preven-/, pinosa negociación no podrá impedir el espíritu de pa…</t>
  </si>
  <si>
    <t>…i* Ducado, del territorio de Limburgo y de la orilla izquierda, del nisterio, particularmente en las negociaciones actuales: dice qué Escalda, ni menos reconocerá la soberanía del príncipe Leopoldo, desea mantener la constitución y la integridad del territorio; pe cuya aceptación, si se ha de dar crédito á un suplemento publica ro que permitiendo aquella las pjrmutas de este, acerca de este pun do por ti Diario de esta ciudad, tiene muchos visos de burl…</t>
  </si>
  <si>
    <t>….__¡Siguen bajando dremos paz ni alianza con Inglaterra ni con los demas Estados. los fondos!— No pienso en semejante cosa.__Luego estáis maniá «Ya hemos dicho que la elección del príncipe Leopoldo, la tico.__Pues bien: Sí: tengo manía con el viage que esa mügcr debilidad del ministerio francés, por no decir otra cosa; su debi hace lucia el Rin___¡De qué muger habíaisDe la duquesa de lidad, que no solo ha permitido esta elección cuando podia oponer Berr…</t>
  </si>
  <si>
    <t>…ncarnizada la pelea; el regimiento del príncipe Carlos de Ayer se puso en camino la diputación que ha de llevar al Prusia, parte del de Araktschejew y dos compañías del regimiento príncipe Leopoldo la noticia de la aceptación de los prelimina de Lituani» se ‘batieron con el mayor denuedo. Cuando I09 re res. El Diario de la Bélgica anuncia que solo habían salido cua beldes comenzaron á llegar á la cumbre de las alturas fueron reci- tro individuos, y que…</t>
  </si>
  <si>
    <t>…us verdaderos designios, invocan los nobles nes que-el' lord Miltón piensa hacer ü iitídtí reforma) (CawrrVr.) recuerdos del 14. de Julio. Han anunciado que van á plantar et) - Kl príncipe Leopoldo tuvo ayer uñi larga conferencia cpn el París un árbol de la libertad. vizconde Pálmerston. (Sun.) * »No miréis este paso sino como una maquinación de ese es» iSreí. «UUSJWf* 14 uwiswln •» Qc illCC ^UC Ií| COtUl— píritu de desorden que se ha organizado en los…</t>
  </si>
  <si>
    <t>…' líur. La comisión de las vaivodias de Podlachia, cuyo comandan te general es todavía el general Pencherzwki, se ba trasladado des Bruselas \de Julio. _ • de Siedlice á Biala. El príncipe Leopoldo saldrá de.Londres el día Jó. del cor-, v .Se sabe que los generales rusos han sido llamados á Therespot riente; pasará la primer noche en. Calais-; seguirá el icamino de pára conferenciar acerca del plan de campaña. Ya se hallan en Calais á Ostende, én dónde.…</t>
  </si>
  <si>
    <t>…d está desierta. La muerte ál gobierno, toaos estos han menester cosas mas positivas y úti y la tumba se muestran insaciables: el sepulcro no sabe decir ¡ya les , y yo no sé si el príncipe Leopoldo trae consigo ó si la con hasta! Todo está abandonado: casas, labores, cultivo de los campos: ferencia le dará en dote los medios, no digo de satisfacer, pero ni una sola idea ocupa todos los ánimos, y es la de que se va á morir. aun de calmar estas imperiosas…</t>
  </si>
  <si>
    <t>…Mr. de Saint-Aulaire había ____.Parece que i consecuencia de una insinuación del general enviado á ParisT Mr. H. Vernet, á fin de que este artista, ami Bclliard, ha manifestado el príncipe Leopoldo que d«car:a se ve go íntimo del Rey Luis, obtenga la adhesión de su gobierno.” . .. rificase su inauguración el miércoles y no el jueves, como está</t>
  </si>
  <si>
    <t>…e sobre todo la Francia. (Cot.) poique todos los dias les señalan los árboles en que piensan ahor El Independiente observa que el dia señalado para la entrada carlos.’’ (fot.) del príncipe Leopoldo en esta ciudad es el.dia.del aniversario del - ' -Se está amueblando y disponiendo con mucha actividad el jueves 21 ¡ de Julio de 1803 , dia en que el primer cónsul'hizo palacio de Malmaisoii, próximo á París, en donde se alojará, se también w entrada en ella…</t>
  </si>
  <si>
    <t>482 y en Hollern ; el primero de esto» pueblos dista 12 leguas de Viena. ('Qbser- mentos, porque *1 advenimiento del príncipe Leopoldo al trono de Bélgi tajar austríaca.') ca termina las negociaciones, hasta cuyo punto no hay inconveniente en la ÍAtSliS-SAJOS. publicación de estos documentos. Por lo que ú mí toca no hallo las negocia ciones tan adelantadas como se quiere suponer. El objeto d…</t>
  </si>
  <si>
    <t>…nseguido hoy una importante victoria sobre el dtid i 9 dc Agosto &lt;hí 1831—Luis López Ballesteros. ejército enemigo mandado por Ticcken de Terhoven, siendo testigo de la ac ción el príncipe Leopoldo. Las tropas enemigas han sido desalojadas de todas PARTE NO OFICIAL. las posiciones que hemos atacado, y se han visto precisadas á retirarse á Lovaina, ó í guarecerse bajo el cañón de dicha plaza. NOTICIAS EXTRANGERAS. «El resultado de esta acción ha sido ped…</t>
  </si>
  <si>
    <t>…mpañaba , el duque de Sajonia-Weimar se hallaba en todos Después de leida y aprobada el acta de la sesión anterior, explica Mr. los puntos donde era necesaria su presencia. Sí; el príncipe Leopoldo se halla Vatout la proposición que ha hecho para completar la ejecución de la ley ba presente, y así pudo haber visto como fueron batidos y derrotados sus súb electoral de 19 de Abril de 1830. La Cámara acuerda que en la sesión del lu ditos. Pero huyó.'" nes…</t>
  </si>
  <si>
    <t>…n príncipes de la casa de Orange, de las de Prusia y lla solo hay i7 regimientos de infantería y cuatro de caballería diseminados Austria; y en cuanto á la crítica que se hace del príncipe Leopoldo, basta en varios puntos, y no reunidos sobre la misma frontera, cuando los austría leer los periódicos ingleses que acusan á su ministerio de haber dejado el nue cos se hallan á cinco jornadas de León y no mucho mas distantes de Marsella, vo Estado belga á me…</t>
  </si>
  <si>
    <t>…omo cantidades dadas á en donde se le» manifestaba la resolución del Emperador respecto á no reco cuenta hasta la aprobación del presupuesto.” S« oponen MM. Riviere, Lefebnocer al príncipe Leopoldo como Soberano de la Bélgica hasta que el Rey vre y Montozon; Mr. Poulle adhiere al dictamen de Mr. Bugeaud siempre Guillermo no renunciase libremente su derecho á este país. Asimismo invita que ia disposición sea extensiva á los militare»; peto la Cámara apru…</t>
  </si>
  <si>
    <t>Leopoldo.no</t>
  </si>
  <si>
    <t>…l- mariscal Diabítsch permanece todavía ...—El Courier pretende que el Glote se ha dado mucha pricsa ch cn'Kyfó El gcnefál Sltirynecki quéwtába en LatósVicé ha hecho decir que el. príncipe Leopoldo.no acepté la corooa de .Bélgica; sin'móvimiénto' Tetrogrfcdó.- So aSsgüra^ue' se han ¡hecho i nuevis suplica al mismo tiempo al Principe que nosek muy tímido, y que tentativas para renovar- las -negociaciones. La convocación de- la acepte la corona : *» Los belg…</t>
  </si>
  <si>
    <t>LeopoU</t>
  </si>
  <si>
    <t>…e tiempo para enumerar las razones que á juicio de nuestros políti después de un éflo de conquista, estamos reducidos á la misma po cos de París y dé eita debían oponerse á que el príncipe LeopoU sición en qué nos hallábamos algunos días después de la toma de do viniese á Bélgica ¡ cuándo ya anuncian su llegada: Se' publica ej la ciudad, cuando toda la población estaba todavía cóntra nosotros: itinerario de su-viage, se dispone su desayuno .en esta, c…</t>
  </si>
  <si>
    <t>Letva, Diego Covairublas y</t>
  </si>
  <si>
    <t>Diego Covairublas y Letva</t>
  </si>
  <si>
    <t>…Juan de Palafux y MeAdoza y el nuestro Fr. Luis Ponte D. Joaquin Griñan. de León. Lengua italiana. Primer premio: D. Silvestre Collar. Segundo: Exce 8. ° D. Diego Mesla y Guarnan, D. Diego Covairublas y Letva, el maestro Juan da lentísimo Sr. marques de la Vera. Avila, Juan Urbina, &lt;1 P. Fr. Josef de Sigílenla y el P. D. Tomas Vicente Tosca. Lengua francesa. Primeros: D. Josef Mascara* y D. Francisco Javier 9. ° D. Hugo de Moneada, D. Antonio Covarrublas y Leiva,…</t>
  </si>
  <si>
    <t>Lewandowski</t>
  </si>
  <si>
    <t>…loñ, que habían á establecer mi generalísimo general se ha vuelto EÍ: cuartel ido á-refugiarse á Brody (Gallitzia) han vuelto á su residencia es en Jendrzejou ¡unto á Kaluszyn. El general Lewandowski ha entregado en nombre del maris coltados por un destacamento austríaco. PloCk continúan los ejércitos , iómo hace cal Die^fJvi2íM) ■fa&amp;gpjfc&amp;te' wnQ.ide ios .oficiales rusos que .___-En h-yaitai^t se halían en el hospital de esta ciudad. dos meses, en las mi…</t>
  </si>
  <si>
    <t>LÍaguno, María Antonia de</t>
  </si>
  <si>
    <t>María Antonia de LÍaguno</t>
  </si>
  <si>
    <t>…del porte. do se hacían tratados, ó entraba un agente consular nuevo. - T.os herederos de D. Pantaleon de Echeverría, natural del Art. 5.® ........... r§ino de Navarra, casado con Doña María Antonia de LÍaguno, Art. 6.° Los extrangeros podrán traficar libremente con los y muerto intestado en la ciudad de Zaragoza, se presentarán por ' súbditos de la regeneré, pagando loa derechos establecidos, sin sí' ó por .medio de apoderado en Cádiz á D. Juan Francisco de que él…</t>
  </si>
  <si>
    <t>Lifian, Gonzalo</t>
  </si>
  <si>
    <t>Gonzalo Lifian</t>
  </si>
  <si>
    <t>…o Sistemes; do al N. Viniendo del S., entre Paxo y la tierra, no se ve antea de marcarle ídem en el Verso D.' Venancio Pisón. Segundos: D. Juan Fernandez de Cas al O. 4 N. O. tro, D. Gonzalo Lifian, D. Pedro Gual, D. Tomas Gabriel. El premio de Para marcarle al S. 4 S. E. es preciso hallarse en la dirección de una roca, aplicación de esta misma clase fuesorteado entre D.Bruno Saenz y D. Satur que está á cerca de media milla de la parte septentrional de…</t>
  </si>
  <si>
    <t>Lindhurst</t>
  </si>
  <si>
    <t>…d Palmerstouj su competilof^ se pre súan.” ' ' = '• 'sentará según se dice en Liverpool. . 7., , _ ‘- Nos parecev añade el Correo que nq, pedemos admitir ... j ive asegura que. el lord Lindhurst ha declarado, qué ^ el bilí coparan confianza lasréonsccuencias qué los: periódicos ‘ revolución] de .reforma se aprobaba en la Cámara jde los. Corounes,;por una nartpt sacan dejos móvinjicnfps, mili tares del Pianíciíte, (Coi.) mayoria.de 50 votos, la de los…</t>
  </si>
  <si>
    <t>Lito, Baltasar</t>
  </si>
  <si>
    <t>Baltasar Lito</t>
  </si>
  <si>
    <t>-• A - „ la .catedral de Guadix, vaéafflepor renuncia de D. Baltasar Lito* &lt;y» lee en el Diario de la Pordofia lo que sigue : apodemos asegurar &lt;jue cl iiltimo viage que el general Muiím la, 4 D. Josef López Casos: para dos racione» y una;capellanía da hecho a este departamento no ha tenido otro objeto que el dcln- la catedral de G…</t>
  </si>
  <si>
    <t>Llama, Sancho de</t>
  </si>
  <si>
    <t>Sancho de Llama</t>
  </si>
  <si>
    <t>…ndividuo de la Real academia sevillana de Buenas letras: véndese t a rk en el despacho de la Imprenta Real. muerte.” Clwstarii critico jurídica literal i lar I] leyer te Toro, por D. Sancho de Llama* Mr. Roger recuerda que hace mucho tiempo se deseaba la reforma de la y Molina , colegial eo el mayor de S. Ildefonso de Alcali, doctor ea ambos derechos legislación penal de Francia; pues aunque en el afio de 1824 ** modificaron ministro' togado del Real y.…</t>
  </si>
  <si>
    <t>Llamas</t>
  </si>
  <si>
    <t>…a.Real. • ___Por providencia del Sr, de, la .Escalera , teniente corregidor, , ' Cartas esféricas por Aqtillon , primera, del grande Océano/ de está villa, y por la^escribanía del Sr. Llamas,,se cita á los.últirj&amp;tica 12 ’ n.,'^ -V.1 mos endosantes de l 0 vales Reales pertenecientes á&gt;jas Sras. Comen-, i¡ dadoras dq Santiago de esta corte, para que en el termino perento I..' Segundi, del Océano 4^14f*«pU.4® rú*Hc» 14 rio de 30 días acudan á usar.…</t>
  </si>
  <si>
    <t>Llanella, Francisco</t>
  </si>
  <si>
    <t>Francisco Llanella</t>
  </si>
  <si>
    <t>…or D. Anto propio regimiento D. Manuel Capacete; al teniente D. Josef Msria Mfmallo, nio Alaria Pacheco. Por estos supe que desde el amanecer les estaban hacicoy teniente graduado D. Francisco Llanella y subteniente D. Candido i ajada, - do fuego los rebelde»* y que se hallaba herido, el capitán de voluntarios de lodos de la misma columna, que constantemente me instaron para que les per ■ Alhaurin el Grande, D. Miguel Rodríguez; pero á pocos momentos de mi…</t>
  </si>
  <si>
    <t>Llano, Joaef Alfonso de</t>
  </si>
  <si>
    <t>Joaef Alfonso de Llano</t>
  </si>
  <si>
    <t>…rías' de Razóla y tina caóangía de;la-catedral de Mondoñedo &gt; titeante por renunció Perez , y sigue abierta la suscripción. 1 - general metódico comparativo de la V extensión dede D. Joaef Alfonso de Llano, á D. Pedro Pablo Maceira, y _Cuadro para,una.ración.de mensa dé la colegiata de Daroca . diócesis dé todds los instrumentos de viento y de cuerda, y de las cuatro vo Zaraeóza. i D¡ Mauricio Soler. i r • ces fundamentales; én el que se manifiesta el lugar que…</t>
  </si>
  <si>
    <t>Llantas, Cayetano</t>
  </si>
  <si>
    <t>Cayetano Llantas</t>
  </si>
  <si>
    <t>…an Martínez,! D. Ignacio Ramiro: para una canongia dé la catedral deVich, cos de porte, y hasta el dia ia del próximo mes de Octubre. ■ vacante por muerte de D. Ignacio Cardona, á D. Cayetano Llantas: para dos ■... -Se halla vacante la piara de 'cirujano de estuché de la villa-ae Briviesca. ft) la provincia de Búrgós, de joo A 600 vednos de pobladen’: su dotación de ayo Aacsdoi (1) Se nllp de este articulo que la diferencia que resulta an toa individuos m…</t>
  </si>
  <si>
    <t>Llauder, Manuel</t>
  </si>
  <si>
    <t>Manuel Llauder</t>
  </si>
  <si>
    <t>…cazes, y tir al prelado. En lugar correspondiente se JuUaÍra'&lt;el Excmp, .Se un acaloramiento de la restauración. A fin, pues, deque no se ñor virey y capitán general de este reino D. Manuel Llauder que pusiera esto en, duda, y que el mismo Mr. Decazes no titubease por su grande amor a la justa causa ha promovido con .todas sjeras en- aceptarla, ha dado á su denuncia todas 13S apariencias de un el asunto, y en seguida la ilustrísima diputación d®! reino.…</t>
  </si>
  <si>
    <t>Ló, Vicente</t>
  </si>
  <si>
    <t>Vicente Ló</t>
  </si>
  <si>
    <t>…rri copiado del original que posee el Rey nuestro Señor en su Reai bles momentos^en que los habitantes huian unos de otros, que no despacho, pintado por su primer pintor de cámara D. Vicente Ló pudo tneáós el ayuntamiento dé aquella'ciudad de recomendarlo pez, que con el beneplácito de S. M. ha grabado en este nuevo al gobierno, exponiendo en los términos mas honoríficos lo mu- género en España el profesor D. Francisco Ballay. Se hallará de ‘■cho qu…</t>
  </si>
  <si>
    <t>Lobau</t>
  </si>
  <si>
    <t>…e general de los guardias nacionales del reino, y S. M. la VUSIA. ha admitido. Por decretos de 26 del corriente se ha servido S. M. nombrar Petersburgo 6 de Diciembre. al teniente general Lobau comandante general de la guardia na El Emperador se ha indignado hasta lo sumo al saber lo cional de Paris; í Mr. Treilhard prefecto de policía de la misma ocurrido en Varsovia. Inmediatamente se trasladó á la reunión del ciudad , consejero del tribunal Real…</t>
  </si>
  <si>
    <t>…rte en el nombramiento,que recae en'MM. Lebeau, por tares en los diferentes parages en qué se observaba ,1a agitación. El 136 votos, Merode 132, d’Hooggworst 91, Meuleiiaére 103 y conde Lobau con su estado mayor se presentó en la'plaza de la Flcusset 117. . . : i - Bastilla y situó donde convenía varios destacamentos de la guardia Mr. Lebeau dice que varios diputados piden se Suspendan las' nacional y escuadrones de húsares , para que inmediatamen…</t>
  </si>
  <si>
    <t>Lodochowski</t>
  </si>
  <si>
    <t>…la fortaleza, dió parle inmediatamente de esta circunstan Esta honrosa comisión se ha dignado S. M. confiarla á la Real ¡unta da cia al gran Duque, el que á su llegada recibió al conde Lodochowski , y le in Fomento de la riqueza del reino en la Real orden siguiente que le ha dirigido timó» la orden de que mandase que depusiesen las armas las tropas que ocupaban con fecha 8 del actual el Exento. Sr. D. Luis López Ballesteros, Secretario de la plaza, y q…</t>
  </si>
  <si>
    <t>Lojcf</t>
  </si>
  <si>
    <t>…estaban Haftas det.. vapor moria sobre el cólera-morbo dirigida en forma de carta desde Moscow por el del cloro, y aun también sus dormitorios: llegando al extremo de frotar icdds Sr. Lojcf^ médico.imperial, al Sr. Stroffregen que lo es en Petersburgo. Esta sus muebles y utensilios, su dinero y hasta el pan y de mas alunemos-, mandan obra publicada en Konigsberg por Mayo último, fue escrita á fines del afio do al mismo tiempo pespuntear y acolch…</t>
  </si>
  <si>
    <t>LonAn</t>
  </si>
  <si>
    <t>…n la/ hostilidades , J si d Rey de Holanda aceptaría el crucero,jr que ha entrado en Spithead. (Standard.) . _ &gt; tratado. El Rey ha escrito una carta llena A' finura y atención 4Í lord LonAn» "El Ministro dijó entonces: » A ninguna de las dos cuestiones puedo contes Arry, en la que le manifiesta el desagrado é indignación que le ha causado el tar categóricamenta. Pero en realidad Apanda del Rey A Holanda el que se brutal ataque que S. S. ha sufri…</t>
  </si>
  <si>
    <t>Londonderry</t>
  </si>
  <si>
    <t>…ilbaban ¿ insultaban de mil modos á sin ad dignidad, de cuya conducta vivirán reconocidos. Se habla de una.reunión pú versarios, tirándoles lodo / piedras y otras cosas sucias. El lord Londonderry blica de negociantes, banqueros y. otras muchas personas, en la que deberá acor fue particularmente maltratado; elpopulachoseapoderóde su cabriolé, y'i. darse la expresión del reconocimiento mas afectuoso y mas sincero..(Albion.) ato haber intenrenidó la poli…</t>
  </si>
  <si>
    <t>Londres, Esteban Miró y</t>
  </si>
  <si>
    <t>Esteban Miró y Londres</t>
  </si>
  <si>
    <t>…ejem Zorrilla y Caballero. Los brigadieres D. FranciscoCasasola y Don plos de música, el retrato del autor copiado del de la edición de Francisco Mallent y Navarro; los coroneles; D. Esteban Miró y Londres en el Real establecimiento biográfico de Madrid, y el D. Niebla» Duran , y los tenientes coroneles D. Josef Rivas y fác-simile, también litografiado en el mismo establecimiento, del D. Ignacio de la Villa son los vocales. ' original autógrafo de uh canon á cu…</t>
  </si>
  <si>
    <t>Lóndres, Kaissa-</t>
  </si>
  <si>
    <t>Kaissa- Lóndres</t>
  </si>
  <si>
    <t>…, ha declarado que no habia encontrado en los dos cadáveres la INGIATERRA. menor señal de la verdadera enfermedad oriental. Escriben de Lembérg, con fecha del 23 de Agosto, que el general Kaissa- Lóndres 6 de Setiembre. row estaba batiendo á Zamosc con la artillería que tenia á sus órdenes: esta Fondos públicos. Tres por 100 consolidados 82. ilara ha sido incendiada ya tres veces. La guarnición polaca ha hecho una sa Se ha decidido que la comisión general enc…</t>
  </si>
  <si>
    <t>López</t>
  </si>
  <si>
    <t>…martes dan noticias de tua de id. ¿8. , . ~ Colombia hasta [1.° de Junio. Las tropas de Caicedo, mandadas por , N¡ las noticias de Lisboa ni el contenido del discurso dé S. M. el general López,. entraron en Bogotá el 15 3e Mayo , en cuya han influido en los. fondo»; v la friaidhd. ;que &gt;e ha observado, en ¿poca se hallaba la capital en la mayor confusión, teniendo que sur la bolsa se atribuye, según han dicho,; .a.que los embajadorcs.de Ccir los ex…</t>
  </si>
  <si>
    <t>…y distri permanecerá por mucho tiempo en el estado mas lastimoso. buir. Se levanta la sesión. El general Paez fue sorprendido y hecho prisionero, pero ha sido bien tratado.por el general López. El 1.® de Febrero falleció en Santiago el pre CÁMARA DE DOS FARKS—JWÍO** di 31 dt AgOttO. sidente de Chile D. Francisco Ovclla. (The Gtobe.) ... Las cartas de. Batavia alcanzan hasta el 29 de Marzo: nada de cierto ha Los Pares presentes no pasan de 30: el Pr…</t>
  </si>
  <si>
    <t>López, Andrés</t>
  </si>
  <si>
    <t>Andrés López</t>
  </si>
  <si>
    <t>…tel, y 430 de réditos: 8.° 11,111 rs. lo mrs. de capital, y a.647 de réditos: *.° 4,685 rs. 10 mrs.ée principal, y 140 19 mrs, de réditos: 1 o. do del espitan graduado de teniente coronel D. Andrés López: el regimiento y.jau rs. 14 mrs. de principal y ssj de réditos: it. ao3 ducados de principal y ,6,600 de infantería de linca de Zamora al mando de su coronel D. Josef Ssgarra: él rs. dé réditos: ia.-3&gt;ducados de los viejos de principal, y 99a de réditos: 13.8…</t>
  </si>
  <si>
    <t>López, Joaquín</t>
  </si>
  <si>
    <t>Joaquín López</t>
  </si>
  <si>
    <t>…nyill: para una ración de Ja catedral, de Cádiz, bra en semejantes casos; pero sjn prévio dictámen del consejo de familia: la vacante por muerte de D. Antonio Josef de la Parra, á D. Joaquín López venta se hatá en nombre y por cuente de los propietarios.” ... Sibori : para una media ración de la misma, vacante por muerte de D. Matiaa La Cámara adopta en seguida el art. 6.a concebido en estas términos: »E1 Elejaburu , á D. Josef María de Vcgv precio de…</t>
  </si>
  <si>
    <t>López, Josef</t>
  </si>
  <si>
    <t>Josef López</t>
  </si>
  <si>
    <t>…el destino de maestro de primeras letras, cuya dota lado , papel 39 rs. rústica ¡fl. ción , entre la asignación sobre propios, y la que resulta de varias Sinónimos castellanos de D. Josef López de la Huerta, y de memorias, puede calcularse en 4978 rs., deduciendo de esta canti Cinfuegospasta 12 rs. dad 730 rs. en favor de la viuda del último maestro. Los preten Tratados de paces entre varios Reves de Aragón y diferentes dientes respectivos dirigirán…</t>
  </si>
  <si>
    <t>López, Juan Bautista</t>
  </si>
  <si>
    <t>Juan Bautista López</t>
  </si>
  <si>
    <t>…uis Guerra ck la frailees se daria en las inmediaciones de Pulawy (1). Los polacos^ han desplegada aquel yaior brillante que manifestaron al abrirse la, Vega ,'pficül de la misma; D. Juan Bautista López, teniente in-; campaña; pero es necésario convenir, aunque con sentimiento,, definido- Di Mariano Rey, ídem; Drjoscf Lpqúé, comérctante, , y D. Jósef lteriiiíideZj practicante de Faritíácia. | en que todo este heroismo, toda esta resistencia no servirá mas qu…</t>
  </si>
  <si>
    <t>López, Luis</t>
  </si>
  <si>
    <t>Luis López</t>
  </si>
  <si>
    <t>…mi cuidado, mandé que se con«titulasen las reparaciones del canal con sus propios recursos, por de 3 del corriente 3 mi secretario de-Estado y del Despacho uni versal de Hacienda D. Luis López. Ballesteros: otro. Real decretó, «cuyo medio restablecida la navegación después de penosos desve«los, se ha empezado lograr que los granos de las fértiles llanu- cuya letra es como sigue: «Considerando mas expeditos y'própics «de mi secretaría de Estado y de…</t>
  </si>
  <si>
    <t>López, María Josefa</t>
  </si>
  <si>
    <t>María Josefa López</t>
  </si>
  <si>
    <t>…mandado de 1808 en Madrid, ha cabido en suerte con el primer extracto de la de este vender las fincas hipotecadas á la responsabilidad de aquel, y antes de verificarlo se - dia á Doña María Josefa López, hija de D. Ventura, capitán que fue de hú- cita á los interesados, ó á quien tgs represente, para que en el término de 15 dias se presenten ea la escribanía de actuaciones sita en esta corte en la casa consular, á - ssres de Granada, muerto en el campo del h…</t>
  </si>
  <si>
    <t>López, Mariano Gil</t>
  </si>
  <si>
    <t>Mariano Gil López</t>
  </si>
  <si>
    <t>…se adopta este artículo, dro Gallego, D. Domingo Gallego, D. Bartolomé Erezuma, D. Julian Pe— t se cuida de as observancia, gozaremos todavía mejor de las bcllcias dcl go» logra, D. Mariano Gil López, D. Antonio López Fernandez. oten» representativo. CGf. sár P.&gt; ■ .Los premias de primer orden; adjudicados a jos externos, los obtuvieran . Antonio Gutiérrez, D. Joscf Giran, D, Francisco Llord, D. Josef Do- roatocAt. ■ ' tninguez de la Torre; Di Antonio Coi…</t>
  </si>
  <si>
    <t>Lopuchin</t>
  </si>
  <si>
    <t>…cido el 27 del corriente en Witebsk 133 hombres de todas armas y 13 cañones bajo las órdenes del de resultas del cólera morbo. Con el mayor sentimiento, pero so conde Pahten y del príncipe Lopuchin ha salido de Golymin con metido enteramente á los adorables é impenetrables decretos del dirección al Vístula; finalmente en Szlubowo hay acantonados 33 Rey de los Reyes, os anunciamos esta triste noticia, que ha su cosacos. mergido á nuestra familia en la ma…</t>
  </si>
  <si>
    <t>Lorente, Florencio</t>
  </si>
  <si>
    <t>Florencio Lorente</t>
  </si>
  <si>
    <t>…Señor se he servido nombrar, 4 consulta de la Cámara, para el srcédianato titular de la catedral de Patencia, vacante por fallecimiento de D. Josef María Diez Quijada, í ANUNCIOS. D. Florencio Lorente: para una canongía de León, vacante por fallecimiento de í&gt;. Sebastian Pérez de Lozar, 4 D. Nicolás SecaMercurio de España. Diciembre de 1830. Véndese á 10 rs. en des Fanjul: para una ración de la metropolitana de Sevilla,vacan te por fallecimiento de D. Fern…</t>
  </si>
  <si>
    <t>Lorien, Ramón de Heiza y</t>
  </si>
  <si>
    <t>Ramón de Heiza y Lorien</t>
  </si>
  <si>
    <t>…r presente que el gobierno ha ofre nongía de la. catedral de Zamora, vacante por promoción de Don cido su mediación en favor de los polacos, sin querer manifestar Roque Piñuela, á D. Ramón de Heiza y Lorien: para el deanaSu opinión acerca de la nacionalidad de aquellos, dice que, ponien to de la catedral de Calahorra / vacante por fallecimiento de Pon do en lugar de certeza, firme esperanza, adhiw.el ministerio á Pedro de Prado, á D. Francisco Ortiz de Urbina: p…</t>
  </si>
  <si>
    <t>Lorrio, Petcasio</t>
  </si>
  <si>
    <t>Petcasio Lorrio</t>
  </si>
  <si>
    <t>…l reglamento de la •rf J^-Calle,- Kitgn, D, Joaqbin Urbína, T&gt;. Ferttando SoCámara se agregue un artículo concebido en estos términos: en la Cámara tolo; *°» D. Rafael Montcimyor, D. Petcasio Lorrio, D. Josef Boville,.D, Po podrán hablar a un-tiempo 12 diputados dé Francia. Si se adopta este artículo, dro Gallego, D. Domingo Gallego, D. Bartolomé Erezuma, D. Julian Pe— t se cuida de as observancia, gozaremos todavía mejor de las bcllcias dcl go» logra, D…</t>
  </si>
  <si>
    <t>Lorrnzaná</t>
  </si>
  <si>
    <t>…tua de casa. El Sr. Cdrdoba concedtd loo dias de Indulgencia á los que leyeren un párrafo de S. M., a babeados: á sus pies los cuatro pabellones con las armas Reales de ella. V el Sr. Lorrnzaná añadid hablan concedido otras muchas indulgencias otros va España, que hasta dicho momento la encubrían á las vivas ansias de un inmen rios Sres. Arzobispos y Obispos, y que era digna de grabarse en láminas de oro, y .de que todos los prelados la propongan po…</t>
  </si>
  <si>
    <t>Lote, Josef García</t>
  </si>
  <si>
    <t>Josef García Lote</t>
  </si>
  <si>
    <t>…las voluntarios Realistas de Coin .y Monda, mar á los rebeldes y conducirlos á esta ciudad; al capitán con grado de temen* yá su cabeza d comandante del batallón de aqualla villa D. Josef García Lote coronel del mismo cuerpo D. Francisco Manjon: al capitán graduado;,«el asefta, y «1 capitán de la compañía de la aegunda, su alcalde mayor D. Anto propio regimiento D. Manuel Capacete; al teniente D. Josef Msria Mfmallo, nio Alaria Pacheco. Por estos supe que…</t>
  </si>
  <si>
    <t>Louis</t>
  </si>
  <si>
    <t>…pais se halla en la mas terrible situación, y desea que él bilí se lleve algunas adiciones á ellos. i efecto lo mas pronto posible. (.Aplausos.) Nada na ocurrido que pueda cau- El barón Louis jura, y toma asiento como diputado; y luego como minis iar la menor alteración en la opinión de la Cámarí, y añadió que no temía se tro lee un proyecto de ley. para que se eleve á &lt;5509 francos el crédito de 4^09 opusiese el país con las armas, pero sí que hi…</t>
  </si>
  <si>
    <t>Lovcrdo</t>
  </si>
  <si>
    <t>…del Austria. Sin embargo, como no es posible Han llegado al lazareto de este puerto el coronel d’Oraison.coñ volver atrás, todos se resignan, y se preparan i la resistencia.;Se el general Lovcrdo, el bey de Titeria y 300 zapadores. Este general sabe que no existe en todo él ejército ruso la menor simpatía por trie fas dos banderas ¿erigidas en la acción de Belida y viene en la nación polaca, y que él no duda de la victoria. ([Gaceta 4» cargado de disp…</t>
  </si>
  <si>
    <t>Lozano, Pedro Pió</t>
  </si>
  <si>
    <t>Pedro Pió Lozano</t>
  </si>
  <si>
    <t>…l edificio el subteniente de »o- Cano Manuel, director económico deja misma, y presidente de tu junta de gobierno, establecida.en la. villa de Albacete, calle g ntaifiós Realistas D. Pedro Pió Lozano , cl sargento D. Elias Ott¡^ el abó i? Manuel de Castro, los volúntenos Miguel Mayor , casa de la citada Real empresg; y en esta corte en casa Móntill* yFranciko de Paula Ibaficz v acompañados del alguacil de I&gt;. Manuel Caballer y Muñoz, encargado por la mism…</t>
  </si>
  <si>
    <t>Lqbau, Miguel de Radzivvil</t>
  </si>
  <si>
    <t>Miguel de Radzivvil Lqbau</t>
  </si>
  <si>
    <t>…ento que el ministro, del, Interior ' bitséh'se hallaba yáéri'Polónia. (Correo.) ha creído que debia dirigir hoy por la mañana al Sr. conde de :Liiüi.Noíi escriben ifeRérlm que el príncipe Miguel de Radzivvil Lqbau: » Sr. general: por noticias dignas de fe, y que se, repiten de debe ser electo Rey de Polonia, y quvno es posible queel'prínhora en hora, sé que cierto número de jóvenes tiene ánimo de ver cipe Czartoiimki conserve mas tibmpo la presidencia del gobierno ti h…</t>
  </si>
  <si>
    <t>Lsmarque</t>
  </si>
  <si>
    <t>…nalmente dice: " dejemos en paz su ceniza en el lugar adonde piezas de artillería. ■ ■ reposa.” , . Durante la campaña del príncipe dé Orange contra los belgas estaban todas - ;El general Lsmarque silbe í Ja tribuna. (Todos ios diputados vuelven sí estas-fuerzas continuanqentc sobre las armas, y todavía siguen en el pie de ocupar sus asientos observando el mayor siU ncio.) El orador en un largo dis guerra jr como en campaña. Ninguno de estos soldados'p…</t>
  </si>
  <si>
    <t>Lt, Pas-</t>
  </si>
  <si>
    <t>Pas- Lt</t>
  </si>
  <si>
    <t>…de sus enemigos, solo han sido de cuales fueron llevados á la fortaleza de Bobruysk,y después de haberles hecho clamaciones que les dictaba.su desesperación, ^n estos dias el fcld-mariscal Pas- Lt sumaria correspondiente, resultó que habian sido del número de los cabezas Jtewitch ha hecho descansar á sus tropas, y ha procurado que el ejército polaco principales de la revolución del 29 de Noviembre último; que habian mar .establecido en las inmediacione…</t>
  </si>
  <si>
    <t>Lu</t>
  </si>
  <si>
    <t>…nr i consulta da !á Cínan gttt .ct corregimiento de letraa ,df ,Trebujena i D. Josef Manucl de Puertod»Sta.Marfa. 90,85».... ;8oóó.»•••••»•••••••mT- Villeu.;;P4fa &lt;4 de Taraztma á D. Lu]s M*»í» Márquez pwer: !s»« «••••»• •••••••• Madrid. ' 7 7.404.... Sisante para de Rey María paren y, Vara del él. i D, Manuel ' S. FerbándéL' ' ' 449-* toco ••••••»••• Peralta. Batallo* Bernardino el dcBaltar á D. apara i rO,348.... tOoo Madrid. . Parau vara…</t>
  </si>
  <si>
    <t>Lubecki</t>
  </si>
  <si>
    <t>…usa del aparató militar que advertía .en la inmediación búrgo en la noche del 10 al 11. Esta diputación se compone del de'la Cámara, y qué riesgos eran los que se temían. El presi príncipe Lubecki y del príncipe Jerieníki, ambos individuos de dente de la Cámara contestó que si alguna vez había pedido tropa, la ex-comísion del gobierno. La diputación irá primero á Bresze era á consecuencia de un aviso del gobierno, y que en aquel mis en la Lituania, en…</t>
  </si>
  <si>
    <t>Lubicraki</t>
  </si>
  <si>
    <t>…lla capital el dia anterior respecto á la derrota ocurrido un incidente muy singular que debe publicarse, a saber: de Mustafá, tajá de Scútari. Kesulta de este documento, que á El general Lubicraki, cercado repentinamente por las tropas del consecuencia de lo que había anunciado en el parte anterior el fcid-tnar-iscal, ha logrado salvarse. No ha habido una acción deci gran Visir, habia aniquilado los restos.del bajá rebelde. No pusiva, porque el conde D…</t>
  </si>
  <si>
    <t>Lubíensky</t>
  </si>
  <si>
    <t>…estos , cómo buenos y verdaderos normandos, á derecha, y .después, de haber pbligado á retirarse á la división del negarsé í pagar, la cuenta del fondista Ó posadero, es de consi general Lubíensky, que tío tenia mas objeto que el de observar sus guiente que Veamos foririar muchas causis!...... ¡Seráesta la me-, movimientos,:atacó cU26 una .parte del, cuerpo de Schrynccky, moría' qué'dél paso del' Rey ciudadano quiera conservar el go- quien se había reu…</t>
  </si>
  <si>
    <t>Lubinski, Henriqua</t>
  </si>
  <si>
    <t>Henriqua Lubinski</t>
  </si>
  <si>
    <t>…e por sí mismo de la* pérdida todo rigor, según el sentido y según el objeto de la resoluciona existentes de que han sufrido lo* habítanta i consecuencia de la guerra. U Dieta. El conde Henriqua Lubinski llegó ayer de Guzow; y el teniente general 2. a «Estando la Diera autorizada para suprimir, en cualquier Estado .ale Knorring ha salido pera Grodno. ■ mán en que apareciesen, los escrito* comprendidos en Ja disposición principal Debe celebrara hoy en la igles…</t>
  </si>
  <si>
    <t>Lubomirski, Henrique</t>
  </si>
  <si>
    <t>Henrique Lubomirski</t>
  </si>
  <si>
    <t>…e Abril á Ludwig-Stecki: pare cito ruso. ce que este gefe de los insurgentes.de Volhynia se había refugia «Cuartel general ruso de Lukanio \7 de Mayo de 1831. Ha do a Galitzia. EL príncipe Henrique Lubomirski, su bija la prin biendo pasado el Wieprz á las órdenes de Chrzarnow^ki, gefe cesa Sangutzkowa, y el antiguo médico de Napoleón , Antomar- del estado mayor de los insurgentes, el destacamento del conde chi. han llegado á Varsovia acompañados de un-profesor de…</t>
  </si>
  <si>
    <t>Lucas</t>
  </si>
  <si>
    <t>…rando.de afectos morales, por J. L. Alibert, primer .médico de S. M. Cris*’ Hoy han sufrido la-pena de garrote á que fueron sentenciados tainísima &amp;c., traducida al castellano por D. Lucas de .Tomos, siete reos de los que cometieron el horrible atentado en la madru vicevectór - del Real colegio de medícinál.y cirugía de Cádiz: Un gada del 8 de Febrero ó Itimo, y que motivo el soberano Real de tomoén4-° á lá rústica, su precio 24 rs. yn.:. vénde…</t>
  </si>
  <si>
    <t>…todo al consejo d« guerra en los dias 3, 4 y S del actual, y bastan para protegeros? No, señores; el gobierno ingles conoció comparecido en él los reos en e} de la fecha, excepto D. Lucas que independientemente de su acción podía contar con alguna co Ugarte por hallarse enfermo: todo bien examinado con la con sa mas poderosa; conoció que la buena voluntad y el entusiasmo clusión y dictamen del referido Sr. fiscal y las defensas de los pro de l…</t>
  </si>
  <si>
    <t>Lucena, Pedro Gallardo y</t>
  </si>
  <si>
    <t>Pedro Gallardo y Lucena</t>
  </si>
  <si>
    <t>…obra, y adelantar el im las Torres á D. León Chamochin; para la de Rivadavia á D. Josef María Le porte del siguiente. Continúa abierta la suscripción. brón; para la de Archídona á D. Pedro Gallardo y Lucena; para la de lo* ----- Los. suscriptores al Diccionario de Veterinaria, por D. Cirios Rtsueflo, acudirás A Barrios del Campo de Gibraltar á D. Andrés del Castillo González; para la recoger el cuaderno 4.° del tomo a.° de dicha obra i la librería de Perez, y en…</t>
  </si>
  <si>
    <t>Luco, Benito Fernandez de</t>
  </si>
  <si>
    <t>Benito Fernandez de Luco</t>
  </si>
  <si>
    <t>…as; de Mazzara para que en el término de un mes se presenten por si ó por apoderados en dicha ciu 50 y 65 de Marsala. Aseguran algunos viageros que el dia 20 de Julio se ele dad á D. Benito Fernandez de Luco, y D. Félix Marín, como testamentarlos de la ex vaba ya el volcan 60 pies sobre Ja superficie del agua por la acumulación de presada Doña Antonia; y si no lo verifican les parará perjuicio. ----- Se cita á todos los que se crean con derecho á los bienes que q…</t>
  </si>
  <si>
    <t>Luis</t>
  </si>
  <si>
    <t>…mal fjtcéent# , y que te tntaba da ptutjer eí» mqri± iérvido el Rxr noettro Sefior fconceder privilegio íniento un ejército de 4o&amp; hombre*-fim'coadynvará fea medidas cinco a&amp;os á D. Luis .Vallet » *ecinó de tsu cortejr fux i die se toman para milhlénef én Alcmánixla tranquilidad.? la propiedad y elaboración de úna* chimenea* ecíló fe dice que el lord Gnnrillé/Uégará á cita capital arta tuda tátiíes que ha introducido de Parir, cuyo modeló j‘&lt;…</t>
  </si>
  <si>
    <t>…iendo declarado Mr. D’Appony que el ga p9 rs, vn. que este ayuntamiento gastó en él fúneral Áel señor go binete de Viena «taba resuelto á intervenir , nuestro ministro de bernador D. Luis de las Casas, prohibió qué se volviesen á hacer Negocios extrangeros habia consentido en la intervención. Cree seméjanta gastos pór los caudal» públicos ,' el. horroroso atentado, mos que estos hechos son inexactos; pero también creemos que los que ha ocasion…</t>
  </si>
  <si>
    <t>…la ciudad eterna, «Según el aspecto que presentía las discusiones puede creerse ha resistido al ímpetu de la nueva revolución , como uno de sus que MM. C. Perier, Sebastian! y el barón Luis són de dictamen antecesores resistió á la revolución personificada que se había apo de que se emplee todo cuanto se pueda para evitar la guerra. Se derado de su persona y de sus Estados. (G. de F.) asegura que Mr. Casimiro Perier ha interpelado al mariscal So…</t>
  </si>
  <si>
    <t>…qn tarregla á.lo prevenido en .la. éxpF«acíase los alcaldes mayores de Puer to Rea11^ f^ncitco María,poj- dafcydeS^'Mayodej ^83D v jgiialmente que la aplicación de íiyary de Conil D. Luis dei.jpastiüo y. &amp;egre$e .y,el corregtdp? las penas'i.los defraudidotss, debiéndole'en cuanto áestas, enten de San Rpque &lt;L&gt;. Josef Julia» Ortega; yrqué.el.i corregidor^ derse derogados: los artúfiilo*) $6 , '37 y: 38¡ dérla Jitstrticcioni de .13 Ronda D.JoseF…</t>
  </si>
  <si>
    <t>…demniza»! ion Urarqiaj í P, pedrí&gt; Alcántara Rodríguez, y para la canqngíar -déiappotKÍonesiqae:bi¡cK»!de jOtaagrttease&gt;en AlemáftiaJ, ¡cón^ dpcti^tál.de la catedral dc Orihuela á D. Luis de la Lastra Cuesta. ‘Viátiói aquella ;pficÁrinei4»w»^isliinionieqpe^etuo¿ -....”**•“ -JaL^AdyiUtsWoouisraúciaipretide^^ncel-'Mtcate la Yortalézade Luxemburgo, y al efecto se comisionarían dos diputados-belgas domingo 15 del corriente, día del glorioso S. Isi…</t>
  </si>
  <si>
    <t>Luis, Josef</t>
  </si>
  <si>
    <t>Josef Luis</t>
  </si>
  <si>
    <t>…cio. Valencia en la de Jimenp, y en las principales librerías, dé las —__En virtud de providencia del Consejo Real se hace saber á capitales de provincia. los hijos y herederos de D. Josef Luis de los Ríos, vecino y vein ——Lpssuscriptorcs al Diccionario de Biografía universal acu- ticuatro que fue de la ciudad de Sevilla, y demas interesados: que diran á recoger la 5.a entrega de láminas, y la 6.aentrega del to en el mismo siipremo tribunal y escrib…</t>
  </si>
  <si>
    <t>Luisa, María Isabki</t>
  </si>
  <si>
    <t>María Isabki Luisa</t>
  </si>
  <si>
    <t>…sladó su cuartel general al arrabal dé Praga. riormente la época venturosa del lucimiento de la Sernia: -Sefiora El cuerpo del general Diebitsch se ha alejado de la orilla derecha Doña María Isabki Luisa, y tiene hoy la honra de presjtntar dél.Víst.ula. .i.' 1 t r i l; R. P. de V. M.: la expresión pura dé sus trabk» y; Iraleéíén- l;f:Sejsábe de positivo que no hay tropa rusa á la derecha del Nátimientos por tan feliz Suceso. • ^ rewvAlgunos vecinos de Sterdyn…</t>
  </si>
  <si>
    <t>Luisde</t>
  </si>
  <si>
    <t>…slo entendido , y daréis las disposiciones convenientes á su alcaide de la.cas»del; nato tribunal; dos alguaciles, un mozo de Íuntual7 de Febrerocumplimiento.de 4831.=:Señalado= A D. Luisde laLópezReal mano.Ballesteras.= En Palacio • ■ .. oficio, :¡ ,rh'.y ■■ Atti S-° Ep loa tribunales de comercio de segunda clase habrá: PARTE NO OFICIAL. un, letrado consultor, un «icribano de .actuaciones, secretario de gobierno, un portero;de estrados alcaide…</t>
  </si>
  <si>
    <t>Lutnoa, Domingo</t>
  </si>
  <si>
    <t>Domingo Lutnoa</t>
  </si>
  <si>
    <t>…no al servido deEspabá; y antes de la’ revolución do dados por sus parientes y amigos.. Si ninguna prueba hay de ¡a infección por lio* estaba Carado y con hijos en Pamplona. El de D. Domingo Lutnoa, natural del el contacto con las personas, mayor es la razón de la susceptibilidad de loe precitado Casale, que por los altos de 1*00 servia e*' guardias «ratonas, y eo Hiod efectos qué se, cuestionan. Aquí se sienta de un modo positivo que las mercan Mty era…</t>
  </si>
  <si>
    <t>Lutzow, Rodolfo de</t>
  </si>
  <si>
    <t>Rodolfo de Lutzow</t>
  </si>
  <si>
    <t>…después sino precipicios. Muchas veces quiere do el caballero Bunion, ministro ^residente de S. M. prusiana, y Dios sacar un gran bien de un gran mal; la religión, en fin, vol «1 conde Rodolfo de Lutzow, embajador cztraordinaiio «leí Em verá Í florecer á la sombra «le las lise» y del trono de Lajisr..... perador de Austria. *' «Las oraciones de las buenas almas de León salvarán á algunos Ayer pasó por esta capital el conde de Lottum, embajador habitantes; pe…</t>
  </si>
  <si>
    <t>Lwoff</t>
  </si>
  <si>
    <t>…0 de Abril; el sión agotó todas sus municiones. Por nuestra parte consistió en al feld-mariscal tenia situado un grueso destacamento cerca de Stoc- gunos centenares de hombres. El capitán Lwoff, uno de los ayu 2eck al mando del príncipe Gortschakoff; pero algunos dias des- dantes de campo del feld-mariscal, fue herido ligeramente en pues.se había reunido esté,al cuerpo del ejército principal. ■ un pie. El enemigo se dírigia á marchas’forzadas parale…</t>
  </si>
  <si>
    <t>Lwzinlki</t>
  </si>
  <si>
    <t>…U.brería de Collado á.ao rs. va. en, Han llegado periódicos de Paris que áicsnzan llAhd if rústica. El a» se habi».pronunciado,¡sejunila £Wfj¿j&lt;in«, la sentencia &lt; Aft—§nr¡/if del caballero Lwzinlki, historia del reino de Por\ de los ex-ministro» en Jo» término» siguientes. De 15Ó rotantes, i»nia hasta su. desmembramiento. Obra traducida .libremente dei 1x8 condenaron al prínbjte de PolVgnki é la deportación; y los francés, ¿ ilustrada por D. B. Redondo…</t>
  </si>
  <si>
    <t>M, Juan</t>
  </si>
  <si>
    <t>Juan M</t>
  </si>
  <si>
    <t>…la generosidad no cxduye.la prudencia, mucho crita en francés por M. P. F. Keraudren, inspector general del servicio ce ‘sanidad efe la marina Real; y traducida al&gt;castel!anO por D. Juan M.rfinez, médlco tltoiar jubgrosaos cuando fe hacion francesa tiene-precisión de alejar desí todo . aquello lado de la ciudad-de Santander. Esta memoria ha sido recluida en Francla con general ■ que pued* mnenj*ariu libertad: - aceptación i cootleoe la historia…</t>
  </si>
  <si>
    <t>M, Sumiller de Cnrps de S.</t>
  </si>
  <si>
    <t>Sumiller de Cnrps de S. M</t>
  </si>
  <si>
    <t>…Cracovia, y que después Excmo. Sr.=Pedn&gt; Castelló.cManuel Damián Percz.=Scba»t¡an Aso Travie se habia entregado con toda su gente prisionero de guerra en Austria: de mo so.=Excmo. Sr. Sumiller de Cnrps de S. M. do que con la derrota de Rozyski se halla ya limpio de rebeldes todo el me diodía del reino de Polonia.” La Rbiwa nuestra Señora, y la augusta Infanta, igualmente que SS. A A. RR. loe Sermoe. Sree. Infantas, siguen sin novedad en su importante salud. roaottiA…</t>
  </si>
  <si>
    <t>M, Sumiller de Corpe de S.</t>
  </si>
  <si>
    <t>Sumiller de Corpe de S. M</t>
  </si>
  <si>
    <t>…ona»mas distinguida» Excmo., Sr-=PedroCa»telló.=Manuel Damian Perez.=Scbastian Aso Travie- que se fuesen á los parages que se les han señalado. Se cree también- que loe so.=Fxcmo. Sr. Sumiller de Corpe de S. M. ~ militares de superior graduación refugiados en el territorio prusiano por fiar La Rsina nuestra Sefiora y la augusta Infanta, igualmente que SS. AA. liarse comprometidos, obtendrán el permiso-para irse adonde les acomode RR. los Sermos. Sres. Infantes, sigu…</t>
  </si>
  <si>
    <t>M, Sumiller de Corps de S.</t>
  </si>
  <si>
    <t>Sumiller de Corps de S. M</t>
  </si>
  <si>
    <t>…ian Aso Tra todos los demas del reino, tuvo la bondad de dirigir la construcción de ban deras y estandartes, una para cada uno, y entregarías á los comandantes gene vieso-= Excmo, Sr. Sumiller de Corps de S. M., rales que existían en Madrid de cada cuerpo el dia 10 de Octubre de 1831, canxios del día. Lóndres 38._París 16 á 16 I.___ Santander 4 b—Bilbao 4 dafio._ __________ xpidieron dos Reales órdenes el dia 9, que'] Cádiz 3 á 1 id.' Sevilla ídem id--- Málaga 3 íde…</t>
  </si>
  <si>
    <t>…ero de estos asriende i Excmo. Sr.= Pedro Castellón Manuel Damian Pérez, sSebastian Aso Tra- mas de 19, cuyos nombres se publicarán en Gaceta. (.Gaceta universal.') vicso.=Excuio. Sr. Sumiller de Corps de S. M. rxusiA. La Reina nuestra Señora y la augusta Infanta, como igualmente SS. AA. Fronterat de Polonia 25 de Setiembre. . RR. los Sermos. Sres. Infantes siguen sin novedad en su importante salud. - Según avisas fidedignos, la división polaca que sé hallaba en Zak…</t>
  </si>
  <si>
    <t>M., Rut Abdicación de S.</t>
  </si>
  <si>
    <t>Rut Abdicación de S. M.</t>
  </si>
  <si>
    <t>…Colchesteryy el dia 7 publicó;una proclama, cuyo tenor es el siguiente: Se ha recibído de Cracovia ía noticia: V* el general Rreutz avsnzabá hácia Fulayvy'. El cuartel general qel general Rut Abdicación de S. M. D. Pedro en favor de tu hijo S, A, /• diger había llegado á dos leguas de Zamosc (2). Enfésta plaza hay D. Pedro de Alcántara. una guarnición de 4^00. hombre^ Ips cuales han sido reforzados »En virtud del derecho que la constitución me concede, decla- últimaihehte con…</t>
  </si>
  <si>
    <t>Ma</t>
  </si>
  <si>
    <t>…reina excepto por cuatro hombres. Añaden que ya se había embarcado en todo aquel país, el comercio estaba totalmente parado.” para Inglaterra el-Emperador D. Pedro, acompañado de Doña Ma _Las cartas de Cartagena con fecha 27 de Marzo dan la noti ría y del marques de Loulé; pero nada hablan .de la Emperatriz. cia qtie el general Urduneta ha sido destruido y hecho prisionero El Times dice que á pesar de no ser oficiales estas noticias han por F…</t>
  </si>
  <si>
    <t>…Cutiera. á.D. Juan de Soto y Rodríguez: para la de Daroca £ des, sentencias morales, Cótt una noticia crítica y biográfica del D. Gabriel Moya de la Torre: para la de Tarragona £ D. Ma famoso aCtor Isidoro Maiquez, y otras varias curiosidades: un cua nuel Calvache y Moya: para la.de Marchena á D. Juan Roza derno en 8.°, rústica , £ 3 rs.__Galería de Hombre/ célebres, 6 Riudoces: para la de Colmenar viejo £ D. Pedro Diez: para la colección d…</t>
  </si>
  <si>
    <t>…e las casas Reales de Europa. No hay duda en que el difunto Gerard para que diese principio y pusiese las tropas en movimien Rey y el último ministerio recibieron y reconocieron á Doña Ma to, el gobierno francés declaraba al mismo tiempo que sus tropas ría como Reina legítima de Portugal. No vengo ahora a ¿xamlnar no permanecerían ni tena hora en el territorio belga después de sus derechos: no nos compete decidir sobre este punto; corresponde…</t>
  </si>
  <si>
    <t>…rcía; y para otra de la colegiata del perado el nombramiento de los Pares por las juntas electorales, y he dicho Salvador de Sevilla, vacante por promoción de D. Antonio Cerero, á D. Ma ue si hubiera querido concentrar el poder legislativo en la actual Cámara da nuel Pacheco. 2 &gt;s Diputados, hubiera.... (interrupción estrepitosa y sostenida.) Presidente: La frase está escrita: volved a leerla. El Real decreto del 10 de Setiembre, que estable…</t>
  </si>
  <si>
    <t>Ma, Francisco</t>
  </si>
  <si>
    <t>Francisco Ma</t>
  </si>
  <si>
    <t>…critos, d eximen critico de la consti cida por el Capiian general de Cataluña, conde de España, su gentilhombre tución de la monarquía espillóla, publicada en Cádiz, de la obra de D. Francisco Ma rina Tsorio dt Its cortes y ¿rondes juntos de CostiUo y León y de otros que sostieneo de cámara con ejercicio, y comandante general en gefe de la guardia Real de las mismas ideas acerca de la facultad legislativa de nuestras antiguas cortes y su so infantería…</t>
  </si>
  <si>
    <t>Ma, Guillerno</t>
  </si>
  <si>
    <t>Guillerno Ma</t>
  </si>
  <si>
    <t>…dor Hernández, por, los 974th9^41 7 9742 Circulares de la junta provisional de gobierno de España é Indias enl823,,ré»tica3 rs. ..3l, , y sus equivalqtttcs 84,199,84,200 y 84,201, D. Guillerno Ma dure; y por :eLS386, y su equivalente ¿933, de 300 pesos, Doñq'- "■ Cartilla armónica 6 el cont;ápui£tp, folio, rustica I6 tu : ■ Antonia Miro. Consideraciones sobre el engrandecimientojidéeadencia y restáblecimiráto dé Ja• Real Casa de lósBprbones., 4»Vp&gt;ptl…</t>
  </si>
  <si>
    <t>Ma, Josef</t>
  </si>
  <si>
    <t>Josef Ma</t>
  </si>
  <si>
    <t>…a del reino. 2? Subdelegacion principal de Policía de Málaga. Excmo. Sr.=En este momento, que son las ocho y cuatro minutos de la mañana, acaba de rendirse á discreción el rebelde D. Josef Ma ría de Torrijos, y toda la gavilla de revolucionarios que acaudillaba y desembarcaron en las costas del O. de esta provincia, según tuve el honor de noticiarlo á Y. E. en 3 de este mes, habiendo permanecido yo sitiando una alquería en que se habian situado; y…</t>
  </si>
  <si>
    <t>Ma, Vicente</t>
  </si>
  <si>
    <t>Vicente Ma</t>
  </si>
  <si>
    <t>…la, 4 D. Josef López Casos: para dos racione» y una;capellanía da hecho a este departamento no ha tenido otro objeto que el dcln- la catedral de Guadix 4 D, Josef Rafael .Torres, D. Vicente Ma formarsc del estado de su» compañero» de armac,y de su fidelidad ría Sánchez Florez y D. Jpsef .María FerrerRuiz; y para dos cadespués de conocido lo dispuesto sobre la organización de una le-r ; pellaníaside número deja catedral de Sto.Domi»go delaCalzada gi…</t>
  </si>
  <si>
    <t>Maaera, Antonio</t>
  </si>
  <si>
    <t>Antonio Maaera</t>
  </si>
  <si>
    <t>…á pesos fuertes 4 b.. Cíate de aritmética, álgebra y geometría. Primer premio: D. Joaquín Zaragoza % daño.__Coruña id. id..__Santiago 1 id.__ Descuento de letra* Griñan. Segundo: D. Antonio Maaera. á razón de 4 por 100 al año._Vaks Reales consolidados 30.. IA no con Idem dt geometría analítica y edículo. Primer premio: Excuso. Sr. con solidado* 8^-__Deuda sin ínteres 44 á*. de duque de Luna. Segundo: D.’ Josef Azlor. ' Fíiica experimental. Primero: D.…</t>
  </si>
  <si>
    <t>Macada, Josef</t>
  </si>
  <si>
    <t>Josef Macada</t>
  </si>
  <si>
    <t>…in embargoel gobierno nombrar para el corregimiento de Carmona á D. Josaf Galindo aptúal procede con actividad; á su policía w atribuyen una infini Colmenaras: para ti de Zamora á D. Josef Macada. dad dé prisióoe» de la mayor, importancia: loa'ónices qué ño lo Y á,consulta de la misma pan el conragimicñto da Báeza 4 saben son los que se dice qué están presos. SaU/uno 4 la calle y D. Cirios Angulo. : . se encuentra iiñ amigo que le da la enhorabuena de…</t>
  </si>
  <si>
    <t>Macchi</t>
  </si>
  <si>
    <t>…. tierro. Se tomarán disposiciones para indemnizar en cuanto sea po Corre la voz que el cardenal Albani desiste de presentar al sible á los que no hayan tomado parte en el delito. cardenal Macchi. (Cot.) / 4. a «Invito á las autoridades civiles y militares de los pueblos -Con fecha del 28 del corriente escriben de Lóndrcs á los re á que, luego que sepan la aproximación de ias tropas rusas, man dactores del National lo que sigue: den diputados al gefe…</t>
  </si>
  <si>
    <t>Maceda, Josef</t>
  </si>
  <si>
    <t>Josef Maceda</t>
  </si>
  <si>
    <t>…ber que si los fran Andujar á D. Francisco. Laso y Haro: para la segunda «tenencia ceses toman ía iniciativa, el gobierno ingles , ateniéndose á los tér- de Asistente de Sevilla á D. Josef Maceda: para la alcaldía ma jninós de lqs tratados en que se estipula defender i Portugal contra yor de Ciudad-Rodrigo á D. Nicolás Malarétra,: para- Ja. de Sala y respecto á todos, intervendrá en los negocios de este reino. manca á D. Vicente Calvo; para la-de Alic…</t>
  </si>
  <si>
    <t>Maceira, Pedro Pablo</t>
  </si>
  <si>
    <t>Pedro Pablo Maceira</t>
  </si>
  <si>
    <t>…ía de;la-catedral de Mondoñedo &gt; titeante por renunció Perez , y sigue abierta la suscripción. 1 - general metódico comparativo de la V extensión dede D. Joaef Alfonso de Llano, á D. Pedro Pablo Maceira, y _Cuadro para,una.ración.de mensa dé la colegiata de Daroca . diócesis dé todds los instrumentos de viento y de cuerda, y de las cuatro vo Zaraeóza. i D¡ Mauricio Soler. i r • ces fundamentales; én el que se manifiesta el lugar que cada uno Asimismo se ha s…</t>
  </si>
  <si>
    <t>Madrau, Josef de</t>
  </si>
  <si>
    <t>Josef de Madrau</t>
  </si>
  <si>
    <t>…- -' *á a ' ——Retrato de ciierpo entera de f. M. la Rain* núeatra Seflora, copiado del que . .... Ju reg¡núcnlo&lt;kc*b*licría de fhattt, elbatallon devolunjafios Realistas ' ejecutó D. Josef de Madrau. plutor.de i. M. el Rav nueitro SeRor. Xste retrato que - representa * nuestra anuda Soberana coa los atributos de la magettad Real , ettS es’ Be , v^unttriqt.1 Rralútas de Vslía .JUal tampado en papel superfino avitelado de marca mayor. Se vende *0 el almacv…</t>
  </si>
  <si>
    <t>Madrazo, Pedro</t>
  </si>
  <si>
    <t>Pedro Madrazo</t>
  </si>
  <si>
    <t>…n solidado* 8^-__Deuda sin ínteres 44 á*. de duque de Luna. Segundo: D.’ Josef Azlor. ' Fíiica experimental. Primero: D. Josef Rodrigues. Segundos: D. Euge ANUNCIOS. nio Ahumada y D. Pedro Madrazo. Fortificación. Primero: D. Josef Manzanos. Segundo: D. Juan Bessieres. Continúe el catálogo úe loe estampar que te hallan ia venta en ¡a Calcografía ia la Im Geografía. Primero: D. Tomas Ibarrola. Dos segundos fueron sorteados premía Rpal, en cuartilla ic ma…</t>
  </si>
  <si>
    <t>Madrid, Josef Joa</t>
  </si>
  <si>
    <t>Josef Joa Madrid</t>
  </si>
  <si>
    <t>….') . La Gtneupkonia, ó generación de la Bien-sonancia música; ESPAÑA. dedicada á S. M. la Reina nuestra Señora DoíJa María Cristina de Borbqn (Q. D. G.), por el mariscal de campo D. Josef Joa Madrid 6 de Abril. quín de Virués y Spínola: adoptada por el Real Conservatorio do Ayer se ha verificado la instalación de. la comisión militar música para único método de ensefianza de la harmonía, el con ejecutiva de Castilla la Nueva con arreglo al soberano decre…</t>
  </si>
  <si>
    <t>Magano, Alfonso</t>
  </si>
  <si>
    <t>Alfonso Magano</t>
  </si>
  <si>
    <t>…eix, con apercibimiento qvn En U extracción celebrada en este dia kan ealido agraciados loe números de no verificarlo les parará perjuicio. siguientes: —Se cita á los parientes de D. Alfonso Magano que se crean con derecho á un vincu lo fundado por el mismo en el lugar de Fuencarral, para que en el preciso térmloe 59, ü, 81, 84 y 9. de treinta dias comparezcan ante el sehor de la Escalera, teniente corregidor de esta El premio de 2540 ra. vn. concedido…</t>
  </si>
  <si>
    <t>Magarola, Josef de</t>
  </si>
  <si>
    <t>Josef de Magarola</t>
  </si>
  <si>
    <t>…qua también' Ié dán luntarios Realistas de Barcelona al manda de ra primer comandante el coro— niOliro para estar quejoso de ellos. Manifiesta que le seria muy satisfactorio “riel D. Josef de Magarola; y el escuadrón ’dél regimiento de caballería de líque no se hubiesen proferido las palabras á que alude el Ministro, y ruega á 'neadél Infante al mando de su comandante el coronel marques de Casa-Arizon. Mr. de Dreux no continúe el debate, pues querrán conte…</t>
  </si>
  <si>
    <t>Maison</t>
  </si>
  <si>
    <t>…to. ocurrencias de Polonia tengan ramificaciones en aquella provincia. Cuando los estudiantes estaban reunidos delante de la casa del Dentro de poico será recibido en audiencia el mariscal Maison, general, se oyeron las voces de z¡iva Lafayette.1 mueran ¡os cen . embajador de Francia. tros! viva OJUion-Barrot! viva Dttpont &lt;/&lt;■ l’Eure-, y no hallán IRLANDA. dose presente Mr. Dupont contestó á su nombre Mr. Lafayet te. {Id.') Dublin jo de Diciembre. El…</t>
  </si>
  <si>
    <t>Maíson</t>
  </si>
  <si>
    <t>…oncluir, el evitfr esta» lluevas causa» de irritación, y^el multi teñburgo, Berlin y landres» - •- v. u. ¿*. , plicar los gérmenes da dcsconrento^y- de desunión que^ya éxisten. El mariscal Maíson despacha constantemente cada semana á. (Grandes y continuados aplausos tn los bancos de la oposición). París un correo! y recibe igualmente otro. Etj todas las ciudades habrá conflicto entre los que poseían los ainCirculan noticias de todas especies acerca de…</t>
  </si>
  <si>
    <t>…d , ó la perfidia lá, que intente entregar En un pliego que se recibió en esta capital el sábado $ par nos , la voz traición recobrará todo el jppder que tuvo en 17$2; y ticipa el mariscal Maison al ministró de Negocios extrangeros, que ¡ ay del enemigo que cuente con la inteligencia que tenga cotí noso, habia tenido con el principé de'Mcttérnich una conferencia, en tros! ¡ Ay de loe traidores interiores .que cuenten con las victorias la cual - se hab…</t>
  </si>
  <si>
    <t>…máticas se critica-bástante la mar se sabia en Vicna acerca de esta batalla, de la cual tampoco ten cha dél ministerio actual , que se atribuye sobre todo á la in dría noticias el mariscal Maison , pues no hablaba de ella en un fluencia de MM. Luis, Sebastian! y Perier. Se cree que no perma pliego que se habia recibido de ¿1 con la misma fecha. Por lo de necerán mucho tiempo en posesión de sus ministerios, y esta pre-rmas no se han recibido otros plie…</t>
  </si>
  <si>
    <t>…sus fuerzas aumentadas por la noticia llegó á sus manos por el mismo conducto que la de los incorporación de la guardia .imperial, y prepara todos Jos medios primeros pliegos del. mariscal Maison, Sostiene ademas que. el fa de dar un golpe decisivo,; El generalísimo Skrzinecki lo. anuncia llecimiento del Rey Carlos Félix puede dar margen á la inme muy claramente en lá orden del dia- (Correo.) ., &gt; -. . diata ocupación del Piamonte, en cuyo caso opina…</t>
  </si>
  <si>
    <t>…esterlinas por una ____ Si se ha de creer al Corresponsal de Hamburgo, parece que vez, renunciando á la pensión ¡ esta voz carece de fundamento. el Emperador de Austria ha dado al mariscal Maison una buena Dentro de dos meses volverá S. A. R. á Inglaterra;y cort este lección de diplomacia. fin dicen que solo lleva consigo parte dé su servidumbre. (Cutú-/ Se asegura én Viena, dice el Corresponsal, que el embajador Journal.) francés había declarado á Mr…</t>
  </si>
  <si>
    <t>Maisots.oficios</t>
  </si>
  <si>
    <t>…te legua* alemanas de Hamburgo. El decreto dice :como sigue: «Con el objeto de hacer prosperar el comercio y pullo da la espada. „ ¡ Son notorios los (nodales poco agradables; del mariscal Maisots.oficios de nuestra ciudad de Gluckstadt hemos tenido por conve» Pues á pesar de ello m ha descubierto queacuitaban aquella finuraniente conceder las siguientes facilidades con respecto á los buqués y delicadeza propia de un cortesano. En efecto,,en cierta ocasión,y s…</t>
  </si>
  <si>
    <t>Maitooell, Remen</t>
  </si>
  <si>
    <t>Remen Maitooell</t>
  </si>
  <si>
    <t>…embre.......... 21 , *9,18, 55 r 40. El prcnú.o de 2500 rs. vn. concedido en cada extracción &lt; lia akacóm. huérfán» de mílitarcá y patriotas que murieron en defensa de la Alborno. D. Remen Maitooell. eil Calatayud: deade 15 de justa cama de la nación en la guerra de la independencia, inclusas Junio á igual dia de Setiembre. ' I» de los víctimas del 2 de Mayo da 1808 en Madrid, ha cabido Segura. V. Antonio Turbica,en Calatayud: de*de 24 de Ju en suerte co…</t>
  </si>
  <si>
    <t>Mala-</t>
  </si>
  <si>
    <t>…erlo verificado. Ya no Varsovia 13 de Setiembre. existe la marina griega. Las Potencias mediadoras hubieran podido muy bien A pesar de que renunció el mando del ejército polaco el general Mala- prevenir y evitar esta catástrofe, sacando de una posición ó situación provisio «howski, sigue todavía en este ejército. nal un pais que 'ellas mismas habían acogido bajo su protección; pero todo al Se dice que el feld-mariscal habitará en lo sucesivo el pala…</t>
  </si>
  <si>
    <t>Malachowski</t>
  </si>
  <si>
    <t>…da ■«ir- ARRIA.dos, los cuales se presentan en Varsovia. El 11 saltó para Modlin el’géoeral • * / J ruso Von-Berg. Viena 17 de Setiembre. El general Komarino, á quien dró orden el general Malachowski .para que ‘'oticia que el ló^órtió, «a Be^n^so^re el ¡nmndjo de Varsovia, se se reuniese al tycecHo polaca, no hajqueiido qbcd#cer-S«(y se ha vuelto crasa' " i la incomunicación aosobfla ¿lampa :coh aquella ciudad desde división á Zaflwsch. El 12 se hallaba R…</t>
  </si>
  <si>
    <t>…o. Las tropas que están en las cercanías de la ciudad as puedan igualmente satisfacer la anualidad ó la parte que de ella adeuden en los cienden á unos lsU hombres mandados por el general Malachowski. Tienen "0 mismos efectos de la deuda consolidada , previa la liquidación correspondiente: piezas de artillería, pero carecen de municiones. El ejército está muy irritado 8.a .Que esta regla sea aplicable á los hospitales, hospicios y demas estable contra el…</t>
  </si>
  <si>
    <t>…er cha del 7 de Setiembre manifestando su sumisión y la de toda la nación po tarnos sobre las medidas que pudieran servir de baso á ulteriores arreglos. laca; y por último las del conde Malachowski á S. E., el feld-mariscal comu El conde Krukowiecki satisfizo en efecto á esta invitación, presentándose nicándole en la primera que para evitar la efusión desangre, saldriade la plaza en 'Wola-, pero mientras que se hallaba en esta ciudad , procuró eludir de…</t>
  </si>
  <si>
    <t>Malachowski, Jules</t>
  </si>
  <si>
    <t>Jules Malachowski</t>
  </si>
  <si>
    <t>…hácia Kaluszyn y Séroczyn, y la vanguardia mos: 1,500 muertos, entre loa cuales lo fueron los valientes te rusa los persiguió hasta las inmediaciones de Mingozv. nientes coroneles conde Jules Malachowski y conde WiciochoutEl general Thielman estaba destinado á observar el país que ki, el cual , habiéndose tirado al agua con su escuadrón para pasar Hedía entre el Vístula, el Wieprz y la calzada de Varsovia. El i nado el rio, pereció en él.,Aun no se ha publica…</t>
  </si>
  <si>
    <t>Malarespondientes</t>
  </si>
  <si>
    <t>…rcha el ejército polaco con dirección á vimiento las columnas designadas para el asalto con las escalas y faginas cor Piock, donde esmeraría ¡as Ordenes de S. M. I, Esta mañana el general Malarespondientes. En el primer choque fueron tomados los atrincheramientos cons chowski' remitió al conde Paskewitz un parte sobre el ejército polaco. La truidos al norte de Wola: estos no estaban cerrados por la espalda, ni el ene guardia imperial ha entrado ya en Varsovia,…</t>
  </si>
  <si>
    <t>Malarétra, Nicolás</t>
  </si>
  <si>
    <t>Nicolás Malarétra</t>
  </si>
  <si>
    <t>…ateniéndose á los tér- de Asistente de Sevilla á D. Josef Maceda: para la alcaldía ma jninós de lqs tratados en que se estipula defender i Portugal contra yor de Ciudad-Rodrigo á D. Nicolás Malarétra,: para- Ja. de Sala y respecto á todos, intervendrá en los negocios de este reino. manca á D. Vicente Calvo; para la-de Alicante á D. Ra/ae.l Ga. «Cosa curiosa , sera ver á nuestros ministros liberales tomar mez: para, la de Calatayud a:D.'Manuel Demctrio.de.…</t>
  </si>
  <si>
    <t>Malbourne</t>
  </si>
  <si>
    <t>…cesos se lian cometido en esta última ciudad: su po go discurso, y concluyóá las once de la noche.) pulacho reunido y agolpado delante de la puerta de la casa de un impresor, . El lord Malbourne tomó luego la palabra para contestar al honorable pre que era notado por ser el corresponsal anti-reformista del marques de London- opinante y defender el bilí. derry.se entregó; al desorden, rompiendo y destruyendo puertas y ventanas; En seguida habló el duq…</t>
  </si>
  <si>
    <t>Malinofif</t>
  </si>
  <si>
    <t>…, y que se -cias sobre la expedición-que tenian intentada los insurgentes. En ha negado á admitir los agentes ocultos de Mr. Lebeau, bajo pre esta ciudad se hallaba destacado el - general Malinofif con una di texto de que no formamos Estado independiente; por consiguien visión de 59 hombres entre infantería, huíanos, cosacos y kalmu- te que no entramos en el: sistema político de Europa. En esto no kos. Los rebeldes debían pasar bajo el fuego de Kalwary…</t>
  </si>
  <si>
    <t>MalostwoíF</t>
  </si>
  <si>
    <t>…l ruso Rennenkampf, que salió en posta de Peters- vacilante de la población, y al furor de los partidos. (Gaceta Je Anesturgo.) bttrgo. En el mismo dia también llegó á Varsovia el coronel MalostwoíF que PAIS US—BAJOS. se hallaba en Lovviez. Hoy debe llegar el consejero de estado Engel, encargado por S. M. I. de Bruselas 22 ur Setiembre. ¿organizar un gobierno provisional pata el reino da Polonia. También se espera El Staats-Courant contjene una Real orde…</t>
  </si>
  <si>
    <t>Maloux, María Josefa</t>
  </si>
  <si>
    <t>María Josefa Maloux</t>
  </si>
  <si>
    <t>…el haber integró nsewual de 18o8 en Madrid, ha cabido en suerte con el primer extracte, de la de estereales 16 mrs-, yen 31 de Diciembre del mismo aftoapárecteron 31,¿SO in dia á Doña María Josefa Maloux., hija de D. Bernardo, eomandaate de esdividuos coa el sueldo total de4.909343 w. 10-mn. El movimiento de la» cuadrón del' regimiento Perseguidores de Andalucía, muexto ea el campo dalalta» en todo el afio fue de 9771, jr el de las bajas de 3636, o un exce» e…</t>
  </si>
  <si>
    <t>MamiAlSalida</t>
  </si>
  <si>
    <t>…;déÍ Todo. Eñe-i ------ Se cita á tos'que se considetebéon derdáboé hx taienes que ro d: ¿éfgafltlHiigttWi ssfawtjéiiznd-, teú súéor. lian qv.edado por .falUcimienfO abimestato.de Doña MamiAlSalida. berta Teruel;, .viuda dp Di , Jficioilio. - Vazqtiéz .García ;■ para que f» •«! dias fomp.aíezuan ea el jbzgadd¡del:Sr. Rea*. , Cádii 4'8'\die iDiÍitmbre. Wistieo español,, Paloma., ¿ara'Msr Ma iekriBanw détanzasy’la ftíé^üyEntro^. Elc¿ifé¿conJá correspotide…</t>
  </si>
  <si>
    <t>Manderstem</t>
  </si>
  <si>
    <t>…chos bajás. / ' ' row; el general Barg con los granaderos de Ekaterínoslaw y el ____Escriben de Scútari- que han llegado í Gortza 129 bosnia- tercer regimiento de carabineros; el -general Manderstem con Ir cos; van á Pesrent para unirse con Mústafá, bajá de Scútárí,,' primera división del primer cuerpo; en fin , el; feld-mariscal' __ _Avisan de Salónica que aquel bajá ha mandado reunir ^fuer en persona,y que al principiar la noche, terminada ya la batall…</t>
  </si>
  <si>
    <t>Manderstern</t>
  </si>
  <si>
    <t>…ndo al general Gersesta ciudad, y. habitan el palacio imperial dé BiaTystock. tcnzweig sostuviese este operación. , Un cuerpo de ejército ruso muy considerable se dirige por la El general Manderstern, acantonado en Sturziec, hizo el día, Curlandiá á.la Lituania, con el fin de destruir lew rebeldes de esta 21 un reconocimiento con los húsares de Lubéns, 20,0 cpsacos y última provincia.' Las tropas marchan em posta á su destino. Lá dos cañones, y habiendo e…</t>
  </si>
  <si>
    <t>Mandestiern</t>
  </si>
  <si>
    <t>…amo . resina y hierro, ma lonia que aquel mismo día entraña probablemente en Brock él teriales que necesitan para sus nuevos armamentos.' cuartel general del conde Diebittch, y el general Mandestiern lo Lasinugercs; los' niños, y ancianos de las tres islas preparan en ^verificaría eo Loma, desde donde.se dirigiría hacia Plock, siguien los arsenales el cordagey los demas aparejos «lela escuadra: pobla do la frontera. El mismo día debió establecer el Prínci…</t>
  </si>
  <si>
    <t>Maniel, MigUel</t>
  </si>
  <si>
    <t>MigUel Maniel</t>
  </si>
  <si>
    <t>…osa-, &gt; , ■ • ■ •!' -cú:?’ - . • .. . á D. Alfonso Sañz‘Martin: para una media ración de la metro Hablan varios diputados en pro y en conrea » ya Ja. adictqn politana de Sevilla á D. MigUel Maniel; y para una ración de la de Mr. Bodin, ya de la'de Mr. Bignon, JjfsXdr despues de desva .colegiata de Sancti Spiritús de Santiago , vacante .por fallecimien necer las objeciones de Mr. Perier , propone, de acuerdo con cl to de D. Alejo Francisco Codecido, á D…</t>
  </si>
  <si>
    <t>Manjon, Francisco</t>
  </si>
  <si>
    <t>Francisco Manjon</t>
  </si>
  <si>
    <t>…ar á los rebeldes y conducirlos á esta ciudad; al capitán con grado de temen* yá su cabeza d comandante del batallón de aqualla villa D. Josef García Lote coronel del mismo cuerpo D. Francisco Manjon: al capitán graduado;,«el asefta, y «1 capitán de la compañía de la aegunda, su alcalde mayor D. Anto propio regimiento D. Manuel Capacete; al teniente D. Josef Msria Mfmallo, nio Alaria Pacheco. Por estos supe que desde el amanecer les estaban hacicoy tenien…</t>
  </si>
  <si>
    <t>Manrique, Pedro</t>
  </si>
  <si>
    <t>Pedro Manrique</t>
  </si>
  <si>
    <t>…D. Roberto Boyd, D. Manuel Flores Calderón, D. Francisco Fer nandez Golfín, D. Francisco Ruiz Jara, D. Francisco Pardillo, D. Pablo Verdegucr «le Osilla, D. Juan Manuel Bobadílla, D. Pedro Manrique, Joaquín Cantaiupe, D. Josef Guillermo Gano, D. Angel Hurtado, D. Josef María Cordero, Josef Caler, Francisco Arenes, D. Manuel Vidal, D. Ramón Ibafiez, Santiago Martínez, Domingo Valero Cor tés , Josef García, Ignacio Alonso, Antonio Perez» Miguel Andreu, An…</t>
  </si>
  <si>
    <t>Manual</t>
  </si>
  <si>
    <t>…oé acreedores de D. Juan Calixto de Ojedav teniente corobel del única causa de la detención que sufrió al correo da la mala an Real cuerpo da artillería, ae nombraron por síndicos D. Manual terior. _ Apraiz y D. Jotaf Zavala, facultándole* pan que en el término de 30 día* liquidaran lo* créditos que resultasen contra dicho OjeNo habían de ser menos los «migrado* en Gibraltsr que lo* d». Lo quese hace notorio 4 Jos intensado* para que sa presénte…</t>
  </si>
  <si>
    <t>Manuel</t>
  </si>
  <si>
    <t>…. - tiádos ton, nmuros rigtútúies : '' &gt; 38, 23, S5, 69 y 31. pUmcn cn la entuna persecución. En consecuencia de está'entre niMitxA jKXTaAocioir.. vista Kordó el tenientede; navio D. Manuel i Moreno contiiáiar tB6UÉa&gt;AUBxntAccU»ir» .&lt;$5, 94, 7, 55iy 88. “ remontando) para barlovento con las dos. goletas dé su^maridó, - TBacsajL-yxTáACCiov: . 39, ¡71, 84, 27 y 3Ó. mientras qúe Martí coa su gente v lO individuos de üfojéí de la El premio de 2,S00…</t>
  </si>
  <si>
    <t>…- Discurso sobre las penas contraído á las leyes criminales de -que fueron fuertemente atacados lo» puestos dé S. Lluch y• línea Espaita para facilitar su reforma: por el limo. Sr.D. Manuel de ; del ejército!-Pbr éstos servicios, y otros muchos que se omiten, Lardizabal y Uribe, del Consejo y. Cámara de S. M. &amp;c. Un tomo - .mereció qué él general Ricardos lo recomendase eficazmente al en 8.° Se vende á 12 irs. en rústica.v Í4 en pasta en la libr…</t>
  </si>
  <si>
    <t>…dencia del Sr. -Cavia, alcalde, de la Real Casa: y, solver -la* grandes : ciiestlijóos^defórden soeial que.éii él día se con- Corte, se convoca á junta general á los acreedores de D. Manuel -trovierten jel* EuropS', aprncothci' sof logra curar una enfermedad francisco de Aguirre ¿ hijos, para el dia 4 de Julio próximo á ■luego,qué 'sé día descubíerto/ei ófígéti :die &lt;cüá: cd 2* i &gt;¡&gt; r , -/¡A las doce de su mafiaña en la escribanía dn.Moutoya, y…</t>
  </si>
  <si>
    <t>…, y el de Rcinosa í D. Telesforo Contreras: para el de Cáceres £ los de Aristóteles y Platón, en castellano, con el correspondiente D. Manuel Demetrio Urquizu: para el de Arévaloá D. Manuel texto latirid : un tónió en 16.°, segunda impresión. Se hallará en Antonio.Romero Perez: para el de Benavarre £ D. Josef Acha; la librería de Calleja £ 7 rs. en rústica. para el de Soria á D. Francisco de Paula Ovejas: para el de Amor y sensibilidad, 6 la qui…</t>
  </si>
  <si>
    <t>…a cantidad de obtenidos .por Jos señores.D. Mariaqo Latorre , D...Pedro Pérez, D. Luís An Sñéí'éfti rs., para cuyo primer rematé se ha SCÓalado'etd'a t de Setiembre prtalmo, gulo. D. Manuel,Éordons, D. Joscf Hemcterio.de Arriaga, D. Restituto estradosy pare eldesegundo'la ordrnaciony último^'ltodrid.el to del U.tnismú.pliegoendeamboscondicione*dei la hora de latasanigeetodoc* en lpi.en González, D. Inocencio Pardos, D. Juan Guzpi, P. Josef Airóy…</t>
  </si>
  <si>
    <t>…la comisión. Mr. '*■ Madrid 5 dt Setiemht. larahit recuerifaqnoea julio de'1880 tolo set*rdo25 días en hacerlas lia- En atención el mérito y servicio* del brigadier de caballería D. Manuel tas. Replica Mr. crHaubcrtaest que fueron listas suplementarias, cosa muy dis Melioz de Vaca ,se ha servido el Ruy nuestro Sefior conferirle el gobierno tinta de hacérlatcotnpletafc. LaCámara desecha!»» adiciones de Mr. Larabit, y militar y político del Puert…</t>
  </si>
  <si>
    <t>…roporciones en ci repartimiento de fon -Josef Pastorfido,á D. Tomas Flores: para otra de la catedral de Plasencia, Vacante por fallecimiento de D. Juan de la Torre y Caraba lio, á D. Manuel dos, y las de los capítulos de gasto con los de sús créditos: 4-° Satisfecha la Xiburcio Diaz: para otra dé la de Avila, vacante por renuncia de D. Blas. Es- suma del capítulo extraordinario de 1829, sin recurrir á un aumento suple téban Egido, á D. Agustín Z…</t>
  </si>
  <si>
    <t>Manuel'Galvéz</t>
  </si>
  <si>
    <t>…s^ y el resto del Monté pió de oficinas la duda ocurrida acerca .desiDoña quedó prisionero. Sin detenerse á gozar ,iíe esté primer triunfo, viuda administradorTeresa.Rodríguez, de D. Manuel'Galvéz, Ílasarones quitaronel Liwiecmuchos1óscañones,.que.porCarabineros.’, én persccuciomdefalta de cabal!p$losnorebeldes,fue po de..Atocha registro de la puertadel de esta .corte, .debe, percibir -. lapension de'2500 rs. sin descuento alguno, ó si debe súFrir la s…</t>
  </si>
  <si>
    <t>Manuel, Josef</t>
  </si>
  <si>
    <t>Josef Manuel</t>
  </si>
  <si>
    <t>…a guardia Real y escribanía de Calvo; y de na hacerlo, les pa Peña: pará otra de la colegiata de Antequc'ra, vacante por pro rará perjuicio. moción de D. Juan Fernandez Alvarez, á D. Josef Manuel de — Se cita 4 los herederos de D. Josef García de Tejada, pan Salas : para una raciori dé la catedral, de Málaga , vacante por que en el término de 30 dias se presenten á manifestar el derecho muerte de D. Francisco Monsalve, á D. Martin de Milla : para que…</t>
  </si>
  <si>
    <t>Manzanos, Josef</t>
  </si>
  <si>
    <t>Josef Manzanos</t>
  </si>
  <si>
    <t>…de duque de Luna. Segundo: D.’ Josef Azlor. ' Fíiica experimental. Primero: D. Josef Rodrigues. Segundos: D. Euge ANUNCIOS. nio Ahumada y D. Pedro Madrazo. Fortificación. Primero: D. Josef Manzanos. Segundo: D. Juan Bessieres. Continúe el catálogo úe loe estampar que te hallan ia venta en ¡a Calcografía ia la Im Geografía. Primero: D. Tomas Ibarrola. Dos segundos fueron sorteados premía Rpal, en cuartilla ic marca impertaI. entre D. Manuel Berriozabal,…</t>
  </si>
  <si>
    <t>Mar, Facundo</t>
  </si>
  <si>
    <t>Facundo Mar</t>
  </si>
  <si>
    <t>…Villafranca de Córdoba á D. Francisco de Paula Ucuestion de toda la dignidad Real." (Bu ¡os teatroe: Si! Sil En los extre Villalta; para el corregimiento de Arcos de la Frontera á D. Facundo Mar móte Alegría. A la derecha: Cuation ministerial!) tínez Toledano; para el de Mancha Real á D. Cristóbal Benitez; para el de Continúa el ministra sincerando al ministerio del cargo de haber sacrifi Baza á D. Josef lbarlucea; para el de Loja i D. Gabriel Herrer…</t>
  </si>
  <si>
    <t>Mar, Marcos</t>
  </si>
  <si>
    <t>Marcos Mar</t>
  </si>
  <si>
    <t>…de la ser Igualmente se.ha servido nombrar por Reales decretos para la guridad propia; y nada de esto se necesitaba en la antigua mo dignidad de deán de la catedral de Tarazona á D. Marcos Mar narquía. tin Sedeño; y para uña canongía de la catedral de Osma, vacante ¡Terrible situación para un pueblo! ¡Funesto conflicto de que por fallecimiento de D. Juan Ramón Minzano, á D. Nicolás será difícil salir! Solo el triunfo de las ideas y de los hombres d…</t>
  </si>
  <si>
    <t>Marañen, Joaquin Ballesteros</t>
  </si>
  <si>
    <t>Joaquin Ballesteros Marañen</t>
  </si>
  <si>
    <t>…ia venta en ¡a Calcografía ia la Im Geografía. Primero: D. Tomas Ibarrola. Dos segundos fueron sorteados premía Rpal, en cuartilla ic marca impertaI. entre D. Manuel Berriozabal, D. Joaquin Ballesteros Marañen , D. Josef j.° D. Juan de- Austria, Pedro Chacón, Fr. Luis de Granada, D. Beraardlno de Re bolledo, Martin de Azpilcueta y D. Luis de Gdngora. Saldaña, D. Juan Sureda y D. Francisco Sánchez; la suértc recayó en Don 6. ° D. Alonso Tostado, D. Gerónimo de Zorit…</t>
  </si>
  <si>
    <t>Márcdlcta, Joaquin</t>
  </si>
  <si>
    <t>Joaquin Márcdlcta</t>
  </si>
  <si>
    <t>…a ; caballería é Infantería de linea y ligera del e;ército; sueldos de todos sus géfes y oficiales &amp;c. En fin otras tantas tablas como habe Música. Primeros: D. Miguel Fontecilla, D. Joaquin Márcdlcta, Don res por todos conceptos corresponden á los cuerpos. Se extractan todas las Reales ór Pedro Madrazo y D. Gonzalo Lifian. Segundos: D. Francisco Cabrera, Doit denes que autorizan los abonos, los que sufren ó no descuento, y últimamente todo Josef Rodríguez…</t>
  </si>
  <si>
    <t>Marceli</t>
  </si>
  <si>
    <t>…siderable de emigrados, y otras 20 personas que han sido fia , capital del bajalato del mismo nombre. Loa albenetcs catan pe» expulsados de Cartagena; entre estás últimas se halla D. Marceli ra rcunine con loé bosniacm, que también acaban de tremolar di no Muñoz, uno délos principales comerciantes de aquella ciudad. estandarte de la rebelión contra la autoridad del Oran Sefior. Su expulsión ha sido á consecuencia de haberse descubierto que es ■ S…</t>
  </si>
  <si>
    <t>Marcelino</t>
  </si>
  <si>
    <t>…pera, atendido el buen espíritu público de estos pueblos y entusiasmo de las tropas de S. M. Dios guarde á Y. S. muchos años. Algeciras 4 de Diciembre de i83i.=Juan Antonio Monet.—Sr. D. Marcelino de la Torre, super intendente general de policía del reino. 2? Subdelegacion principal de Policía de Málaga. Excmo. Sr.=En este momento, que son las ocho y cuatro minutos de la mañana, acaba de rendirse á discreción el rebelde D. Josef Ma ría de Torrijos, y t…</t>
  </si>
  <si>
    <t>Marcélino, Du</t>
  </si>
  <si>
    <t>Du Marcélino</t>
  </si>
  <si>
    <t>…conocidamente andadores : V. S. muchos años. Málaga 8, de Diciembre, de 1831.=Vicente González en todas direccionm, no obstante de que ya habían precedido otros con el avi Moreno.=Sr. Du Marcélino de la Torre, superintendeme geqeral d« Policía so de la salida dc-estor criminales. - del reím». »E1 brigadier segundo cabo D. Mateo Ramírez está encargado de la direc PARTE NO OFICIAL. ' ción de estas fuerzas i el espíritu público del país siempre se present…</t>
  </si>
  <si>
    <t>Marco, Juan Antonio</t>
  </si>
  <si>
    <t>Juan Antonio Marco</t>
  </si>
  <si>
    <t>…iempre acompañados de muchas per- ■ Corvi y Marco; para el de Fraga á D. Pantaleon Luzas y Forton; soaas, y us criadas llevan, todos la escarapela blanca. . ara el de Onteniente á.D. Juan Antonio Marco; y para el de Se dice qua la duquesa de íerry tiene laintencion de conocer S i joba 4 D. Pedro Aparicio. y ver" bien ésta ciudad, 'antes de pasar á Turin ;Mr. Blacas ha se guido á Cárloc AlbertO.á Génova, £1 Rey de Cerdeña ha exami Los interesados en el extin…</t>
  </si>
  <si>
    <t>Marco-Ceci</t>
  </si>
  <si>
    <t>…fluencia poderosa que de tiempo inmemorial ha tenido. Es pues de la mas alta importancia para el gabinete ruso oir y concertarse con el coronel Beroeit y MM-Hammoud y Buchanan. El lord Marco-Ceci!-Hnl Ja opinión pública del país, que reside énteramrute en la nobleza y én el clero, continua desempeñando cerca de U sublime Puerta las funciones de secretario de legacía. Es digno de observar que se hallan actualmente en la corte del Su i- antea de contar…</t>
  </si>
  <si>
    <t>Mari</t>
  </si>
  <si>
    <t>…l palacio Clar£ndoiVi:«l.Emperador y ,Emperatriz del Brasiijha resuelto dirigir el grueso del ejército, en junta celebrada esta mañana con asistencia del general Beliiard. ¡ : 1 y Doña Mari* de la Gloria. (Star.) . J ' Algunos barcos de 'vapor holandeses han subido el Escalda, y El gobierno ha tenido noticia de que se estaba organizándó han llegado mas arriba de la ciudadela ,-en donde han desembar una gran coalición de las.clases, jornaleras, y…</t>
  </si>
  <si>
    <t>Mari, Félix Prstt y Dofia</t>
  </si>
  <si>
    <t>Félix Prstt y Dofia Mari</t>
  </si>
  <si>
    <t>…áaurq y de Gobierno. por lo tocante 41* Corona de Aragón, ú usar de suderePor Raal orden de 19 de Noviembre último, se ha servido «1 Rjur nu*v cbo en tos auto* que se siguen entre D. Félix Prstt y Dofia Mari* del Carmen Miratro Señor conceder privilegio exclusivo'por cinco afio* á D. Eugenio Mpraz*, lie*,una Reallos herederos«dúüla obtenidade O. Juanen elCanaletaa*o de 1787y la par»expresadalaenagenadondeDóSa Maris «obrevari»retenciónfiaci* vinde vecino da Vitori…</t>
  </si>
  <si>
    <t>María</t>
  </si>
  <si>
    <t>…s que se con Príncipe Aagisrío y el bei'gáftthi írigle* %Tonaría, de Buenos- sideren con derecho á los bienes :que,han^qued4do por fallccimkm Aires. , , , ■ ■" ■ - V . ''J i tó de Doña María dfcl Cárníen.Eernande^ yJLoncal, viuda del cor Cartagena zp Je Üjcirmbit. Beígantífi español guarda-costas misario ordenador honorario £&gt;. Antonio Tovar, tesorero que fue Invencible t'áe\ crucero; tÓinfr tóbré' cabo' dé Gata 11 geno ve.ei del ejército de los…</t>
  </si>
  <si>
    <t>…eiw teniendo el Real decretopor él que S.;M. concede los honores de das. Contiene una colee-ion de juegos de campo, de jardín y de Príncipe deAsturias 4 ría Infanta nuestra'Señora Doña María casa, la descripción de las mntañas rusas y otras varias, de chas JaébeL Luisa.Una bulé dé la danta Cruzada, y una inscripción en cos. de acción , charada, representadas, juegos de memoria, de in pergamino , én la qáé sucintamente se' da razón de los principi…</t>
  </si>
  <si>
    <t>…Paez ha podido en fin mantener el páis (Cot.) en unión. (Idem.) ------lEI jueves llegó á. Falmouth en la fragata Volage D. Pedro, exFRANCIA. Emperador del Brasil, la Emperatriz y Doña María. Después da haber desembarcado la correspondencia de Inglaterra y tomado Cherburgo 11 de Junio. provisiones, se .-dió á la vela para Cherburgo, en donde desembar La comitiva del' Emperador D. Pedro se compone de 38 per carán SS. MM. para irse i Pui» y desde a…</t>
  </si>
  <si>
    <t>…rico dé-'Sclíwírtzenberg con- la misión de anunciar la i legada á se encuentra el poder para constituirse á presencia del principio Cherbourg del ex-EmperadórD. Pedro y de su hija Doña María de donde ha salido, y'aün para resistir á la acción devoradora de deGlcuía, meta-dé S- M.-el 'Emperador de Austria. este principio. ’ ' &gt; ’ ___ Escriben de Stockolmo que el Rey de Suecia, que se halla Ño tenemos necesidad de indicar que éste incidente del via…</t>
  </si>
  <si>
    <t>…ó el ex-Euipéradór ral Belliard. 7 •; 7 ; yV ' S 1 * p, Pedro. Parece que está resuelto á esperar allí lá llegada de su También se habla de otro campo sobre el'Meusa. (Af.) ’ hijá Doña María, á quién' ha despachado otro! corred ¿ instándola El famoso aniversario. - á que se réüná con su familia: se creía que este correo lá encontiátiá tal vez erí Camino. ’, _ El gobierno, siémjire bien inspirado, va á celebrar el aniver Lás persórias qué vert fam…</t>
  </si>
  <si>
    <t>…ular de la C.) 3J i!' • y regresar después á Francia; en donde desea establecerse y vivir A1ESANIA. ' según sus criados, como particular, jr.q v Parece que el buque en donde viene Doña María, el marques, Aúgsburgo 23 de Junio. ■ Se sabe de positivo que cuando por Diciembre último partió de Loulé y su esposa , nó -ha llegado todavía. de Berlín el conde Diebitsch para combatir con los .rebeldes de D. Pedro es dc&gt; buena; persona, la'tez un poco bras…</t>
  </si>
  <si>
    <t>…radores han venido á las manos con el enemigo en el pueblo de efecto el gobierno había dado algunas para el recibimiento de Húlhalem: hasta ahora no hemos tenido sino 13 heridos. Doña María. Me fue precisó contentarme cbn esta respuesta. Pero con suma sorpresa leí en los periódigps el párrafo siguiente: El SUIZA. gobierno ha dado orden para que á Doña María se hagan todos los honores debidos á las testas coronadas. El periódico.entra Berna l.° d…</t>
  </si>
  <si>
    <t>…a independencia inclusas ........' ' Tempestades" ' J ' ¿ - . r las de loa víctimas del 2 de huyo de 18o8.en Madrid, ha cabido en suerte con el primer extracto de la de este día £ Doña María - Como era de temer , atendkhs las copiosas lluvias del pitado» Josefa Araujo, hija de D. Baltasar, capitán que fue del regimien invierno, f ias qíiese siguieroa después de entrada ia primavera, to^infanteríade la Princesa y muerto en el' campo del honor. la…</t>
  </si>
  <si>
    <t>…esa que trata de ensayar para destronar á su hermano Don siempre representa los ausentes; á la prole antes que nazca, y al padre luego Miguel, á fin de poner en su lugar á su hija Doña María. Para desgracia de la que na muerto. Asi que, el contrato celebrado entre estas tres personas no causa de la revolución, dicen las mismas cartas, todos esos pasos no han obte puede invalidarse ni anularse por las dos en perjuicio de la tercera, que es pre nid…</t>
  </si>
  <si>
    <t>…se hallan en la ciudad se han reunido en la ca Pedro cerca del Rey Luis Felipe, con el objeto de tratar el casamiento de su tedral , y han nombrado un gobierno provisional., hija Doña María con el duque de Nemours; y también se dice que Luis Feli ING1ATKRXA. pe ha rapondido en una carta llena de desahogos patcrnala, y de expresiona afectuosa en favor de D.Pedro y de su hija, que no podía admitir la propues LSndrts 16 de Setiembre. ta. (.Nacional…</t>
  </si>
  <si>
    <t>…s asambleas los ^individuos de mas influjo en la Cámara haber, formado los española refugiados. La regencia no tiene otro objeto que baja. (CeáriVr.) el.de restablecer el trono de Doña María n con todas sus consecuencias, y - El Morning-Ckraniclt encarga y recomienda á los amigos y partidarios para conseguirlo no se apoyará sino sobre sus propias fuerzas; y tampoco tra de U reforma que eviten y no den margen á demostraciones que podrían, hacer ta…</t>
  </si>
  <si>
    <t>…el que ha llegado á su noticia haberse interrumpido las negociaciones relativas á cuál aconseja á D. Pedro que someta sus derechos sobre el Portugal á la deci un casamiento entre Doña María y D. Miguel; pero esperaba sin embargo que sión da un tribunal compuesto de jueces nombrados por las Potencias europeas, los Ministros tendrían cuidado de que la parte tomada por Inglaterra en las ne presenta el párrafo siguiente: gociaciones con D. Pedro no seria vana é…</t>
  </si>
  <si>
    <t>María, Francisco</t>
  </si>
  <si>
    <t>Francisco María</t>
  </si>
  <si>
    <t>…pintada He dado cuenta a! Rey nuestro Señor de la instancia promovida por el en sus caras, y los andrajos que les servían de vestidos, eran una prueba de que subteniente retirado D. Francisco María de la Torre y Bustamantc, qu*V. E. estos desgraciados no decian mas que la verdad. A pesar de la piedad que ins dirigió á este Ministerio con fecha de 18 de Octubre último, en solicitud de que piraba una suerte tan infeliz, y de los grandes deseos que aquí ma…</t>
  </si>
  <si>
    <t>María, Jorge</t>
  </si>
  <si>
    <t>Jorge María</t>
  </si>
  <si>
    <t>…dio* «gatos qué te consideren con derecho á Ha bien» quedados por fifil*y teniendo ««te iberia* inferiores, debía-haber venida ya la noticia de zu derrota d elmienro forestado del Sr. D. Jorge María de la Terra- mioUtro que foe de dlcho.sude «u Alga. Es demasiado creer. -- -premo tribuarl .á fie de que ecudáa 4 deducirle por le etc*lbalq(a dé cámara de Cal Jit, SI tú» se hubiesen pronunciado fanfarronadas y predicciones absurdas, no hs- ve, dentro del té…</t>
  </si>
  <si>
    <t>María, Josef</t>
  </si>
  <si>
    <t>Josef María</t>
  </si>
  <si>
    <t>…Idem quebrada»-.........,................. de 5á6 id. -— Cartas españolas, dedicadas á la Reina nuestra Señora, pór Surtida f $.................................... de £ 7*.11* id. D. Josef María dé Carnerero. Cuaderno 5.° Se halla de venta en Café................................................ de 5* á 7f pesos quintal. las librerías de Perez y Razóla, y sigue abierta la suscripción. Géra blanca....... . á 10 pesos arroba. ¡ , 1 .Arte de la lavandera…</t>
  </si>
  <si>
    <t>…ó Y Ocerin : para la de tesorero &lt; de1 la catedral de Avila, va- Scott, acudirán á las librerías donde se .hubiesen suscripto’, á récante por promoción de I?, justo Sorfondegui, á D. Josef María coger el tomo 12 , último de las cárceles df Edimburgo , y ade Caiéanzá ¿ para una ración de la misma ', i D. Blas Esteban Egir; lantar el del 13, tomo 1.® del Ivanhoe. Continúa abierta la sus yparauoa cenongía de la colegiata' de' Pon»,' diócesis de Urge!, c…</t>
  </si>
  <si>
    <t>María, Luis</t>
  </si>
  <si>
    <t>Luis María</t>
  </si>
  <si>
    <t>…de á 8 , hechos con el bronce de varias campanas que al In E. se sirvió remitirme en 28 de Noviembre' de 1829, promo tento han fundido. vido por el capitán de caballería ilimitado D. Luis María de la Dicen que si para' el 20 del corriente estuviese concluida la Llama,en solicitud de que se le admita la cesión de 31,603 reales revolución1 de Polonia quedarla en este reino un cuerpo ruso para que importan sus sueldos devengados hasta fin de Junio de 1…</t>
  </si>
  <si>
    <t>María, Pablo de Santa</t>
  </si>
  <si>
    <t>Pablo de Santa María</t>
  </si>
  <si>
    <t>…á votar. Asi lo resuelve la Cámara. rniza, O. Jorge Juan, el Conde de temos y D. Antonia de Ulioa. Varios fabricantes y artistas de Paris solicitan que la Cámara fije cuanto I y. D. Pablo de Santa María, D. Josef del Campillo, el P. Diego Lainez, el Carantes la dotación de la casa Real, porque redunda en beneficio de las manu denal O. Francisco de Mendoza, Fr. Gerónimo Gradan y D. Alfonso de Cartagena. facturas , del comercio y de la industria en general. La…</t>
  </si>
  <si>
    <t>María, Vicente</t>
  </si>
  <si>
    <t>Vicente María</t>
  </si>
  <si>
    <t>…e á Tánger. en suerte con el primer extracto de la'de esté día á Doña Caye Torrijosy Pálarea han podido sustraerse en Gibraltar de la tana Muesas, hija del brigadier de infantería D. Vicente María,' arden de embarcarse para Malta cómo sus compañeros, haciendo muerto en acción dé guerra. que; demandados en juicio, los detengan como deudores insol ventes:' r , ! CAMBIOS DEt DIA. En ina cueva escondida en lo mas áspero de la serranía de' Londres 3$¿.á |—.…</t>
  </si>
  <si>
    <t>María, Vicente Santa</t>
  </si>
  <si>
    <t>Vicente Santa María</t>
  </si>
  <si>
    <t>…igrafía. Primeros: D. Luis Valle y D. Francisco Unanue, para que en el término de 30 días se presenten á deducirle en la auditoria de Soto. Segundos: señor marques de Torre-Orgaz, D. Vicente Santa María y esta capitanía general de Castilla la Nueva, con apercibimiento que de no verificarlo D. Vicente Alonso Verdeja. lea parará perjuicio. ——En virtud de providencia de los Sres. del Real consejo de las Ordenes se citó 4 los herederos de D. Josef Valdés, D. Aut…</t>
  </si>
  <si>
    <t>Maríá.de.Abajo, Carlos</t>
  </si>
  <si>
    <t>Carlos Maríá.de.Abajo</t>
  </si>
  <si>
    <t>…eron felizmente. 73» óa» 74» 55 Y 8*. El R. obispo de Tortosa, avisado oficialmente de ello por el in- El premio de 2500 rs. concedido en todas las extracciones a entero encargado D. Carlos Maríá.de.Abajo, capitán de navio las huérfanas de militares y patriotas que murieron en defensa de Se la Real Armada,pasó el 31 de Octubre: a dicha villa, y al si la justa causa en la guerra de la independencia, cupo en suerte del guiente, acompañado del ayuntamiento y dire…</t>
  </si>
  <si>
    <t>Maríaen</t>
  </si>
  <si>
    <t>…de los yíctímas del 2 de Mayo de 1808 en Madrid, ha cabido ellos . sean convertidos en inscripciones de la deuda trasferible o cri suerte con el primer extracto dé la de este di^i.Doña Maríaen dñcumeqtos. al portador que se llevará á efecto siempre que: del Carmen Machin, hija de D. Joaquín, capitán del regimiento'compongan un número, denles completos, yno excedan la jinte de infantería de Zaragoza, muerto en el campo del honor. porcton determinada…</t>
  </si>
  <si>
    <t>Mariano</t>
  </si>
  <si>
    <t>…drosa y Andrade, á D.'Luis Antonio del Campo; y pera el corrregimiento dt» lo* aBw fije la legislatura el contingente del ejército; pues el voto anual de la villa de S. Clemente á D. Mariano! Athbrosio Morales Sanz. dd prmupuesto reserva todo» loa derechos de la Cuntirá. . . Manifiesta que estando todo ligado en los ejércitos moderno», y debténdo- El Rey nuestro Sefior se ha servido admitir la ceti’on que ha hecho i fa ic determinar sobre una bat…</t>
  </si>
  <si>
    <t>Maricón</t>
  </si>
  <si>
    <t>…ente, y por consecuencia aumentán ceros están á la inmediación de Bialolenka , y .los huíanos cerca de dose el poder del pueblo. Sin embargo, si se atiende á la natura Grochow. El general Maricón que manda estos cuerpos fue herido leza de este pais que cuenta tantos terrenos incultos, que no tiene en la acción del 25. Los prisioneros rusos que han entrado en esta iglesia establecida ni clases privilegiadas, y en donde la propie capital aseguran que el…</t>
  </si>
  <si>
    <t>Mariis, Antonio Romualdo</t>
  </si>
  <si>
    <t>Antonio Romualdo Mariis</t>
  </si>
  <si>
    <t>…a de Duero, y lo* otros tren SEAIS* lOTEKIA*- de esta corte, se les cita en virtud de providencia del Sr. de Cavia, alcalde de la Real casa y corte, y jofz |de la testamentarla de D. Antonio Romualdo Mariis, para Noticia de los pueblos donde kan cabido Ies premio/ mayores de la Real lote que en el término pérentdrto'de ió diai sé presenten ú deducir tí derecho que ten gan á dicha testamentaria por la escríbanla dé Montoya ; apercibidos qse de no ha ría moderna e…</t>
  </si>
  <si>
    <t>Marín, Félix</t>
  </si>
  <si>
    <t>Félix Marín</t>
  </si>
  <si>
    <t>…érmino de un mes se presenten por si ó por apoderados en dicha ciu 50 y 65 de Marsala. Aseguran algunos viageros que el dia 20 de Julio se ele dad á D. Benito Fernandez de Luco, y D. Félix Marín, como testamentarlos de la ex vaba ya el volcan 60 pies sobre Ja superficie del agua por la acumulación de presada Doña Antonia; y si no lo verifican les parará perjuicio. ----- Se cita á todos los que se crean con derecho á los bienes que quedaron par muel l…</t>
  </si>
  <si>
    <t>Marín, Gabriel</t>
  </si>
  <si>
    <t>Gabriel Marín</t>
  </si>
  <si>
    <t>…renunciada á los derechos que Gaceta .próxima. La generosidad de los rusos ha competido-con su fortaleza y pudieran tener. ardimiento. —Ignorándose el paradero de los herederos de D. Gabriel Marín, presbítero, M Benito Velasco, D. Cirios Perez Tornielane, D. Alfonso Fernandez y D. Nlcasio de la Cámara, vecinos’que ftieron, lo* dos primeros de A randa de Duero, y lo* otros tren SEAIS* lOTEKIA*- de esta corte, se les cita en virtud de providencia del Sr.…</t>
  </si>
  <si>
    <t>Mariño-</t>
  </si>
  <si>
    <t>…de Bo- Bolívar. ¡Edicto horrible' que nos arrastra al sigld del infáme Ti fivar, fue asesinado en Vcntaquemada, yendo de Popayan á Qui berio 1. , to el dia 4 de Junio último, y el general Mariño- pasó -por las 1 »Liconstitución no se observa en Cartagena, aunque se finge</t>
  </si>
  <si>
    <t>Mariquita</t>
  </si>
  <si>
    <t>…gobierno de S. M., contestó á la pregunta que ayer le dirigí.'Decompañías ocupan á Sufiren. seaba saber si el gobierno'había dado'alguna orden para recibir á Hasselt 6 de -Agosto. Doña Mariquita (risa) como Reina de Portugal. «El noble Conde, en su respuesta declaró que no sabia qué ór Son las -ocho de la noche, y acabamos de saber que nuestros ti denes se han dado sobré este particular , y aun que ignoraba si en radores han venido á las manos con el…</t>
  </si>
  <si>
    <t>Marmont</t>
  </si>
  <si>
    <t>…o Ies pasó revista. Todos han admirado el aire marcial y buen estado de esta tropa, que sale hoy para Bohemia, cuyo "ejército'se PARTE NO OFICIAL. halla en pie de guerra. o',!. El mariscal Marmont acaba de salir para Hungría; antes de su NOTICIAS EXTRANGERAS. salida sé ha expedido una' circular, en la que al parecer se invita á la nobleza húngara,á que obsequie á este ilustre viagéro;.en di . BOLONIA. cha circular se señalan los puntos por donde ha de…</t>
  </si>
  <si>
    <t>Marte</t>
  </si>
  <si>
    <t>…orrimouth: el pri parte, halló-que sus antecesores habían contraído el empeño de reconocer á la mero 'dejó la isla el 30 dé Julio, y él segundo’ el 8 'de Agostó. Este último Reina Doña Marte por soberana de Portugal. El Príncipe que fue á dicho Es ha pasado delante del nuevo volcan ,'que aun no te hallaba én sú cqmpletq tado como Regente quebrantó sus empeños,'y nadie ha sentido mas que yo erupción. El Calman se encontró el 17 de Julio enfrente d…</t>
  </si>
  <si>
    <t>Martin</t>
  </si>
  <si>
    <t>…i ón de la catedral de Cartagena á í&gt;, Joaquín Lledp: para pn mpdip ra ron IOáj r¿^,.BWt»;7 «trféráiioe j s muertps por cada.13. ... ción de la de Málaga, vacante por promoción de D. Martin dc Milla, á,Don • En Posetf, donde habrá 253 habitantes, enfermaron 166; de esto* sanaron Vert¡“8°,:. .MU °,ra de la de Cádiz Mateo Vtjches: para nna ca38 y perecieron. 100; por consiguiente hubo por cada 13 habitante* 7 enfer l lanía de número de la catedral…</t>
  </si>
  <si>
    <t>Martin, Casimiro</t>
  </si>
  <si>
    <t>Casimiro Martin</t>
  </si>
  <si>
    <t>…ico del cuerpo humano, por Lacava, folio, sión de las artes. En la primera pieza vieron con gusto SS, MM. lá papel 80 rs., rústica 80. «aja de berlina presentada por su pensionado D. Casimiro Martin, Poesías castellanas por Conti, 4 tomos 8.° marquilla, papel 34 iti como el velador de escayola de Marzal, y los papeles de Giroud. reales, pasta 56. En la piececitá siguiente y en la sala contigua llamaron la aten Poetas castellanos por Fernandez, 20 tomos l…</t>
  </si>
  <si>
    <t>Martin, Mariano</t>
  </si>
  <si>
    <t>Mariano Martin</t>
  </si>
  <si>
    <t>…e dé’contratode' seguro Doña Manuela Oreiro Lema. ■ mutuo, cuyo premio favorable á la conservación del statu ¡pito réspécíoi ' ‘ 5.a Terceto de la Zoraida cantado por los internos D. Mariano Martin, unos, se pagar* 4 expensas de, las mejoras qué con sobrada ligereza se habían' D- Josef María Aguirré y la externa beneficiada Doña Manuela Villó. lisonjeado conseguir los franceses: que se há prometido á los Monarcas de Eu 6.a Dúo de ia Sembamü, de Rossini,…</t>
  </si>
  <si>
    <t>Martínez, Francisco</t>
  </si>
  <si>
    <t>Francisco Martínez</t>
  </si>
  <si>
    <t>…* de la Cámara, en la mima* villa: tinúa abierta la suscripción. . desde l.° de Mayo £ fin de Octubre. - H»llándfw de vente en la Real caballcrlbi de S. M. diferenSalios ¡¡¿Befar. D. Francisco Martínez, en el pueblo de ta coches de la Real servidumbre, los que* quieran comprarlos, Safios: desde 1,0"de Junio 5 30 de Setiembre. juntos ó separados, sé dtri^rán por sí, ó por medio de Sus apode Ledesaia. V. Josef Alegre Galen, en Madrid*: dada i,* de rad», «1 Ve…</t>
  </si>
  <si>
    <t>Martínez, Juan Bautista</t>
  </si>
  <si>
    <t>Juan Bautista Martínez</t>
  </si>
  <si>
    <t>…or¿- 1,147.::. 400......................... Madrid. forme á la instrucción dada ;á sú comandante el teniente de: natío .La..0»» de ja Plaza, propia del Excmo. ayuntamiento de estt D. Juan Bautista Martínez ancló por la tarde &lt; del dia l freñle corte, ha cabido al núm. 5,262; igual al que ha obtenido los 109 del.carcneio de Cayó-Blanco, para emplearse- cn la misma persea duros, cuyo, número ha sido expendido en Tarancon.•jHKaon&gt;.«nn el: buque dé sil mando y emba…</t>
  </si>
  <si>
    <t>Marybórugh</t>
  </si>
  <si>
    <t>…mpleta elevados á la dignidad de lord, á saber: el duque de Weüington, el mar su ejército, y |iace cuanto es posible y necesario para que ¡uvada 4 Bélgica; y ques de Wetlesley, el lord Marybórugh y el lord Cowley. qicrtameute que 4 ocupaste» ao podrán contenerla ni los nuevos («dulas bel-</t>
  </si>
  <si>
    <t>Mas, Pablo</t>
  </si>
  <si>
    <t>Pablo Mas</t>
  </si>
  <si>
    <t>…otaron 69 rs. anuales .cobrados por, el ayuntamkntbti ' • D.TómasBeníte», D. Manuel Ribero, D. Vicente Cégtdo, ¿atónis to. le,aboM.del. fpndo ,dr.. pqopjq^;to rpnta d? 1“ casa cst D. Pablo Mas, Joeef Vita, Pablo Torre fio, Antonio' Sánchez; |úé liaya de habitar. Los pretendientes dirigirán sus memoria^ es al. roiretari^dc aynntamiento í^sbt! el dia 10 de Abril próxiima,JuanAntonio Moreno , Pedro de ' Torres ', Josef Altado-, Josef !García Semno , F…</t>
  </si>
  <si>
    <t>Mascara, Josef</t>
  </si>
  <si>
    <t>Josef Mascara</t>
  </si>
  <si>
    <t>…vairublas y Letva, el maestro Juan da lentísimo Sr. marques de la Vera. Avila, Juan Urbina, &lt;1 P. Fr. Josef de Sigílenla y el P. D. Tomas Vicente Tosca. Lengua francesa. Primeros: D. Josef Mascara* y D. Francisco Javier 9. ° D. Hugo de Moneada, D. Antonio Covarrublas y Leiva, el Cardenal Silíceo, Antonio Perez, Bartolomé de Carranza y D. Josef Pellicer. Burgos. Segundos: D. Antonio Heredia y D. Antonio Socueva.. rt». D. Pedro González de Mendoza, Vasco…</t>
  </si>
  <si>
    <t>Mascaras, Josef</t>
  </si>
  <si>
    <t>Josef Mascaras</t>
  </si>
  <si>
    <t>…edro Madrazo. Segundo: D. Josef Ro canas, D. Josef Carrillo de Atborooz, Fr. Francisco Jiménez de Clsneros y Hernaudo dríguez. de Alarcon. (CV continuará.) Bellas letras. Primero: D. Josef Mascaras. Segundo*: D. Josef Zorrilla y D. Eugenio Ahumada. . Historia romana contada i los niños, traducida del francés por D. Manuel Gonzá Dibujo natural. Primeros: señor vizconde de S. Pedro Mártir y D. San lez Vara. Su precio 6 rs. en pasta, y llevando media docen…</t>
  </si>
  <si>
    <t>Masien, Nicolás Masicn y</t>
  </si>
  <si>
    <t>Nicolás Masicn y Masien</t>
  </si>
  <si>
    <t>…n Jorge i.J...................... 1714 5.691,803 ceptúen con derecho i los bienes que han quedado por falleci Jorge.il,...-i........... 1727 .......i.......... 6.762,643 miento de D. Nicolás Masicn y Masien, capitán de infantería re Jorge m............. 1760 8.523,540 tirado , para que en el término de 30 días acudan á deducirlo en Jorge iv. ......... ....... 1820 46-23 ql juzgado de la capitanía general de Castilla la Nueva; apercibi Guillermo iv...............…</t>
  </si>
  <si>
    <t>Mat</t>
  </si>
  <si>
    <t>…Febrero. gos recibidos dp Viena Pfr el cardenal Aih*ni,,y en los cuate» Eolia de ayer.' Cinco.por 100 consolidados 93 f. 80 c. Ac aquella corte recomendaba muy particularmente al cardenal Mat ciones del banco 1522 f. 50 c- Empréstito Real de España 6of. chi. Capellari, abandonado por ei partido Albani, solo reunió en Renta perpetua de ídem 46$. el siguiente escrutinio 27 votos , y Pacca 17. Los negocios han caído en una completa paralización: la n…</t>
  </si>
  <si>
    <t>Mata, Gabriel de</t>
  </si>
  <si>
    <t>Gabriel de Mata</t>
  </si>
  <si>
    <t>…imiro dé Uzta: pera una media ración de la catedral de Córdoba, vacante por muerte de D.Francisco de Valle y Luque, Vida y txttltnciat del Patriarca S. Josef i divídese en nueve 4 D. Gabriel de Mata, capítulos, a cada uno de los cuales acompañan varios ejemplos y Igualmente 'se he dignado' nombrar para el arcedianato titular soliloquios., y algunas súplicas dirigidas á gloria del mismo santo: y dos canongíasde'la citjedral de Salamanca, vacantes por muer…</t>
  </si>
  <si>
    <t>Mateo, Cristóbal</t>
  </si>
  <si>
    <t>Cristóbal Mateo</t>
  </si>
  <si>
    <t>…detenu«■ ’;€áíSíh i£GMÍAi$&gt;3f&amp;ñarelmodoy la «cisión. tos :fie1ei deben fiarse f fiarse única ............. ■'•t* mente en ¡a sabiduría de aquel. Ahora bien, los que)creen que el' D. Cristóbal Mateo, cirujano de esttf vilía, había caido en ua catolicismo es insuficiente para las necesidades actuales del enten estado de demencia eq él mes dé^War^odel año anterior, en que dimiento humano, sepárense públicamente y ¿ la luz del día de trató de .degollarse, c…</t>
  </si>
  <si>
    <t>Mateos</t>
  </si>
  <si>
    <t>…vasallos tan lea les, cuya divisa es y será siempre sostener á porfia la legitimidad cázar, de S. Juan para que á las dos horas de su tecibo saliese para S. Roque, previniendo al coronel Mateos, comandante militar de de su Soberano. la serranía, acelerase su movimiento para combinar una operación PARTE NÓ OFICIAL. -.simultánea, con objeto de .desalojar i los rebeldes de la eminencia que ocupaban. El Capitán general de Andalucía en el .momento NOTICI…</t>
  </si>
  <si>
    <t>Mateos, Vicente</t>
  </si>
  <si>
    <t>Vicente Mateos</t>
  </si>
  <si>
    <t>…oluntad d&lt;e S. M&lt; que cada intendente ros , y ya he dado las órdenes para que sean luego pasados por las forme por lo respectivo á las comisione* de su distrito un resú- armas. El coronel D. Vicente Mateos marchaba también sobre men de las citadas cuenta* después de aprobada* por el Consejo, y los enemigos, y su movimiento será protegido por dos compañías lo remita al Ministerio de mi cargo. De Real orden &amp;c. Madrid de Sevilla y Granada que hice salir de Algect…</t>
  </si>
  <si>
    <t>Matiaa</t>
  </si>
  <si>
    <t>…e D. Antonio Josef de la Parra, á D. Joaquín López venta se hatá en nombre y por cuente de los propietarios.” ... Sibori : para una media ración de la misma, vacante por muerte de D. Matiaa La Cámara adopta en seguida el art. 6.a concebido en estas términos: »E1 Elejaburu , á D. Josef María de Vcgv precio de la venta se entregará á los que tengan derecho á él, sean propieta rios ó'acreedores, con reserva de los derechos .que el Estado pueda tener.? Misa a…</t>
  </si>
  <si>
    <t>Matnschcwitz</t>
  </si>
  <si>
    <t>…orriente dicen de Pont-de-Bcauvoisin Prusia para tratar sobré los negocios dé la Bélgica, hallándose lo siguiente. «Seis mil piamomeses llegan á Saboga para Reforzar' presentes el conde Matnschcwitz, el barón de Wessembérg y el las guarniciones y la frontera. Desde Montmeillant hasta Mputicisj vizconde Palmerston; la conferencia duró cerca de tres horas. hay, i9 hombres formando escalones. La guarnición de Chambéi^ ...... MM. O’Conneil y Lawless han sido…</t>
  </si>
  <si>
    <t>Mattel, Blas Antonio</t>
  </si>
  <si>
    <t>Blas Antonio Mattel</t>
  </si>
  <si>
    <t>…ión. de Palacios de la Balduerna á D. Fernando Torres y He ras; para la de Villal- - ■Galería fúnebre dt eepectret y sombrar ensangrentadas, dedicada d la Resma nues va de Alcor á D. Blas Antonio Mattel; para I» de Valverd* del Camino á tra Se tora, que Dios gusrde; constari regularmente de 11 tomos, de los que vas pu D. Antonio Alvaro Campaner; para la de Osuna á D. Diego Crespo de León blicados cinco, y desde el dia 18 de este mes se está ya entregando el…</t>
  </si>
  <si>
    <t>MaTtinena, Esteban Juan</t>
  </si>
  <si>
    <t>Esteban Juan MaTtinena</t>
  </si>
  <si>
    <t>…s de las cátedras del hospitál general dé Madrid de midió hasta el afio dé 1812 en la villa de Ezcurra, reino de Na 179$, papel 3 rs., rústica '4- varra, comuniquen esta noticia 4 D. Esteban Juan MaTtinena,que Ordenanzas para el colegió de medicina de Madrid de 1796, utve en la ciudad de Pamplona, en dicho reino de Navarra. papel 3 rs., rústica 4* «_«_JPor providenc¡a del Sr. Herrero, decano de la Real Sala, Ordenanzas de la corórta dé Aragón, 4*% papel 12 rs.,…</t>
  </si>
  <si>
    <t>Mauricio, S.</t>
  </si>
  <si>
    <t>S. Mauricio</t>
  </si>
  <si>
    <t>…Darocha,1 embajador de S. M. D. Pedro 11, emperador del Bra con 309 reclutas. Las tres brigadas de artillería se hallan en el completo de sil : fuc-conducido á la audiencia por el conde S. Mauricio, introductor de guerra, y entre las tres tienen 300 piezas y 69 caballos. embajadores; y despules dé haber presentado á SI M, las cartas credenciales, pa- ' Según la misma Gaceta parece qüe -la pacificación de la Polonia en nada 'só a la habitación de. Míle.…</t>
  </si>
  <si>
    <t>Maximiliano</t>
  </si>
  <si>
    <t>…a causa afrente; ú oculta,de los.alborotó*.que igualando eltérreno para hácér im eampoá la romana. El Archi- ■ de tres dias'á esta parte agitan la capriat, no-por eso dejan de&gt;ser duque Maximiliano ha sido quien ha dáaoel.plan: asi es que á su estos tnóvimicntos utr Hecho rea!'y digno de ser notado. No hay presencia sé Laceo las obt»; jr'dé tu erario sale, el dinero que » humo sin fuego dice el iuúoim vulgar; no hay sin ,mo-/ ¿(i íC'.? •'i. ■A ,yr.K*S</t>
  </si>
  <si>
    <t>Mayordomo</t>
  </si>
  <si>
    <t>…presente al Adicional! al reglamento para^al cuerpo de ingeniero! , rústi tribunal; Dios guarde &amp;ic; Palac¡o'de Quelur lS de Julio de 1831. ca 4 rs.' sEl vizconde ae Sahtarem.s=Al Sr. Mayordomo mayor.” Adicional de reemplazos del ejército en 1817, 4-p, rúst.. 2 rs. ÁdiciOiiál áe Ídem de 1819,4-°, rústica 4 rs. Idem 19. Arte de curtir por MigúéÍez,'8.° marquilla, papel 8 rs., pas El intendente general de policía de este'reino ha publicado él ta 12. (…</t>
  </si>
  <si>
    <t>Mcachero, Josef</t>
  </si>
  <si>
    <t>Josef Mcachero</t>
  </si>
  <si>
    <t>…nto de letrasá razón da castilla la nosva............................ 4 por 100 al silo__Vales Reales consolidados 284 £ 29- Jdtm no coasolidadM 8f^JDtuds sin iAter» 44. El Molar. D. Josef Mcachero, en Madrid: deade 15 de Jta túo hasta 15 de Setiembre. Hervideros. V. Josef Torrea, cu el Tomelloso: deade 10 de ANUNCIOS. Junio á 15 de Setiembre. Ultima eampstfía dt Mapoleen, d batalla de Waterloo, es Puertollano. V. Cirios Mestre, en la míame Villa: deade…</t>
  </si>
  <si>
    <t>Mclli-</t>
  </si>
  <si>
    <t>…la , por .lo cual los voluntarios se vieron entre dos fuegos lla, y durante este-.tiempo podrá yprlós el público; en seguida so y ahora se hallan perseguid»'por todas partes.,; El general Mclli- propone su ámo; llevarlos á j^aris.pirra presentárselos á Luis Fcli—. net ha sidó preso. Ir pe, á fin de que conozca sus huevos súbditos. (¿Semafora.) BrunUu (23 di Mayo, - i : __La villa de Tarascón acaba de ser el teatro de acontecimien - En la sesión que e…</t>
  </si>
  <si>
    <t>Mclternich</t>
  </si>
  <si>
    <t>…estaban acantonados en los pueblos inmediatos del departamen tiros, (id.) - - • to^ han: recibido orden de venir, á esta ciudad. ■—.No se confirma la noticia de la enfermedad del príncipe Mclternich; pe¿ -- Se&gt;-ha dado Orden átodos los españoles refugiados en esta ciudad para que to se-asegura qué S. E. el Cardenal príncipe primado dé Hungría ha muerta en Migan dé ella. (Correo del Herault.) Gran de resaltas del cólera-morbo. (D. de los D.) &gt; *■_ ‘ ' ' T…</t>
  </si>
  <si>
    <t>Me, Aottiés</t>
  </si>
  <si>
    <t>Aottiés Me</t>
  </si>
  <si>
    <t>…han talide agraciada! lat númtrtt —En virtud dp providencia dal Sr. da la lacalen, teníante corregidor de esta vlllg, ti ruínete/: se cita 4 los que tengan derecho 4 los bienes de D. Aottiés Me 'étfia ,’Védho fie la ot llamada de sWatest.ifo reino que falleció de Vinaróz, Valencia, de eb la posada 59, 3, 58, 35 y 23. ila comparezcan para g, Bruno que dentro de 30 fila* perentorios, en esta en ci cene, 13 prcmióde~250&lt;&gt; rs.' m, concedido en cada extr…</t>
  </si>
  <si>
    <t>MeAdoza, Juan de Palafux y</t>
  </si>
  <si>
    <t>Juan de Palafux y MeAdoza</t>
  </si>
  <si>
    <t>…a Osorio. Historia. Primer premio: Excmo. Sr. conde duque de Luna. Segundo: 7. ° D. Luis de Requesens, D. Francisco Valles, D. Bartolomé Leonardo de Argénsola , D. Juan de Ribera, D. Juan de Palafux y MeAdoza y el nuestro Fr. Luis Ponte D. Joaquin Griñan. de León. Lengua italiana. Primer premio: D. Silvestre Collar. Segundo: Exce 8. ° D. Diego Mesla y Guarnan, D. Diego Covairublas y Letva, el maestro Juan da lentísimo Sr. marques de la Vera. Avila, Juan Urbina, &lt;1…</t>
  </si>
  <si>
    <t>Medina, Agustín</t>
  </si>
  <si>
    <t>Agustín Medina</t>
  </si>
  <si>
    <t>…í ó por medio de apoderado El Rejo nu?strq Señor se ,ha; servido nombrar., oara 1» alcaldía arraigado á deducir su derecho1 ánfe^el expresado juez, y por la mayor de CincoVíllas á.D. Agustín Medina ;p,Lavalle; para, la escribanía de Ramos; coñ apercibimiento que de no hacerlo lea de Alte^ á Di Jtian Bautista-Lloren*; para,Ja.4* Javea á D. Ra parará perjuicio.. ■ • . ,* . • -r fael Galtnez; para la, de Aspe á D. Lucas Qarcía.Marín; para Ja Nifta. Rn la G…</t>
  </si>
  <si>
    <t>Medina, Manuel de</t>
  </si>
  <si>
    <t>Manuel de Medina</t>
  </si>
  <si>
    <t>…tes en nuestra memoria tantas pruebas de fidelidad dadas por los defensores dei reino, y tantos esclarecidos actos del valor mas Enterado el Rsv nuestro Sefior de la instancia de D. Manuel de Medina heroico que mirará la posteridad con admiración y reconocimiento. * D. Manuel Agustín de Heredia, apoderados del comercio de la plaza de «No hemos tenido necesidad de mandar una leva general, como se acordó Málaga, sobre que se declare libre de derechos el zu…</t>
  </si>
  <si>
    <t>Medina, Manuel Pascual</t>
  </si>
  <si>
    <t>Manuel Pascual Medina</t>
  </si>
  <si>
    <t>…o, 4 D|. Ca yetano Benedicto; para la de Mérida , áD. Bartolomé Felipe Al 17 rs., id. Toledo. Trigo, de 28 4 30 rs. fanega: cebada, de 10 4 11 id.: mendro; para la de la Solana, i D. Manuel Pascual Medina, y aceite, de, 32 4 34 n. arroba. para la de Infantes, á D. Manuel Saez Santander. Valencia.__Alicante. Trigo, de 12 4 13-f pesos el cahíz:. cehada, 4 5 id.: vino tinto añejo, 4 100 pesos el tonel de 100 En virtud de sentencia dada por la sala de señores alca…</t>
  </si>
  <si>
    <t>Medina, Mateo Hernández de</t>
  </si>
  <si>
    <t>Mateo Hernández de Medina</t>
  </si>
  <si>
    <t>…ualmente disfrutan, que por abora .ro y compefiía, Valladolid D. Luis de Rojas, Vitoria D. Fermínae libren mu documentos al portador que por la mitaddel total de Elctzalde, Zamora D. Mateo Hernández de Medina, áEaragozá de los qales.existentes, y que sus tenedores ¿ dueños reciban.en D. Juan Toron. ■ \ cambiad» ellos bien sea extractos de inscripción trssferiblesótítulos al.portador, á cuyo.fin-se admitirán! las solicitudes 6 macrip*; Por Buris se han recibido per…</t>
  </si>
  <si>
    <t>Melbourne</t>
  </si>
  <si>
    <t>…omienden reunieron públicamente los habitantes de dicha ciudad, y resolvieron dirigir una al ministerio de la Guerra para que se les condecore con la cruz de primera exposición al lord Melbourne, pidiéndole mande hacer una información acer date de S. Fernando; tiendo por último la soberana voluntad que lu mencio ca de la conducta de los magistrados durante el último alboroto. nada acción y los premios concedidos á lot que en ella se distinguieron se,…</t>
  </si>
  <si>
    <t>Mellado, Francisca de Taula</t>
  </si>
  <si>
    <t>Francisca de Taula Mellado</t>
  </si>
  <si>
    <t>…Luis de Garcini y de Castilla, comandante «le Mortal y compañía. batallón de la guardia Real de infantería, y mayordomo de semana de S. M. ----- La tertulia de Invierno; su autor D. Francisca de Taula Mellado. Esta obrlta, re comendable por su sencillez y variedad, contiene la descripción de una tertulia, en La ejecución del conjunto de la estatua ha sido tan felizmente acertada por la que cada noche se procura pasar el rato de distinto modo. La generalidad de su…</t>
  </si>
  <si>
    <t>Mellinet</t>
  </si>
  <si>
    <t>…imiento del príncipe dé Sajorna YVeimar para entrar en Maastricht; pero no 'pudó lograrlo:por la o posición dé Gon fecha 12 del .corriente escriben de Viene que el las fuerzas del general Mellinet. Se hacen muchas peticiones al' bierno austríaco acaba de poner sobre las armas la lándVrer.- Este’ congreso á favor dei duque de Leuchtembcrg. determinación, que no se aguardaba; ha causado mucha sensación,' Se cree que tiene conexión con algunas negociacion…</t>
  </si>
  <si>
    <t>…adre 4 embarcarse en Ci- los cazadoTCi se baten, según.se dice,, contra^los voluntaria^ yitavechia con los cardenales pora trásférirse á Cerdefia, en el que rehúsan disolverse. El general Mellinet se ha justificado. Xos ¿aso que -las circunstancias funestas lo hiciesen nccesarío.( G*crf« holandeses"te' hallan decididos, según parece, 4 romper el arqysde Augtbprgey - ■' ticio. También se asegura que se baten ya en miu¡hos puntos. La ■ ""■i í:; -ITAIZA.…</t>
  </si>
  <si>
    <t>…tros sóidaFAISKS-1AJOS. &gt; dps ,-!que están resueltos á hacerles pagar cara la sangre de sus her manos. (M. de C.) .... .... ......... ..... Namm22de Mayo.—----------------------£1 general Mellinet ha emprendido una operación que no po día esperarse. Deseando este general procláñiac la'¿¿pública , para" Un sugeto.-qfiK*' b»Uá haciéhdó la; cuaicnteip^ ^n este puerto lograrlo trató de apoderarse de Lríciudadela. Pcuvfcrtuna el gose trae consigo tres saíva…</t>
  </si>
  <si>
    <t>Mencia</t>
  </si>
  <si>
    <t>…ana.) Por oficio pasado al Sr. Subdelegado principal de policía de .! , ...Con fecha 26 de Mayo escriben de Varsovia que en Ostro- Córdoba por el encargado del ramo en la villa de Doña Mencia lenka ha habido una acción, cuyo resultado ha sido funesto para con fecha 29 de Mayo último, se sabe el hecho siguiente. Vinienlos polacos, que han perdido en ella bastante gente. También con- do de Málaga con varias cargas de géneros Francisco Solano Gofirma…</t>
  </si>
  <si>
    <t>Mendiola, Manuel</t>
  </si>
  <si>
    <t>Manuel Mendiola</t>
  </si>
  <si>
    <t>…món Gántpuiano. Cíate ínfima de latinidad. Primer premio: D. Josef Bohorque*. Segun Entre el castillo de Porga y.el extremo norte de la isla Negra, S6° 35'. dos. D. Luis Sistemes, D. Manuel Mendiola, Sr. marques de la Conquista. Entre el extremo norte de la isla Negra y Ja boya del cabo Blanco, 9a 311'. _ Clate.media de latinidad. El primer premio fue sorteado entre D. Fran Entre el extremo norte de la isla Negra y la punta baja de Sabia por la parte cis…</t>
  </si>
  <si>
    <t>Mendot, Margarita Bliu Norigat Hurrado de</t>
  </si>
  <si>
    <t>Margarita Bliu Norigat Hurrado de Mendot</t>
  </si>
  <si>
    <t>…. Excma. Sra. condesa de Reviilagigedo, marquen» de Canilleju, ccnsora, alie del Sacramento, ESPAÑA. i Excma. Sra. marquesa de Paraman, vice-cemora, calle de la In-quráicion. Sra. Doña Margarita Bliu Norigat Hurrado de Mendot:Madrid xjdeEntro. za, Secretaria . calle de Atocha.Excma. Sra. marquesa de Branci,... En los periódicos deParis que alcanzan hasta el dia io,y.ee forte, vice-secretaria, alie de lu Rejas. .Éan-recibido ¿.última hora, solo se hallan las siguicnta noticias Cura…</t>
  </si>
  <si>
    <t>Mendoza, Diego Hurtado de</t>
  </si>
  <si>
    <t>Diego Hurtado de Mendoza</t>
  </si>
  <si>
    <t>…ureda y D. Francisco Sánchez; la suértc recayó en Don 6. ° D. Alonso Tostado, D. Gerónimo de Zorita, Luis Vives, D. Diego Saavedra Fa Joaquin Ballestero* y D. Juan Sureda. jardo , D. Diego Hurtado de Mendoza y D. Alvaro Navia Osorio. Historia. Primer premio: Excmo. Sr. conde duque de Luna. Segundo: 7. ° D. Luis de Requesens, D. Francisco Valles, D. Bartolomé Leonardo de Argénsola , D. Juan de Ribera, D. Juan de Palafux y MeAdoza y el nuestro Fr. Luis Ponte D. Joaquin Griñan. de Le…</t>
  </si>
  <si>
    <t>Mendoza, Josef María Maldonado de</t>
  </si>
  <si>
    <t>Josef María Maldonado de Mendoza</t>
  </si>
  <si>
    <t>…penden autos entre Don ’ Antonio Canadel, vecino y del comercio-de la Ciudad de Cádiz, corno apoderado’de . El Excmo. Sr. espitan general dará las órdenes que considere necesarias D. Josef María Maldonado de Mendoza, marques de S&lt; Jorge , y D. Josef González: para impedir la comunicación por tirara. Butnej, en calidad de sindico del concurso de acreedores* los bienes de la condesa, Correspondiendo á los consignatarios de buques proporcionar todo Jo ne de Torre Alegre. y…</t>
  </si>
  <si>
    <t>Mendoza, Pedro González de</t>
  </si>
  <si>
    <t>Pedro González de Mendoza</t>
  </si>
  <si>
    <t>…da, D. Antonio Covarrublas y Leiva, el Cardenal Silíceo, Antonio Perez, Bartolomé de Carranza y D. Josef Pellicer. Burgos. Segundos: D. Antonio Heredia y D. Antonio Socueva.. rt». D. Pedro González de Mendoza, Vasco NnOez de Valboa, D. Melchor de Ma Lengua ingleta. Primero: D. Pedro Madrazo. Segundo: D. Josef Ro canas, D. Josef Carrillo de Atborooz, Fr. Francisco Jiménez de Clsneros y Hernaudo dríguez. de Alarcon. (CV continuará.) Bellas letras. Primero: D. Josef…</t>
  </si>
  <si>
    <t>Meno, Franciico de Paula</t>
  </si>
  <si>
    <t>Franciico de Paula Meno</t>
  </si>
  <si>
    <t>…país, 4 gt rs. id. ; ■_ , •. . ¡.ot . • ..•.•pUd brerías de Hétñioso y Tejada. - ■ • ¡ Valcadolid. (En la ciudadJ Trigo, £ 23 ría fanegas ccnte- Té Tertulia de invierno'. so autor D. Franciico de Paula Meno, 4 19 id.: aceite, 4;48 rs. arroba: vinog4.16 r^ la cántata. b 1 lado. Esta obrita, recomendable por su sencillez y variedad/toh-^ 01 Exámenes público).'' tiene la descripción de una tertúlia /en que cada noche te procúrá pasar el iVato1 de distinto modo. La…</t>
  </si>
  <si>
    <t>Menolonia, Pedro</t>
  </si>
  <si>
    <t>Pedro Menolonia</t>
  </si>
  <si>
    <t>…que se . han publicado en los números sucesivos de dicho periódico. sus irrupciones én Indostan, Siria , Arabia , Persia, Rusia y Po »Excmo. Sr.: A las doce de este dia recibí de D. Pedro Menolonia, por M. Moreau de Jonnés, vocal é informante dé dicha cél y Ramos, vecino de este partido, el adjunto oficio, é impuesto' junté, jtolicado á principios de este año (1831): un tomo en 8.° de su contenido pasé inmediatamente á la finca del mencionado coh'uíiíma…</t>
  </si>
  <si>
    <t>Menzikow</t>
  </si>
  <si>
    <t>…in esperar á que-riegue el ciudad), en donde su venida atrajo un gentío inmenso. S. M.. se médico , una. infusión de. manzanilla y de yerba-buena tamcálieitpresentó acompañado del príncipe Menzikow , su ayudante decam te como pueda sufrirse. En seguida se le hará tomar al en ferino, de po; y toda su escolta la componían el ministro del Interior, el tres en tres horas 10 gotas de esencia de yerba-buena en medio gobernador militar, y cinco ó seis ayudante…</t>
  </si>
  <si>
    <t>Merawiscki, Francisco</t>
  </si>
  <si>
    <t>Francisco Merawiscki</t>
  </si>
  <si>
    <t>…iguientes fuerzas: 60 batallones, 94 escuadrones y.200 »En las listas de los militares polacos que han hecho su sumisión se encuen cañones. (Gaceta de Poten.) tran los nombres del general Francisco Merawiscki, y del coronel Julián ------ La misma Gaceta anuncia, que durante el último combate que dieron Gorski. Se van á destruir y arrasar todas las obras y trabajos de fortificación los rusos á las tropas al mando del general Rozyski, este general habia deupaque se…</t>
  </si>
  <si>
    <t>Merckleín, Henrique de</t>
  </si>
  <si>
    <t>Henrique de Merckleín</t>
  </si>
  <si>
    <t>…considerado como un remedio infalible, y Madrid 7 de Octubre. ál propio tiempo un específico para destruir el veneno del cólera : algüñc» han Acaba de traducirse de Real orden por D. Henrique de Merckleín una me sido tan extremados en esta idea que s„s habitaciones estaban Haftas det.. vapor moria sobre el cólera-morbo dirigida en forma de carta desde Moscow por el del cloro, y aun también sus dormitorios: llegando al extremo de frotar icdds Sr. Lojcf^ médico.…</t>
  </si>
  <si>
    <t>Mercurio</t>
  </si>
  <si>
    <t>66 Excmo. Sr.=»Jiun Ramírez de OrozcacdExctno. Sr. Mercurio da «tros pretenden que toda las famas de 1« Polonia Megas C ■ \ ; ¡ ^ EkUdo 7 del despachó dcGuerra.1* 180G hombre*. (Gaceta di Aupsburgo) VV -t Hannever ig.de Enero. ....... PARTE NO OFICIAL. % Slídüque de Cambridge pasó ayer revista á un numeroso caer* '“*i…</t>
  </si>
  <si>
    <t>Metola, Ventura</t>
  </si>
  <si>
    <t>Ventura Metola</t>
  </si>
  <si>
    <t>…la organización de una le-r ; pellaníaside número deja catedral de Sto.Domi»go delaCalzada gion extrangera; pero se ha encontrado con que todos los oficiales 4 D. 'Matías Mineó y D. Ventura Metola. \tW V españoles que residen en Perígueux se han pronunciado altamente ; contra el espíritu de aquellá-'disposición. • •' ’' - .• Él Rey nuestro Señor se ha servido' nombrar panr- utai^]pfiÉa m Indicador di Burdeos , en el artiaulo dé correspondencia, de oido…</t>
  </si>
  <si>
    <t>Metternich</t>
  </si>
  <si>
    <t>…&gt;/ GStebraU de Abr'il. ^ ív '' ■o pueden calcularse, en atención á que las circunstancias Meen#!* : ’ riar continuamente su fuerza. (Extracto di los periódicos folátds.),*, ‘ ; E1 príncipe Metternich ha pedido 4 la Dieta que licencie abxolutamente los contingentes suizos, á lo cual parece que ha acced¡do.'füo tica cantone*, 4 saber,»Eérna,'VáudyJÍéiifchatél se Las noticias que recibimos de Varsovia anuncian que la pér niegan á someterse á esta medida. did…</t>
  </si>
  <si>
    <t>Meyer</t>
  </si>
  <si>
    <t>…tes de ayer un príncipe en « A las cinco de la mañana se puso en movimiento la 3.1 división manda Zarskoje-Selo, con cuyo motivo se ha publicado el siguiente manifiesto: da por el general Meyer, seguida de la brigada de coraceros á las órdenes del »Nos Nicolás i por la gracia de Dios, Emperador y Autócrata de todas general Post y unas cuantas baterías de la artillería de reserva. las Rusias, hacemos saber: que el 27 de Julio (8 de Agosto) nuestra mu…</t>
  </si>
  <si>
    <t>Méza, Manuel González</t>
  </si>
  <si>
    <t>Manuel González Méza</t>
  </si>
  <si>
    <t>…gualmente en las provincias. diz Manuel y Rabel da la Piedra, Cartagena D. Estanislao ____ Se cita á D.‘ Rudesinda Gómez, hija de D. Bruno, iptendenta Rolaudi ¿ hijos, Ciudad Real D. Manuel González Méza, Cór ente fue de la provincia de Salamanca, y muger de D. Vicentede doba D. Felipe Ochaita y compañía, Corufia IX Juan Francisco Castro, capitán del regimiento de infantería, 4-° ligero, cuyo para Barrió, Cuerna D. JoaerEscolar y Nbriega, Granada D. Vi- dero…</t>
  </si>
  <si>
    <t>Mfmallo, Josef Msria</t>
  </si>
  <si>
    <t>Josef Msria Mfmallo</t>
  </si>
  <si>
    <t>…del mismo cuerpo D. Francisco Manjon: al capitán graduado;,«el asefta, y «1 capitán de la compañía de la aegunda, su alcalde mayor D. Anto propio regimiento D. Manuel Capacete; al teniente D. Josef Msria Mfmallo, nio Alaria Pacheco. Por estos supe que desde el amanecer les estaban hacicoy teniente graduado D. Francisco Llanella y subteniente D. Candido i ajada, - do fuego los rebelde»* y que se hallaba herido, el capitán de voluntarios de lodos de la misma columna, q…</t>
  </si>
  <si>
    <t>MfO', Bourmont de</t>
  </si>
  <si>
    <t>Bourmont de MfO'</t>
  </si>
  <si>
    <t>…bía querido darles escolta. A Ia~verdad es ‘bastmte~Trhte-quv 16s érií’tianos ; *ltl' fundamento de su fe; y explicada después por elpara justificar al géneral Clausel se acusé al mariscal Bourmont de MfO' del tnisnibjDlóíV tomo que solo él es quien piKdt infundir5 haber cometido la mismi falta. Seguramente nadie se atreverá i la fe al érténdim7Witoy»or tnedio de la revelación. negar, que si nuestro valiente general etr gefs no sabia como Mr. 1' « QueriehdiííéV…</t>
  </si>
  <si>
    <t>Mi</t>
  </si>
  <si>
    <t>…ecaMercurio de España. Diciembre de 1830. Véndese á 10 rs. en des Fanjul: para una ración de la metropolitana de Sevilla,vacan te por fallecimiento de D. Fernando Román y Reyes, 4 D. Mi el despacho de la Imprenta Real. guel Casimiro dé Uzta: pera una media ración de la catedral de Córdoba, vacante por muerte de D.Francisco de Valle y Luque, Vida y txttltnciat del Patriarca S. Josef i divídese en nueve 4 D. Gabriel de Mata, capítulos, a cada…</t>
  </si>
  <si>
    <t>…a. He pe V, S. 4 todp* la singular complacencia con que he oido su bri dido un hombre á cada familia de mi bajalato, y creo que podré llante comportániiérito, y particularmente al comandante D. Mi entrar en campaña cuatro dias después de Ja Jicst¿i Atl iram." guel Gómez; pues en esta unión de sentimientos, én que se funda . Este discurso fue interrumpido muchas veces con muestras na el verdadero honor, no solo estriba el crédito de la infantería que da…</t>
  </si>
  <si>
    <t>…ian que desde el 17 seguiao los rqsot ,papando el Vístula. tras fronteras. Si'la Francia pretendí ése ía demolición de algunas Ayerdebio haber llegado i la orilla izquierda elgran duque Mi de nuestras plazas , la'seria muy fácil obtener esté resultado; dun guel con la guardia imperial, cuyas avanzadas llegaban 4 Kowal. do á la Bilgica y &amp; su dinastía, por atedio Je tratados y alian-* Con el objeto de acelerar el paso se.ha formada un puente ¿zr…</t>
  </si>
  <si>
    <t>…horrible contagiorobre elconocidocitera tonmerbnel ianombreta Jodiade hmfcrtoioftttt otar*,i Metenque, salley ,u zesonando sin cesar el Reál mmbre de S. M. el Rey nuestro Sefior -D. Mi da de la China á mediados del siglo xiv, vino i devastar la- Europa por el tiempo guel irogando lodos al Dios de misericordia conserve la preciosa vista de de 17 aúos: escrita por L. |, M..-ltobert, médico del laaaseto de Marsella, a.» edi S. M., dilate y pro…</t>
  </si>
  <si>
    <t>…ro como arsenales , escuelas &amp;c. del Interior, se dice que esta es la ocasión de nombrar á Mr. de TheuX, hom ------ El dia 24 salieron de esta ciudad para Modlin S. A. I; el: gran duque Mi bre de rectitud y de talento; pero muy tímido, y bastante débil. (Idem.) guel y el príncipe Paskewitz: inspeccionaron las fortificaciones de aquella ____ Se lee en el Monitor belga lo que sigue: ciudad , y el 25 regresaron i esta. En la sesión de ayer después…</t>
  </si>
  <si>
    <t>Miaulis</t>
  </si>
  <si>
    <t>…on armas en cual ' ros, cuyos despojos han vendido en las plazas de Nauplia; también tenemos quiera parte del pais donde se hubiesen reunido. aquí buen» noticias que comunicar. El almirante Miaulis ha mostrado mucho 3. a Se entregará el castillo de Neufchatel á las tropas federales con todo carácter. Capo d’lstria es aborrecido; y no podrá sostenerse sin el auxilio de ' el material de guerra perteneciente al cantón. la* tres Potencias. Se espera de un m…</t>
  </si>
  <si>
    <t>Michaus, Miguel Joaquín</t>
  </si>
  <si>
    <t>Miguel Joaquín Michaus</t>
  </si>
  <si>
    <t>…derecho de he dico D.. Juan .Vela,.y para adjuntos D. Antonio Felipe González, D. An rencia de los Pares en tiempo de la restauración, destruida aquella por la re tonio Maltrana, D. Miguel Joaquín Michaus y D. Manuel López. volución, no es posible permitir que el otro subsista, dice que no puede con venir en que el origen de una institución decida sin mas eximen si aquella de be conservarse 6 destruir»; y que lo que conviene investigar es si el derecho Dirección general de Rent…</t>
  </si>
  <si>
    <t>Micheá, Juan Angel de</t>
  </si>
  <si>
    <t>Juan Angel de Micheá</t>
  </si>
  <si>
    <t>…vacante por muerte del marisCaLdé Campo D. Cirios Presidente que la dificuttad dimane-del art. 1.* ya aprobado, ae manda volver Caravantes, al gefe de' escuadra de la Real armada D. Juan Angel de Micheá la comnioa el proyectó ylasadicmoc» que han presentado varios diputadas, lena, gobernador en comisión de la plaza del Ferrol. levantando en wguidt U sesión. elssú &gt;1 ine NnwTA«nt -Irrite dti 23 dt Agosta. Por los periódicos de Portugal que se han recibido en…</t>
  </si>
  <si>
    <t>Michelena, Juan</t>
  </si>
  <si>
    <t>Juan Michelena</t>
  </si>
  <si>
    <t>…ando la gentecómpareciese á su presencia. Verificado papeles.yefectos. Sei presume que la acción que mencionan los pliegos del cónsul esto, los que daban los gritos declararon ser D. Juan Michelena,' cápitañ-de lV brigada de Marina española; D. Luis Guerra ck la frailees se daria en las inmediaciones de Pulawy (1). Los polacos^ han desplegada aquel yaior brillante que manifestaron al abrirse la, Vega ,'pficül de la misma; D. Juan Bautista López, tenient…</t>
  </si>
  <si>
    <t>Migitd</t>
  </si>
  <si>
    <t>…áménto eíi Polangen, salierqn mo día noticias de queeiqonde Diebitscb marchaba víra te* ade-b los rúso» para irse á reunir 4 Itesfuerzas.'que veftiánf de la Curian* ¡ante E,1 gra" duque Migitd tenia todavía su cuartel general en dia, y en el caminó atacaron á lós insurgentes , a los' cuales batie ron completamente después de-iñi-cómbate bien éncarrttzado. Lós rebeldes pégarón fuego á PóU¡figét»', qite qüédó reducida á cenizas: Ayer, entraron en Var…</t>
  </si>
  <si>
    <t>Migúcl</t>
  </si>
  <si>
    <t>…ias, sin reparar en sacrificios.’’..... , -. —Según,Iqs.periódicos jr .cartas de Báigipa/jecrhidas esta ¡ma mreniris fantb'há' sálído aquet buque para Lisboa á fio dé comuni car í D. Migúcl está Importante noticia.” ñana pareeé jque Tos belgas están resueltos a^haccy esfuerzos extr»r ’ Ahóra bien tde qúé há!1«rvido á D.1 Pedro mostrarse tan li ordipariqs para asegurar su independencia en 549 que el -principe beral y tan’éntúsiastá de^la cbriStit…</t>
  </si>
  <si>
    <t>Miguel</t>
  </si>
  <si>
    <t>…s__ El«taba28 deenDiciembrela fronterase creíadel reien Mrvendefrutoá 8ders.lasentareasrústiade yun10«pañol.en putaTieneen ludmlibreríasláminu definas,Oray sey ste , y que ej Gran duque Miguel había, llegado á Grodoo. .Rodríguez, y en *1 almacén de Jordán, alie de le^Concepción. El cuerpo de ejército de Lítuania se halla entre Grodno y Bia* cita á toda la que se crean con derecho á la herencia de lktok. Del lado del Quina te acercan cuerpos de gran…</t>
  </si>
  <si>
    <t>…ctubre último cuandp.publ icemos el léanlo de las ie lo habia mandado. , rentas de! trimestre, noc tomamos el trabajo de invitar á loa elec »EI mismo día presentó S. A. 1. el gran duque Miguel al ge de los cúerpos de la- tores á que eligiesen Hombres enérgicos y ¡decididos i separar del ne ralísimo conde Diebitsch toda la oficialidad presupuesto lo que fuese superfluo; pero á.vista de-loa resoltados fuardia Real que han de hacer parte del ejército…</t>
  </si>
  <si>
    <t>…osa situación, y nos conservareis vuestra benevolencialuz felizmente una Princesa la gran duquesa Hiena, esposa del gran n Hetnos tomado las medidas convenientes para que desde el duque Miguel: que se habia punto á la Princesa el nombre dé jueves próximo continúe saliendo nuestro petiódico. Alejandra; y que había tenido á bien conceder á la augusta recien- » No habiendo podido las autoridades municipales evitar el mal, nacida el tratamiento de Alte…</t>
  </si>
  <si>
    <t>…orden de -Las noticias últimas anuncian que la guardia imperial había en fosas. Se ha presentado al generalísimo una diputación de los ve trado en Kowno y en Grodno, y que el gran duque Miguel ha cinos de la ciudad para exponerle que si se habían armado era solo bla ya llegado á la primera de estas dos ciudades. (Observador con ,el objeto de mantener el orden en el interior y ?y no. pan sa austríaco?) crificar sus vidas y bienes en una lucha inútil…</t>
  </si>
  <si>
    <t>…s de este delito y del. de francmasonería, de los cuales re del ministerio ciertos principios, y en fin, se ha reproducido en sultaban reos D. Josef Julián Solís, D. Lucas Ugarte, D. Miguel esta tribuna la cuestión con motivo del proyecto sobre los alboro Vázquez, D. Josef Gonzalo de Avila, D. Francisco Pacheco y tos. Cuando la Inglaterra se vió hace 20 años amenazada por la D. Josef Encalada, el proceso contra dichos acusados por infoe-f Franci…</t>
  </si>
  <si>
    <t>…armenios cató» ■objeto de presentarse al Emperador, el cual habria ya llegado á Ecos. Se ha alzado el destierro i tres familias armenias, únicas que esta ciudad , asi como el gran duque Miguel; también-afirman que aun estaban fuera de esta capital. Asimismo ha expedido S. A. al re habían reunido en las inmediaciones de aquella ciudad 209 hom obispo Agob, patriarca de los armenios católicos, un bcrat en bres de la guardia imperial con 60 piezas de a…</t>
  </si>
  <si>
    <t>…tienen lós pliegos del cónsul de Fran- re hallarse imposible la guardia imperial thuania;.creyéndola por ., ' Madiid 18 de, Abril." 1; ■■ partida en toda esta provincia, y'el.gran.duque Miguel en el cen tro de.ella con su cuartel general. En los principios de la revolu- ' ficgun aviso dado desde Tánger por ¿r cónsul general dé Espacioñ los emisarios polacos que .de Varsovia pasaron allá lograron; fiaenMájffuecos, ancló á Iás seis de la mañana del 2…</t>
  </si>
  <si>
    <t>…arios de nues^ polacos conservaban todavía un puente cerca de Sfary-Zambel; tros hospitales militaré* sé han manifestado por desgracia síntoma* circunstancia que determinó al gran duque Miguel á enviar: un del cholera morbus. El ciiartel general polaco se halla en Minsk destacamento oel ejército del general Sacken, i las órdenes del desde él 20. Desde él 18 están llegando sin cesar á Varsovia ca general Bistram para que limpiase de enemigos el país…</t>
  </si>
  <si>
    <t>…el lago Kkhum-Nin-Fu* que :__Esperamos, dice irónicamente el Moming-Herald, que' el tiene mas de 20 verstas de circunferencia, y de este lago salía un enérgico mensage dirigido á D. Miguel por el gobierno de Fran canal que rodeaba los. uniros de Pekín. Algún hundimiento del cia1 no sérá despreciado como el memorable manifiesto de la noterreno ha sido causa de la repentina pérdida de sus aguas. ' intervención de la misma nación respecto de la It…</t>
  </si>
  <si>
    <t>…volver á la actividad en los cuerpos de que salie Rubricado de la Rea! mano.=En Aranjuez á 14 de Mayo ds ron/conforme al principio prescrito.en la segunda parte del ar 1831. =: A D. Miguel de lbarrola. tículo 21 de mi Real decreto de 8 de Junio dé 1828 sobre oficia-' les excedentes. PARTE NO OFICIAL. - Art. 20. Los oficiales amovibles de Ias: expresadas secretarías, mientras no hubiesen optado á las plazas fijas de las mismas,' con- ; ; NOTICIA…</t>
  </si>
  <si>
    <t>…s, jse-desea la (disminución de gastos del ejérci ya la expedición al Tajo, por haber arreglado Jalnglaterrá las dife to. (ix. de Augsbttrgo,.) - : .......... . rencias que el Rey D. Miguel tenia con el gabinete francés. (Col.) —i—Copiamos de ¡¡¡. Gaceta deBerün .Jo.que sigue: __Escriben de León con fecha 14 de Mayo: &lt; • ■ " . **Me,mel 11 de Mayo. Ayer hubo en Kottir.ga una acción «Esta mañana salieron para Clermont dos batallones dél 42 de en q…</t>
  </si>
  <si>
    <t>…ras á SO francés «1 reconocimiento dé la independencia de Polbnia. (Id.) leguas de París, y una corta campaña decidirá por tercera vez de • f« gran duquesa Helena, esposa del gran duque Miguel ^-sal la Suerte de nuestra desgraciada patria. Agitada en io interior por drá de S. Peterrourgo el dia 22 del corriente para embarcarse en facciones de toda clase, espirará con esta capital, donde se halla Cronstadt, y desde allí pasar á-Inglaterra é tomar bs…</t>
  </si>
  <si>
    <t>…tio de Aranjuez fin novedad en su impor mando de su gefe Fuschet se batieron con unpequefio cuerpo ro tante safud. so'á las órdenes de Mr. Maninkoi, uno de, los ayudantes dpi gran duque Miguel. El resultado.fue 1.4Q0 insurgentes, prisioñero*, queTReal'decreto mandando que no se amanten lar plazas de agre- se les conduce á.Grodno, donde jos harán, trabajar: 600 que que— , '■ gados á la carrera iiplomStica, y que se prefiera i los cesan- ' daron en e…</t>
  </si>
  <si>
    <t>…tacar caballería de este mismo cuerpo. El día 1.* de Junio salió el feld la ciudad» Se halla á 10 leguas de nuestras puertas. La muni mariscal desde Onrolenka pan Rozam, y el gran duque Miguel cipalidad ha resuelto defender la plaza, de manera que estamos adelantó con la guardia imperial hácia Glinki .* el día 2 quedo el esperando todos los horrores de un sitio. Santa Marta ha adoptado cuartel general en Rozam, y el 3 se trasladó á Magnicszcwo. La…</t>
  </si>
  <si>
    <t>…y siguieron á la batalla de Ostrolenka.’ se apoderaron de dos cafiqn»; pero corno «tan mal armados y En ella se nota que el 17 fue cuando el feld-mariscal recibió avi so del gran duque Miguel de que el enemigo había pasado el Bug, y que se dirigía con toda sus fuerzas contra la guardia imperial.’ Esta noticia determinó al feld-mariscal á levantar precipitadamen íñfi»A«itéfj'Se diceque Isidorojahaniki, ótró dé sus ’gefés, que te tu campo, y i march…</t>
  </si>
  <si>
    <t>…cosacos, que estos úl destacamento austríaco al través del territorio polaca.” timos dias,han hecho algunas correrías en el camino que va desde — El 6 del corriente llegó el gran duque Miguel al ejército Varsovia á Kaluszyn. Bajn-la rúbrica deTarnopol, y con fecha 24 de Mayo, dice ruso acantonado al otro lado del Narew. nuestra Gaceta de Estado lo que sigue : «Parece que no está com —=-._La Gaceta de Petersburgo contiene un parte de 18 de Mayo rel…</t>
  </si>
  <si>
    <t>…s compatriotas: -también les repugna tener genera tado, y en efecto parece que nuestra escuadra se dirige contra les nacidos en Rusia , como su origen sea extrangero; y asi es muy D. Miguel (1). El 11 se divisó al nordeste de Mahon haciendo probable que el general Diebksch sea reemplazado. Todos los in ruta hácia el sudoeste. De consiguiente ahora se supone con mucha teligentes convienen en que Skrzynecki, generalísimo polaco, des verosimilitud…</t>
  </si>
  <si>
    <t>…custQn muy.importante respecto , á Portugal. «por conveniente, asegurándole un buen éxito en está expedición Conviene tener presente que el lord Aberdeen se había manifes— «contra D. Miguel.” Esta conferencia ía desmiente él mismo co tpdodispuetta-iaproyecharla.priBierapcasiónpara hacer cier mandante de la división naval francesa Mr. de Rabaudr, capitán tas preguntas respecto.á.¡les,Relaciones exteriores , Inglaterra ,de navio, el mismo que afir…</t>
  </si>
  <si>
    <t>…o, embajador de Felipe tu en la corta potemos ¡finalmente que si, como propone lordWéllíngton, dé Lóndres: Pedro de Rivadeneira, uno de los primeros y mas por el reconocimiento de D. Miguel, es admitido Portugal én lá señalados propagadores del instituto de la compañía de Jesús, ,y gran familia de las naciones, la monarquía revolucionaria de 7 de escritor clásico en lengua castellana; el obispo de Orense D. Juan Agosto, no pudiendo seguir este m…</t>
  </si>
  <si>
    <t>…á una expedición contra el bajá Viena 27 de Junio. de S. Juan de Acre, el cual se ba negado á pagar el tributo al Sul , Las cartas de Cracovia anuncian que se va á confiar al gran duque Miguel un mando importante en el ejército polaco. ,tán, y este ha dado ya el bajalato del rebelde, á Mehemet-Alí. El Escriben de Lemberg que ha vuelto á desarrollarse en Brody resultado no puede ser dudoso, porque el virey envía 203 hombres •contra el basque solo ;t…</t>
  </si>
  <si>
    <t>MigueL</t>
  </si>
  <si>
    <t>…l acrecentamiento é injusta distribu quilidad , ál. paso que era admirable el entusiasmo gcneral en favor ción, que. son consiguientes al manejo de. muchos Codiciosos reye del Rey D. MigueL zuelos ; que eh'ninguna parte corren mas riesgo los tratados y ne P. S. El suplemento á la Gaceta de Lisboa del 13 descórnen gociaciones pacíficas ,que en esas borrascosas asambleas, en donde te, que recibimos en este instante p$&gt;r el correo ordinario;, anunc…</t>
  </si>
  <si>
    <t>…l no podía disimularse el desconten siguió su camino á Chorzeilen, en donde se halla el cuartel gene to general de las ciudades por ios nuevos impuestos, y sobre todo ral del gran duque Miguel. por el modo de exigirlos; pero la idea del restablecimiento de los Muchos oficiales rusos han llegado á Thorn; en esta ciudad genízaros basta al pueblo para ¿óátrabaiancear esta prevención con hay grandes almacenes de víveres que nuestro gobierno ha manda tr…</t>
  </si>
  <si>
    <t>…NO OFICIAL. Pultusk 7 \Vys20grod. Los rusos' han. adelantado con todo su ejército hacia el Vístula, acantonándose en los círculos de Plozk NOTICIAS EXTRANGERAS. 7 Liprto. El gran duque Miguel ha entrado con la guardia impe rial en Mlaura, y el feld-mariscal está en Plozk con un fuerte . eusia. destacamento de artillería é infantería También han llegado á di Petersburgo 5 de Julio* cha plaza muchos pontones, y se añade que los rusos han corona _ MA…</t>
  </si>
  <si>
    <t>…coa otros manuscritos : publícanlo son notas históricas y humanidad cónjsplq &lt;Jar unz.ácertáda dirección,á esta claise de e¿-. legajes loa doctores D. Ignacio de-Asso y del^ Rio y D. Miguel táblecimientbs.EI de ’que jKjráta no cuenta jjmq.jftáP su .industria; de Manuel y Rodrigues. Esta obra tiene cu sí misiria la recomcrty pocos arbitrios , aunque sí tiene, como todos los demas de/ eu- dacion de ser por sus circunstancias el código légal mas. r…</t>
  </si>
  <si>
    <t>…lo que sigue: «El dia 14 entraron en Sluczewo 200 cosacos. El magistrado- trado en Plozk, Drobin, Binzun y Mlawa, en donde tuvo por .algunos dias su último cuartel general el gran duque Miguel. La de aquel pueblo salió á recibirlos. _ / «Una división rusa bastante numerosa está en posición á la iz Opinión que mas generalmente corre en Varsovia es que el conde Paskewitch tiene el proyecto de arrojarse de improviso sobre el quierda del Vístula, y ocu…</t>
  </si>
  <si>
    <t>…sintiese én ello; y que al mismo tiempo han 'sospechar existiese un partiddpronto y dispuesto a decidirse xpstr declarado que Holanda éeriaexeluidade esta deliberación: y con 'tra D. Miguel. ■' cluye diciendo que en su caso manifestará todo lo ocurrido.Acer «El ministerio Pcriér comunicó estos "partes á sus amigeiy; ca de este asunto, y s¿ verá que el gobierno hada ha hecha que manifestándoselos como una justificación dc^Iá rejpentina marcea " p…</t>
  </si>
  <si>
    <t>…as \? y 18 tula el grueso del ejército ruso: el conde Paskewitch estableció su del corriente habían atravesado por aquel territorio 2u9 hombrea cuartel general en Plozk, y el gran duque Miguel puso el suyo del ejército ruso de Lituania, los cuales sé dirigían al ejército del en Szczepow cerca de Bielsk. Los bagages se colocaron en el cam feld-mariscal conde Paskewitch. (Gaceta de Petado de Polonia po establecido en el Camino que va desde Bielsk á D…</t>
  </si>
  <si>
    <t>440</t>
  </si>
  <si>
    <t>…lao Potocki. —— Los suscriptores á la nueva colección de novelas de Walter (Jd.) - ■ ■ Soott acudirán a las librerías en donde.se hayan suscrito £ recoger ____ Se dice que el gran duque Miguel t ha dirigida ¿ loe polaco* el 2.* tomo del Wood-Stock. Continúa abierta, la si^cricion. ■na proclama sumamente itmdmd** Añaden que. Ih intcpcion de ____ Por Real orden de 28 de JuHo se. ha servido $. M.; conce los rusos no es llevar las cosas al extremó, tom…</t>
  </si>
  <si>
    <t>…Podéis estar seguros de que se saliese á su encuentro, y los recibiese como á sus libertadores. Pero rán bien recibidas aquí las tropas.” todas las tentativas que hicieron contra D. Miguel no tuvieron La Gaceta de Estado de Berlín del 8 contiene noticias me otro resultado que el demostrar mas y mas qué su dominación está nos tristes sobre la - situación de Varsovia. Se confirma también fuertemente arraigada en el coraaon de Sus súbditos: sin em…</t>
  </si>
  <si>
    <t>…e vende en la librada de Bran. El ejercido de letra man. Eran las dos de la'YMdrugada y aun duraban loa coheta y los viva al Rey gruesa se vende suelto1 á 10 rs. en pasta. nuestro Señor MigueL i, al padre de lot Realista, al defensor de la patria, 4 — --Preñea y fatil ejecaciooitS fruyecte tebre looiemier. Aíndada principalmente ea úúa autoridad del doctor ¿dan Smlth: su autor, y de dicho proyecto, D. Ramón Lá la columna de la religión, siendo innu…</t>
  </si>
  <si>
    <t>…su va durante su residencia en Inglaterra'ha hecho vanos esfuerzos para preparar una nidad y: su falso amor propio. En esta circunstancia se cree que el gobierno expedición contra D. Miguel. Lo único que ha podido lograr es un préstamo belga seguirá los consejos de la Francia; y esto es lo mismo que decir que el de 25l&gt;9 libras esterlinas para ocurrir á los gastos mas urgentes, y eso lo ha gabinete, francés indicará el general que mejor conviene…</t>
  </si>
  <si>
    <t>…oticia de haber evacuado ios rusos la ciudad de El 3 al medio día se trasladó el cuartel general del feld-mariscai desde Brzetc-Litewski. Malzice á Lowiecz, igualmente que el gran duque Miguel que vino de GoSe han vuelto á ver cosacos en las cercanías de Milosna y de Grochow. lenska, y el conde de Wxtt; de modo que en dicho punto se hallan actual El coronel Uziemblo, uno de nuestros mas beneméritos oficiales, acaba de mente tres cuarteles generales…</t>
  </si>
  <si>
    <t>…eflexiones el estado algo minucioso de las tropas francesas antes que se t0casé ¿ liña! solaforialeza, y de que se resti .Untos nombramientos escandalosos. tuyese inmediatamente á-D. Miguel la escuadrilfcpqrtugue»» En toda la serie -Ved pues cual es nuestra situación á que nos ha conducido un siglo de de estos pasos Mr. de Talleyrand se h* ..mjbjúraijo como bóndñlwo caballero. .pérfidas intenciones, de dañada voluntad, de imprudencia y de perver…</t>
  </si>
  <si>
    <t>…ó dispues to.ádopiar medios de conciliación, poniendo por base de las negociaciones SO fngaoa, 30 bergantines y corbeta*, y 60 lanchas cañoneras. (/4jr 4 casamiento de mi hija con D. Miguel." ISCUTUIA. El Orador enumera los diferentes proyecto» de negociación que se presenfapop, y finalmente el ^óyetio qué se hftó 'dé una ans^tíá''general que el "■i1' rao portugués debe declararr dice que la expulstónr deb Emperador del Tonlts pÚtíüt. Es muy i _…</t>
  </si>
  <si>
    <t>…supuesto descubriAcerca de la arntústía que lord Aberdcett supone, ha retardado el recono .mlento.había sido causa de la prisión de los generalesjjankowslu y Bukowócú cimiento de D. Miguel, pregunta qué ha hecho el noble. conde (Aberdcen) 'ningúncargó resultaba contra ellos ¿ y sm embargo ef gobierno tenia .la .pusirpara conseguirla, si es que asi ha sido; y respecto al tiempo que durará este ilanimidad de no. declarar públicaraente.quc inocent…</t>
  </si>
  <si>
    <t>…te condición , y se rompió b negociación. cáltAKA SX LOS lOIfig. En cuanto á mí jamos adherí á la opinión de que era preciso ioqabner i (Concluye ¡a tefion de la Gaceta anterior.) D. Miguel como condición de su reconocimiento una medida que poda com El duque de Wdimitan: Se ha procurado sacar partido dé algunas pala-' prometerlo con su pueblo. No creo que, el gobierno infles, constituyéndose bras mías, haciéndome decir que aprohaba la conducta d…</t>
  </si>
  <si>
    <t>…ya en Varsovia, y la diputación que se habia di migo los defendió con obstinación. Wola y los jardines que se hallan en sus rigido a la trinchera de Jérusalem ha ofrecido al gran duque Miguel el pan y cercanías se habían trasformado en un fuerte, y de la iglesia se habia hecho un la sal. Una brigada rusa ha ocupado la cabeza del puente de Praga. Esta tarde reducto: ademas habia varias cortaduras que cada una era susceptible de defen entrará el fel…</t>
  </si>
  <si>
    <t>…de Lisboa que los malvados han tratado de sublevar la isla de la ermánica por la soberanía de Hannover, se rehúsa la reunión de Bélgica, á Madera, divulgando la voz de que el Rey D. Miguel había abdicado la co f rancia, se impide que esta nación se constituya democráticamente por miedo rona. Se dice que un dependiente del gobierno ingles ha contribuido á distri de la república; que elija por Rey al príncipe de Lcuchtemberg por miedo del buir lo…</t>
  </si>
  <si>
    <t>…cartas que se han recibido de Roma confirman la noticia de que el de la Cámara de los Comunes se ocuparon , asi como el interior de la Cámarf.: Soberano Pontífice ha reconocido á D. Miguel por Rey de Portugal; y en su En fin comenzó la sesión, y después de haberse tratado de algunos otros consecuencia el marques de Lavradio ha' presentado las credenciales cerca de asuntos y presentádose muchas exposiciones, ya en pro ya en contra del bilí, Su S…</t>
  </si>
  <si>
    <t>…nacional polaco; y parte de los individuos que le compoá lo* rebeldes á que hagan la sumisión y obedezcan á su legítimo Soberano. nian. han salido de Zakroczyn. »S. A. 1. el gran duque Miguel salió también ayer para Blonia. S* aproxima el cuarto cuerpo ruso mandado por el general Sawinin; que «Por las noticias que llegaron ayer se sabe que los restos del cuerpo de viene de Xituania; ya ha llegado á Xomza; de modo que todo el territorio si ejército…</t>
  </si>
  <si>
    <t>…e recha del camino de Kalisch. El cuerpo de la guardia á las órdenes inmediatas comisado* de la expresada clase por la resistencia opuesta por los comisionados de S. A. I. el gran duque Miguel se colocó á retaguardia del segundo cuerpo. Toda la caballería del ejército se dividió en tres partes: la 1.a se formó detrasde la misma compañía á recibirlos con el pago del citado impuesto; se ha ser de nuestra ala derecha; la 2.a á retaguardia del centro d…</t>
  </si>
  <si>
    <t>…gremio de banqueros dad en los negocio» de Portugal, y que en su consecuenciu'se trata de devo've.í comerciantes contra el lili, firmada por Sül) personas, hizo observar que la á D. Miguel el buque de guerra ¡'Urania, cuya tripulación se ha sublevados presentada á favor del bilí en Mayo último, fecha en la cité de Londres, te (Memorial de Tolosa.) nia firmas, al paso que la presentada ahora por la misma cité solo tenia Paris 12 Je Octubre. En M…</t>
  </si>
  <si>
    <t>…ropa, declararon que .están dispuestos á contados desde el en que se inserte este anuncio en le Gaceta, el término preñ ado spcrificigK por defender los Indisputables derechos dél Sr. D. Miguel 1: senti- en la de 30 de Julio último para Armar la oposición á la plan de catedrático super que se con el cargo dé secretarlo, numerario, hallé vacióte en el Real colegio de micntos queson generales es toda la ilición. (G. de Lisboa.) ’ medicina y cirugía de…</t>
  </si>
  <si>
    <t>…dé'ello. ’ . . "¡Que el Portugal está condenado á sufrir y gemir por mucho tiempo.’ Examinando las dificultades que se suscitan para la organización de este se "bajo la tiranía de D. Miguel, y que los cambios y mudanzas'que necesaria-'; gundo poder, y las,razone* que,se han alegado á favor de la aristocracia, ma ".mente deben ocurrir en Inglaterra, entorpecen ó impiden la expedición pro-: nifiesta los inconvenientes que ésta trae consigo, y refu…</t>
  </si>
  <si>
    <t>…verificado este , durante el desempeño de su comisión ó después de »ella, entren sus viudas ó hijos, si los tuviesen , en el.goce de lá.viude- mando, personal dé S. A. 1. el gran duque Miguel por delante'déS.- A. S. el príncipe Pastccwitz, á quien vitorearon todas con aclamación» udánimés. El»dad de 123 rs. de monte pío , según las reglas de este establecimien"lo : Que asi las pensiones, como las viudedades en su .caso, serán pa numero inmenso de…</t>
  </si>
  <si>
    <t>…cabildo extraordinario que cele ella: todoi.en la casa del juagado y gobierno de dicho Real litio. bró e] dia 26 de.Qctubry, ratificó,de .$ucvo el juramento que tiene prestado al Sr. D. Miguel i . protestando á ía faz^l ciclo, que derramarán (aú Itima ¿tara.Mato.EnEnla ls33 GacetaId. dlco:anterior,retajada-,columnadebe decirúltima,retajada.linea 13,En Masela 54 tapoId. dice:en lugarinfamia,de gota degangre en defensa de rus imprescriptibles derecha…</t>
  </si>
  <si>
    <t>…d de 1a soberanía po respecto á los navios destinados á ta expedición del ex-Emperador D. Pedro pular; sin embargo no se convocó á ta masa del pueblo para que concurriese á contra D. Miguel. El Congreso que había arribado á tas Dunas y tas fragatas la forma de este gobierno. Algunos Diputados forjaron una constitución, y Juno y 1a Asie que estaban en Gravescnd se han secuestrado; y esta orden de fundaron un trono sin poder especial, sin consulta…</t>
  </si>
  <si>
    <t>…rlo no se les encontró. Ademas del marques de Palmella irá El 27 llegó á esta capital el nuevo embajador de Rusia. El conde de Gou- en la expedición el marques de Loulé, cunado de D. Miguel, el conde de Al rieff pasa i la embajada de Tuyin. S. E. era muy estimado en esta corte, por lo ba, ol general Saldaña y otros. cual es.generalmente sentida su traslación,que el mismo ha pedido por causa ___ El Afornmg-Chro'ricle dice: que se han embargado en…</t>
  </si>
  <si>
    <t>…arcos triunfales, y en el centro de ella un magestuoso trono, en el tinciones con los regimientos que mandan los duques de Orleansy de Ne-f cual se' hallaba colocada la efigie del Sr. D. Miguel, á cuyos pies se leía la mours; y si ha sido ascendido el hijo del mariscal Ney, se cierra la discusión •¡guíente inscripcióngeneral y se aprueban los artículos siguientes: D’ el Rey nosso Senhor á Augusta imagen, ■ . Él l.” que exige seis metes de servició a…</t>
  </si>
  <si>
    <t>…á Descuento de letras á 4 por 100 al alio. servir en las posesiones de Africa. (/J.) .___ Las villas de Obidosy Caldas han celebrado con el mayor júbilo y entu siasmo los días del Sr. D. Miguel. La víspera hubo fuegos artificiales, bandas ANUNCIOS. de música é iluminación general en ambas ciudades, y en el dia del aniversa rio lina solemne misa, y después TV Dtum en la iglesia «fe S. Pedro, con Documentos relativos i la enfermedad llamada cólera eep…</t>
  </si>
  <si>
    <t>…otschild ha tomado definitivamente el encargo interrumpido las relaciones del partido tory con los Ministros, y solo Dios de negociar un empréstito por cuenta del gobierno del Rey D. Miguel. Este sabe lo que hará el ministerio para salir de este laberinto. (C.) empréstito será de 15 á 25 millones de francos. Las casas deTorlonia en Roma ____ Los diplomáticos rusos y holandeses que se hallan aquí no dejan de tener y la de Tomas Wilson en Lóndres,…</t>
  </si>
  <si>
    <t>…el corazón por influjo de.contraria» pasiones, incierto, ále.la que .........La villa de Souzcl ha celebrado el dia del nacimiento de nuestro augusto reportará el triunfo. Monarca D. Miguel i, con función de iglesia, iluminación, regocijos públi El cuarteto es la pieza maestra y principal del drama, en la que ha' dascos y otras varias demostraciones que acreditan el amor que sus vecinas profe* plegado elautor sus profundos-conocimiento». Después…</t>
  </si>
  <si>
    <t>…eo correspondiente, y se entreguen á cada uno los libramientos que le toquen á cargo de los sacadorcs de las rentas, para que cada uno por los medio» que Parece que el gobierno de D. Miguel está dispuesto á negociar un emprés estime, procure su realización de los mismos sacadorcs, ó de las fianzas obli tito en Inglaterra. Muchas casa» de comercio se han presentado ya para contra gadas al pago: 7.a Que cuando haya de nombrarse algun recaudador ó…</t>
  </si>
  <si>
    <t>…e baila vacante el'pnstidn-'ile cirujano del Valle de Otafies, - proviocU desm» pagaderos ducados d cinco Su dotación anuales tandee, leguas d» Bilbao.- es de 300 eu les qúe cl Sr.D. Miguel tiéik á'la’éoréáu de Portugal. (Gí idt liibm) - f Inmediato* pqebjos con .otros de asalariarse por tercios con libertad lot regidores, ; ' .‘.'Ji.f "''.'espaSa.’ . Ty.." con tai que no pernocte .en eliot, y con los operarios dé las fabricas de Berra y enbañer…</t>
  </si>
  <si>
    <t>…li de Portugal. Desde luego vitupera al gobierno actual por no haber aun reco cado acaso en 2úvO pasquines que se han fijado en las plazas, calles, y mucho* nocido la soberanía de D. Miguel. A la verdad, confieso que en boca del no otros paraees públicos. , ble Cornle es úna acusación muy singular. Porque ¡ ha olvidado el honorable El lord Aberdeen dijocntonces. «Veo con satisfacción que el lord Grey ha Conde, ó cree que VV. SS. han olvidado que…</t>
  </si>
  <si>
    <t>…ríaco ha levantado ya la prohibición que gravitaba sobre el comercio de importación para las provincias polacas. De consiguiente se La villa de Arganil solemnizó el cumpleaños del Sr. D. Miguel i con una han restablecido bajo el pie antiguo las relaciones comerciales entre el Austria solemne función de iglesia, procesión, Te Deum, salvas, iluminación y un y la Rusia. suntuoso banquete en casa del corregidor. No han sido menores las demostraciones qu…</t>
  </si>
  <si>
    <t>Miguel, ÍX</t>
  </si>
  <si>
    <t>ÍX Miguel</t>
  </si>
  <si>
    <t>…Rey de.Portugal* con-* 4*°* papel 5 * rústica fiarme!.las imprescriptibles leyes de la sucesión ! la Corona , es Redexiones sobre la epidemia qué reinó enCádiz en l800*4-°, R M. d Sr. ÍX Miguel i&gt; papel! * rústica 4* ( St continuará.') S&gt; M», dignándose conformarse con tan justa resolución* dió URa nüeva y relevante prueba del amor que profesa á la patria que lo v&gt;6 nacer., poniendo término á la funesta Oscilación en que va En la librería de Hermoso…</t>
  </si>
  <si>
    <t>MiguelL</t>
  </si>
  <si>
    <t>…dro Vieta y Gibert, primer ayudante iiólkttk del hospital militar de Barcelona: para el dcÁragon, vo.J&amp;otáiaxle DuMrfí rcfoltipon cáiviápial * H’7 provine^ Vascongadas ,'|al 'Dr.; D. MiguelL^ge y qué. formase en el&gt; riino lombardo Óníplínea. dey*&gt;hsenr|ttoij*-cófr-. ,: primer ayu^nte de cirugía del hospital militar 4t lajplaza forme éltisteiba de íá Santa'Alianá. Erfpoéos meses sella conver .Sebastian: pañi íl de Galicia y Astúrias al Dr. D? Manu…</t>
  </si>
  <si>
    <t>Milla, Martin de</t>
  </si>
  <si>
    <t>Martin de Milla</t>
  </si>
  <si>
    <t>…e Tejada, pan Salas : para una raciori dé la catedral, de Málaga , vacante por que en el término de 30 dias se presenten á manifestar el derecho muerte de D. Francisco Monsalve, á D. Martin de Milla : para que tengan 4 los bienes que han quedado por fallecimiento, de di una capellanía de Reyes de Toledo, vacante por renuncia de Don cho Tejada, en el juzgado del Sr. Cavia, alcalde de.cprtc, y es lomas Muñoz, á D. Antonio Perez : para la canongía lectorald…</t>
  </si>
  <si>
    <t>Miller</t>
  </si>
  <si>
    <t>…ans se tra Lafuente, y se dirigieron á su casa para arrestarle; pero este pudo salvarse habia hecho en 1789. En fin, este fue uno de los muchos pleitos que en aque en compañía del general Miller á bordo de un buque de guerra americano, el lla época perdió la nación, cuyas quejas contra los que se decían come ahora, San Luis. En estas circunstancias se llamó al presidente del senado para que se y te llamaban y llaman sus mandatarios, nunca fueron oida…</t>
  </si>
  <si>
    <t>Milosch</t>
  </si>
  <si>
    <t>…de otros puertos extrangeros de América, ridpchan, arzobispo de los armenios católicos. que no sean los de fas Antillas, y seconduzcan en buques españo El Sultán.ha. conferido al príncipe Milosch para sí y sus des les, paguen:el derecho de ’extriingeríe con el,beneficio que por ra cendientes la dignidad de príncipe gobernador de Servia. Asimis zón de bandera señala el arancel de entrada: 6°Que estas medidas mo lia dirigido al bajá de Belgrado un hatti…</t>
  </si>
  <si>
    <t>…ue'súcedériá. La división del general Kocckelepidemia en Cajowa; de consiguiente .hay mucho temor en la bcrg se redujo áJ4|ÚÚf hómbtn en el moníénto que principió la ac Servia; El príncipe Milosch, cstableció hace dias un cordon sanita ción , de modo que al instante se notó un claro enorme entre la rio en las fronteras de cite principado limítrofes del. territorio brigada Niélló&amp; y lá»quó mandaba IClumpé claro por etique habién tUTCO.. ■ • ! i dose int…</t>
  </si>
  <si>
    <t>Milosna, Diebitsch.en</t>
  </si>
  <si>
    <t>Diebitsch.en Milosna</t>
  </si>
  <si>
    <t>…no se conseguirá en el día con »&gt; Las últimas noticias que se han recibido directamente del.cuarr tanta facilidad como se esperaba; y aun se cree que la Puerta no tel general del-conde Diebitsch.en Milosna, son del 21' deFebre satisfará en modo alguno a las pretensiones que las Potencias alia ro, y dan los siguientes pormenores; sobre los sucesos de los dias das pudieran hacer, á favor de Grecia. 19 y 20 del mismo-mes. ‘ . El Sultán, que persevera en su sistema…</t>
  </si>
  <si>
    <t>Miltón</t>
  </si>
  <si>
    <t>…tentativa contra e! orden públi poir el lord Aíthorp, a fin de saber sír opinión sobre las alteracio co, y para ocultaros sus verdaderos designios, invocan los nobles nes que-el' lord Miltón piensa hacer ü iitídtí reforma) (CawrrVr.) recuerdos del 14. de Julio. Han anunciado que van á plantar et) - Kl príncipe Leopoldo tuvo ayer uñi larga conferencia cpn el París un árbol de la libertad. vizconde Pálmerston. (Sun.) * »No miréis este paso sino com…</t>
  </si>
  <si>
    <t>Mina, Abbas</t>
  </si>
  <si>
    <t>Abbas Mina</t>
  </si>
  <si>
    <t>…za 4 daño__ Corufía } á guerra civil horrorosa. El hijo mayor del sehaIr se ha rebelado, y ■ i daño__ Santiago ídem ídem—Descuento de letras á razón de pnarcha contra su padre. El príncipe Abbas Mina, ha acudido en 4 por 100 al año. _ Vales Rala consolidados 30 por ioo._ socorro del Monarca, y entra en campaña contra su hermano: la Id. no consolidados io.__Deuda sin interes 44 á $. .mayor parte de su ejército está organizado á.Ja europea.” (Gante dt Franc…</t>
  </si>
  <si>
    <t>Minayo, Joaquín Perez</t>
  </si>
  <si>
    <t>Joaquín Perez Minayo</t>
  </si>
  <si>
    <t>…ara Obras-poéticas de Cienfuegos, 2 tomos 8.® prolongado, papel la de Priego £ D. Eugenio Javalqúinto: para la de Santander á 80 rs., pasta 40. D.: Pedro Remon: para la- de León á D. Joaquín Perez Minayo: En papel vitela,-papel 40 n- continuará.') para la segunda de Barcelona £ D. Pedro Pumarejo y Velarde: para la de S. Felipe de Játiva á D. Francisco de Paula Reig : para Otro novísimo cajón de Sastre, ó sea continuación al anun la de Palma en Mallorca £ D. J…</t>
  </si>
  <si>
    <t>Ministró</t>
  </si>
  <si>
    <t>…discusión.” ...... Mr. Bernard. A pesar de las voces que piden se. concluya la ! Mr. de Corcelles. Ya habéis hablado; ahora quiero yó hablar. discusión, manifiesta que al citar al señor Ministró era su áni (No, no, no,) (Muchas voces. Ciérrese la discusión! Ciérrese la mo recordar que en otro tiempo estimó justas las asociaciones para ehacusion!) Mr. de Corcelles sube á la tribuna (Ciérrese la discu no pagar los Impuestos: y que en cuanto á la asocia…</t>
  </si>
  <si>
    <t>Ministro</t>
  </si>
  <si>
    <t>…el tí " Viena 7 Je Atril. tulo de los impresos que vendiesen. Habiéndose entablado una con Toe fin se sofocó enteramente la revolución de Italia. Uno de ferencia entre estos y él Sr. Ministro por . medio de los portero* los hinádb-Lúis Bonaptfrte sé halla;entre,los prisipnerosveste cam de la secretaría, y habiéndose dicho á ios exponentes qiie la me peón ofrevolucionarlos se había embarcado con. otros camaradas; dida no tenia otro objeto sino el i…</t>
  </si>
  <si>
    <t>…Cumaná, trataba de narlo todo muy detenidamente.” (Muera- agitación.) reconquistar á Barcelona y atacar por la espalda á los sublevados; que los Afr. Debeauxdijo:«Meparece que el señor Ministro convendrá conel ho orientales habian procurado apoderarse del Apure , suscitando revolución en norable preopinante en que se examine el asunto en secciones lo mas pronto Guadalito y otros puntos del interior; pero que habian sido sorprendidos los posible.” pr…</t>
  </si>
  <si>
    <t>…ma Cámara cuyas manos se besaban El ministro de Comercie i Citad eso» ejemplos. cuando se votó contra el principióle la herencia ;esta misma Cámara ;eafin, Mr.Arago: Puesto que el Sr. Ministro me estimula i que cite ejoni no será ya en el dia Absolutamente legal! «Cuál es, pues, esa legalidad *»— flos.'.; 1 _ _ pcnsiva que los descontentos quitan i la Cimaraaegun que contraria 6 íito» . Muchas voces: No! no! no citéis;.es inútil; no se puede hacer.…</t>
  </si>
  <si>
    <t>Minzano, Juan Ramón</t>
  </si>
  <si>
    <t>Juan Ramón Minzano</t>
  </si>
  <si>
    <t>…arazona á D. Marcos Mar narquía. tin Sedeño; y para uña canongía de la catedral de Osma, vacante ¡Terrible situación para un pueblo! ¡Funesto conflicto de que por fallecimiento de D. Juan Ramón Minzano, á D. Nicolás será difícil salir! Solo el triunfo de las ideas y de los hombres de Barquín Arana. razón pueden poner término á tan violento estado: seria necesario, -aunque es difícil conseguirlo, que los hombres de juicio se separasen Concluyen las variedade…</t>
  </si>
  <si>
    <t>Mistrali, Vicénte</t>
  </si>
  <si>
    <t>Vicénte Mistrali</t>
  </si>
  <si>
    <t>…decreto' r'estabtéciendó en nis funciones ál"presidentéde! iñteriorJconde Comacchia, nombrando para dtrigir El Rut nuestro Señor, en visita de lo expuesto por la Di la.hacienda al barón Vicénte Mistrali. ‘ 4 J 1 rección general en 8 del actual, se ha servido mandar qué&gt;no se V A la mañana 'siguiente publicó S. M. otro decreto del tenor exija derecho alguno á los dos camellos que ha conducido i Ma- í.iguicnte: . ^ r v 11orea desde Argel el jabeque español BtU…</t>
  </si>
  <si>
    <t>Mitcowski</t>
  </si>
  <si>
    <t>…, y po -------Las noticias miele han recibido de Viena alcanzan hasta el 11. S. M. I. déis estar segioot^e mi-,¡rulserable dcaeo dé pronfiover wafj5|k&gt;, haciendo en ha dirigido al conde Mitcowski uha carta por la cual-el Emperador manda la representapKHt.bs moaificácíqaés que te crean necesarias para asegurar átni ' impender los reglamentos que' te obtérvan en tiempo de peste, sustituyendo pueblo el J¡lt|o goce de unos, derechos que, combinado* con lo…</t>
  </si>
  <si>
    <t>Mlókosiewjez</t>
  </si>
  <si>
    <t>…r con adelantó el cuartel general, y que en un pueblo, cuyo nombre no este motivo. , : ; designan, hubo una pequeña escaramuza. El 29 del mes anterior salió Austria. . de Solet el coronel Mlókosiewjez con parte del regimiento que Vtena 3 de Mayo. ~ manda con direccioná lCatr&gt;&gt;e,ni que está al otro lado del Vístula, y en el camino batiómn destacamento de caballería rusa compuesto El general polaco Dwemicki con 109 hombres, creyó.que.le de 40 á 50, hombres.…</t>
  </si>
  <si>
    <t>Modet</t>
  </si>
  <si>
    <t>…•. Facundo.Arrtagoitia y vecina de esta corte , pav» que «n el. término T&gt; studiis pliilosophicis et mathcmaticis, por Eximeni, de 30! dias acudan.á deducir, su derechoi.ant z el Sr. Modet, del 8.? matquill* , pspel .9;K; rústica 10. . ....... - O Consejo ,de. S. M. en «1.Real y supremo ¿'¿ Castilla,- y por 1 la es Instituciones matemáticas,,ípor Rosoli, 4.0, paptl 15 rs., pa*- cribaníaÁfi ViUa; .y haciéndolo les, yarará perjuiciojáTi- ' I»22.'…</t>
  </si>
  <si>
    <t>…to, francos de porte, hasta el dia 10 de : í jjiílll.’;. ■’ i' 4OO. • • • • • V • « Barcelona.1 Agosto próximo , que debe proveerse dicha plaza. Madrid. , ___ .Por providencia del Sr. Modet, del consejo de S. M. en el 21,151... 400l • • 0 • • «v • • Cádiz, y i Real y supremo de Castilla, juez conservador y privativo de loa - r 973.,, Idena,. Reales hospitales General y Pasión de esta corte, se cita á los pa rientes y personas que se crean con de…</t>
  </si>
  <si>
    <t>Molano, Diego</t>
  </si>
  <si>
    <t>Diego Molano</t>
  </si>
  <si>
    <t>…pañaba, cado en la playa de Levante, inmedialo á la línea; al sargento mayor del jiro-' y dándole poca hora de descanso, vuelvo i"salir á su cabeza á incorporarme vine tal de Jaén D. Diego Molano con otras dos compañías, cerrando asi a loe á otra pequeña que por disposición del; referido señor brigadier marchó en revoltosos toda esperanza d^ refugio en Gibraltar. -Y no quedándoles otro re persecución de lo» rebeldes, que' según' he entendido vienen ca…</t>
  </si>
  <si>
    <t>Molson, Mañuela García de</t>
  </si>
  <si>
    <t>Mañuela García de Molson</t>
  </si>
  <si>
    <t>…de 309 hombres Estado digo con esta fecha lo siguiente: «Enterado el Consejo de se halla ahora en Lublin y en sus inmediaciones; pero no dice si Sres. Ministros de la solicitud de Doña Mañuela García de Molson rusos 6 polacos. También habla de un combate muy sangrien&gt;iedrb, viuda del Sr. D. Anselmo dé Rivas, consejen* que fue to que hubo el 18 en las cercanías de Pultusk, añadiendo que no de Estado, en que pide se la asigne la viudedad correspondiente* tenia datos…</t>
  </si>
  <si>
    <t>Mon</t>
  </si>
  <si>
    <t>…habia ofrecido es incompleta y mala..........” (G. ranos. El general Fernandez se había apoderado de BarranquilUí; de F.-y ' ' ■ y contra él salió de Cartagena el 14 de Febrero el general Mon— ____ El Monitor contradice al Nacional del 22, el que con re tilla. En Sábanalarga se há levantado el pueblo para reponer al ferencia á carta de Bayona, asegura que la fortificación de aquella •presidente Mosquera". Obando y López marchaban con-lóüO hom ciud…</t>
  </si>
  <si>
    <t>Mon, Pedro Hcnriquc</t>
  </si>
  <si>
    <t>Pedro Hcnriquc Mon</t>
  </si>
  <si>
    <t>…o Sefior se ha servido nombrar á consulta de la Cámara contra el sistema electivo que ayer fue desechado por ata Cámara, y contra para la vara de alcalde mayor de Alcalá la Real a D. Pedro Hcnriquc Mon el sistema de candidatura que presenta Mr. Merilhou, que en sustancia a una tero; para la de Fuente de Cantos á D. Luis Cuadrado Valdelomar; para la «lección disimulada. . , de la islá de Tenerife á D. Manuel González Pinto; para la de Vera y Mo«Ruego á la Cá…</t>
  </si>
  <si>
    <t>Mon, Rafael Tomas de</t>
  </si>
  <si>
    <t>Rafael Tomas de Mon</t>
  </si>
  <si>
    <t>…s de la Persona D. Antonio Lanfranco, á D. Joaquín Pastorfido, racionero mas del Rey, para que en el término de 30 dias comparezcan á dedu antiguo de la misma, y para la resulta 4 D. Rafael Tomas de Mon cirle por sí ó por medio de procurador en el juzgado privilegiada tes: para otra canongía de la catedral de Calahorra i Di Estanislao de la guardia Real y escribanía de Calvo; y de na hacerlo, les pa Peña: pará otra de la colegiata de Antequc'ra, vacante por…</t>
  </si>
  <si>
    <t>Monaya</t>
  </si>
  <si>
    <t>…ubio, según las tiempo que en Venezuela Tovhr ha sido nombrado presidente, euales psrece que la rebelión de Mustafá, bajá de Scútan, hace Paez se na visto preciado á retirarse. El general Monaya í la ca rápidos progresas, y que el .gran visir, B¿achid-bajá, se tallaba beza desus-tn^mlu ^proclamado la constitución y'declarado que en Mooastir cercado por los rcbeldes. El gefie albanes Karafaiszada •oetendrá la religión. Acaban de llegar á la Jamaica un…</t>
  </si>
  <si>
    <t>Moneada, Hugo de</t>
  </si>
  <si>
    <t>Hugo de Moneada</t>
  </si>
  <si>
    <t>…mo Sr. marques de la Vera. Avila, Juan Urbina, &lt;1 P. Fr. Josef de Sigílenla y el P. D. Tomas Vicente Tosca. Lengua francesa. Primeros: D. Josef Mascara* y D. Francisco Javier 9. ° D. Hugo de Moneada, D. Antonio Covarrublas y Leiva, el Cardenal Silíceo, Antonio Perez, Bartolomé de Carranza y D. Josef Pellicer. Burgos. Segundos: D. Antonio Heredia y D. Antonio Socueva.. rt». D. Pedro González de Mendoza, Vasco NnOez de Valboa, D. Melchor de Ma Lengua ingle…</t>
  </si>
  <si>
    <t>Mongrand, Juan Bautista</t>
  </si>
  <si>
    <t>Juan Bautista Mongrand</t>
  </si>
  <si>
    <t>…usticia del supremo Consejó de Hacienda, por JaénSefioras viuda dejauret ¿ hijos, León D. Francisco Salina», medio de procurador y escribanía de Cánura de Albuin, á usar de Málaga D. Juan Bautista Mongrand, Maltón (en Menorca) Doña su derecho en los autos que sigue- el Sr. fiscaL contra D. Manuel Catalina .Germán y Hugildr y Murcia D. Agustín Braco « Oviedo Mercado Dusmet y D. Constantino Muñoz, administrador é ih-1 P.JLodrMoAntcnio Alvarez,rPelciicia D.MiguelP…</t>
  </si>
  <si>
    <t>Monláu, P. P.</t>
  </si>
  <si>
    <t>P. P. Monláu</t>
  </si>
  <si>
    <t>…e Amtrica. Desde 6 de Agosto todos los buques que —Suscripción 1 la obra titulada Elementos dehoiámca, por Aquilea Richard .'tradu cidas al español de la 4.a edición francesa, por D. P. P. Monláu, adornados ’c«* t lá llegan á Nueva-Yorck, procedentes de Levante, del golfo de Véncela, y de minas: constarin de a romos en 4.® de unas 300 plginas cada uoo. £l precio dé la los puertos del Mediterráneo, situados mas allá del 15° de longitud oriental obra po…</t>
  </si>
  <si>
    <t>Monsalve, Francisco</t>
  </si>
  <si>
    <t>Francisco Monsalve</t>
  </si>
  <si>
    <t>…eros de D. Josef García de Tejada, pan Salas : para una raciori dé la catedral, de Málaga , vacante por que en el término de 30 dias se presenten á manifestar el derecho muerte de D. Francisco Monsalve, á D. Martin de Milla : para que tengan 4 los bienes que han quedado por fallecimiento, de di una capellanía de Reyes de Toledo, vacante por renuncia de Don cho Tejada, en el juzgado del Sr. Cavia, alcalde de.cprtc, y es lomas Muñoz, á D. Antonio Perez : para…</t>
  </si>
  <si>
    <t>Montcimyor, Rafael</t>
  </si>
  <si>
    <t>Rafael Montcimyor</t>
  </si>
  <si>
    <t>…Propongo, pues, que al reglamento de la •rf J^-Calle,- Kitgn, D, Joaqbin Urbína, T&gt;. Ferttando SoCámara se agregue un artículo concebido en estos términos: en la Cámara tolo; *°» D. Rafael Montcimyor, D. Petcasio Lorrio, D. Josef Boville,.D, Po podrán hablar a un-tiempo 12 diputados dé Francia. Si se adopta este artículo, dro Gallego, D. Domingo Gallego, D. Bartolomé Erezuma, D. Julian Pe— t se cuida de as observancia, gozaremos todavía mejor de las bcllc…</t>
  </si>
  <si>
    <t>Montcróla, Emilia</t>
  </si>
  <si>
    <t>Emilia Montcróla</t>
  </si>
  <si>
    <t>…go dt las obras que it hallan detenta tn ti dtsf. .... Se, cita á todos los que se consideren con derecho i los bie pacho y ¡almacén dt la imfrtnta Real. ■ • nes dé Dofia Josefa y Doña Emilia Montcróla, vecinas que fue— Descripciónde la* «ocas , per Hergenn, 8.® marquilla, p*-; rols de esta corte, y se han ausentado cotí dilección á la ciudad de peí 11 rs., peste 16. París, para,que.dentro del perentorio término de 20dias com-; DcsCripcicto del boaque y cas…</t>
  </si>
  <si>
    <t>Monteverde, Domingo</t>
  </si>
  <si>
    <t>Domingo Monteverde</t>
  </si>
  <si>
    <t>…as pasadas, da una jus^ partamento D. Josef Quevedo, el coronel genera! de la brigada Real de Ma ta idea del odio que los rusos tienen á los polacos, pudiéndose considerar có rina D. Domingo Monteverde, y el comandante general del arsenal de la mo la primera tentativa hecha por el gobierno para moderar este sentimiento. Carraca D. Joaquín María Pery llenaron en las críticas circunstancias en que Dentro de cuatro semanas es preciso que sepamos hasta que punt…</t>
  </si>
  <si>
    <t>Moore, Tomas</t>
  </si>
  <si>
    <t>Tomas Moore</t>
  </si>
  <si>
    <t>…crean competirles; prevenidos que de no hacerlo lo* Las Gacetas de Lisboa que llegan al 7 anuncian peifecta tranquilidad en parará perjuicio, Portugal. —Se cita á los herederos de D. Tomas Moore, vecino y del comercio que fue de la ciudad de Alicante, para que en el térmiuo de 90 dias perentorios comparezcan'por •i ó por procurador en el tribunal de comercio de la expresada ciudad, y por la es «SAL lOTEXIA PRIMITIVA. críbanla de Sánchez, á contestar…</t>
  </si>
  <si>
    <t>Mor, Josef Lopez</t>
  </si>
  <si>
    <t>Josef Lopez Mor</t>
  </si>
  <si>
    <t>…luntad arn^as .y. otros/efectos; ha tenido i bien, conceder S. M. al-expre augusta de V.M. 1. me decidí á comenzar jnmediatamen¡be ,l* sado comandante ¿p la partida en persecución D. Josef Lopez Mor operaciones militares, entrando, en ‘ el reiyio con todas'las tropas. reno , hérido levemente en la refriega, grado de teniente coronel Este movimiento se verificó én distintos.puntos, y se combinó de de volúntanos Realistas, y que se proponga al inspector ge…</t>
  </si>
  <si>
    <t>Morada, Manuel</t>
  </si>
  <si>
    <t>Manuel Morada</t>
  </si>
  <si>
    <t>…lo les parará perjuicio. —Por providencia del juzgado de la Capitanía general de Castilla la Nueva se cita Letrót. y convoca 4 todo» los acreedores del dlibnto comisarlo aedanader D. Manuel Morada, del comercio que fue de esta corte, y demás Internados que se contemplen con .de , Sobre Lóadres., .................. de 1S á 16por 100. recho 4 sus bienes,.4 junta general, para acordar loque convenga según el actual se 4 las doce la cual de Ios-autos, ha a…</t>
  </si>
  <si>
    <t>Moragas</t>
  </si>
  <si>
    <t>…0 de Mayo en S. Fernando de Apure, en que después de hacer una su distintas comisiones; porque me parece que debemos examinarlas con .madurez. cinta relación del levantamiento del general Moragas, á quien pinta como - Se trata, y no se olvide esto, da ceder la mitad de la provincia de Limburgo hombre de opinión y bienes en la provincia de Barcelona, dice que la causa y la de Luxemburgo; de abandonar á nuestros enemigos con estas posesiones de que las…</t>
  </si>
  <si>
    <t>Moragas, Josef Luis</t>
  </si>
  <si>
    <t>Josef Luis Moragas</t>
  </si>
  <si>
    <t>…D. Pedro Pumarejo y Velarde: para la de S. Felipe de Játiva á D. Francisco de Paula Reig : para Otro novísimo cajón de Sastre, ó sea continuación al anun la de Palma en Mallorca £ D. Josef Luis Moragas: para la de ciado anteriormente , en ét que se hallan cuentos graciosos, verda Cutiera. á.D. Juan de Soto y Rodríguez: para la de Daroca £ des, sentencias morales, Cótt una noticia crítica y biográfica del D. Gabriel Moya de la Torre: para la de Tarragona £ D…</t>
  </si>
  <si>
    <t>Morales, Francisco Javier</t>
  </si>
  <si>
    <t>Francisco Javier Morales</t>
  </si>
  <si>
    <t>…os puntos de Osifica Suarez: para la de la Corulla £ D. Ramón Teyjeiro y Aguiar: ción de Cada uno de los huesos que cofaponén el esqueleto huma para el corregimiento de &lt; Bailen i D. Francisco Javier Morales no ¡orden según el cual deben disecarse los músculos del cuerpo de los Ríos ; para el de Hiniesta y Villanuevade ta jara í D. Joa humanó. para poderlos estudiar todos en un mismo cadáver 8cc.: quín Ruiz Arechavaleta: panel de Avila £ D. Juan Caro y Mu* un cua…</t>
  </si>
  <si>
    <t>Morales, Joaquín de</t>
  </si>
  <si>
    <t>Joaquín de Morales</t>
  </si>
  <si>
    <t>…ebténdo- El Rey nuestro Sefior se ha servido admitir la ceti’on que ha hecho i fa ic determinar sobre una bate fija el número de generales, el ramo de ingenio* vor del Real erario D. Joaquín de Morales, oficial. jubilado de la secretaría roe, la artillería, y todo lo demás anejo á un ejército, y no estando resuelto del despacho de la Guerra, de U,US rs. y 23 mrs. que alcanza por sueldo» cual deba ser el completo del dé Francia, no es posible establecer la d…</t>
  </si>
  <si>
    <t>Morales, Manuel</t>
  </si>
  <si>
    <t>Manuel Morales</t>
  </si>
  <si>
    <t>…z, en la de Carrillo, y Vatladolid, en la de Roldan. —Se cita.A los que se crean con derecho á los bienes que han quedado por falleci Baile. Primero: D. Santiago Cáccrcs. Segundo: D. Manuel Morales. miento ablntestato de DoDa María Josefa Ibargtlengoitia, viuda de D. Josef Ramón Cióse universa! de caligrafía. Primeros: D. Luis Valle y D. Francisco Unanue, para que en el término de 30 días se presenten á deducirle en la auditoria de Soto. Segundos: señor…</t>
  </si>
  <si>
    <t>Morante, Tomás García</t>
  </si>
  <si>
    <t>Tomás García Morante</t>
  </si>
  <si>
    <t>…cretos sobre presupuestos generales de Haciendo para - JoeKVA Auaua de Sajokia , predicado - en la'Real Capilla‘de el presente afio. (Num. 71) . palacio en 17 de Mayo de 1831, por D. Tomás García Morante,' Otro jd. para que. 90 se aumenten las plazas de agregados 4 la oun dq S. Quircede Rio Pisúérga, y predicador de -S. M.: uncarrera diplomática. (Núm. 72.) cuaderso en 4-°de papel fino. Véndese 4 4 rs. cn la librería deReal orden relativa al cuerpo de Guardia…</t>
  </si>
  <si>
    <t>Móratin, Leandro Fernández de</t>
  </si>
  <si>
    <t>Leandro Fernández de Móratin</t>
  </si>
  <si>
    <t>…, pasta í 32 rs. (Se continuará.) * .&gt; brándoseles certificado que en todos tiempos acredite este huevo servicio: últimamente se consideran como desertores todos' los que Obras de D. Leandro Fernández de Móratin, dadas á luz hallándose en el caso expresado no respondan con puntualidad á por la Real Academia de la Historia. El "objeto de la Academia este llamamiento, del que se exceptúan los que se hallen sirvien ha sido proporcionar al público español una edición .co…</t>
  </si>
  <si>
    <t>Moratin, Nicolás Femahdez de</t>
  </si>
  <si>
    <t>Nicolás Femahdez de Moratin</t>
  </si>
  <si>
    <t>…sé había acabado. - ‘ ’ ; Carta, histórica sobre el origen y progresos de las- fiestas dé- Til día 18 de este llegó á Nantes el teniente general Bonnet. toros eq España; su autor D. Nicolás Femahdez de Moratin. Se. En las-inmediaciones de la Vendé se nota’gran movimiento de hallará.en la librería de,la viuda de Quiipgaá 2 rs. tropas V y dentro de poco estarán reunidos ! 59 hombres para dis -J,.’ La maestra, de bordan estt trataditó, escrito en francés persar las cu…</t>
  </si>
  <si>
    <t>Morawski</t>
  </si>
  <si>
    <t>…del general Kru- kowieczki, del nombramiento del profesor J. Lelewel para ministro de Ins La Runa nuestra Señora y la augusta Infanta, igualmente queAS. AA. trucción pública, del general Morawski para el ministerio de la Guerra, para RR. los Sermos,Sres. Infantes, siguen en esta corte sin novedad ep.su impor el de Justicia al diputado Szaniezski, para el de Negocios extrangeros á Teo tante salud. doro Morawski, y en fin, al diputado Biermzki para el d…</t>
  </si>
  <si>
    <t>Moreda, Francisco</t>
  </si>
  <si>
    <t>Francisco Moreda</t>
  </si>
  <si>
    <t>…o un convenio entre el gobierno del Piamonte En atención al mérito j distinguidos servicios del mariscal dey el Austria, cuyas principales disposiciones son: que el ejército campo,D. Francisco Moreda se ha servido el Rey nuestro Señorpiamontes se compondrá de 859 hombresel Austria se obliga á conferirle el gobierno militar y político del puerto de Sta. María,defender el Piamonte de cualquier invasión que intentase la Fran cia; y i mantener su independenci…</t>
  </si>
  <si>
    <t>…ra desecha!»» adiciones de Mr. Larabit, y militar y político del Puerto de Santa María, vacante por saLida del marisca)aprueba d art. l.* camo ie ha pocsto la oomisioa. ' de campo D. Francisco Moreda que lo obtenía. - - -- ' &gt; Al roto el en. t.* ocurre alguna dificultad, sobro')* tacha que en ¿I sélla Asimismo se ha servido S.M. conferir el gobierno militar y político de la para cerrarlmlistmihablanvurios diputados , y habiendo hecho ver el Cestellon de l…</t>
  </si>
  <si>
    <t>Morena, Vicente González</t>
  </si>
  <si>
    <t>Vicente González Morena</t>
  </si>
  <si>
    <t>…e la Dieta-Firmado—Barón de Handcl, del despecho de la Guerra el Real decreto siguiente: «Concedo el grado de te director de la cancillería. niente general al gobernador de Málaga D. Vicente González Morena." Extracto del protocolo separado de la 29.1 sesión de la Dieta federal ger PARTE NO OFICIAL. mánica del 9 de Setiembre de 1831. NOTICIAS EXTRAKGERAS. %. 2.° Negociaciones de la Conferencia de Lóndres sobre el asunto dsl gran ducado de Luxemburgo. XUSIA. Reso…</t>
  </si>
  <si>
    <t>Moreno, Josef Ramón</t>
  </si>
  <si>
    <t>Josef Ramón Moreno</t>
  </si>
  <si>
    <t>…MádrHii1 -v? . 9#,tap ... 400.. ••«•••»•••••«»•»i Idei|Ti ; • ijarri H Jacobo .U|loa:,para la de Belmonle á D. Ginca Mu-E ^1^78».... Idem. ■ ' ‘ fioe Palantry para la .de OvgiTa á D. Josef Ramón Moreno y 15,483.... efOO^i- Jerez dé la Frontera. 7.890.... • é|bo'&lt;«i«ii Algecirat^ ", -----. Cl:di%8.'cntre.fe¡si^‘S¡ete. de la mcM ooirríó én.la, villa do 34¿9*ó-.. - 400...... Mura». Herce/prorincik dé Soria, un hundimiento de porción dé terreno, ' CAMBIOS DBt ñ…</t>
  </si>
  <si>
    <t>Moretti</t>
  </si>
  <si>
    <t>…á^^núestrapá.l?ia.ríüisf^*r ÚP.qDjétó'dé Pegullo cuartos. • y de gloria: tendremos .porrefiilúdo, la. tranquilidad, . ve;(|^dera y - -¡Diccionario militar' español francés, por el conde Moretti, diihibleen lSreíigionyen lawciédad./ *.¡í' ,"v ". pasta 48 rs., rústica 44* ' 1 «Alentados con Un lisoriierá esperanza, yathóa ¿ dedicarnos ¡, Jutámea de ,las aguas de Jaén, por D. Juan de Dios Ayud*í cón tesón ¿‘ jábirair vuestra felicidad. En medip ^de. la…</t>
  </si>
  <si>
    <t>Morpeth</t>
  </si>
  <si>
    <t>…po, singularmente subalternos de la última administración. (G/oír.) ' sabiendo que ya este peí* ha suministrado considerables provisiones de mar. -——En la Cámara de los Comunes el lord Morpeth, acompailado de otro» ¿n i ’ «Por lo demás nada diré sobre este negocio, á pesar de todas las obserindividuos, ha presentado una petición del condado de Yorclt conl409 fitinas, ' vactoop á que «la margen. Sin embargo; si esta expedición se verifica, ten— lo c…</t>
  </si>
  <si>
    <t>Mortola, Joaquín</t>
  </si>
  <si>
    <t>Joaquín Mortola</t>
  </si>
  <si>
    <t>…mbres quese reúnen ásu retavuardi a; serán ran; D. Manuel de Laquintana; D; Bemárdino Herafia1; Di -Pedro tínicamente destinados i someter ó á.matarf un .mfjápd^^e \fapf*, Qliver; D. Joaquín Mortola; al Sr.' D. Jteef María-Moscoso de Es notoria nuestra simpatía con Iqs pefenSores . p? Varspviajf pcrp Altaiñira , y D. Esteban de Gástaca , últimos tenedores de 18 vaesta misma simpatía, como cristiano* y como hermano*, ol etngtíyj les Reales señalados con l…</t>
  </si>
  <si>
    <t>Mos, Joaquín Mouteagud y</t>
  </si>
  <si>
    <t>Joaquín Mouteagud y Mos</t>
  </si>
  <si>
    <t>…a 4 por 100 al afio._Vales Reales consolidados 28j á 29.__ Id. no de capiscol de Ja catedral de Tortosa, vacante por fallecimiento consolidados 8J á Deuda sin ínteres 41- jü; ^ de D. Joaquín Mouteagud y Mos, a D. Matías Sana : para una ca- ■ es^ *' ‘fr. nongía dé Cuenca, vacante por n^uerte de D. Guillermo Hualde, á D.Ramon María Jaramillo Loaisa: para otra de Salamanca, ANUNCIOS. ■: vacante, por muerte de D. Pedro .Vázquez,Porga, áD.Antonino Alvarez García; y p…</t>
  </si>
  <si>
    <t>Mosquera, Joaquín</t>
  </si>
  <si>
    <t>Joaquín Mosquera</t>
  </si>
  <si>
    <t>…Enero jpntá, extraordinaria, en la que hizo mando y de dinero, se forjaron todas las tramas. En vano el pre para su régimen los nombramientos siguientes': sidente de la república D. Joaquín Mosquera fulminaba anatemas Protectora El Sermo. Sr. Infante de España D. Cirios María el aj de Agosto desde Bogotá contra lc¡s individuos comprendido» .Isidro.....- ........ . - •—------ en la reunión d mano armada centró él orden, haciéndoles ver Director. El Excmo.…</t>
  </si>
  <si>
    <t>Mounier</t>
  </si>
  <si>
    <t>…lo contrario del modo ra 136 diputados que hayan creído que el gobierno fomentaba los motines que con que se habla de este hecho en la exposición. ocurrieron en Paris. Contesta el barón Mounier que siendo hipotética la frase no hay motivo Mr. de Tracy cree que el primer deber de la Cámara es mantener ilesa 1* de equivocación, pues fácilmente se conoce que se habla solo de los que ha independencia de las opiniones: contrayéndose a! caso presente es d…</t>
  </si>
  <si>
    <t>MourawicfFque</t>
  </si>
  <si>
    <t>…os cosacos el 31 de Julio por la tarde. En cuanto lo supe, Estado: «Es, según parece, uno de los rasgos característicos de la época pre que fue al dia siguiente, mandé al teniente general MourawicfFque la ocupase sente, que al Vér que un ejército leal i su Soberano legítimo, cumple coa con cuatro batallones, seis escuadrones y diez cañones. Fue tal la precipitación su deber, se empeñe el partido anárquico así de oriente como de occidente, con que los rebeld…</t>
  </si>
  <si>
    <t>Moya, Gabriel</t>
  </si>
  <si>
    <t>Gabriel Moya</t>
  </si>
  <si>
    <t>…mente , en ét que se hallan cuentos graciosos, verda Cutiera. á.D. Juan de Soto y Rodríguez: para la de Daroca £ des, sentencias morales, Cótt una noticia crítica y biográfica del D. Gabriel Moya de la Torre: para la de Tarragona £ D. Ma famoso aCtor Isidoro Maiquez, y otras varias curiosidades: un cua nuel Calvache y Moya: para la.de Marchena á D. Juan Roza derno en 8.°, rústica , £ 3 rs.__Galería de Hombre/ célebres, 6 Riudoces: para la de Colmenar…</t>
  </si>
  <si>
    <t>Mpoti, Manuel</t>
  </si>
  <si>
    <t>Manuel Mpoti</t>
  </si>
  <si>
    <t>…ón arregló al «rtículo! 166, sea misariode.cuartel en Cádiz b.cpn el.escudo de jdeiidad; y: a} cprT en esta formanNo allanándoié al pago de la! pena con. sujeción regidor de Jerez D. Manuel Mpoti **le, tjspga; en, cpnsideraaoo al artículo 2Ó1, traslado.” Dé forma que los que quieran evitar este servido para el éxito de-aus.preteasioncs, Asimismo v,cngo en costas puedan hacerlotóesde’elíprimer pésó&lt; judicial con solóla!la .conceder Ía;cruz.de caballero…</t>
  </si>
  <si>
    <t>Mpraz, Eugenio</t>
  </si>
  <si>
    <t>Eugenio Mpraz</t>
  </si>
  <si>
    <t>…embre último, se ha servido «1 Rjur nu*v cbo en tos auto* que se siguen entre D. Félix Prstt y Dofia Mari* del Carmen Miratro Señor conceder privilegio exclusivo'por cinco afio* á D. Eugenio Mpraz*, lie*,una Reallos herederos«dúüla obtenidade O. Juanen elCanaletaa*o de 1787y la par»expresadalaenagenadondeDóSa Maris «obrevari»retenciónfiaci* vinde vecino da Vitoria, pata fabricar algalias, pszoaaras y presarlo* da goma «lis- culadas, con apercibiaiaat*…</t>
  </si>
  <si>
    <t>Mr</t>
  </si>
  <si>
    <t>…n conservar con Fran municara de ofició á la próxima dieta. Sé ha sabido que el conde cia relaciones de amistad.1 Diebitsch está ya en el ejército de Lítuania;y según avisan de El coronel Mr. de.la Wastínna, sobrino del genera! Gerard, Mariampol también han llegado i Krbnie, que dista una milla y pariente muy cercano de Mr. de Cellcs, llegó ayer á Eruselae de la frontera, 15 regimientos de infantería, 8 baterías de artille con la misión, según se…</t>
  </si>
  <si>
    <t>…ssalich) pronU á des res gritaron fuera la guardia nacional, lanzaron algunas piedra* plegarse para sofocar y aniquilar la insurrección. contra ella, de las cuales una maltrató ai coronel Mr. Acher , y —-—El -Correo de Vanovia del 2 del-corriente-dice que en aquese retiraron por su propia voluntad á las once de la noche parí 11a. capital se carecía .de noticias; del ejército grande; que el cuer repetir la mismas escenas al día siguiente. Las auto…</t>
  </si>
  <si>
    <t>192</t>
  </si>
  <si>
    <t>…e diputado acaba de borrar y (Mudos diputados exclaman: hablad! hablad!) Mr. de Brouc-' añadir firmas, entrega la protesta al vicepresidente.) kere continúa expresándose contra el ministro Mr. Lebeau en los El vicepresidente pone á votación la adición de Mr. Beytz/ términos'mas violentos. (Concluido su discurso , muchos diputados’ cuyo tenor es: «que el congreso considera como nula la admisión, de la oposición felicitan i Mr. Brouckere, y se oyen…</t>
  </si>
  <si>
    <t>…ha sido sino' de muy po rejado inmediatamente. Diez dias después que llegaron estos bu-, ca importancia: pues.que se reduce á una escaramuza de puestos qties fue túando previno el cónsul Mr.. Mollien, a los franceses avanzados . dispuesta por él general Chrzanowski coñira la peque residentes en:H.út¡&gt; que se. preparasen á salif de aquel país. ([Dia—, ña división del general ruso tíoíó’vvin. Los polacos 'pelearon con riodel Havre ) t su valor aco…</t>
  </si>
  <si>
    <t>…les de área plana, y está valuado en én la ¡unta electoral del primer' distrito "de aicÜa1 ciú^d había la cantidad de 155,128’rs. vn. Se dará conocimiento de cargas y sido, electo diputado Mr. .IJerryer , run trqpel de gfinte. fUfiuÓ Ja pliego de condiciones en la escribanía de Villa. salá donde K'célebraba la;jüüta; y atr9p(^hdó al présidente y es- . — Se cita ¿ los que se Crean con derecho ¿ los bienes que que ¿rúí(adbres , 'rbrnpi¿ jas úrrias"…</t>
  </si>
  <si>
    <t>…s acciones y ri MM. Odilon-Barrot y Larrabit suben á la tribuna por el diculas demostraciones de un diputado las ejecutaba tan de cerca lado opuesto á Mr. Jollivet. de la cara del.ministro Mr. Casimiro Perier, que no faltó mas Mr. Perier á Mr. Odilon: Esta es una cuestión de poder. que un pequeño movimiento involuntario para que viniesen á las Mr. Odilon: Os excedeis de vuestros poderes. manos.” Mr. Royer-Collard: Pido la palabra para explicar lo…</t>
  </si>
  <si>
    <t>…1 concluido su discurso el noble orador, hablaron diferentes otros propuesta por la comisión. ■ . ,____ . lores-, ya én pro , ya én contra del bilí: entre ellos tomó la palabra el duque Mr. Podenas se opone á que la dignidad de Far se trasmita por nerencit^ dé 'Wellington, y comenzó declarando que eran notorios los esfuerzos que se y quiere que sea temporal. habían hacho para intiftiidar'á los-individuos de la Cámara; pero que no ha Mr. IVtutoí…</t>
  </si>
  <si>
    <t>…o está enviando efectos á Colombia para enriquecer á sus genérales , y esto se ha sotros la hora en que comienzan .nuestras sesiones; por otra parte son diputados acabado. Nuestro cónsul Mr. Watts es maltratado groseramente porque pro y pueden asistir á ellas como nosotros. (Rumor.) cura proteger los intereses del comercio británico, y nuestro conciudadano El Presidente: Se avisará al ministro de Negocios extrangeros. (Algunas Wclwood Hystop, qu…</t>
  </si>
  <si>
    <t>Mr, Josef</t>
  </si>
  <si>
    <t>Josef Mr</t>
  </si>
  <si>
    <t>…frase, ya que vuestra Asimismo ha tenido á bien nombrar á consulta de la Camara para una ca discurso está escrito. nongía de la catedral de Barbastro, vacante por fallecimiento de D. Josef Mr. de Brigode: «He dicho que.... (Nuevos gritos en el centro.) He vitu Sentenach, á D. Felipe de Alcega y García; y para otra de la colegiata del perado el nombramiento de los Pares por las juntas electorales, y he dicho Salvador de Sevilla, vacante por promoci…</t>
  </si>
  <si>
    <t>Mr, Josef Julián</t>
  </si>
  <si>
    <t>Josef Julián Mr</t>
  </si>
  <si>
    <t>…sin vida.....” Josef Pradeles; y para una canongía de la catedral de Falencia, vacante por fa En el centro: Al orden! Al orden! llecimiento de D. Josef Manuel de Vivanco y Vigo, á D. Josef Julián Mr. C. Ptrier: «Esto es un insulto!” (Voces tumultuosas.) Mantecón. Presidente á Mr. de Brigode: «Volved á leer la frase, ya que vuestra Asimismo ha tenido á bien nombrar á consulta de la Camara para una ca discurso está escrito. nongía de la catedral de Barbast…</t>
  </si>
  <si>
    <t>Mr, Ponsomby y</t>
  </si>
  <si>
    <t>Ponsomby y Mr</t>
  </si>
  <si>
    <t>…de aquella clase que progresiva te en los preparativos de su viage, ; . . mente se van recibiendo en la secretaría de la inspección general, El día 10 estaban todavía en Bruselas lord Ponsomby y Mr. i causa de no haberse circulado dicha Real orden á los capitanes Beiliard. Parece qué después de haber recurrido á las amenazas se generales de provincia: y enterado S. M. igualmente de cuanto explican ahora con suavidad, y aun dicen que tomarían sobre su co…</t>
  </si>
  <si>
    <t>Mr.Grant, Melboume y</t>
  </si>
  <si>
    <t>Melboume y Mr.Grant</t>
  </si>
  <si>
    <t>…patríciossi leí ttft- y ha tenido una larga .conferencia: soló dos ministros Gritaron á viene mu esforzarse á conseguir tu fin por igual camino y en. íes esta reunión, á saber; el vizconde Melboume y Mr.Grant. mejantes circunstancias! ó probar ior medios sencillos, pacíficos — _En varios paragcadelli ciudad de. F4imbufgQ ;e ;han fijado y mas eficaces que ofrecen las negociaciones baja un Príncipe ami pasquines, los cuales.decían en sustancia,que k* ministros actua…</t>
  </si>
  <si>
    <t>Mr.Odillm-Barrot, Francisco</t>
  </si>
  <si>
    <t>Francisco Mr.Odillm-Barrot</t>
  </si>
  <si>
    <t>…ntre nosotros es la guardia nacional: sejo y condena por unanimidad‘de votos 4 D. Josef Julián Solís, cuéntese con ella. (Agitación.) D. Miguel Vázquez, D. Josef Gonzalo de Avila, D. Francisco Mr.Odillm-Barrot. »En la época de que se habla también es Pacheco y D. Josef Encalada á la pena ordinaria de muerta, y con taba cubierta de asociaciones la Inglaterra (nueva agitación); y el fiscación de bienes para la Real camara de S. M., en virtud de es gobierno, lejos de…</t>
  </si>
  <si>
    <t>Mra, Josef</t>
  </si>
  <si>
    <t>Josef Mra</t>
  </si>
  <si>
    <t>…lntehdentes^de que estas causas Vegin^nto^qscensohsliMd^eia^, pfipci^jje .i^lic^ .dejj se sustaricíen y determinen i dentro , ’de los brévés . términos, que la provincia de Jerez D. Josef Mra,M*tar,g»y&gt;mpensado;rEO¡r .¿j misma ley, previene, y quc.para'cánscgüirlo ; el decreto de trasla medio, qué «bordé con vos; D; Francisco; dcPaul» Mihurra, co- do, qncisé (ponga á la,déipanda,Icón arregló al «rtículo! 166, sea misariode.cuartel en Cádiz b.cpn e…</t>
  </si>
  <si>
    <t>Mu, Juan Caro y</t>
  </si>
  <si>
    <t>Juan Caro y Mu</t>
  </si>
  <si>
    <t>…el cuerpo de los Ríos ; para el de Hiniesta y Villanuevade ta jara í D. Joa humanó. para poderlos estudiar todos en un mismo cadáver 8cc.: quín Ruiz Arechavaleta: panel de Avila £ D. Juan Caro y Mu* un cuaderno en 4&gt;°, rústica, á 3 rs. Se hallan en esta corte en la rioz: para el de Chinchilla £ D. Juan.Antonio Bernal Perez: paos libircría de Escantilla. el de Carrion de los Condes £ D. Esteban Martínez Celis: para El libro de oró de Séneca, ó sea sus Af…</t>
  </si>
  <si>
    <t>Mu-E, Ginca</t>
  </si>
  <si>
    <t>Ginca Mu-E</t>
  </si>
  <si>
    <t>…ile y Hernández: para la de . 11,18a.... , 4oo......,........*......á.. MádrHii1 -v? . 9#,tap ... 400.. ••«•••»•••••«»•»i Idei|Ti ; • ijarri H Jacobo .U|loa:,para la de Belmonle á D. Ginca Mu-E ^1^78».... Idem. ■ ' ‘ fioe Palantry para la .de OvgiTa á D. Josef Ramón Moreno y 15,483.... efOO^i- Jerez dé la Frontera. 7.890.... • é|bo'&lt;«i«ii Algecirat^ ", -----. Cl:di%8.'cntre.fe¡si^‘S¡ete. de la mcM ooirríó én.la, villa do 34¿9*ó-.. - 400...... Mura».…</t>
  </si>
  <si>
    <t>Muchas</t>
  </si>
  <si>
    <t>…ey Leopoldo. Sea lo qué fuere se manifiesta1 mucha alegría en la corte de Bru- Mr. Arago: Pido la palabra. 1 sel» por él buen resultado que se cree haber tenido la negociación. El general Muchas toces: A la votacionl A la votación 1 Belliard está' fuera de sí de júbilo, y ;ya ha felicitado al Rey Leopoldo: Presidente: «Desea la Cámara oir á Mr. Arago! S. M. há'manifestado mucha'satisfacción por ello, y ha contestado i su cum Muchas voces: Sí__ Nó. (f…</t>
  </si>
  <si>
    <t>Muchas, Anto</t>
  </si>
  <si>
    <t>Anto Muchas</t>
  </si>
  <si>
    <t>…mo en *.°, que consta de 434 páginas. Se hallará la librería de Fuente 9 rs. en pasta. i ixtremot.') en — - de elemental agricultura Canillo acomodada i nuestro suato y clima, por D. Anto Muchas vocee: No se ha votado...— Esta es una tiranía...... Se debía conti nio Sandalio de-Arias y Cata. Obrita muy Interesante para los que quieran instruir nuar tratando «fe los asunto» sefialadot...... Esto es violar el reglamento. se en la agricultura, y tiene l…</t>
  </si>
  <si>
    <t>MuFHing</t>
  </si>
  <si>
    <t>…A.,, ,,-r -Fronteras 1$ de Octubre* , Brandeburgo j Posen. - , - ; ‘ . , La guarnición de Zamosc sigue defendiéndose con" obstinación, ppr!é • Se añade i todo esto que el teniente general MuFHing, g«* a éStado tliiyor de» éffrrcítx», seré iwntbvado general ,en,¿gefe de.toda».4« tNMp ewilPie 'exjpñéíS' uhá suerte rigurosa' cuando te; véa precisada á capitulas (í); y reunidas en -Un‘ 'provincias del Rhin^ny en la VV^eafríia, en O-cmwpm circunstancias éx…</t>
  </si>
  <si>
    <t>Muiím</t>
  </si>
  <si>
    <t>-• A - „ la .catedral de Guadix, vaéafflepor renuncia de D. Baltasar Lito* &lt;y» lee en el Diario de la Pordofia lo que sigue : apodemos asegurar &lt;jue cl iiltimo viage que el general Muiím la, 4 D. Josef López Casos: para dos racione» y una;capellanía da hecho a este departamento no ha tenido otro objeto que el dcln- la catedral de Guadix 4 D, Josef Rafael .Torres, D. Vicente Ma formarsc del estado de su» compañero» de armac,y de su fidelidad r…</t>
  </si>
  <si>
    <t>Muller</t>
  </si>
  <si>
    <t>…. Sres. Infantes en el Real sitio de cosacos y atacar de frente á la población ; al. mismo tiempo desta có dos escuadrones de.lanceros sobre ambos flancos, é hizo, que elAxanjuez. teniente Muller se apoderase del puente. Por el Sr. D. Francisco Blasco, encargado del despacho de la Estas disposiciones tuvieron el mas completo resultado. El ene Mayordomía mayor de S. M., se ha comunicado á la comisión migo fue arrollado sobre el pueblo y arrojado hacia…</t>
  </si>
  <si>
    <t>Multo, Angel Sane y</t>
  </si>
  <si>
    <t>Angel Sane y Multo</t>
  </si>
  <si>
    <t>…a- planos, el uno presenta el Conjunto de 1» operación», y el otro de 15 de Junio ¿ 15 de Setiembre. 1» disposiciones particular» de la batalla. ; Se . halla en Madrid ca Sacedon. D. Angel Sane y Multo*, en el Real,sitio, de la la librería de Perez £ 12 rs. en rústica/ 14 en paste;.y en lae Isabela: desde 1.* de Junio i fin de Octubre, aunque pueden, usar» prineiprim de 1» provincia, á 14 rs. en rústica.ae con utilidad en- cualquier tiempo del alto. . _ £ d…</t>
  </si>
  <si>
    <t>Muñoz, Constantino</t>
  </si>
  <si>
    <t>Constantino Muñoz</t>
  </si>
  <si>
    <t>…Mongrand, Maltón (en Menorca) Doña su derecho en los autos que sigue- el Sr. fiscaL contra D. Manuel Catalina .Germán y Hugildr y Murcia D. Agustín Braco « Oviedo Mercado Dusmet y D. Constantino Muñoz, administrador é ih-1 P.JLodrMoAntcnio Alvarez,rPelciicia D.MiguelPalacio*) Pal-». terventor de notas respective de la villa de -Ledésmji y' demas que ma(án BuUorca) O. Martin .Mayol, Pamplona Sefiprcs viuda dtf niultea rasponsablca al desfslco y pago de 1094…</t>
  </si>
  <si>
    <t>Muñoz, Diego</t>
  </si>
  <si>
    <t>Diego Muñoz</t>
  </si>
  <si>
    <t>…y aclamaciones de toda la po Júntanos Realistas de esta ciudad y Casabcrmeja D. Josef López Aguayo y blación. En el'momento que se expidió et paría se'dírigía el PríhcípelPta pHP D. Diego Muñoz, que desde el principio me han acompañado, soportando za Bellecour para pasar revista á las tropas. El dia antes de entrar S. A. R. se ' con el mas noble entusiasmo la continuación de las fatigas, vigilias y cansan-a fijó en los parages principales de la ciud…</t>
  </si>
  <si>
    <t>Muque, LorenSo</t>
  </si>
  <si>
    <t>LorenSo Muque</t>
  </si>
  <si>
    <t>…or si ó por medio de « apoderado, tipio diverso. La experiencia adquirida por todo_el pais prueba evidentemente en el juzgado del corregidor de dicha-dudad, y por la escribanía de D. LorenSo Muque el cólera no a contagioso. Contagio se entiende cuando se comunica la fioz, á exponer la acción y derecho que Ies asista ; apercibidos que de DO hacerlo la . pararé perjuicio. enfermedad por sólo él simple contacto, y aunque se ha sentado este princi —Se dese…</t>
  </si>
  <si>
    <t>Murawicff</t>
  </si>
  <si>
    <t>…las. Acompañarán á Isien á Therespol; pero ha sido llamado á Petersburgo, y la divi— S. M. la diputación belga, y Mr. Stockmar, uno de lús antiguos «ion queda bajo las órdenes del general Murawicff. El cuartel ge ayudantes de S. M. El Príncipe no triierá consigo . ningún ingles, neral del conde Paskewitz se halla hoy en Rozan. ni aun en clase de criado; ha despedido toda su servidumbre, de „ Han llegado á esta capital para su defensa 25 cañones.enviados…</t>
  </si>
  <si>
    <t>MurawiefF</t>
  </si>
  <si>
    <t>…voluntarios, los cuales se colocarán i principe Gallitzin, quien tuvo la desgracia de recibir una contusión antes que la cabeza de las columnas de ataque. comenzase el ataque. El general MurawiefF permanecía como el diá antes en Cuartel general ruto de Varíenla 8 Je Setiembre, el ala derecha con su brigada, apoyado por otra de la guardia imperial, y un grueso destacamento de caballería. El grueso de la guardia ^seguía como de re Desde la noche anterior…</t>
  </si>
  <si>
    <t>Murawiefx</t>
  </si>
  <si>
    <t>…se encargue muy particularmen El ejército del general Kreütz se ha puesto en dos divisiote, como lo verifico en este dia, á los capitanes generales de pro nes; la una ál mando del general Murawiefx se ha reunido al ejér vincia, tomen todas las medidas que crean convergentes para cor-cito-del conde Paskewitch, y la otra, que consta de unos 83, hom tar todos los abusos que se hayan introducido en el particular, pre bres , ha quedado á las órdenes del gene…</t>
  </si>
  <si>
    <t>Murawiewj</t>
  </si>
  <si>
    <t>…l con cuerpo de caballería y una división de granaderos.' El 9 sé acode de Grey, apoyaron el bilí. El argumento principal d^-lp4. partida ró otra vez.'dé. Pulawy la vanguardia del general Murawiewj. . rios de la medida ministerial, es la necesidad de dar at.pueblo una El coronel polaco Micielski, que llegó segunda vez el 8co- 'influencia conveniente en la Cámara de los Comunes. «Prescin mo parlamentario,’fue recibido y despedido por él mariscal1 D¡e- di…</t>
  </si>
  <si>
    <t>Muscin</t>
  </si>
  <si>
    <t>288</t>
  </si>
  <si>
    <t>…pero desde ' zxctXt^fisM.' - ■ ; la revolución de Julio el Austria no quiere admitir este patronato de la Francia. . . -.Ar ¡i . LMuj'if J/b Mayo* •"••• y* Los últimos párle*-del mariscal Muscin ninguna duda dejan los consolidados han subido .^csdé 82} á 8,3f. En la lonja no acéteq de la próxima ocúpaciou del Navarrés por las tropü auítriar se habla mas que dé la quiebra de lii'caia Jorge Ihuthye, que ha cas,; Esta es una.provincia.que hace parte del…</t>
  </si>
  <si>
    <t>MUSIA</t>
  </si>
  <si>
    <t>…cólera morbo hacia «tragos horrorosos en Brody y en sus ccrfácil conocer la confusión que causaría al ministerio oton^ipo, el cual tiene formado un alto concepto del feld-mariscal conde MUSIA. Dicbitsch, y cree á su ejercito casi invencible, cuando oyese las - Ó’ ■ . Berlín 16 de Junio. insinuaciones que se .lc.Jtacian acerca de las ventajas que podría Riamos de st$wr «jue-el dia 9^1 corriente permanecía tosacar de la' guerra de Bolonia para repar…</t>
  </si>
  <si>
    <t>Myciclski</t>
  </si>
  <si>
    <t>…el Rey nuestro Señor ee los oficios que W'I. me ht de Diebitsch, donde después de citar la conferencia que el tenien ¿rígido en 12 de Junio jr l^ de Agosto últimos, consultando te coronel Myciclski tuvo con el conde, á quien fue enviado, se acerca de la inteligencia que debía dar al Real decreto de 18 de vé la respuesta de este, reducida á que los polacos se sometan del Marzo del mismo afio, sobre admisión de efectos de la deuda con modo mas absoluto, q…</t>
  </si>
  <si>
    <t>Myszkowskí</t>
  </si>
  <si>
    <t>…que por semejan riertdo después elegir un nuevo presidente de la ciudad; pero ha-' tes pagos experimentar! a en su cuota, se lleve una cuenta exactísima biendo entrado en ella el coronel Myszkowskí con un,destácade las Cantidades que por dicha'razon se paguerí ménsualmentc , pa mento de la gente que manda, restableció el orden castigando í‘ ra sil reintegro por la dirección general del Réal'Tesoro,; dignán los culpados. Uno de ellos llamado Menzel, que…</t>
  </si>
  <si>
    <t>Nada, Aber</t>
  </si>
  <si>
    <t>Aber Nada</t>
  </si>
  <si>
    <t>…a mocion del lord Harrowby. bienestar de este país. j ^ Eldon: No entiendo lo que el lord Camperdown nos ha dicho. Ahora pasaré i contestar á algunas expresionel del discurso «leí lord Aber Nada tenemos que ver ni hacer con el bilí do reforma de la última sesión. E* deen. El noble Conde no ve cómo el Rey de Holanda podrá consentir en el un asunto, un bilí concluido: lo reprobé, porque creí que era una obligación último tratado; pero yo veo qn la situ…</t>
  </si>
  <si>
    <t>Ñapóles, Carlos de</t>
  </si>
  <si>
    <t>Carlos de Ñapóles</t>
  </si>
  <si>
    <t>…cés no admite la corona de ciros es una verdad, que un suceso mas ó menos próximo hará to Bélgica para el duque de Nemours, y que Inglaterra consiente en davía mas evidente. ue el príncipe Carlos de Ñapóles, hijo político del Rey de los «Hay todavía mas, y es que algunos individuos del gobierno ranceses, sea Rey de los belgas, si estos se prestan á ello. Tam superior de aquí auxiliaban con sus votos , ó acaso con su coope bién se dice que el presupuesto presenta…</t>
  </si>
  <si>
    <t>Navarrete, Martin Fernandez</t>
  </si>
  <si>
    <t>Martin Fernandez Navarrete</t>
  </si>
  <si>
    <t>…lla, y enterarse de las obligaciones de dicha plaza ,y del orden y .género pital del principado «fe Cataluña, como también de los extrangeros que con de ejercicios, se dirigiránál Sr. D. Martin Fernandez Navarrete, secretarlo de S. M. frecuencia visitan esta industriosa y laboriosa parte de la monarquía española, y de le Real academia de S. Fernando, hasta el 31 de Enero del año próximo, res La estatua descansa sobre un orlo ó plinto de una pieza colocado sobre el pect…</t>
  </si>
  <si>
    <t>Nbriega, JoaerEscolar y</t>
  </si>
  <si>
    <t>JoaerEscolar y Nbriega</t>
  </si>
  <si>
    <t>…Salamanca, y muger de D. Vicentede doba D. Felipe Ochaita y compañía, Corufia IX Juan Francisco Castro, capitán del regimiento de infantería, 4-° ligero, cuyo para Barrió, Cuerna D. JoaerEscolar y Nbriega, Granada D. Vi- dero se ignora, para que en el término de 15 dias comparezca encou ltartoa jr Tovar, Gusdalajará D. Juan Manuel de Giona, la sala segunda de justicia del supremo Consejó de Hacienda, por JaénSefioras viuda dejauret ¿ hijos, León D. Francisco S…</t>
  </si>
  <si>
    <t>Negocios, A</t>
  </si>
  <si>
    <t>A Negocios</t>
  </si>
  <si>
    <t>…an 4 ms-propias fuerzas las dos partas beligerantes.. ' # estado; pero que su infantería no eirá buena. A ha prohibido 4 los gabinetes signatarios Al protocolo toA intervención El ministro A Negocios extrangeros dijo después que no convenía en este particular con él ministro A la Guerra: al contrario, pensaba que el- estado armaA. Si esta disposición, que ya hatwamos previsto y aun anunciado, ha si Ah ejército, holandés en el mejor, y qué él belga era inc…</t>
  </si>
  <si>
    <t>Nessclrode</t>
  </si>
  <si>
    <t>…ara suspender las negociaciones entabladas con las Potencias. sumaria información de los hechos, conferida al teniente general D. Tomas En el ínterin permanecerá en Petcrsburgo el conde Nessclrode, y hay luAyalde, según el tenor de la Real orden de 21 del propio mes de Marzo les ar de esperar que los negocios se llevarán rápidamente á su término, y que la sirva de la menor nota en su bien merecido concepto, distinguidos servicios y ’olonia renacerá com…</t>
  </si>
  <si>
    <t>Nesselrode</t>
  </si>
  <si>
    <t>…con ella por medio de una vigilia mas larga guamente. y con humildes y fervorosas oraciones, esta feliz,noche en que el Verbo te ki La nota que el Ministro holandés ha remitido al conde Nesselrode dice: lo carne', y dignándote habitar entre notetroi vino á traer al mundo la paz y «Que el Rey su augusto amo había visto con el mayor asombro que sin la salud. respetar sus derechos.de Soberano, garantizados por los tratados mas sagrados «La misa de la auro…</t>
  </si>
  <si>
    <t>Ney</t>
  </si>
  <si>
    <t>…s una de los vecinos del departamento del Aló ó de aquella época dando á los pueblos formas de gobierno libre, y que se for sela, que piden se trasladen a¡ Panteón las cenizas del mariscal Ney. En favor tificaría la autoridad cediendo una oírte de sus derechos. Como ministro y con «je esta exposición hablan MM. Coree 1 les , lamarque, Clauzei, Boyer, Lara fidente del Emperador Alejandro fue uno de los promovedores mas zelosos de bit y Dupin: este ú…</t>
  </si>
  <si>
    <t>Nicol</t>
  </si>
  <si>
    <t>…Villa: deade 8 crita en francés por un testigo ocular, y traducida al castellano de Junio £ 8 de Setiembre. Con vari» notes y adiciones: un tomo en 8.® adornado con dos Saelicts. D. Nicol» Sánchez de 1» Matar, en Salamanca: dea- planos, el uno presenta el Conjunto de 1» operación», y el otro de 15 de Junio ¿ 15 de Setiembre. 1» disposiciones particular» de la batalla. ; Se . halla en Madrid ca Sacedon. D. Angel Sane y Multo*, en el Real,sitio,…</t>
  </si>
  <si>
    <t>Nicolás</t>
  </si>
  <si>
    <t>…Alejandro tañía la imaginactña muy fogoa; tus teo« jador de Rusia, han recibid* correos, y en ellos la noticia deque rías cpn^Kqmcten.hoyáis tranquilidad da.Europa; d |ap«ado( el emperador Nicolás, al frente d* Bo9 hombra, va 4 ponen* Fraocítco.ei hombre iie juicio y sólida ¡natnKc¡oo;.iu gobierno; en marcha contra Polonia. Pierna raunirae cuanto anta cotral ................................................................................ ejército de Li…</t>
  </si>
  <si>
    <t>…arquía. tin Sedeño; y para uña canongía de la catedral de Osma, vacante ¡Terrible situación para un pueblo! ¡Funesto conflicto de que por fallecimiento de D. Juan Ramón Minzano, á D. Nicolás será difícil salir! Solo el triunfo de las ideas y de los hombres de Barquín Arana. razón pueden poner término á tan violento estado: seria necesario, -aunque es difícil conseguirlo, que los hombres de juicio se separasen Concluyen las variedades estadísticas…</t>
  </si>
  <si>
    <t>…odos los que han emigrado á países cx- en los almacenes de música de Mintegui y -Hermoso. trangeros de un año á esta parte , maldicen hoy á aquellos que los _ Poesías escogidas de D. Nicolás y D. Leandro Fernandez presentaron bajo el aspecto mas lisonjero los progresos y esperan de Moratin con el retrato de este último: un volumen en 8.°, zas de la revolución europea. Es imposible que leyendo cualquier -de buen papel y hermosa impresión. Se hallará en la librería de ho…</t>
  </si>
  <si>
    <t>NicoLu, Isidro</t>
  </si>
  <si>
    <t>Isidro NicoLu</t>
  </si>
  <si>
    <t>…mo pasado Sf /illa va tanto datero para que tal dia te haga Li revolución de ha servido ei Rey nueSKP 5«fi‘&gt;r conceder privilegio exclusivo por tal parte..... .. ~ , einco.iños i. D. Isidro NicoLu y. Puig, .vecino de esta corte,,para , ftferot.no insistamos mas en materia tan..desagradable é irritante. asegurar |a: propiedad dé upa, ipiijuina. que-ha inventado para aserré Lo que no debemos dejar de representar es la ignorancia supina en rar pied^a. cuy…</t>
  </si>
  <si>
    <t>Niebla</t>
  </si>
  <si>
    <t>…ta en laa cosaa aaa táriW hecer an la constitución.7 gobierno, la», reforma que convengan. sé. nota,boy pucha ssndw¡ral as el carácter de la época/ysohit Escribes de Berlín que’el emperador Niebla marclw sobre Polo- , tódo,de í»j;erqluc¡on dé Julio. ; nía cos too9 hombres. Exige ante todu cosa la : absoluta sumi wHi^jdicé el Narímpli cómpiracioaas en el aire; llueven, sión .de Jos polacos,.prometiendo oír sus quejas y satitfacsrlss.” se,suefiap,^.t«,im…</t>
  </si>
  <si>
    <t>…sica, el retrato del autor copiado del de la edición de Francisco Mallent y Navarro; los coroneles; D. Esteban Miró y Londres en el Real establecimiento biográfico de Madrid, y el D. Niebla» Duran , y los tenientes coroneles D. Josef Rivas y fác-simile, también litografiado en el mismo establecimiento, del D. Ignacio de la Villa son los vocales. ' original autógrafo de uh canon á cuatro, compuesto por el céle •c - ; ■ 1 1 • bre Rossini en Madrid…</t>
  </si>
  <si>
    <t>Niemojowski</t>
  </si>
  <si>
    <t>…en esta La misma (¡aceta nacional publica que había sido elegido paya primer refriega 150 muertos ó heridos y 75 prisioneros, entre los cuales lo fueron ' presidente del senado el diputado Niemojowski, y para segundo el coronel varios oficiales y el comandante de la caballería Karski, el cual habiendo si ' Ziclimki, secretario de la comisión especial de guerra. do herido gravemente murió pocos momentos después. Las tropas rusas tuveEue.periódico contiene a…</t>
  </si>
  <si>
    <t>Niesz-</t>
  </si>
  <si>
    <t>…todas vuestras disposiciones, teniendo an protocolos que se hagan prohibiendo se comiencen las hostilidades, se ata tes en consideración cuanto os diga, y de cuanto os informe el capitán Niesz- cará á los belgas solo.por tener el gusto de batirlos segunda erz.Los france ckoa.” (Cear-iVr de Cracovia.') ses vendrán acaso-, pero los belgas sufrirán la vergüenza de ser derrotados an tes que lleguen sus aliados.” Aviso al gobierno. - (C.) _ : RUSIA. En l…</t>
  </si>
  <si>
    <t>Niewcn-</t>
  </si>
  <si>
    <t>…....... 1.93.6,000 . S e la nuestra, en cuanto al número, pero sí por haber perecida Idem doscientos noventa octavos, i 69.. . 1740,000 Serkowski, mayor de granaderos. El teniente coronel Niewcn-^ Idem dé cuatrocientos setenta y cuatro no glowski qué mandaba este cuerpo ha sido,contuso?;, y sé ha|jla ,ciL nos , 1 59* 2.370,000 el hospital de esta capital. Por orden del generalísimo, dirigió el de seiscientos noventa y nueve décimos,' general Pandzynsk…</t>
  </si>
  <si>
    <t>Njrpels</t>
  </si>
  <si>
    <t>…Otras voces: En los cuales.nadé!sé ha discütidó.! ’ una ocupación militar concertada entré las Potencias. Mr. Viennet sube á la tribunai cón un tomo pn folio. (Mu* . Noticioso el general Njrpels , comandante de úna división del chas voces. CierreS^la diteusioh! »&gt;Séiíores: (Movimientos de mr ejército belga acantonadá cerca de Amberes¿'d¿ qiie iba á sér ar . to¿a* P^rteí-) ^. serié difuso. Ruego í lá Cámajg restado,1 él-mismo sé ha constituido preso:…</t>
  </si>
  <si>
    <t>No</t>
  </si>
  <si>
    <t>…esear una dignidad que K degrada y envilece hasta tal ,ae debe consultar la nación. (Sil Si!") No estando seguro de ha punto! berme penetrado bien del pensamiento y modo de pensar general No. de esta Cámara , he dicho que si no habíamos'interpretado tnal lo» Luego existe un partido que prepara la abolición de la digni deseos de. la Cámara, tomaríamos órdenes ífel Rey. Cada juno ha dad Real y el restablecimiento de la república. usado.de su derech…</t>
  </si>
  <si>
    <t>No, Francisco</t>
  </si>
  <si>
    <t>Francisco No</t>
  </si>
  <si>
    <t>…as Fa Ocea-* ESPAÑA. nía, añadida por les modernos geógrafo*,se hallará también cém¿ Madridde May., / prendida en el árbol de América. El Rey nuestro Señor se ha servido admitir i D. Francisco No dudamos pues que los aficionados á la geografía den buena' de Gáratc y Galindez, oficial segundo de la secretaría de Estado acogida á esta obra singular , la cual, ademas del mérito deéstar y del Despacho de Hacienda i. un crédito de la deuda sin interés bien…</t>
  </si>
  <si>
    <t>Noli, Pedro</t>
  </si>
  <si>
    <t>Pedro Noli</t>
  </si>
  <si>
    <t>…lebrare perfección, escrita e.i francés por el R. P. Miguel Mario, religioso mínimo , y tra mos el aniversario de la fidelidad. ducida al español por el doctor en derecho canónico D. Pedro Noli seo Plana y Ci— reuns, candnigo penitenciario de la santa metropolitana iglesia de Tarragona: un to ¡Qué penetrante acto y qué cuadro sublime! Una Madre y una Niña en la mo en 4.0 de mas de 400 páginas, que se hallará en la librería de Escantilla i za rs. en…</t>
  </si>
  <si>
    <t>Nornarquía, Juan</t>
  </si>
  <si>
    <t>Juan Nornarquía</t>
  </si>
  <si>
    <t>…defen tedral de Cuenca, vacantes por promoción de D. Antonio Viduiderse contra una opresión presunta; asi sucedía en la antigua mo roz, y fallecimiento de D. Francisco González, á D. Juan Nornarquía; pero es preciso pagar enormes impuestos, carecer de lo berto Cantero y D. Josef Florez Sierra. mas necesario, estar continuamente en arma para cuidar de la ser Igualmente se.ha servido nombrar por Reales decretos para la guridad propia; y nada de esto se nec…</t>
  </si>
  <si>
    <t>North</t>
  </si>
  <si>
    <t>….t^Bo parado, para que sé.con— ÍY rsí én el despachó, dé la imprenta Real. cluresen las obraspr mcípiadas v demas Jqiiié se tuviesen' por con- 1 PTltenría de la administración dél lord North, primer mi Tenientes. Résta|breci(l^’tadii(&gt;Íeti’á etté prepósito la direcciW fa nistro que fue de Inglaterra, y guerra de las colonias hasta la paz cultativa , quedó formad? lá'Junta de gobierno, y esta corporación de 1783 -. un tomo en 8.° mayor; Véndese en…</t>
  </si>
  <si>
    <t>Nostilz</t>
  </si>
  <si>
    <t>…ando una crisis general y una brigada de coraceros formaban otra columna que costeaba el Buzra. explosión que podrá muy bien producir el desorden mas general én la admi El general conde Nostilz, con los húsares de la guardia, un regimiento do nistración, y hasta una completa mudanza en sus relaciones exteriores. En todas cazadores á caballo y la brigada de húsares con dos baterías de artillería ligera, las clases se nota mucho descontento, efecto, t…</t>
  </si>
  <si>
    <t>Nostitz</t>
  </si>
  <si>
    <t>…mandante de la 2.a brigada de' la 3.* di medio tiro de fusil á las fortificaciones de Wola; pero otras tantas fueran re visión de eranaderos, salieron heridos: el teniente general conde Nostitz, co chazados y perseguido! por nuestros valientes. Este ataqué, y en fin , la apari mandante de la división de caballería ligera de la guardia, y el general mayor ción de muchas columnas á derecha y á izquierda delante de nuestra posición Sass’, comandante de…</t>
  </si>
  <si>
    <t>Novo, Manuel Antonio</t>
  </si>
  <si>
    <t>Manuel Antonio Novo</t>
  </si>
  <si>
    <t>…Josef García Bcnitez: para el de Linares, á D. Francisco García la caballería «tutes y transeúnte» es la comprensión del ejército de la capluoia ge. Ortiz: para el de Trujillo, á D. Manuel Antonio Novo* y Campa; y para ■eral de Costilla la Nueva por térmioo de un aOo contado desde i.° de Octubre del la alcaldía mayor de le criminal y policía de Cádiz, á D. Vicente Diez presente basto 30 de Setiembre del de 113a. y ú su virtud sé ha señalado para dicho el dí…</t>
  </si>
  <si>
    <t>Ntutengan, Antonio</t>
  </si>
  <si>
    <t>Antonio Ntutengan</t>
  </si>
  <si>
    <t>…de-18*8 v órdenes poste pe noticia al Sultán su advenimiento al trono. riores síg.®!Qüe cuando los mismos frutos de la América es paño ía El dia ia llegó á esta capital desde Roma D. Antonio Ntutengan su procedenciá de otros puertos extrangeros de América, ridpchan, arzobispo de los armenios católicos. que no sean los de fas Antillas, y seconduzcan en buques españo El Sultán.ha. conferido al príncipe Milosch para sí y sus des les, paguen:el derecho de ’ext…</t>
  </si>
  <si>
    <t>Nuftez, Alonso'</t>
  </si>
  <si>
    <t>Alonso' Nuftez</t>
  </si>
  <si>
    <t>…. Madrid 4 de fehren. Strnumts e/cogidot, morales, y panegíricos, pláticas espiri Por decreto de 14 de Enero se ha servido S. M. nombrar para tuales, y cartas pastoral» dél Excmo. Sr. D. Alonso' Nuftez de la abadía da Covarrubias, dignidad de la mátropolitana de Búr- Haro y Peralta, arzobispo de Méjico &amp;c. , con el retrato del au gos, vacante por fallecimiento de D. Francisco Ventura del Pa tor, y un resúmen de su vida. El mérito'de esto* sermones es lacio,…</t>
  </si>
  <si>
    <t>Nujent</t>
  </si>
  <si>
    <t>…a cosa acerca de los designios de lución del gabinete de Viena de intervenir en los negocios de ,1a loa constitucionala que tan vergonzosamente fueron puatos en Italia central. El general Nujent ha llegado á marchas forzadas i Alga el dia 11 del actual por la noche. Se han hecho variás-pri- Laybach con $o9 hombres; e igual número de húngaros, que de aiona, y aun ae aseguraqUa ais de los principales reos han paga bía formar un campamento de observació…</t>
  </si>
  <si>
    <t>Ñuño, Antonio López</t>
  </si>
  <si>
    <t>Antonio López Ñuño</t>
  </si>
  <si>
    <t>…o, de edad de 40 años, con ocasión ha sido mi columna de vanguardia á las órdenes del coro des hijos menores, como igualmente á su hermano Diego Gil, de nel graduado de caballería D. Antonio López Ñuño, que manda edad de 25 años, soltero , paisano, cabrero, que fuecl que dió ba el todo y la caballería; asi como el teniente coronel graduado muerte al referido Manzanares. del de infantería J|| la Reina D. Tomas de Yarto, gefe de la co Siendo cuanto tengo que…</t>
  </si>
  <si>
    <t>O-farril, Gonzalo</t>
  </si>
  <si>
    <t>Gonzalo O-farril</t>
  </si>
  <si>
    <t>…do en Calais, y de acompañarle hasta las fronteras de la Bélgica. Ldndres 18 de Julio. (D. de D.) Fondos público!. Tres por 100 consolidados 83§. ____ El teniente general español D. Gonzalo O-farril ha muerto - Ayer hubo consejo de ministros eii el departamento de Ne en esta capital él día 19 del que rige. (Id) gocios extrangeros: duró tres horas, y concluido tuvo el lord Pal- ____ Diferentes diarios que pertenecen al partido del movimiento merston una c…</t>
  </si>
  <si>
    <t>Oartopremo</t>
  </si>
  <si>
    <t>…amaciones contra la entrada de las tro so : S. M. enterado de todo, y con presencia de lo expuesto por su consejó su pas rasas en un territorio neutral. El general Skrzynecki y el príncipe Oartopremo de la Guerra, en acordada de 28 de Mayo úitímo, se ha servido lijar ryslü ya no se hallaban en Cracovia cuando entraron las tropas rusas; pero no el plazo de seis años para todos toa individuos de tropa desde la revista de em se taba «on caneza donde están ac…</t>
  </si>
  <si>
    <t>Obejero, Joscf Díaz</t>
  </si>
  <si>
    <t>Joscf Díaz Obejero</t>
  </si>
  <si>
    <t>…eal decreto déL tenor siguiente: «Desean- «venido en nombrar como vocales á D. J osef átdo mis gloriosos Predecesores fomentar la agricultura y el co- «marques i de Villatorre , á D. Joscf Díaz Obejero,al bailío «mercio de las provincias de Castilla la Vieja, proyectaron li «frey D. Josef Cabeza de Vacayá D. Joscf Homar ,ÍT&gt;. Diego *&gt;aprrtura' de un canal de riego y navegación, que fertilizando sus «María Nieto y á D. Roque Delgado. Y queriendojdispensar-á…</t>
  </si>
  <si>
    <t>…unta, 11a 2S;. D. Matías Arauz y D Federico Portillo. Entre la boya y el centro de las rocas de Lagadia, S2° SO'. Clare tuprcma de ídem. El primero, D. Francisco Pareja. Segundos: Don Observaciones. Francisco Javier Dalmaccs, D. Manuel Canales, D. Ramón Flores y D. Jo sef tfenriquez. Este fanal se ve estando á lo largo de Paxo desde el N. 4 N. E. navegan Humanidades. En la proa* latina el primer premio D. Pedro Sistemes; do al N. Viniendo del S., entre…</t>
  </si>
  <si>
    <t>Ocafia, Juan</t>
  </si>
  <si>
    <t>Juan Ocafia</t>
  </si>
  <si>
    <t>…general de puer Vera, Por su especial aplicación y piedad obtuvo otro primer premio el sefior teé y costas dt Jónica. conde dé Goyencche. Segundos premios en lógica, y ontologia: D. Juan Ocafia y D. Fernando Nieulant. Idem en elemento» dé matemática»: D.‘Benigno CAMBIOS DEl DIA. López Ballesteros y D. Josef Zorrilla. Lóndres 38._Paris 16 á 16__ 1___Santander f b._Bilbao par á 4 daño. Segundo año dr filosofía. Primar premio: D. Josef Amírola. Segundo: .Cádiz J ídem.__Sevil…</t>
  </si>
  <si>
    <t>Ochaita, Felipe</t>
  </si>
  <si>
    <t>Felipe Ochaita</t>
  </si>
  <si>
    <t>…a á D.‘ Rudesinda Gómez, hija de D. Bruno, iptendenta Rolaudi ¿ hijos, Ciudad Real D. Manuel González Méza, Cór ente fue de la provincia de Salamanca, y muger de D. Vicentede doba D. Felipe Ochaita y compañía, Corufia IX Juan Francisco Castro, capitán del regimiento de infantería, 4-° ligero, cuyo para Barrió, Cuerna D. JoaerEscolar y Nbriega, Granada D. Vi- dero se ignora, para que en el término de 15 dias comparezca encou ltartoa jr Tovar, Gusdalajará…</t>
  </si>
  <si>
    <t>Ocupa, Witt</t>
  </si>
  <si>
    <t>Witt Ocupa</t>
  </si>
  <si>
    <t>…rca del de Jasienec: lo demas del ejército se halla «El bien dirigido fuego de nuestros dos cañones, y las vigorosas cargas de •hora en la inmediación de Lowicz. La vanguardia del conde Witt Ocupa es- los dragones, no tardaron en poner también en fuga á los rebeldes que había ta ciudad, teniendo en Arkadia un destacamento avanzado, y la línea de sus por esta parte. En estas acciones han perdido 2 oficiales superiores, muchos puestos avanzados i lo larg…</t>
  </si>
  <si>
    <t>Oeppert</t>
  </si>
  <si>
    <t>…ra ¡con . e^e motivo dalos bastante exactos sobre er Con fecha 26 del corriente participó el cardenal Benyénuti aP particular, y ademas las razones por qué'debían hacerse grandes: general Oeppert, comandante en gefe del ejército austrjaco, „que; castos en el ej£rc&gt;to y para la defensa de las plazas de la frontera.' habiendo vuelto á tottiar posesión de su destinó de legado adattre: Race dos meses-que S. E.,manifestó los motivos que había para en la ci…</t>
  </si>
  <si>
    <t>OFICIAL, PARTE NO</t>
  </si>
  <si>
    <t>PARTE NO OFICIAL</t>
  </si>
  <si>
    <t>…Real sitio de S. Ildefonso sin novedad en su importan Entre los presos se nota, ademas de los generales Jankowski y te salud. Bukowski, el antiguo brigadier de artillería Hurtig (gobernador PARTE NO OFICIAL. que ha sido de la plaza de Zamosc, en donde se hizo aborrecible por sus crueldades); el coronel Slupezki, el licoristaKessel (cuyos NOTICIAS EXTR ANGERAS. tres cuñados asesinaron en la noche de 29 de Noviembre de 1830 al conde de Haucke, ministro de Guerra),…</t>
  </si>
  <si>
    <t>OFICIO, Juan Serra y Lloreda ARTÍCULO Mi</t>
  </si>
  <si>
    <t>Juan Serra y Lloreda ARTÍCULO Mi OFICIO</t>
  </si>
  <si>
    <t>Núm. 7. Sabado 15 de Enero de i831* ■ Igualmente él intendente de ejército D. Juan Serra y Lloreda ARTÍCULO Mi OFICIO. ha felicitado i S. M.( á nombre del ayuntamiento de Mahon, ex . EIRbt nuestro Señor, nuestraamad* Rbina y la augusta poniendo que en aquel ángulo de la monarquía resonó la feliz laPaata siguen sin novedad en iu.importante salud, igualmente . nucea del ventur…</t>
  </si>
  <si>
    <t>Ogípski</t>
  </si>
  <si>
    <t>…o de los hijos del Rey, ha llegad?«ignoren eL Real sitio de &amp; Ildefonso sin' novedad en su inípdrá ésta capital de vuelta de su viage á la Sajonia prusiana. , , ■tantc salud.' El ¡conde Ogípski, uno de los chambelanes del Emperador PARTE NO OFICIAL. Nicolás, salió ayer de esta capital para Petersburgo como extraordinario, . ,. ... NOTICIAS EXTRANGERAS. El coronel holandés,Carón de Omfal también lo verififlfi ayer pata el Haya con pliegos para el Rey…</t>
  </si>
  <si>
    <t>Oielgud</t>
  </si>
  <si>
    <t>…del'tótfcra morboVpór cay» causa ha sido-preciso sitiará los efecto de la resolución tomadsyior el Rey-da Inglaterra-respecto i no conce soldados pertenecientes á la división del general Oielgud , que hasta el día- es der en la ceremonia de su coronación el rango y honores de Emperador del taban exentos de esta enfermedad; y esta medida de precaución ha dado moti Brasil ni de Reina de Portugal al ex-Emperador del Brasil y á su hija Dolía vo i varias…</t>
  </si>
  <si>
    <t>Ojedav, Juan Calixto de</t>
  </si>
  <si>
    <t>Juan Calixto de Ojedav</t>
  </si>
  <si>
    <t>…pretil adonde subió la corriente del Ebro.. .En junta celebrada «i dia 17 del mes de Octubre último por No hay memoria de un suceso semejante; y erta 1» sido la loé acreedores de D. Juan Calixto de Ojedav teniente corobel del única causa de la detención que sufrió al correo da la mala an Real cuerpo da artillería, ae nombraron por síndicos D. Manual terior. _ Apraiz y D. Jotaf Zavala, facultándole* pan que en el término de 30 día* liquidaran lo* créditos que r…</t>
  </si>
  <si>
    <t>Oleavisor</t>
  </si>
  <si>
    <t>…l tapiñar, gobernador de Sta. Marta., ha publicado otra vez la bargopercceninuy dudosos, ti se considera la posición del gran ley mircial por temor de que se enviase contra1 ¿1 al general Oleavisor, aúieñazado sor él bajá de Scútari y por el de Nm-lnar, ri á j* cabeza de algunas tropas , habiendo establecido su cuartel en Bomia, cuya deserción perece inminente. Los capitanas fortifi general en la Chorrera; mientras que por el lado de Chagres se can y ab…</t>
  </si>
  <si>
    <t>Olendski</t>
  </si>
  <si>
    <t>…s puestos para observar los Cuando el gran duque Constantino se detuvo en Biaystock movimientos de los rusos, y á 40 pasos de distancia se han colo iban en su compañía el teniente coronel Olendski y el capitán cado también centinelas de gente armada con carabinas y guadañas. Trembizki. El príncipe polaco Román Sangujzko, que se oculta Las tropas que tenemos frente de Plozk están mandadas por el te en el Campamento ruso bajo el nombre de Lewiatowicz, ha…</t>
  </si>
  <si>
    <t>Oliver, Antonio del Hierro y</t>
  </si>
  <si>
    <t>Antonio del Hierro y Oliver</t>
  </si>
  <si>
    <t>Gaceta de Madrid n.º 30 (extraordinaria)</t>
  </si>
  <si>
    <t>…nario que despacha el dicho desembarco ¡ pero habiéndolo impedido por algunos días el Capitán general de Andalucía desde este punto para participar á zelo y valentía del Brigadier D. Antonio del Hierro y Oliver, V. S. que la revolución de San Fernando, causada principalmente gobernador y subdelegado de policía de Cádiz , llegaron los mal por una parte del batallón de Marina, ha terminado en dicho pun vados á realizar en parte su plan, asesinando antes á este dignísi…</t>
  </si>
  <si>
    <t>142</t>
  </si>
  <si>
    <t>…hasta lá ihstalácfón dé la/ébmisío- maba én Cádiz póFotultós emisarios otra revolución, de la. que nes militaré*;, y: lis 'süitahéiiMR y determinarán á la máyór breve hoticiósó él gobernador D. Antonio del Hierro y Oliver, evitó dad con arreglo ¿ las leyes y Reales decretos; pero siJtjésde q¿¿ cautamente su atentación; pero los pérfidos máquinadores determi aquellas sé itistalén tienetí nítida de habérs* cometido alguópde naron Superar este obstáculo por medio del horrendo ase…</t>
  </si>
  <si>
    <t>Oliver, Antonio Jel Hierro y</t>
  </si>
  <si>
    <t>Antonio Jel Hierro y Oliver</t>
  </si>
  <si>
    <t>…aun á costa de la independencia nacional , su* sia' catedral unas solemnísima* exequias en sufragio del alma del bienes, sus riquezas, que es lo único que aman, y Iq único éq que' Sr. D. Antonio Jel Hierro y Oliver. Para ellas había el Excelen-¡ consiste sü mérito! , _ tísimo ayuntamiento, acordado lo conveniente con el limo, ca/ «No se quiere que nos horroricemos cuando se' habla seria bildo fclesiá^tico, el cual nada omitió para cooperar al mayor lumente de volver í c…</t>
  </si>
  <si>
    <t>Oliverha-sktoasesrnado</t>
  </si>
  <si>
    <t>…o general de la-Real armada-para el año de-1831,, - »En Gádia haí habido- una' rebelión en eL mismo sentidos el i un tomo á la rústica, su preció 20 rs. vn. Ademas de lájihtróduo» gobernador Oliverha-sktoasesrnado pok elpáeJrlo, y el general; ción en que se da noticia: dé las órdenes generales expedidas du refugiado Tom^er, que'se-hallaba en la bahádfc Gibraltar ,-peó i rante el año de 1830 para gobierno de la afanada* y de los traba- , al momento i Cádiz, en dónde fue…</t>
  </si>
  <si>
    <t>Oller</t>
  </si>
  <si>
    <t>…na, con ázóCaí y otróí, efectos! ' presentantes , para que épj «1 lírmiito de, itg jJias comparezcan en Habañ'd 'só/de Mótietnbre. Fragatade guerra esptfiola Cd/íV- el juzgado del Sr. Oller, aicáldfe de Corte. yJpor li eseribanía de da , sú comandante él capítíh' dé Yiavíop. Antonio Qü i ntemo. Ibabe, á usar,del dere^hpdkiQUé.se crealvaststrdpt para la percepSantander 31 de Picicnfére, Bergámih-góleta'Tritón^ dé Stoi cion del importé sle unas .b…</t>
  </si>
  <si>
    <t>Ongrufljpff</t>
  </si>
  <si>
    <t>…n tj;)' • v 1 •; 1 •&gt; ■■ ^ í'.-.iíj., •. '• :-f&gt; i.bsBnd ■ .-1 r ■ •■’ ■ '• . ... -‘ . ‘ tt: , i 1. ir: r.K "íú. rÁtsWM A. ; ARTICULO DE OFICIO. la cabeza del pueptf inmediato. El general Ongrufljpff; foijíó-ria marcha, y luego qué "fregóal puente atacó á los rebeldes, cargán ’ EIRkt nuestro Señor; nuestra anada Reina y la augusta dolos con denuedo, y sostenido poir el vivo fuego - de su artillería Infanta, igualmente quéSS.AA. RR. los Sermos. Srts.‘Infan…</t>
  </si>
  <si>
    <t>Orange, Guillermo de</t>
  </si>
  <si>
    <t>Guillermo de Orange</t>
  </si>
  <si>
    <t>…quiera ennegrecer un ttpnco. (Gaceta de Francia.) qlases de la sociedad han querido concurrir á la defensa de la patria. CÁMARA PE IOS DIPUTAROS---- 5V.I70F! del 26 de Agosto. «El príncipe Guillermo de Orange estaba á la cabeza del ejército, el prín cipe Federico le acompañaba , el duque de Sajonia-Weimar se hallaba en todos Después de leida y aprobada el acta de la sesión anterior, explica Mr. los puntos donde era necesaria su presencia. Sí; el príncipe Leopoldo…</t>
  </si>
  <si>
    <t>Orbeta, Joaef</t>
  </si>
  <si>
    <t>Joaef Orbeta</t>
  </si>
  <si>
    <t>…taneados por curso que apoderarse de algunas barquillas de pescadora para verificarlo por Torrijos; y apero que Según los datos,qtié acabo de obtener sobre el número mar, el mismo'D. Joaef Orbeta se ha ofrecido con su infatigable zelo'á em y dirección-de ellos, y haciendo mi’salida nocturna, y con la celeridad que barcarse en el bergantín Héroe y recorrer la'costa, y asi lo ha verificadó dan me sea posible, podré caer sobre ellos y exterminarlos pront…</t>
  </si>
  <si>
    <t>Orbeta, Josef Ramón de</t>
  </si>
  <si>
    <t>Josef Ramón de Orbeta</t>
  </si>
  <si>
    <t>…rzas i el espíritu público del país siempre se presenta- bajo el mejor opecto. : &lt;■ - . NOTICIAS ÉXTRANGERAS. «No pueden'.dejar, de ser grato» á S. M. los servicios y actividad-de Don Josef Ramón de Orbeta, y el eminente que ha contraido el capitán dfel falu .- ^ . xvaiA. cho Neptuno D. Josef Sastre; asi como también la rapidez con que han ve Petershtrgo 23. dr Novieenirec ” • rificado su salida las compañías de preferencia del regimiento del Rey, cuyos 1 Dé: M…</t>
  </si>
  <si>
    <t>Ordon-</t>
  </si>
  <si>
    <t>…«¡fuego se principió por dos ocasiones distintas. -----.Hemos dicho ya que los tres dias de León eran la reproducción de lo» Un destacamento de guardias nacionales mandados por el general Ordon- tres memorables de París, de tal modo que ea imposible dar nombre á los he ñeau, y sostenido por una compefiía del 66, intentó desalojar á los subleva chos de una de estas revoluciona que no tea la calificación de la otra. dos, y al efecto subió por tifia cál…</t>
  </si>
  <si>
    <t>Ordonncaú</t>
  </si>
  <si>
    <t>…puede pronun Entonces, habiendo solicitado algunos trabajadores que se Ies permitiese ciare contra ella ninguna sentencia que no recaiga al mismo tiempo sobre la parlamentar., el general Ordonncaú y el prefecto, deseosos de contener lá efu Insurrección de ^aris, y los comercian!» que han cerrado si»'fábricas para sión de sangre, te adelantaron tolo» hacia donde estaban los amotinados. Prin destacar en nombre de la libertad sus traba ó dones contra la t…</t>
  </si>
  <si>
    <t>Ordonquía</t>
  </si>
  <si>
    <t>…á nosotros toca una guerra de exterminio! •&gt;el saber si debe ya ser oida la voz de vuestros magistrados. Temed la anar »P. D. A las tres de esta mañana ha obtenido su libertad el general Ordonquía : pensad en el bien de vuestras familias y de la ciudad. Por lo que hace neau , según se dice, por una cantidad bastante grande; lo mismo se asegura «a nosotros nos hemos quedado para escuchar vuestras quejas, y concertar con respecto del prefecto. » vosotros…</t>
  </si>
  <si>
    <t>Orfila</t>
  </si>
  <si>
    <t>…han salido victoriosos los rusos. furiosos, repetimos, solo saben argumentar destruyendo cuanto (G. de F.~) encuentran, y atacando la propiedad de los que no simpatizan-con ____El señor Orfila (español) ha sido nombrado decano de la es sus pérfidos aduladores. Por fortuna la actividad y los esfuerzos de cuela de medicina de París en lugar de Mr. Dubois, que ha he la policía han burlado por ahora, esta horrible trama, conteniendo cho su dimisión. (C…</t>
  </si>
  <si>
    <t>Orive, Antonio</t>
  </si>
  <si>
    <t>Antonio Orive</t>
  </si>
  <si>
    <t>…s diariamente, han sido I&gt;. Manuel de Hormaecbc, ve mo, y eo el enunciado sitio y hora, quedando abierta la subasta en los Intermedios' cino de Muqzuiai 'en Vizcaya V B, léaqüin y D. Antonio Orive, de Bilbao, D. Domin para las mejoras de diezmo, medio diezmo y cuarto, bajo las condiciones que se lee go Garmendia ; D. Josef Antonio La-Vaca y D. Bartolomé Martines , vecino» de Cas rán en el pliego que las conttrue y está de manifiesto en la escríbanla de…</t>
  </si>
  <si>
    <t>Ortega, Felipe Díaz</t>
  </si>
  <si>
    <t>Felipe Díaz Ortega</t>
  </si>
  <si>
    <t>…D. Vicente GaUart y Escala, D. Josef Valenzuela Fajardo, D, Angel de Santibadex, O. Andrea Sa Madrid 7 de Setiembre. gas: izaba 1 López, el marques de Vlllalta, D. Ventura Ferran, D. Felipe Díaz Ortega, D. Juan Antonio Pellicer y D. Antonio Colombi, 6 los representantes de estos, se El Rey nuestro Señor ha tenido á bien nombrar para una canongía de la presentarán en la referida contaduría para enterarles de un asunto que les interesa. metropolitana de Grana…</t>
  </si>
  <si>
    <t>Ortega, Jimeno Cristóbal</t>
  </si>
  <si>
    <t>Jimeno Cristóbal Ortega</t>
  </si>
  <si>
    <t>…rte , reglamentaria , ó «tado su fecha del 18, ha sido presp enl* villa qe MartosManuel Ló de los empleados que componen |a Real - hacienda de .España en pez Gil, y en la de Torre D. Jimeno Cristóbal Ortega, ambof fin de 1830. Se vendí an la librería de Ranz, á 22 rs. en rústica individuos de la famosa gavilla de ladrones capitaneada por Gaspar y 24 en pasta. Se publica de orden del Rey nuestro Señor. López‘(uüur Botija). El efecto de estaf prisiones se ha manif…</t>
  </si>
  <si>
    <t>Ortega, Josef Julián</t>
  </si>
  <si>
    <t>Josef Julián Ortega</t>
  </si>
  <si>
    <t>…, £ 3 rs.__Galería de Hombre/ célebres, 6 Riudoces: para la de Colmenar viejo £ D. Pedro Diez: para la colección de retratos dé todos los perionages de ambos sexos y da de Loica £ D. Josef Julián Ortega : para la de Badajoz £ Don todos los países, lántína 1.* de la colección, £ 10 cuartos— Francisco María Ortiz: para la de Motril £ D. Josef González hlas de anatomía, en las que se contienen los puntos de Osifica Suarez: para la de la Corulla £ D. Ramón Teyje…</t>
  </si>
  <si>
    <t>Ortega, Juan</t>
  </si>
  <si>
    <t>Juan Ortega</t>
  </si>
  <si>
    <t>…n fOtriofr. 'rras-.’íl •/ &lt;y S'.:;. •-• i¡iv ' i &gt; . . Igualmente te haservido St M- conceder honores de su secre _ - Jw^Dpcid vuestro nombre, apellido, edad, calidad y w- tario á D. Juan Ortega. ■ - -‘ - i-i ndeaicia,.--S!;¿ • '•'• \ , '-H r1 Acusado- ^ Sefior jusz, antes de dar principiodebo manifestar tos-oue,sp ajeh*entojidoi usa cósa,á saber: morderos la oreja. - Hemos recibido laróltima» Gaceta» dé Lisboa, y por su con Jyez. ¡ Morderme-la oreja…</t>
  </si>
  <si>
    <t>Ortiza, Francisco de Paula</t>
  </si>
  <si>
    <t>Francisco de Paula Ortiza</t>
  </si>
  <si>
    <t>…l que rige.. »En ésta ,«?*— Miteú y Borja; para la de Crevillente 4 D. Josef Moreno Ferrcr; pita! sá. .Jjjp reunido va muchos afectos y partidarios de. ,1* ex-. para la deiBuñol 4 D. Francisco de Paula Ortiza; para la de Pego femilii U««l dé Francia; estos mártires de la legitimidad han sido. a'D. Francisco de Paula Perez; para la de Castellón de Ampu— muy bien recibidos en ésta corte, y las autoridades acreditan su rias á D. Casimiro Hernández; para la de Valls .…</t>
  </si>
  <si>
    <t>Orue, Juan</t>
  </si>
  <si>
    <t>Juan Orue</t>
  </si>
  <si>
    <t>…r en adelante ocasionaron el daño que recibió con dos caídas eL espitan del 4-° infantería de las d emas medidas que la experiencia acredite ser necesarias para el mismo fin línea D. Juan Orue. con presencia de lo que proponga la mencionada junta de Fomento, á quien Ademas de estas fuerzas concentradas en el citado punto, unidas 4 la co ha tenido á bien cometer este encargo. De Real orden dcc. Madrid 29 de lumna que me acompañaba, al mando del bene…</t>
  </si>
  <si>
    <t>Oscar</t>
  </si>
  <si>
    <t>…gencia y conocimiento había, aunque vagamente, de un cuerpo de tropas que entrará en de todos los individuos del cuerpo de su mando, entre quienes no Alemania bajo las órdenes del príncipe Oscar. habrá uno que jm se sienta animado de la mas viva indignación , Se desmiente la noticia de los enormes preparativo* que se escontra los autores de tan atroz alevosía , y de la noble emulación, tan haciendo en Carlscrona para equipar y armar las. escuadras de…</t>
  </si>
  <si>
    <t>Osinski</t>
  </si>
  <si>
    <t>…amino h4cia Prcsburgoa lord John Russéll. Se le permitió llevar consigo ademas de su ayudante de campó, ” Los condados se dividirán en-distritos, y para cada uno de es al teniente coronel Osinski, el capitán Witwinski, el subteniente tos se designará un punto-jora la reunión-ó. junta electoral. Grotkowski yKrisinski. Escolta al general y ácstos oficiales di »Las universiríádés de Oxford y de Cambridge no tendfán.decapitán de húsares húngaros conde Hor…</t>
  </si>
  <si>
    <t>Oslow</t>
  </si>
  <si>
    <t>…l ultimo ha nombrado para auxiliar en sus trabajos al gobernador militar, combate de las tropas polacas sólo: ha sido contra un corto ¡desta ¿ sus ayudantes de campo los generales conde Oslow, y príncipe de camento de dicho ejército, el cualse ha concentrado en una buena Troubetzkoy. Este tendrá bajo su inspección á los cuarteles Litei- posición en el wojewodschaft de Lublin. Se cree que - es • uno de naia, Karetnaia y Rojestvenskaia, y el primero…</t>
  </si>
  <si>
    <t>Osma, Manuel de</t>
  </si>
  <si>
    <t>Manuel de Osma</t>
  </si>
  <si>
    <t>…90 rs, en pasta., ] —. Quien quisiere comprar el esquileo lavadero de Alfaro en la 'provincia de Segovia, tasado en 1.472,572 rs., acucjiráÜ tratar t|e ; ajuste en esta corte con D. Manuel de Osma,, calle de] la Paz, ca- Entrada y salida de fufúes en núestns puertos. aa sin núiñero, ctisrto -principal.. ¡ Entrada, providencia .’delSr.-Girón, corregidor de Ja ciudad.de Ctdfc Diciembre'.-'■ Fragsta espeHoU Angelé , de la Hibé- JUiGena, y escribanía'de Ve…</t>
  </si>
  <si>
    <t>Ostrowsfci</t>
  </si>
  <si>
    <t>…mportante migó implacable del generalísimo , se ha ausentado de esta capital^ salud. ' ■ i-"- ■ con. intención , según dicen, de volver i ella dentro de poco. PARTE NO OFICIAL. El'conde Ostrowsfci, general en gefe de nuestra guardia na cional, ha-dirigido ayer'22 á esta guardia, á la de seguridad, y al noticias extrangeras, vecindario, una proclama previniéndoles que ha llegado el caso de tomar las armas ; él gobierno por su parte ha dispuesto que en t…</t>
  </si>
  <si>
    <t>Ostrowski</t>
  </si>
  <si>
    <t>…tiembre turba , esta volvió á presentarse ’á la.puerta del fuerte.. En.este instante se pretactual. Una multitud de paisanos se reunieron con sus armas, y á ellos te agre sentó él conde Ostrowski, comandante de la guardia cívica; y. si hemos -de dar gó la milicia nacional de las inmediaciones de Clermonl-Ferrand; por lo cual crédito á una de las cartas que tenemos á la vista, tuvo la cobardía de decir te dice que va á ser licenciada. Algunos paisanos…</t>
  </si>
  <si>
    <t>Ostrowsky</t>
  </si>
  <si>
    <t>…manda el ejército: los individuos del gobierno el príncipe ' se encuentra sino en los países en donde el Soberano, bien sea príncipe, ó bien Czartorinsky, el profesor Lelewel y el conde Ostrowsky, que mandaba en gesenado ó congreso popular, domina ó aplica arbitrariamente las leyes: en este fe la guardia nacional, han hecho su dimisión; y el primero de estos tres se sentido, pues, no hay en la Europa cristiana gobierno absoluto, r mucho me ha dirigido…</t>
  </si>
  <si>
    <t>Otendzki</t>
  </si>
  <si>
    <t>…e saber esta desagradable noticia: esté jurar la independencia de la patria. ¡-ca general luego que la recibió fue inmediatamente i comunicárselja El coronel Hauclté;' ét Wn^értte coronel Otendzki, -el mayor al Rey Leopoldo. ¡ ■ . . . .......‘ Cywrtíski y el capitán Treñibitzki lian sido depuestos de sus des El ala izquierda del ejército holandés ha debido ocupar í Tontinos. ' , ; \ _ . : / gres y á Saint-Trond. ! i Él teniente coronel Zaliérski; que m…</t>
  </si>
  <si>
    <t>Otero, Lorebzojtíomez de</t>
  </si>
  <si>
    <t>Lorebzojtíomez de Otero</t>
  </si>
  <si>
    <t>…^j^ín' haeér aó9 tiéñdbi dé cátnpafia. ' réipuéstas cáda-urn^ éd^erso.', hallará á 2 rs.'en !as niismas li-r brerías. . j.... ..... . . .Quien sepa el pafid8ro ,Ó faffetímléntó de D. Lorebzojtíomez de Otero , natural de^a Tiftlía^ íptéi^ qué coA el ejército —^HifwWttimcíiá sé' há extétidrdó la nólicia dé «jiié, el;RCT da:; del general filakcpasó.ea.x8q&amp; ¿Gál^iciá1 en.ía.retirada dé'lupi— míáieai cúrai mipa» Irocudéria* intóóliatBnmte. SedKéáué ia ■ , , X.f'&gt;‘Ur:…</t>
  </si>
  <si>
    <t>Otros, Cirios</t>
  </si>
  <si>
    <t>Cirios Otros</t>
  </si>
  <si>
    <t>…tres semanas fi ha hecho. (Diario de Roma.') '• ; i está pirte,- qtie por los'huques que erifranl; ó por los periódicos de ____ En la apertura de la academia arqueológica, el Dr. D. Cirios Otros puértov, no :sétribs,'anancie algún-naufragio; y sin embargo Fea,' comisario;dé antigüedades-, deyó una memoria: sobre' la1 ¿ni el ,invierno e ti muy adelantado entre nosotros, sin que se' hayan ca inscripcjon de Trajano.,hidláda recientemente lí cerca déiói…</t>
  </si>
  <si>
    <t>Ott, Elias</t>
  </si>
  <si>
    <t>Elias Ott</t>
  </si>
  <si>
    <t>…de »o- Cano Manuel, director económico deja misma, y presidente de tu junta de gobierno, establecida.en la. villa de Albacete, calle g ntaifiós Realistas D. Pedro Pió Lozano , cl sargento D. Elias Ott¡^ el abó i? Manuel de Castro, los volúntenos Miguel Mayor , casa de la citada Real empresg; y en esta corte en casa Móntill* yFranciko de Paula Ibaficz v acompañados del alguacil de I&gt;. Manuel Caballer y Muñoz, encargado por la misma, calle ■ Juan Maniiel ibé…</t>
  </si>
  <si>
    <t>Ougrutamente</t>
  </si>
  <si>
    <t>…ca Después de éste descalabro sufrido por el enemigo, parece que mino que va a Siedlice; pero el: general Sievers marchó inmedia dirige sus principales fuerzas contra Kaluszyn. El general Ougrutamente con su brigada de húsares y el regimiento de huíanos de moff, que no estaba autorizado para pasar el Liwiec, permanece Lituania á detener este' movimiento. Cuando los polacos llegaron en la posición tomada al enemigo, cuya* fortificaciones ba des después del…</t>
  </si>
  <si>
    <t>OugrutnofF</t>
  </si>
  <si>
    <t>…n i cortarle; la comunicación con Zadentro de pocos dias, y asi se conjeturaba que se terminaria bre- mosc. retnente la guerra. En efecto ,’ pan conseguir este resultado se. to El general OugrutnofF, que con la primen división de grana* maron todas.las disposiciones convenientes, cuando nuevas noticias deros estaba encargado de limpiar de enemigos el pus; pero sin nos anunciaron haber salido de Varsovia fuerzas considerables, 1er pasar et Liwiec cayó aye…</t>
  </si>
  <si>
    <t>Ovclla, Francisco</t>
  </si>
  <si>
    <t>Francisco Ovclla</t>
  </si>
  <si>
    <t>…dido y hecho prisionero, pero ha sido bien tratado.por el general López. El 1.® de Febrero falleció en Santiago el pre CÁMARA DE DOS FARKS—JWÍO** di 31 dt AgOttO. sidente de Chile D. Francisco Ovclla. (The Gtobe.) ... Las cartas de. Batavia alcanzan hasta el 29 de Marzo: nada de cierto ha Los Pares presentes no pasan de 30: el Presidente lee varias cartas, en que habido en la noticia que anunciaba la separación de los belgas de los holande- algunos Pares…</t>
  </si>
  <si>
    <t>Ovejas, Francisco de Paula</t>
  </si>
  <si>
    <t>Francisco de Paula Ovejas</t>
  </si>
  <si>
    <t>…irid : un tónió en 16.°, segunda impresión. Se hallará en Antonio.Romero Perez: para el de Benavarre £ D. Josef Acha; la librería de Calleja £ 7 rs. en rústica. para el de Soria á D. Francisco de Paula Ovejas: para el de Amor y sensibilidad, 6 la quinta de Hall, historia inglesa, Ciisdad-Real-á D. Joaquín Beneito y. Beneito: para el de Agreda tomada de las novelas del célebre milord H*M, y traducida libre £ J&gt;. Domingo San Martin: para el da Alcalá de Henares £ Do…</t>
  </si>
  <si>
    <t>Pa, Francisco Ventura del</t>
  </si>
  <si>
    <t>Francisco Ventura del Pa</t>
  </si>
  <si>
    <t>…Alonso' Nuftez de la abadía da Covarrubias, dignidad de la mátropolitana de Búr- Haro y Peralta, arzobispo de Méjico &amp;c. , con el retrato del au gos, vacante por fallecimiento de D. Francisco Ventura del Pa tor, y un resúmen de su vida. El mérito'de esto* sermones es lacio, á D. Justo Sorroodcgui. Bien conocido por la puteza de su doctrina y acertada elección da puntos. Se venden en tres tomos: en 4A enlaa librería* de So jo y . Toda la correspondencia que llegó…</t>
  </si>
  <si>
    <t>Pab</t>
  </si>
  <si>
    <t>…ron otro puente, por el oue pa- - flexión» muy «olorosas. En primer lugar, suspendiéndote la cuestión de la re atron el rio con el objeto de ganar el pal» meridional del reino. El conde Pab forma por tiempo de dos mes», los inmensos mal» que el atado de incertilen, que te hallaba en Galynin, marrlu^ mtpnm sobre J£pvyal-y tomó una . dumbre. nos ha hecho sufrir,, deberá prolongarse por apaqio todavía de dos me posición central antic aaftpurhfe j.J…</t>
  </si>
  <si>
    <t>Pablen</t>
  </si>
  <si>
    <t>…scalda , y.dcígran ducado de tuxembu r co. f, cuatro regim’iéhtais de lanceros al mando del general Wlodeck. : • El protocolo dei .17, y Us nótas que. se han pa^ado, por cuna y El general Pablen r.° que níanda 409 hombres 1 se challa 7a'cu otra pirtfr , no,tardarán en comunicarse alcongreso. No debéperWilná con algunos regimientos, y lo raíante de su ejército;!*: derscide vista que por el armisticio no sc-M'decMÍido.'iai pérjVdiCa*' sigue mny de cerc…</t>
  </si>
  <si>
    <t>…precipitación su marcha hádala fronte- ' ■ Las últimas cartas de la frontera aseguran que 50S) rusos 4 las ra, una parte de ellas es conducida en trineos. El Emperador órdenes del general Pablen 11 estaban ya para entrar en el gobier mandará por.sí mismo el ejércjto, auxiliada por los feld-marís-' no de Minsk, y que la vanguardia del ejército del general Roth cales DiebitscH y Paskewitsch, y por el general Geísmar. Se ha llegaba ya i Kaminieck, capit…</t>
  </si>
  <si>
    <t>…ie- »He--teiúdb .ocasión de. cohyehcertneipor mí mismo y, por los yon; siendo igualmente ría -*&gt;berana voluntad del Rey^ nuestro Se— partes de los. generales prmeipe Sehakhoxskóy, conde Pablen,, be* flor conceder á la viuda del voluntario de caballería D. Ceferino jron Rosen , cortríe de Witte, y. ríel general; Manderisten , .&lt;qúe.al Martínez, muerto gloriosamente en la expresada acción, la pen .entrar .nuestras tropas en la-Polonia son recibidas p…</t>
  </si>
  <si>
    <t>…á Laybach, y los soldados serán diseminados en jornada tuvimos 88 muertos, entre Jos cuales lo fueron 3 oficiales, Hungría,!., y 192 heridos, inclusos 8 oficiales., El.genqul yuso conde Pablen . En,,el- Milañesado se han hecho algunas prisiones, á consecuen recibió una.contuslop. * Y" ‘ .r —• cia de las declaraciones de los rebeldes cogidos en el Adriático. Déipués de esta acción! el ^gétíeralísímói'iHtiííí pósicion £ce.rca» de D'erribre,' en dónde…</t>
  </si>
  <si>
    <t>294 en penen» el general Pablen. El general Schirmann encontró una 5,$S2... 400. Madrid. . granmasa de febáfÜai fójl 9.943... 490............. Idem. '• después se ha reunido lk fuerza de este general á la tropa del. ba 1467... '490. ......................... Idem. . rón de Pahlen. En Schawf…</t>
  </si>
  <si>
    <t>…este departamento se uardia seguía este movimiento; el cuartel general del gran duque halla en guerra civil. Las tropas enviadas por el gobierno han mar Sfiguel pasó á Makow; y el general Pablen coa la primera y ter chado contra él. La capital está en peligro; y pan su defensa se ha cera división y otra dé granaderos se situó en las cercanías de puesto la milicia sobre las armas. Praszync. £a él dia se halla el ejército en posición entre Pultusk, Pra…</t>
  </si>
  <si>
    <t>…eméritos oficiales, acaba de mente tres cuarteles generales. El ejército se ha acampado en tres líneas so morir del tálera. bre la izquierda de Bzura. La primera á las órdenes del conde Pablen se ha ____ El gobierno ha resuelto establecer un telégrafo entre esta capital, el cam lla detrás de Kozlow en una dirección algo oblicua al camino, y apoyando po atrincherado de Praga, y la fortaleza de Modlin. El general Dembinski, su derecha en el Bzura: k…</t>
  </si>
  <si>
    <t>…n» la ciudad de Kamkoero para facilitar la movimiento» del ejército «óbre la» de todo ei mundo. De todo» artos diferentes hecho», y de las intenciona de do» orillee dd Vístula. El conde Pablen recibió orden de observar la orilla lo» ministro», secaremos la» deducción» y explicación» que siguen: izquierda conpLpriaar cuerpo, mientra «pie otra parte,&lt;Jel ejército la recibió 1.a El Parlamento se nrorogerá y. impenderá harta principie», del afio pró de…</t>
  </si>
  <si>
    <t>…eguida á observar el Wkra hasta la frontera prusiana: el 2.° cuerpo el Emperador el feld-mariscal príncipe Paskewítz el 7 de Octubre, sobre las de infantería estaba en Bezun, y el general Pablen en Lipno; el destacamento últimas operaciones militares en el reino de Polonia, y sobre la evacuación del general-mayor Doctoroff habia llegado también á Dulow , y el del tenien del reino por los insurgentes. te general Wlassoff, en Sossnow, cerca de Rypim. »…</t>
  </si>
  <si>
    <t>Pablo</t>
  </si>
  <si>
    <t>…tríaco, á cója cabeza B íeciñtiehto de D. Olegario Jiménez, y no habersa posesionado viene' el duque de Rejchstadt; se habla al oído del gobierno provi dc'cITaAD. Matías Chascó, 4 D. Pablo de lós Ríos y Miar. sional 'ye constituido en au nombré, y qua solo esperaba para de ’Por raólucibn, ir consulta de la Cámara, m ha dignado S.M. clararse el fin de |t causa de los ministros. Sin embargoel gobierno nombrar para el corregimiento de Carmona á D.…</t>
  </si>
  <si>
    <t>…do dicho término les parará per Tuy. .. Trigo, á 52 n. fanega : centeno, á 28 : maiz, á 24 id.: juicio. • vino, á 17 rs. el cántaro. , 1; 1 - --- Se cita 4 D. Ramón Gómez, hijo de D. Pablo y de Dofiá Vigo. Trigo, á 40 rs. fanega: centeno, á 26 id.: maiz, 4 32 María Ignacia Hernández, y nieto paterno de D. Josef y Doña Ma id.: vino , 4-8 n. arroba. rta Teresa Romero; y por fallecimiento del primero', ¿ sus legíti Granada. Trigo^de 40 4 50 rs. fa…</t>
  </si>
  <si>
    <t>Pac</t>
  </si>
  <si>
    <t>…círculos. En Grodno Conseguida esta victoria, dispuso el general Kreutz que una se goza de.la mas perfecta tranquilidad; el gran duque Constanti división saliese al encuentro del general Pac, con ordep de atacar-, no se halla consu esposa la, princesa Lowicsz en las cercanías dé lo en donde quiera que lo hallase; encargando al general Gersesta ciudad, y. habitan el palacio imperial dé BiaTystock. tcnzweig sostuviese este operación. , Un cuerpo de…</t>
  </si>
  <si>
    <t>Pacca</t>
  </si>
  <si>
    <t>…a Católica , en donde manifestaba el sentimiento que le había causado cuatro ciudades. El fuego «pie cayó sobre Sodomá y Gomorra cae* la muerte del Soberano Pontífice. S. Etna, el cardenal Pacca , de si sobre ellas; y paradcsiruirtas se üniráel cielo! la tierra. En cano del sacro colegio, contestó al discurso que con este motivo tres dias será sepultafo París bajo una lluvia de azufre','y en sá -pronunció el Embajador. Iguales encargos habían ya dese…</t>
  </si>
  <si>
    <t>Pacheco, Francisco</t>
  </si>
  <si>
    <t>Francisco Pacheco</t>
  </si>
  <si>
    <t>…eproducido en sultaban reos D. Josef Julián Solís, D. Lucas Ugarte, D. Miguel esta tribuna la cuestión con motivo del proyecto sobre los alboro Vázquez, D. Josef Gonzalo de Avila, D. Francisco Pacheco y tos. Cuando la Inglaterra se vió hace 20 años amenazada por la D. Josef Encalada, el proceso contra dichos acusados por infoe-f Francia ¡qué hizo el gobierno inglés? ¡Dijo: dejadme hacer; en macion, recolección y confrontación; y habiendo hecho relación nad…</t>
  </si>
  <si>
    <t>Padeewitz</t>
  </si>
  <si>
    <t>…sovia 18 de Setiembre. casa de ayuntamiento, donde estaban reunidos los insurgente*, y se apoderaron de sus cuatro cabecillas Gutzwylcr, Hug, Debari y Eglio, y se los llevaron. El conde Padeewitz ha fijado su residencia en el Palacio Real, Las tropas federales han entrado en el cantón: mañana llegará y se aloja Los generales polacos Pioodzynslci y Chrzanowski permanecen todavía en rá en la ciudad el batallón de Berna Hahn y I* compañía de los carabine…</t>
  </si>
  <si>
    <t>Paez</t>
  </si>
  <si>
    <t>…ganizar el pais: asi lo saberóós positivamente por las últimas no Ccbos los mas atroces contra el libertador á presencia de sucotn- ticias de Cartagena. \ ............. pafiero el general Paez, presidente de la nueva república de Vene "Para .empezar el .régimen de venganza y de terror el prefec zuela que en aó de Noviembre de 1819 se había proclamado in to del Magdalena Francisco Martin, ha promulgado un decreto dependiente , y forjado, después de…</t>
  </si>
  <si>
    <t>…gloriosos deberían manifestar consolidar por este medio el estado actual de la sociedad bajo un se sus nuevos súbditos por la preferencia que quiere concederles^ solo gobierno. TL general Paez ha podido en fin mantener el páis (Cot.) en unión. (Idem.) ------lEI jueves llegó á. Falmouth en la fragata Volage D. Pedro, exFRANCIA. Emperador del Brasil, la Emperatriz y Doña María. Después da haber desembarcado la correspondencia de Inglaterra y tomado C…</t>
  </si>
  <si>
    <t>…cas, permanece y suelve unánimemente temarla en consideración, y la manda imprimir y distri permanecerá por mucho tiempo en el estado mas lastimoso. buir. Se levanta la sesión. El general Paez fue sorprendido y hecho prisionero, pero ha sido bien tratado.por el general López. El 1.® de Febrero falleció en Santiago el pre CÁMARA DE DOS FARKS—JWÍO** di 31 dt AgOttO. sidente de Chile D. Francisco Ovclla. (The Gtobe.) ... Las cartas de. Batavia alcanza…</t>
  </si>
  <si>
    <t>Pages, Juan</t>
  </si>
  <si>
    <t>Juan Pages</t>
  </si>
  <si>
    <t>…el oros ó nuevo 15/01... 400............... método para combatir las enfermecudes sifilíticas, escrofulosas y 8,514» • • 400................... demas del sistema linfático; por el doctor D. Juan Pages, médico 20/75... 400....................... en esta corte: se hallará en la librería de la viuda de Quiroga, á 9,018... 400....................... . Madrid. 8 rs. en rústica. ____En la Real capilla de palacio de! Rey nuestro Señor se ha CAMBIOS DEL OIA. llan…</t>
  </si>
  <si>
    <t>Pahlcn</t>
  </si>
  <si>
    <t>…an' los.perturbadores; pero unos alborotos que combate entré los insurgentes y la guarnición, y que el general durante tres días exigen proclamas, la cooperación de mucha par ruso conde Pahlcn que salió de Riga- habia atacado á los rebeldes, te de la guarnición y cargas de caballería; que llegan hasta el pun y los habia batido. En Palangen atacaron los insurgentes á 400 to de insultar y acometer á la guardia nacional, son sin duda al soldados rasos…</t>
  </si>
  <si>
    <t>Pahlen</t>
  </si>
  <si>
    <t>…rio» gefes, .«Parece que-ha salido falsa la noticia que se esparció Fiacs días teniendo presentes iguales- tentativas- hechas- en Tarifa, Marbella de haberse batido las tropas del general Pahlen con lar del general y Guardamar? Los hombres pacíficos .considiraron. álby extran Rosen , de cuyas resultas este último habia tomado la escarapela jeros qué iban á bajar de-los Pirineos ; comofgenté' abrumada con polaca. Han sido reprendidos los editores de l…</t>
  </si>
  <si>
    <t>…e resultas de los preparativos militares que se hacen en »En el mismo momento avanzó rápidamente por la calzada él Lorena y Alsacia se aumenten las fuerzas que hay en esta ciudad. conde Pahlen con su ala derecha y con el regimiento de húsares : Aseguran que los prusianos van á ocupar el ducado de Luxemburde Olviopol, arrojó al «nupañgo al pantano, donde no se salvó go a nombre de la Confederación germánica. (G.‘ dt Augsburgo.) sino una muy pequeña…</t>
  </si>
  <si>
    <t>…han per GRECIA. * dido ya muchos partidarios -en las tropos que se hallan en aquella . ;. ,1. . j. . ,. ciudad. . Atenas 12 de Entro. El 2.° cuerpo del ejército ruso del teniente general Pahlen ii Para el. 22 6 25 del corriente debe quedar evacuada esta ciu marcha sobre Brzesc-Litéwski , adonde había ya llegado la van dad y él Negroponto, pues asi -lo ha determinado la Puerta de1 guardia. En Pultusk se ha reunido una gruesa división de la guar- acue…</t>
  </si>
  <si>
    <t>…sa, cftgió algunos .prisiones - ■ : ? * . ... V .1... SIUJSIA. ..... ros y bagages á diferentes regimientos pertenecientes al cuerpo del ejército del príncipe Schachoflfskoi y del conde Pahlen. Según los Memel li) 'de Abril. ‘ i . movimientos y las posiciones de los dos ejércitos, debe esperarse Las tropas rusas que habían evacuado él ;S;á Polangén para re* muy pronto una*gran batalla. Se han recibido:noticias da ñamóse tirarse á tete puntó, hanlsa…</t>
  </si>
  <si>
    <t>…a de insurgentes se ha dirigido ha influye en el distinguido concepto y acreditadas cualidades de los cia Tclscheu y Rosslenna, en donde parece haberse concentrado. mismos. ■ - El conde Pahlen, gobernador de Mittait, que habia salido de PARTE NO OFICIAL. esta ciudad con 43 nombres, 6 cañones y 100 caballos, ha mar chado sobre Schawe, y habiendo alcanzado á los insurgentes entre " . NOTICIAS EXTRANGERAS. Jamiscaei y Kalve, los dispersó. Este general…</t>
  </si>
  <si>
    <t>…cal, según y el coronel ejecutó con respecto á él las órdenes que habia re dicen, i que pasaran el Vístula porcerca de Plozk la guardia impe cibido. rial y la división del general conde Pahlen; al mismo tiempo que »En consecuencia se procedió inmediatamente al desarmamento él en persona se dirigiría á Pulawy pan atravesar el rio por susin- del cuerpo polaco, que entregó también su material de guerra: se mediac iones. solicitó del general ruso Rudig…</t>
  </si>
  <si>
    <t>…ntren. El camino de Kauen, desde Mariampol á Auguslow,. está limpio. Las guarniciones rusas son numerosas en todas partes, NOTICIAS EXTRANGERAS. singularmente en Kiew y Grodno. El general Pahlen, que venia con su cuerpo de ejercito de VOLONIA. Telschen , ha entrado el 15 de Mayo en,Russisch Krottinga, don Varsovia 19 de Mayo. de se ha reunido al cuerpo del mayor general,'Rennenkapnpf. Él general.ruso Scjiirmer llegó el mismo día á Garsden,.de ..donde…</t>
  </si>
  <si>
    <t>…echos hereditarios; pero al fin es una.cues fitérzas, asegurando al mismo tiempo su! comunicación con el tión sobre propiedad que merecería tomarse en consideración por cuerpo del conde Pahlen situado en la frontera de Prusia. La guar un amigo del orden legal. dia-imperial apostada al otro lado de la orilla septentrional del La duquesa de Berri se propone dentro de poco tiempo poner Bug , prestaba dos servicios de suma importancia: obligaba al ejér…</t>
  </si>
  <si>
    <t>…ro con &lt;jue poder defenderse. perador el perdón ; pero no han tenido que esperar mucho tiempo, Eos que no se presenten estarán obligadas a justificar la causa de porque el general barón Pahlen ha recibido aviso del ministro de no haberlo hecho. En fin en la proclama se dictan varias provi de que se levantarla el secuestro á los que espontánea dencias para que se mantenga el orden y lá subordinación , siem mente hubiesen solicitado volver á la graci…</t>
  </si>
  <si>
    <t>…e señalen los capitana generales conforme á las lado del Ciechanow, desde donde ha tomado la dirección de RaÓrdena que comunicaré por el ministerio,de la Querrá. cionz. El general conde Pahlen manda la vanguardia. A la guar Art. Id. Las justicias y ayuntamientos , luego que se haya ve dia imperial sigue inmediatamente un considerable tren de furgo rificado el sorteo .en su respectivo pueblo, remitirán al intenden nes cargados de vivera para 20 dias…</t>
  </si>
  <si>
    <t>408 cuerpo de ejército del teniente general conde Pahlen, cuya fuerza Idem 201 consiste en 209 hombres con ,84 piezas de artillería, ha empezad»'; . ‘ Se notó ayer en la entrada del Príncipe que éd el primer á pasar el Vístula en la noche del 13,al 14 de este mes, tomando cóche'’.dq su comitiva iba Mr. Lebeau afect…</t>
  </si>
  <si>
    <t>…Aseguran que Mr. de Ribeaupierre vendrá ¿ ser embajador d« consejó municipal la noticia del paso del cuerpo del ejército ruso Rusia cerca de nuestra corte. - del teniente general conde Pahlen á la orilla izquierda del Vís ____Al hablar la Gaceta de Estado de Polonia de las ventajas tula; {Gaceta de Augsburgoi) obtenidas por los ejércitos-rusos destacados dice: «cuando comba PS.V5SIA. te en masa nuestro ejército desplega gran valor; pero todavía no…</t>
  </si>
  <si>
    <t>Páhlen</t>
  </si>
  <si>
    <t>…iatamente en levantar trincheras pata ásegurár el* puente establecido sobre «1 Vístula, El cuerpo ruso del teniente ‘Real orden sobre el modo como se han de hacer las descargas en general Páhlen i ha llegado í Lipno; consta de 12 regimientos dé los funerales militares. y - v, . infantería-, 3 de caballería, y 3 baterías, cada'una;de 24 cañones.1 Al Sr. Secretario de Estado y del Despicho de Marina digo Las avanzadas rusas llegan al pueblo de Osiek, q…</t>
  </si>
  <si>
    <t>Pahlén</t>
  </si>
  <si>
    <t>…taguardia se aproximó al punto por donde.se verificó el paso , y tado sanitario de aquella ciudad es de los mas satisfactorios, (fi.dt tomo posición en Srarnikowo, mientras que el conde Pahlén i la Maguncia.) cabeza del primer cuerpo delejército se adelantó; hasta Lowischec. '■ VAISES-aAíOS. Asi se concluyó sin disparar un fusil la difícil empresa de pasar el , ’ Sruulat 8 Je Agotto. 1Vístulá. Los insurgentes , que manifestaroni en sus movimientos…</t>
  </si>
  <si>
    <t>…bían construido los enemigos. Las disposiciones dictadas prescribían que dirigía en persona el conde Toll, fueron rechazados los primeros que que el cuerpo de ejército del general conde Pahlen se aproximase en la direcr subieron al parapeto; pero al momento se renovó ”la tentativa , y se logró cion norte de los atrincheramientos de Wola; que tomase por asalto este completamente. Después de la toma de este reducto se ordenaron y formaron pueblo, mie…</t>
  </si>
  <si>
    <t>…guiente: _ por Czenstochaw, en donde vendieron sus armas y caballos. «Queriendo señalar los distinguidos servicios y las brillantes acciones mi La vanguardia del ejército ruso del general Pahlen, á las órdenes del ge litares del comandante en gefe del ejército activo el feld-mariscal conde Pas- neral Aurepp, ha pasado el Vístula por las inmediaciones de Wroslawezfc, y kcwitz de Erivan, que se apoderó por asalta en los dias 2Sy 26 de Agos sigue persig…</t>
  </si>
  <si>
    <t>…ería del general rado. Un dia de ata saldrá para el Mediterráneo á bordo de un navio de ú Dottoroff y de lee corneo* del hetmán , Walíiow y del cuerpo de ejército del Ral armada.' conde Pahlen. Hay motiva para creer que la articula definitiva que formaban la báse De este modo acabó de recobrarse el reino, y de echar del suelo pátrio al del tratado de paz entre la Holanda y la Bélgica, están ya firmada por los ejército polaco, en justo castigo de la…</t>
  </si>
  <si>
    <t>…de Wrozlawek. con 33 hombres de infantería, y en se Desde el dia 14 hasta el presente no ha ocurrido novedad alguna que de guida quitaron el puente del Vístula. Entonces ordené al conde Pahlen que-, tenga la convalecencia del Rey nuestro Señor. persiguiese al enemigo en todas direcciones, combinando sus movimientos de Dios “guarde á V. E. muchos años. Palacio 16 de Noviembre de 1831. = modo que cubriendo i Varsovia, arrojase á los rebeldes contra e…</t>
  </si>
  <si>
    <t>Pahten</t>
  </si>
  <si>
    <t>…Pawlovitch ha fallecido el 27 del corriente en Witebsk 133 hombres de todas armas y 13 cañones bajo las órdenes del de resultas del cólera morbo. Con el mayor sentimiento, pero so conde Pahten y del príncipe Lopuchin ha salido de Golymin con metido enteramente á los adorables é impenetrables decretos del dirección al Vístula; finalmente en Szlubowo hay acantonados 33 Rey de los Reyes, os anunciamos esta triste noticia, que ha su cosacos. mergido á…</t>
  </si>
  <si>
    <t>Painins</t>
  </si>
  <si>
    <t>…1 y bajo pretéxiós especiosos Han formado el Presidente al genferirShneicter la lf^áda de Mr. Ribeaupierre y por-su propia autoridad'uÉa especie de ay untamiento i y^rganiza- jjel.conde Painins^HjZvarino, le.epvió,^L,general,un ayqdutíc de do una guardia nacional: siendo pues semejantes desÓidenesiñcdn- ímÍm’,para invitarle&amp;.que fuese á.veiíe, .Seembarcó.el,go.d&lt;i ciliables eon la calma que se necesita para continuar .con aprove pasado Mr. de Ribeau…</t>
  </si>
  <si>
    <t>Pal-</t>
  </si>
  <si>
    <t>…O-farril ha muerto - Ayer hubo consejo de ministros eii el departamento de Ne en esta capital él día 19 del que rige. (Id) gocios extrangeros: duró tres horas, y concluido tuvo el lord Pal- ____ Diferentes diarios que pertenecen al partido del movimiento merston una conferencia con el embajador de España. (Sun.) se quejan amargamente de que muchos guardias nacionales han ____ Nada seha decidido todavía respecto i la renta del príncipe tratado co…</t>
  </si>
  <si>
    <t>…gica por las tropas francesas. (Caurrier.) \ :d¡a. (f*lobe¿) ■ _ Ftcriheft de Viena que á consecuencia de haberse recibido - ■: k .&lt; Cuando se le pregumó, hace muy pocos días , al lord Pal- «Ui la noticia de-la entrada de un ejército francés en la Bélgica so &lt;n&gt;crsto* cobre los- motivo» y demás circunsuocies de la brtif* habían comenzada á seguir con mucha mas actividad en los Atados ■fion át ios-franceses en-la Bélgica, S. S. aseguró de positiv…</t>
  </si>
  <si>
    <t>Palacio, Josef de Sabrary</t>
  </si>
  <si>
    <t>Josef de Sabrary Palacio</t>
  </si>
  <si>
    <t>…r Doda Manuela y Dolía María «leí Carmen de S.ihrar, 26 í 4o rs. arroba. , sus primas, de este domicilio, sobre nulidad de u fundación de cierto patronato que erlg’d el presbítero D. Josef de Sabrary Palacio, su rio, en la villa de Aguilar de La cosecha de aceituna que se presentó abundantísima diú esperanzas fun Campod ; apercibido que pasado slo hacerlo les parará perjuicio. SUPLEMENTO</t>
  </si>
  <si>
    <t>Palacios, Esteban</t>
  </si>
  <si>
    <t>Esteban Palacios</t>
  </si>
  <si>
    <t>…orres Palacios, de Caracas, con el fin deque puedan acordar sobre un pa pondan para hacer monopolio, la nación francesa no pide por sí gamento que este debe hacerles por cuenta de D. Esteban Palacios. ningún privilegio mercantil} pero el bey se obliga á hacerla par --—-En el juzgado del' Sr. Escalera, teniente corregidor de esta ticipé de todas las ventajas, favores y privilegios que gozan las villa, y escribanía dé Mejía, ha hecho instancia Doña María Sl…</t>
  </si>
  <si>
    <t>Pálarea, Caye Torrijosy</t>
  </si>
  <si>
    <t>Caye Torrijosy Pálarea</t>
  </si>
  <si>
    <t>…y que apoderándose del las de los víctimas del 2 de Mayo de 1808.en Madrid, ha cabido •úyó los obligaron á dirigirse á Tánger. en suerte con el primer extracto de la'de esté día á Doña Caye Torrijosy Pálarea han podido sustraerse en Gibraltar de la tana Muesas, hija del brigadier de infantería D. Vicente María,' arden de embarcarse para Malta cómo sus compañeros, haciendo muerto en acción dé guerra. que; demandados en juicio, los detengan como deudores insol vent…</t>
  </si>
  <si>
    <t>Palatino</t>
  </si>
  <si>
    <t>…que.^e conduce su gobierno, asi como su ardor.en promoverlos veíd*retiró S. A .I. el Archiduque se publicaron .)qy ,fr,tículqs,sgpqq- deros intereses públicos. nados. Entonces el príncipe Palatino dirigió un ducurso álá asam «DeSpUcs dé referírsé en ella con la sencillez propia de lá ver* blea! y concluido se cerro da Dieta. , ; ( . j dad^y sin lasexageracionesque emplean los perióóicos .agitado- j . rea de la inquietud,: los descalabros sufridos por l…</t>
  </si>
  <si>
    <t>Palmenstcin</t>
  </si>
  <si>
    <t>…lJ%lfliíf,w,&gt;"‘' ■-;_»- •‘^coW^oWeBJá^ttiftáfípolítica/llamada dcAVestrnisuter,dicen que ***ar-4*r*”- Xa suspensión que desde las diez de la mañana se nota en los ha presentado al lord Palmenstcin una memoria en -favor de los po1 él:J' mayor—---- _ movimientos del enemigo, se atribule A que habiendo -encontrado Jacos" , y S.“ ~e^‘ ,mifci’ ’'recibidokoí»‘‘'' favor de los polacos, y pregunta qué dis- el general Belliard al príncipe de Sajonia-Weimar, cer…</t>
  </si>
  <si>
    <t>Palmerston</t>
  </si>
  <si>
    <t>…has dificultadas para hacer U conscripción en los oépar- El príncipe de Orange tuvo ayer una larga conferencia con tamentos de Sarthc y de Lot-et-Garonne. Un regimiento qtie de el vizconde Palmerston en el despacho de Negocios extrangero». bía recibir 600 reclutas de estos departasibéntos, solo ha recibi-Inmediatamente que salió S. A. R. se reunieron en el miftnb sitio do 300. {Tribuna.) &gt; . j ■ ¡ ¡ * los representantes de loa gobiernos de Rusia, Austria,…</t>
  </si>
  <si>
    <t>…Parlamentó.' Mr. G.‘ Banka, sir R. Peel y él famoso banquero Mr. Baring ; han ha 1 ÍHIGICA. blado contra la reforma : Mr. Hobhóuie,él marques deTavistock Bruselas 4 dt Mano. y «1 lord Palmerston lo han hecho en favor. Se supone que la dis ■ Las cartat dc Amsterdam y de Colonia' anuncian la entrada de cusión atá para concluir. En la Cámara de lo* Pára los lores los ruso*-; en.Varsovía después de una obstinada, lucha, en que loa Wellington, Carnavon, W…</t>
  </si>
  <si>
    <t>…usas que sobre toles una conferencia que duró tres horas. Asistieron' lós' embajadores delitos forme la comisión militar, se instruyan y sustancien del de las cinco Potencias y el lord Palmerston. modo y por los trámites que previene mi soberano decreto de 18 T os' periódicos de Hamburgo del 4 anuncian que el gabinete del corriente para las otras de que alli se trata. Que para la justi de Viena habla recibido del; gobierno francés la seguridad, mas fi…</t>
  </si>
  <si>
    <t>…se habían roto 87 cristales, y que ékigiriá se los pagase el condado. . ■-.'-'Se dice qué el embajador de Rusia ha tenido últimamente dos Breslau 20 di Atril. conferencias con el lord Palmerston sobre los asuntos de P«&gt;lonia, V ffl-1 gran duque Constantino *e haljaba á fines de. Febrero en y que én cllas leha confirmado de nuevo la moderación de que se</t>
  </si>
  <si>
    <t>…asi como, la nuestra, son‘pacíficas' por esen Nunca deja de haber algún consuelo para los maks'que affi* cia. gen í la'hUmana nitUralefcáJ t Hablaildo^dé lósalboroíps qné hubo El lord Palmerston ha quedado yéhcjáp.cn la ej!ecejion de en Burdeos'd 2 del présente-meshaée observar ciertó periódici 'Cambridge; pero como aun restan otras muchas a favor dé la .re^- que los-deiórdenes cometídosien aijúelíi *ciikládningiiAá-’relacibA 'forma í entre ellas la…</t>
  </si>
  <si>
    <t>…r 4 íós Parés Ayer » las cinco delaitardellegó un extraordinario de Lon toda intervención en las elecciones. Lord Russél dice'que el vierdres. Los pliegos que trae anuncian que el lord Palmerston sé retira nes inmediato someterá al juicio de la Cámara; ún bilí para réfor-' del ministerio de Negocios eytrangeros, que la conferencia se va 4 unai la representación deLIngláterra y del piis de Gales. Mr. Palh^' disolver, y que el príncipe Leoipo [¿O ha tom…</t>
  </si>
  <si>
    <t>…Paris-.2Si.dti¡ Junio-'&lt; i!"i.v. . embajadores de las cinco Potencías,qU«éncs despues dél!la sesión . , Bolsa df hoy.. Cinco por Í00 cónsólídaifM 88 f. 10. c. Ac marcharon con el lord Palmerston al palacio del p..'ncipe Leopol ciones del banco 1$3SÍ Empréstito'lléál de España 6óé. Renta per do , con el que tuvieron otra conferencia que duró dos horas. petua de id. .S1J-. ; y '.V. ¿ (Courier.) . . ...■ "" tMni toS periódicos batfprOéúrádó desmentir la…</t>
  </si>
  <si>
    <t>Pálmerston</t>
  </si>
  <si>
    <t>…tí reforma) (CawrrVr.) recuerdos del 14. de Julio. Han anunciado que van á plantar et) - Kl príncipe Leopoldo tuvo ayer uñi larga conferencia cpn el París un árbol de la libertad. vizconde Pálmerston. (Sun.) * »No miréis este paso sino como una maquinación de ese es» iSreí. «UUSJWf* 14 uwiswln •» Qc illCC ^UC Ií| COtUl— píritu de desorden que se ha organizado en los clubs- que se lla sion dé Lloyd sc ha dirigido ál lord Pálmerston cotí motivo de man patri…</t>
  </si>
  <si>
    <t>…s con que se habla.de la Polonia; y el discurso, modificado . tpos en el casus foederis, que exige explicaciones.? con esta pequeña superchería, se ha comunicado en una segunda El lord Palmerston después de elogiar el dccora y.moderación edición á Mr. Pozzo di Porgo-, pero-ya era tarde, y el represen con .que el preopinante pregunta al..ministerio, .añade: «las Po tante de la Rusia no alteró la resolución que había tomado acerca tencias que han firmad…</t>
  </si>
  <si>
    <t>Palmérston</t>
  </si>
  <si>
    <t>…parte del ejército se halla acampado enPellemberh y Un diputado preguntaron qué objeto-entra en .Bélgica la tro Bautcrscni, y el resto-en Corheck-Looz. 1 pa francesa; -contata el lord Palmérston que en la conferencia ceIdem 13. • . Jebrada en París -entre los embajadora de las cuatro Potencias y ' Aseguran qué dé 3 SO prisioneros cogidos i los holandesa, Jos ministros .franceses han manifestado estos que el ejército fran S00 i lo menos son prusianos…</t>
  </si>
  <si>
    <t>…y sir R. Peel, hablan en el mismo sentido que sirR. Vyvyan; curso pronunciado por el mariscal Soult, y cualquiera que sea la contestación y este, después de una breve réplica del lord Palmerston, retira su mocion. que ta Inglaterra haya dado al hijo de Perier, que marchó á Londres con mo La Cámara se forma en junta para continuar la discusión del bilí de re tivo de la ocupación de la Bélgica por el ejército francés y dej tiempo que forma.. permanecer…</t>
  </si>
  <si>
    <t>…leyó el conde una carta del lord Granvillc ,.quc -------El gobierno del Brasil ha desplegado y acreditado en la última insurrec con la fecha del 9 de Setiembre de 1831 dirigió al lord Palmerston,; cuyo te ción mucha firmeza y energía. Los representantes en la asamblea general se nor es asi: : fian declarado en.permanencia hasta el perfecto restablecimiento def orden y «Milord: el conde Sebastian! me ha manifestado esta mañana la admira de la paz. Los…</t>
  </si>
  <si>
    <t>…activará el principe Talleyrand sus negociaciones suspendi que desde el principio lo habíamos previsto y anunciado. El ejemplo de nues das por ahora á-causa de haber pretextado el lord Palmerston que la probabili tra revolución ha contribuido bastante á hacer que los ingleses miren con aver dad qu* habia para que se mudase el ministerio impedia que continuasen^ las sión una disposición cuyas consecuencias eran fáciles de prever. conferencias ya comenz…</t>
  </si>
  <si>
    <t>…tros licores en la ciudad de Nancy han formado una asociación para oponerse al pago de los Arcchos im i por desgracia demasiado cierto lo que &lt; cho-.puet habiendo él preguntado al lord Palmerston ti aa dejaría atacasen 4 puestos sobre estos líquidas (bnpetitien que te conoce con el no míre de dereckot, reunidos). Nancy te encuentra en el dia sin tropa A línea, y la guardia na Bélgica las cinco Potencias, le habia contestado el nobk lord: En vet de tin…</t>
  </si>
  <si>
    <t>Palmerstoo</t>
  </si>
  <si>
    <t>…entrar riódicos revolucionarlos contestan que el pueblo no abdica, ejerce «aRome.. ..... .-.i., . , por el contrario su soberanía manifestando su voluntad per me ■ ..—.Se dice que lord Palmerstoo, ministro de Negocios éxtrang¿ dio de-fas periódicos, los’ revolucionarios se' entiende; pero esto ros, se ha negado £ tener comunicación oficial con el enviado del «qué quiere decir, sinoqueíel pueblo es soberano de dircchó, y gobierno belga,á quien la Ingla…</t>
  </si>
  <si>
    <t>Palmerstouj</t>
  </si>
  <si>
    <t>…a^i, entrar. en «gpipaná: están y Mr^Goulburn, ambos antlreformisQs, son los. que-al parecer djundantemente proytítas del . .materiál y municiones :que nece-reunirán mas votos. EL lord Palmerstouj su competilof^ se pre súan.” ' ' = '• 'sentará según se dice en Liverpool. . 7., , _ ‘- Nos parecev añade el Correo que nq, pedemos admitir ... j ive asegura que. el lord Lindhurst ha declarado, qué ^ el bilí coparan confianza lasréonsccuencias qué los: perió…</t>
  </si>
  <si>
    <t>Palmerstqn</t>
  </si>
  <si>
    <t>…a des locales se manifiestan desunidas,, vacilantes ^caprichosas, y muchas .veces in* surreccionadas entre sí ó contra el poder ministerial: la religión .llora los insaho; y si el lord Palmerstqn no se olvida de abrí r u contestación que. recita, sultos que se hacen á sus dogmas, á su culto y á sus ministros, y sé. lamenta podremos aprender alguna cosa que ilustrará 1» .diligcftcjaá anunciadas por'el de verse entregada á los caprichos de ajgunos hombr…</t>
  </si>
  <si>
    <t>Palnoerston</t>
  </si>
  <si>
    <t>…'El príncipe de Talleynnd y el principe Esterhazy han tenido Nuestro Soberano ha publicado un decreto, ea el cual.se au*tan los articulo* siguientes: t V.&gt;.V triacgaeitBoIonia. El lord Palnoerston manifestó deseos de, que se 1. ° Todos los que £ mano armada ó por medio de ymrígas Kn^M^ptender £ los gabinetes francés y austríaco sus verdaderos acuitas han cooperado á la rebelión , los que han tenido, jítaigeó ' ”1.. . A T ¿. i, 'T-'W *•' ,4 4 Y~ X4 el g…</t>
  </si>
  <si>
    <t>Palomino, Juan</t>
  </si>
  <si>
    <t>Juan Palomino</t>
  </si>
  <si>
    <t>…hal relativa á que los hi , calcografía ds la imprenta Real, en cuartilla da marca mayor. jos de los Pares no puedan alegar la posesión del derecho hereditario; y en se Retrato de D. Juan Palomino, a rs. guida se pasa á votar sobre .el todo del artículo. Durante esta operación reina Retrato de D. Rafael Mengs , 2 rs. en la Cámara la mayor agitación; al fin se calma un poco, y la votación no Trece estampas grabadas al agua fuerte de varios pensamientos,…</t>
  </si>
  <si>
    <t>Palota, Frimont de</t>
  </si>
  <si>
    <t>Frimont de Palota</t>
  </si>
  <si>
    <t>…ciado servicio.=H. Lyon levanté la sesión, citándola para el siguiente dia. n.° 9. Clenunts-tun Strand(Id.) Escriben de Milán con fecha 20 de Noviembre lo que sigue: lEArtCIA. El. conde Frimont de Palota, príncipe de Antrodoco y generalísimo de Lean 6 de Diciembre. las tropas austríacas en el reino Lombardo-Véneto, acaba de ser nombrado Está tarde se ha fijado en los parages públicos el siguiente bando, el cual por el Emperador de Austria presidente del conse…</t>
  </si>
  <si>
    <t>PanComo, Juan-Manuel</t>
  </si>
  <si>
    <t>Juan-Manuel PanComo</t>
  </si>
  <si>
    <t>…ez, Rio y Moreno; pero este último,pudo ser de no hacerlo les parará per juicio. herido y aprehendido de nuevo por los miamos Realistas! —;—Se cita al sucesor legítimo del difunto D. Juan-Manuel PanComo resultado de lás pesquisas y diligenciás que se anuncia toja; señor que fue de la villa de Cabéfias de Yépte , provincia de ron en la Gaceta deí 28 de Mayo último, avisá también el seffor Toledo, para que comparezca en k secretaría de.las memorias que . subde…</t>
  </si>
  <si>
    <t>Pandzynski</t>
  </si>
  <si>
    <t>…este cuerpo ha sido,contuso?;, y sé ha|jla ,ciL nos , 1 59* 2.370,000 el hospital de esta capital. Por orden del generalísimo, dirigió el de seiscientos noventa y nueve décimos,' general Pandzynski una carta al gefe del estado mayor ruso; pero, 4 49. ^796,000 este la ha devuelto abierta á nuestras avanzadas. También se dícq Ijle’iA 'dé? ochocientos’ cuarenta' y nueve undé-.V e él mariscal Diébítsch ha desechado la proposición que se ht hecho pue el cang…</t>
  </si>
  <si>
    <t>Paq</t>
  </si>
  <si>
    <t>…aballería libres en jre muertos y herido*. : . '\[r ‘ já¿é ¡y la arrilíe?ía vol4nte de la guardia tomaron parte en *1 com* ____.Antes de ayer llegó a esta capital el fcldrma^tcaí; conde Paq* %¡$mabif ¿ú. •júraUo dciauti» de Qsttpaiilna el kevitcb «te Erivan." . ’ mgimieatoói .Gu&lt;ódi«a.</t>
  </si>
  <si>
    <t>Para, Antonio Mi-</t>
  </si>
  <si>
    <t>Antonio Mi- Para</t>
  </si>
  <si>
    <t>…jó, su augusto cctrp. que se evita el escollo y se pasa á Un cable de él por 8f, 9, 10 y 1:..'i .7 15 5t.’;C «;C 11 brazas de agua. ' ■ - Boy 'ha sufridólapená dtü muerte en horca D. Antonio Mi- Para pasar al; N del escollo se debe mantener la peña-havíó yar, librero en esta co/&gt;te , por -cónspirador contra los soberanos que está mas al SF enteramente separada dé la parte meridional dé derechos de S. M. Ningún pecho madrileño deja de dolerse al lle Diaplo…</t>
  </si>
  <si>
    <t>Para, Igna</t>
  </si>
  <si>
    <t>Igna Para</t>
  </si>
  <si>
    <t>…S. tu.; dicha obra se alguno de los paraget demarcados. vendeen la librería-de Viana-á • rs. envústica. —-—Manual de higiene arreglado según la doctrina de sir John Sinclair, por D. Igna Para prescribir la clase-de cuarentena que ha de suTrir -cada embarcación cio Pusalgas y Guerrls: un cuaderno en ».° mayor, rústica 8 rs. vn.—Amor y traición se tendrá á la vista el rol, la .patente de sanidad, y las -declaraciones que le d sea las-resultas de un…</t>
  </si>
  <si>
    <t>Parada, Juan Gómez</t>
  </si>
  <si>
    <t>Juan Gómez Parada</t>
  </si>
  <si>
    <t>…ubri parará perjuicio. dores de k'partid* de lós'^tijiB; y todos, van i ser juzgados in ——Por providencia del supremo Consejo de Castilla se1 cita al mediatamente. • ■' sucesqr de D. Juan Gómez Parada, y á Doña Torcuata Contrcras,1 • '* ’ cáotíos DEt DIA. ^ ,,^’? hija y heredera de D. Fernando Alvárez de Contrerás', párá qué ’ ej» el término de un mes comparezcan en dicho’ supremo' tribunal ‘ Lóndrqi’37}^JPar¡s 1S_19 á 18^—Santander q beneficio^. y escriba…</t>
  </si>
  <si>
    <t>Pardillo, Francisco</t>
  </si>
  <si>
    <t>Francisco Pardillo</t>
  </si>
  <si>
    <t>…cuyos nombres ton los siguientes: D. Josef María Torrijos, D. Juan López Pinto, D. Roberto Boyd, D. Manuel Flores Calderón, D. Francisco Fer nandez Golfín, D. Francisco Ruiz Jara, D. Francisco Pardillo, D. Pablo Verdegucr «le Osilla, D. Juan Manuel Bobadílla, D. Pedro Manrique, Joaquín Cantaiupe, D. Josef Guillermo Gano, D. Angel Hurtado, D. Josef María Cordero, Josef Caler, Francisco Arenes, D. Manuel Vidal, D. Ramón Ibafiez, Santiago Martínez, Domingo Val…</t>
  </si>
  <si>
    <t>Pardo, Antonio Lamas</t>
  </si>
  <si>
    <t>Antonio Lamas Pardo</t>
  </si>
  <si>
    <t>…de desva .colegiata de Sancti Spiritús de Santiago , vacante .por fallecimien necer las objeciones de Mr. Perier , propone, de acuerdo con cl to de D. Alejo Francisco Codecido, á D. Antonio Lamas Pardo. ministro de Negocios extrangeros, que á Ja ¡¡«labra certeza se sus tituya confianza. M*- Tracy, presentapor sí la- adición de Mr. Bignon con la palabra certeza, y después de un largo debate so X S T E O K O L O G I A. mbre cuál dé.las: tres adiciones se debí…</t>
  </si>
  <si>
    <t>Pardos, Inocencio</t>
  </si>
  <si>
    <t>Inocencio Pardos</t>
  </si>
  <si>
    <t>…e Arriaga, D. Restituto estradosy pare eldesegundo'la ordrnaciony último^'ltodrid.el to del U.tnismú.pliegoendeamboscondicione*dei la hora de latasanigeetodoc* en lpi.en González, D. Inocencio Pardos, D. Juan Guzpi, P. Josef Airóyo , D. Jo- te escribanía de Kaya, . £N U IMPRENTA REAL.</t>
  </si>
  <si>
    <t>Pareja, Francisco</t>
  </si>
  <si>
    <t>Francisco Pareja</t>
  </si>
  <si>
    <t>…ya del cabo Blanco y la misma punta, 11a 2S;. D. Matías Arauz y D Federico Portillo. Entre la boya y el centro de las rocas de Lagadia, S2° SO'. Clare tuprcma de ídem. El primero, D. Francisco Pareja. Segundos: Don Observaciones. Francisco Javier Dalmaccs, D. Manuel Canales, D. Ramón Flores y D. Jo sef tfenriquez. Este fanal se ve estando á lo largo de Paxo desde el N. 4 N. E. navegan Humanidades. En la proa* latina el primer premio D. Pedro Sistemes; do…</t>
  </si>
  <si>
    <t>Parts</t>
  </si>
  <si>
    <t>…- la guerra civil, asegurando que iba á tomar las armas, porqué la te deldepartamento de Déux-Sevres.=Báron Joatmít.” religión érá atacada, añadiendo que se trataba de asesinar al cura Parts 30 dt Mayo. párroco cuando se hallase celebrando los divinos oficios. Todo Párecéque no reina una unión muy completa en los regi en fin inclina á creer que este desgraciado ha sido enviado y paga mientos que se envían á los departamentos del Oeste, como se do…</t>
  </si>
  <si>
    <t>Pas-</t>
  </si>
  <si>
    <t>…e operaciones, en reemplaao del feld-mariscal conde Diebitsch, general que le manda ha hecho establecer puentes sobre el Na— que ha sido víctima del (itera morbo, al feld-mariscal conde Pas- rew á alguna distancia de Zegrz y de Sicrosk. Es verorfmil que kewitch de Erivan , comandante en gefe del ejército ¿«tacado en ¿tt. séa, el cuerpo del general Kreutz , cuya reunión con el ejército principal no, han podido impedir los, polacos. Los cosacos se…</t>
  </si>
  <si>
    <t>…olumnas, había hecho un gran movimiento, el cual no tiene ya signación y el valor del cristiano. Contemplemos toda la exten duda según el boletín del cuartel general ruso. El feld-mariscal Pas- sión del mql, y acostumbrémonos á estas imágenes de muerte. Este kewitcn manda el centro, la izquierda el general Witt, y la de es el crisol que debe purificarnos, la lucha en que la religión re recha, compuesta de la guardia imperial y de Ja vanguardia, la c…</t>
  </si>
  <si>
    <t>…servicios y las brillantes acciones mi La vanguardia del ejército ruso del general Pahlen, á las órdenes del ge litares del comandante en gefe del ejército activo el feld-mariscal conde Pas- neral Aurepp, ha pasado el Vístula por las inmediaciones de Wroslawezfc, y kcwitz de Erivan, que se apoderó por asalta en los dias 2Sy 26 de Agos sigue persiguiendo á las tropas polacas por la orilla derecha en la dirección de to último jdc las numerosas fort…</t>
  </si>
  <si>
    <t>Pascualfe</t>
  </si>
  <si>
    <t>…-ce,SO* á «MKMsdsét; asta dMrtt- afbiteioe en eus asas. Loa aapiraote* d ficto piare deberán diriglr aus «nemorlatéi t sifioMltyioo desafiiéosMM. Vieaaet r^uguln. skode al «Multa' D. Pascualfe dsrarto, aindleo pracorsfer geoenl. par ta aatafau fe Baleuscda, haa' ~' 1 diputado* se racMcUáns én Ja palestra. to éi 31 fegaero prdsima» BH LA lMPREhfTA kEAt,</t>
  </si>
  <si>
    <t>Pask-ítita</t>
  </si>
  <si>
    <t>…ervido S. M. mandar que la chancillerta de Valladolid se in sitiada «sta capital. hiba de conocer cu los autos que con el indicado motivo se han suscitado an . ■ Se asegura que el conde Pask-ítita hace cuanto puede para que tu ejérci teé loa pueblos de Coreos y Santoveuia, pisándolos al intendente que corres to observe la mas rigurosa disciplina. Las cosacos que han hecho algunas cor ponde: que el apuntamiento de Santovenia debe quedar sujeto con respe…</t>
  </si>
  <si>
    <t>Paskcwitch</t>
  </si>
  <si>
    <t>…¡iv o .. te el embajador de Austria un correo para Viena. La Gaceta de i En cuanto* á ¡ la.de. Podoliá, como l^Gaceta de Polonia dtcc Sitado de Pruna anuncia que eí feld-mariscal conde Paskcwitch que ha llegado á Varsovia Vicente Tyszkiewicz unode-los sefes de privan he llegado el 2 i de Junio i Mcmel en un barco de va-, de esta insurrección, :es de^ presumir que si® carecen dé fund.irnén— porl (fjacein de Francia.') to las voces que han corrido de qu…</t>
  </si>
  <si>
    <t>Paskcwitz</t>
  </si>
  <si>
    <t>…la entrada «USIA. del cuerpo del general Dwernicki contribuyó principalmente i que se propa gase en Gallitzia el cólera. Petersburgo 17 di Agosta. Se asegura que el feld-mariscal conde Paskcwitz publicará una amnistía en ■ Acaba de publicarse en esta capital una circular del ministerio, en la que favor de Jos polacos, la cuál no alcanzará á unos 30 á 40 individuos de lo* te anuncia que el cólera-morbo se ha disminuido considerablemente, y que el mas…</t>
  </si>
  <si>
    <t>Paskesvitz</t>
  </si>
  <si>
    <t>…orque todo el La Gaceta de Estado contiene el artículo siguiente fecho en el cuartel inundo se halla convencido en Petersburgo de que la sujeción de la Polonia no general del feld-mariscal Paskesvitz el 7 del corriente: , es el último acto del drama que actualmente se representa, sino que el ejérci Había graves motivos para creer que la caída de Vaisovia pondría nn a to-ruso tendrá que hacer nuevas campañas. las hostilidades. En erecto, la nación polaca p…</t>
  </si>
  <si>
    <t>Paskevitch</t>
  </si>
  <si>
    <t>…bre; siano, se trasladó á Laugallen Mr. d'Auerswald, é intimó á Giel confusión y teneres pánicOs.” gud se retirase inmediatamente: el general manifestó que se había Se dice que el conde Paskevitch ha sabido concillarse él afecto Visto precisado á implorar la protección del gobierno prusiano, y del ejército ruso, y el feld-mariscal reúne á una fisonomía impo Mr. d'Auerswald, convencido de aquellas razones, vió que no po nente uti carácter fuerte: cuanto…</t>
  </si>
  <si>
    <t>Paskevritz</t>
  </si>
  <si>
    <t>…cen tenares de caballos pertenecientes á la artillería polaca dte la reserva.’,Se dicu .El Rey nuestro Señor, nuestr» «wdi Rbiwa y la augusta Infanta, igual- que el fe Id-mariscal conde Paskevritz tiene proyectado que una de sus divisio mente que SS. AA. RR. im'Sermo*. Sm. Infanta», siguen en el Real sitio nes haga una marcha de flanco desde Pultusk á Plozk , mientras que él mar-,, ; de S. Ildefonso m novedad enasi importante «alud. cha desde Lmvicz po…</t>
  </si>
  <si>
    <t>…G. de los T.) rís no publica ninguna noticia de Varsovia. ------[Mr. Alcibiades Tavernier, médico en gefe de Bucharcst, escribe desdé Pero según una carta particular parece que el conde Paskevritz tenia toda aquella ciudad con fecha 25 de Julio último éntre otras cosas lo que sigue: vía su cuartel general en Nadcrszyn. Se atribuía esta inacción del feld-mariscal ”......De tres semanas á esta parte, de los enfermos que tengo á mi cuida á las negociacion…</t>
  </si>
  <si>
    <t>Paskevyill</t>
  </si>
  <si>
    <t>…el landsturm se vuelven a sus sados de espionage han sido trasladados á la cárcel establecida en casas para sustraerse del combate. el convento de Tos franciscanos, _ ^ parte dél conde Paskevyill dirigida al Emperador.-—Citariel ge Antes de ayer 23 cuatro regimientos de caballería rusa ocu neral imperial ruso de Razioncexk. 20 ae Julio. paron el territorio situado entre Kowal y Lubien i la orilla iz quierda i un cuerpo de infantería de la misma nación…</t>
  </si>
  <si>
    <t>Paskewi</t>
  </si>
  <si>
    <t>…Agos Witt conduce la columna de lá. izquierda á Sochaczyn: la del to próximo;,y tu lectura, y comprobación sé verificará después de centro, á cuya cabeza se halla el féld-mariscal conde Paskewi ch, trascurridos 15 dias; debiendo dañé lá quinta .por concluida en se dirige por Sousk Luberadz, habiendo pasado el Wkra por iás 15 de Noviembre inmediato, para que lew quintos, voluntarios ó inmediaciones .de Malusayn: la columna de la derecha, que lasustit…</t>
  </si>
  <si>
    <t>Paskewitch</t>
  </si>
  <si>
    <t>…icias la direccionqu? corres La columna de la izquierda- ha tenido algunas escaramuzas de ponda á los otros tatimoaios de que tirita. la citada ordenanza de poca consideración: el conde Paskewitch había dado sus disposiciones reemplazos-de 27 de Octubre de 1800 , y el artículo 18 del Real para el caso en que el enemigo saliese de Modlin ó de Wyszogrod; decreto de 8 de Febrero de 1827» dándola el curso que alli se pero parece que no era este su designio…</t>
  </si>
  <si>
    <t>…e aquella mento resonaron los vivas. plaza un batallón para cercar los polacos y desarmarlos. Entonces subió S. M. al trono que le estaba preparado; luego ____ Se dice que el feld-mariscal Paskewitch, después de haber te que lo ocupó leyó un discurso, cuyo final causó mucha sensación nido,un gran concejo de-guerra, en.el cual se ha resuelto que ad en las personas que pudieron oirlo, y al pronunciar la frase guer virtiendo los pocos progresos de la insurre…</t>
  </si>
  <si>
    <t>…chia. El general ruso Kaissaroff ha abandonado el distrito' que baña el Wieprz para reunirse con su división al ejército del El Rey nuestro Señor, nuestra amada Reina 7 la augusta conde Paskewitch. Infanta, igualmente que’SS. AA RR. los Seranos. Sres. Infantes, Idem 12. siguen en el Real sitio de S. Ildefonso sin novedad en su impor Extracto de los periódicos polacos: tante salud. Muchos cuerpos polacos han tomado posición en Nasiclsk, PARTE NO OFICIAL…</t>
  </si>
  <si>
    <t>…ran duque Miguel. La de aquel pueblo salió á recibirlos. _ / «Una división rusa bastante numerosa está en posición á la iz Opinión que mas generalmente corre en Varsovia es que el conde Paskewitch tiene el proyecto de arrojarse de improviso sobre el quierda del Vístula, y ocupa los pueblos de Nieszawa, Racionejército del generalísimo, mientras que un cuerpo ruso de 309 cézk, Lubrosnick y otros varios. «El conde Paskewitch, que se había dirigido al punt…</t>
  </si>
  <si>
    <t>…ar las marchas y contramarchas de los puestos’ de ánodo que en&gt; ambos lados hay extremo y segunda sec rusos. cione Noí cabiendo en la izquierda los individuos que querían co Si el mariscal Paskewitch ha pasado efectivamente el Vístula, locarse en aquel punto* posan algunos á la.derecha; de modo que oon cuyo movimiento queda sin comunicación con la Rusia, es los que votan con MM. Lafayette, Dupont &amp;c. ocupan el sitio en indudable que se halla apoyado por e…</t>
  </si>
  <si>
    <t>…nebres al cadáver del bri los polacos pueden intentar reconciliarse con el Emperador Nico-, gadier de la Real armada D. Vicente de Voz y Cañas, solicita, las, en atención á que el general Paskewitch recibirá las nropues-' que en lo sucesivo no se hagan descargas dentro de Jas poblaciones^ tas que hagan, de-distinto modo que lo ha hecho ¿{difunto conde* por funerales ni por ningún otro acto que la devoción y costüm-_ Dicbitsch. brs tiene establecido, para…</t>
  </si>
  <si>
    <t>…rimero el tercer cuartel los cuerpos destinados i pasar el Vístula por Putawy, y después del. almirantazgo y el de Moscow. ([Diario de Petirtburgo.) se reunirá con el ejército del conde Paskewitch que va á manio brar contra Varsovia. Esta ciudad, en donde hay una considera fOlONIA. ble población, asi como úna numerosa guarnición, va á vene es Varsovia 21 de Julio. trechada por todas partes; se aseguraque ya seexperimentabostante Los rusos han entrado o…</t>
  </si>
  <si>
    <t>…ptjynal ]'májiof ~ Cruentas remita inmediatamente á dichp su— rque- sigue t r - ■ ; qsijiq cftgscjo 10% Hs, cansa». en.^úfl se^ha 1 l.j cont«.iendq sin ser u' t&gt;El Peld-máritcal. conde Paskewitch sigue sus operaciones con Sé‘sus atribuciones, párk que ¿n él ,y; cqn audienciadé'^uy.fiscales, jflguna lentitud para dar tiempo á que llegue el ejército, d; la Lise; determinen, AehnUipamente con arreglo ¿das leyes». Dé Real ituania que manda el general cond…</t>
  </si>
  <si>
    <t>Paskewitsch</t>
  </si>
  <si>
    <t>…s deseos que. su gobierno lia manifestado siempre inserto en el Diario de los Debates de hoy. ' de permanecer perfectamente acorde con sus aliados , y cooperar ____ Se dice que el general Paskewitsch va á tomar .el’mando del ■ con ellos á la conservación de la jpáz general y de lps tratados sor ejército ruso. Este oficial se ha hecho temible en I3 guerra del: bre que aquella es.tnba.' Esta declaración fue recibida.con unánime Cáucaso; pero es difícil juzg…</t>
  </si>
  <si>
    <t>PaskeWitsch</t>
  </si>
  <si>
    <t>…teatro ¿Te dos peblos no la sancionan. En tal caso, si uno de los,dos, io*ulla guerra.. '• " ; . tase á.la nación vecip (ppdrá esperar que se respete la aljanra? ©ícen que el feld-mariscal PaskeWitsch, íjue aitió de S, Pe- Creemos que el'Rey de Inglaterra acaba de agraviar á la nación •ersburgo para tomar el mando-en gcfe~del ejército ruso eh Pelo- .francesa. Véase lo que dice una caita prticular inserta en el Si*» ha psado ya por Wilna. Constitucional de…</t>
  </si>
  <si>
    <t>…ace po radores, y en ella, según dicen, tres millones de rublos. (Per. yo/.) co tiempo que los cosacos cogieron á tres ayudantes de campo del -------Se ha dicho en Varsovia que el conde Paskewitsch había esta generalísimo que conducían pliegos.de mucha importancia, por lo blecido el día 29 de Junio su cuartel general en Pultusk, desde cual habiendo sabido les rusos el plan adoptado primitivamente, donde habia dirigido una proclama á los polacos. (Cor, d…</t>
  </si>
  <si>
    <t>…s costará haberle auxiliado en su rebelión. El día22 del pasado llegó á Willemberg, en la Prusia orien La revolución de la Albania solo se ha hecho para molestar sé- tal , el feld-mariscal Paskewitsch, y después de mudar caballos, riamente á la Puerta, á la cual no podía disimularse el desconten siguió su camino á Chorzeilen, en donde se halla el cuartel gene to general de las ciudades por ios nuevos impuestos, y sobre todo ral del gran duque Miguel. por e…</t>
  </si>
  <si>
    <t>…servir de continuación al Tj« cartas particulares ae Varsovia anuncian que el Empera que se publicó «n 1824 con d mismo título, y se vende en esta dor Nicolás ha conferido al feld mariscal Paskewitsch el título de^ corte, en la librería de Razóla, á S rs. en rústica y 7 en pasta, virey de Polonia. (Cor.) ------ Cartas españolas, dedicadas á la Reina nuestra Señora por La cólera morbo hace grandes progresos en.ios Estados aus D. Josef María de Carnerero: cu…</t>
  </si>
  <si>
    <t>…ido rodeada por un cordon ■ y de Var savia 2 7 dt Noviembre. aquí han salido dos médicos para examinar la enfermedad. Esta probablemente El gobernador general del reino de Polonia príncipe Paskewitsch de se habrá originado de la inundación que allí ha habido. Esta noticia sin em Vanovia ha publicado en nombre de S. M. el Emperador y Rey el 22 de bargo necesita confirmación. CC.) este mes lo que sigue: Artículo í.9 En virtud de orden de S. M. I. todas las m…</t>
  </si>
  <si>
    <t>Paskewitz</t>
  </si>
  <si>
    <t>…indudable; dice un periódico, que la mayor parte tomaría el mando en gefedel ejércitode la Rusia occidental el dé lqs ciudadanos que componían el aptigoo cuerpo de artillería de 'conde Paskewitz. la guardia nacional de I^ris, ha resuelto formalmente no tomar . Aquí se asegura quéel general Klópifkski habla anulado todas parte en la nueva órganizacion de esta arma, pues por u propio la resoluciones concernientes á separar la Polonia de ’la Rusia. 'dec…</t>
  </si>
  <si>
    <t>…l de veranó que.Mr.;C. Perier ha,resuelto darnos. Erí .los países donde reina. . cuánto arTy'Dfttm río háy'qüe tener cuidádp." Si.el clero rchus* . Parecé que el nombramiento, del general Paskewitz, qué según cantarlo; Mr. C. Périer lo' entonará en la igl¿iá ,4e'I’ AbbayeV dicen, le sucede en el mando, no se ha considerado bajo su ver-; aux-Bois, que, es la capilla que na elegido para su- uso particular. d idero punto dé vista político. ... ^ ; Durante…</t>
  </si>
  <si>
    <t>…, y Mr. Stockmar, uno de lús antiguos «ion queda bajo las órdenes del general Murawicff. El cuartel ge ayudantes de S. M. El Príncipe no triierá consigo . ningún ingles, neral del conde Paskewitz se halla hoy en Rozan. ni aun en clase de criado; ha despedido toda su servidumbre, de „ Han llegado á esta capital para su defensa 25 cañones.enviados jándoles á todos uní .pensión con que- vivir; Mr. Stockmar solo' desde Zamosc por el general Chrzanowski. (…</t>
  </si>
  <si>
    <t>…artia de la suposición de que 1.1 Conferencia misma no tardaría PRUSIA. en dictar medios para ejecutar el adjunto A. del protocolo núme Berlín 29 de Julio. ro 12, El feld-mariscal conde Paskewitz ha dirigido la proclama si «Si esta suposición, la única posible después de- tantos empe guiente á los habitantes del reino de Polonia. ños explícitos y formales, fuese sin embargo desmentida por'los</t>
  </si>
  <si>
    <t>…iriéato que este general haya dado sus disposiciones para mantener la retaguardia recibió orden de mantener las que tomó el loKfllv ¿¿ tropas, tratará de reunirse al ejército del conde Paskewitz 18 roe hallaba jletras de Kikol con las fuerzas principales, y en1' que se halla en la orilla izquierda del rio.&gt; esteprnitóteme lard^^ perra-dar is-te'Wfigiw &lt; lEsta mafiiinfhasaiído-fiira JLúodm ellocd Cowlcy ,emha¡«gentei una batalla si avanzaban , para im…</t>
  </si>
  <si>
    <t>…das que tos para decir que varios .cuerpos rusos están en movimiento sobre se les habia ofrecido á las oficinas militares de los distritos, sobre Kalisch y Cracovia, puesto que el conde Paskewitz quiere cubrir si se debían ó no considerar como individuos retirados, con ante estos dos. importantes puntos antes de emprender nada definitivo rioridad al l.° de Julio de 1828, los sargentos', cabos y soldados contra Varsovia. Parece que el proyecto del gene…</t>
  </si>
  <si>
    <t>…terder cuerpo"dé infan Hasta el' l.° del corriente nada de importante había ocurrido tería, contado á su mando.: Las - trópas del éfétéito&lt; activo ,qoe se entre loe ejércitos del conde Paskewitz y del generalísimo po Judiaban en la Lituania déstinadas á perséguirb al «rebelde Gielgud, laco; ' ■ .y adertus un' gran nútrietode las que componían el destadamento El: mariscal Paskewitz continúa aproximándose mas y mas á ,que había quedado en Loinza' «n *L…</t>
  </si>
  <si>
    <t>…ho tiempo hace que se dirá una grau batalla en mo» a ver un grande acontecimiento, porque nuestro ejército ha asistido á una -las inmediaciones de Varsovia. Es muy probable que el mariscal Paskewitz solemne misa, y concluida, el generalísimo recorrió las filas para excitar el en .reúna para ello ido menos tantas fuerzas como las que se emplearon en la ba tusiasmo y.ql valor de nuestro» soldados.1 Parece que el generalísimo piensa dar talla de Ostrolenka;…</t>
  </si>
  <si>
    <t>…a Dieta ha enviado una go de apoderarse del pueblo fronterizo de Slupce. comisión al cuartel general de! generalísimo para informarse de las causas por Hace ya algunos dias que el conde Paskewitz recibió aviso de que un fuer que permanccc pasivo, y hacerle vería urgentcnecesidad de que presente ba te destacamento de polacos está destinado á marchar á Cracovia para organizar talla. Ésta comisión está autor^T-au para nombrar, si fuese preciso, otro gene…</t>
  </si>
  <si>
    <t>…al enemigo i abandonar aque contrado en nuestros almacenes. El general Dombrowski, nombrado por el lla posteion militar, que era sumamente fuerte y á retirarse precipitadamente » conde Paskewitz gefe del gobierno provisional;, ha dictado ya muchas provi Lovaina. dencias, que no se han ejecutado, por consecuencia .de la incertidumbre que reí- «Entonces ocupamos aquellas mismas posiciones, y ademas el camino real .na |obre el desenlace.de los asuntos p…</t>
  </si>
  <si>
    <t>…tula el teniente ge toridades á levantar el bloqueo de las casas en que se hallaban ¡os dichos neral Rudiger, se puso también en movimiento el ejército del feld-mariscal enfermos. conde Paskewitz en el dia 16, avanzando sin haber experimentado la menor Hasta el 12 de Agosto habia en Lemberg 4922 individuos atacados del có resistencia desde Lowiecz hasta Blonia, pueblo, situado á tres leguas y media lera , de los cuales habían muerto 2584 &gt; y curados:…</t>
  </si>
  <si>
    <t>…s reunidos de éstos últimos Ies habrán sin duda decidido á seguir la« negociar éxito muy digno de notarse." De 2ü0 personas qué en dicha población fueron ciones entabladas con el .conde Paskewitz. (Cl) . acometidas del rd/erV. sanaron 198, y las dos restantes murieron por no haber ___La Gaceta Je Augsburgo contiene el extracto de una carta de Berlín querido dejarse curar por aquel método. Mr. Reyer, testigo presencial de estas del 24. En ella se confi…</t>
  </si>
  <si>
    <t>…dra por los genoveses y venecianos. Se lamentan de que en lina carta de Berlín se explica asi: tan desastrosas circunstancias hayan faltado socorros; mas no hay que extrañarlo, El mariscal Paskewitz había dadoá la ciudad de Varsovia 15 dia» de tér porque los turcos, no solamente se negaron á prestar auxilio, sino que inhu mino para que se entregase. El 9 espiraba el plazo fatal: cinco días ames que manamente impedían y retenían á cuantos querían cooperar…</t>
  </si>
  <si>
    <t>…inas cor Piock, donde esmeraría ¡as Ordenes de S. M. I, Esta mañana el general Malarespondientes. En el primer choque fueron tomados los atrincheramientos cons chowski' remitió al conde Paskewitz un parte sobre el ejército polaco. La truidos al norte de Wola: estos no estaban cerrados por la espalda, ni el ene guardia imperial ha entrado ya en Varsovia, y la diputación que se habia di migo los defendió con obstinación. Wola y los jardines que se halla…</t>
  </si>
  <si>
    <t>…r podían dirigirse en derechura á S. A. El gran duque se ha aloja nicarme en 28 de Noviembre del afio próximo pasado, que en los casos del do en el palacio del gobierno; y el fcld-mariscal Paskewitz, que llegó aquella servicio de que queda hecho mérito, se sometan los individuos del cuerpo de misma tarde, pasó la noche en el de Belvedere. carabineros de costas y fronteras i las órdenes y autoridad de los Capitanes ge Las tropas rusas que entraron el 8 en…</t>
  </si>
  <si>
    <t>…, &lt; sion de»nn»»,«H'§«m¡go perdió mucha gente: los generalesGeitmar, Gorts- PAISES-BAJOS. • chakoflT, Ulizoff, y los comandantes casi todos fueron heridos, y hasta el mis mo feld-mariscal Paskewitz ha recibida una fuerte contusión. El gobierno, Bruselas 25 de Setiembre. la Dieta, las autoridades todas, la artillería, municiones, medios de defensa Parece,que. el dia 21 da¿ corriente algunos Individuos de la guardia cívica de todos géneros se. han dirigid…</t>
  </si>
  <si>
    <t>…anita Polonia , publica el parte oficial que sigue: rios en los Estados de la monarquía austríaca, un largo discurso, en el que se . . . »S. E. el comandante general feld-mariscal conde Paskewitz d’Erivan prueba que en todas partes ios cordones sanitarios han cansado, mucho nías mal ha recibido la noticia de que el cuerpo de ejército de Romarino, no pudien- que bien; porque su resultado no ha sida otro que e\de asustar y atemorizar ádo pasar.sobre la…</t>
  </si>
  <si>
    <t>…do. militar que ha acreditado en la rampa fia de Polonia, y.del. glorioso término ___ _Se lee en la Gaeeta universal el artículo de oficio que dice asi: de aquella. »S. E. el feld-mariscal Paskewitz d* Erivan, príncipe de Varsovia, salió Se ha disuelto enteramente el resto de la Dieta, que reunida en Zakroczyn, ayer de esta capital, y tomó la dirección de Modlin, con el objeto de obligar formaba el gobierno nacional polaco; y parte de los individuos que…</t>
  </si>
  <si>
    <t>Paskewítz</t>
  </si>
  <si>
    <t>…eriódicos de esta capital insertan el parte siguiente que dirigió á S. M. qué en seguida á observar el Wkra hasta la frontera prusiana: el 2.° cuerpo el Emperador el feld-mariscal príncipe Paskewítz el 7 de Octubre, sobre las de infantería estaba en Bezun, y el general Pablen en Lipno; el destacamento últimas operaciones militares en el reino de Polonia, y sobre la evacuación del general-mayor Doctoroff habia llegado también á Dulow , y el del tenien del…</t>
  </si>
  <si>
    <t>…r. de TheuX, hom ------ El dia 24 salieron de esta ciudad para Modlin S. A. I; el: gran duque Mi bre de rectitud y de talento; pero muy tímido, y bastante débil. (Idem.) guel y el príncipe Paskewitz: inspeccionaron las fortificaciones de aquella ____ Se lee en el Monitor belga lo que sigue: ciudad , y el 25 regresaron i esta. En la sesión de ayer después de una larga discusión ss aceptó por una ma Según orden dada el dia 2-1 del corriente por el príncipe…</t>
  </si>
  <si>
    <t>…de repente i las tropas: que presentasen lás armasf y en qite contenga el reconocimiento formal de Leopoldo t por Rey de los belgas, ¡■seguida se dirigió á galopeadondesehallabael príncipe Paskewitz ,á.qa¡en por las cinco Potencias, comprendidas la Prusia, y-sobre todo la Rusia, no . taludó con su espada; á cuya señal de&lt; hononcóntestó haciendo también pre por esto nos heinosfde persuadir que la'Bélgica se ha salvado; la única esperansentar i sus tropas…</t>
  </si>
  <si>
    <t>Paskewitz-Erívanski</t>
  </si>
  <si>
    <t>…laco, y obligarlo á que se rinda. Con fecha 23 del corriente nos avisan de Varsovia que el Emperador Ni Ha llegado á esta capital el general polaco Norawski. _ colás ha elevado al conde Paskewitz-Erívanski á la dignidad de príncipe, con Según noticias recientes el cuerpo del general Rozyski entro en territorio el título de Warszawski (príncipe de Varsovia), en recompensa del talento ide Cracovia, en donde ha sido desarmado. militar que ha acreditado en la rampa…</t>
  </si>
  <si>
    <t>Paskeyritch</t>
  </si>
  <si>
    <t>…io. masa. Parece que se trata de concentrar todo el ejército alrededor El regreso del Sultán, anunciado desde Andriñópolís para el 22, - de Varsovia. Las disposiciones que toma el conde Paskeyritch no hace esperar que se diferirá todavía la reforma, y que no se tur - dejan duda de que quiere dar una batalla decisiva. bará la tranquilidad que hasta ahora ha reinado aquí. El Sultán ha Se nota que la Dieta, á pesar de las circunstancias actual# y ganado lo…</t>
  </si>
  <si>
    <t>Paskraitz</t>
  </si>
  <si>
    <t>…ias, con el título de alteza; y le mandamos que deliberaciones se ignora, aunque según lo que han afirmado algunos oficialé* en lo sucesivo tome el nombre do príncipe Je Varsovia, conde Paskraitz de polacos, lo único que podrá hacer el ejército polaco, cercado por todas partes de tropas rusas, será el buscar un asilo en el territorio prusiano. El l.° dé este Erivan." ____ El número de enfermoa de^ cólera-morbo en S. Petersburgo desde que se ‘mes llega…</t>
  </si>
  <si>
    <t>Pastccwitz</t>
  </si>
  <si>
    <t>…de su comisión ó después de »ella, entren sus viudas ó hijos, si los tuviesen , en el.goce de lá.viude- mando, personal dé S. A. 1. el gran duque Miguel por delante'déS.- A. S. el príncipe Pastccwitz, á quien vitorearon todas con aclamación» udánimés. El»dad de 123 rs. de monte pío , según las reglas de este establecimien"lo : Que asi las pensiones, como las viudedades en su .caso, serán pa numero inmenso de personas que concurrieron para presenciar la ce…</t>
  </si>
  <si>
    <t>Pastor, J-oscf Vcotura</t>
  </si>
  <si>
    <t>J-oscf Vcotura Pastor</t>
  </si>
  <si>
    <t>…ratianes de ¡os partospor Eá atención 4 mérito y. distinguidcn senricios dcl mariscal de v. ‘it. Frece ptot gfdtjah* campo D. Santos Ladrón, segundo cabo del vireinato de Navarra, D. J-oscf Vcotura Pastor, cirujano que fue, en está corte dei bq»■y ^&gt;hernádor militar. de Pntiplona, ha j tenido 4 biepi ■'*! Rñr pitalgeneraLdé lá Pastan; segunda edicion, corregida y aumentamuestro Señor conferirlc'el gobiemo miiitar y politico de Ulpla- Pla can)advertencias;ytnot…</t>
  </si>
  <si>
    <t>Pastor, Josef Ventura</t>
  </si>
  <si>
    <t>Josef Ventura Pastor</t>
  </si>
  <si>
    <t>…ad 4inteligencia;,pues habien 29 estampas, que presentan el modo de disponer toda clase de ope do resuelto el general portugués que sus tropas campasen de raciones : compuesto por D. Josef Ventura Pastor , cirujano que lante de la pl*za de Rosas., y Riendo por consiguiente indispensa fue del hospital general de la Pasión,de ésta corte: un tomo en 4* ble llevar i equélpunlO todo el campó que estaba situado en dife - Se halla de venta á ^fi rs. en pasta ñi las…</t>
  </si>
  <si>
    <t>Pastorfido, Joaquín</t>
  </si>
  <si>
    <t>Joaquín Pastorfido</t>
  </si>
  <si>
    <t>…ento intestado de D. Valero una canongía de la catedral de Almería, vacante por muerte de Farlét , cadete que fue del Real cuerpo de Guardias de la Persona D. Antonio Lanfranco, á D. Joaquín Pastorfido, racionero mas del Rey, para que en el término de 30 dias comparezcan á dedu antiguo de la misma, y para la resulta 4 D. Rafael Tomas de Mon cirle por sí ó por medio de procurador en el juzgado privilegiada tes: para otra canongía de la catedral de Calahorra…</t>
  </si>
  <si>
    <t>Pastruir</t>
  </si>
  <si>
    <t>…gunos días que sa^ió &lt;fc Viena él:príncipe Gallitzin, 2S de Julio último,- acercá ¡de, la:.'iinposibilidad&gt;&lt;d¿ ^podendiins^ kenéral' mayorTúsqr /cbn: pTiegoi para él feld-mafiscn- conde Pastruir debidamente por Jas aiitotidádea de; policía Usirtiligencus d? líéwitz. '' ‘¿ü L -i v‘¡ ■ fumaría contra los reos aprehendidos por ellas en'd cortíairiioí láM mino de tres dias, prevenido por el decreto de reforma del ¡ramo de 14 de Agosto de 1827; y con pres…</t>
  </si>
  <si>
    <t>Pata, Antonio Gómez y</t>
  </si>
  <si>
    <t>Antonio Gómez y Pata</t>
  </si>
  <si>
    <t>…orden de 19 de Julio último se ha servido el Rey nuatro Se •1 trono enteramente entre dos democracias, seria solo un sillón, ei Rey gó! conceder privilegio exclusivo por 10 años á D. Antonio Gómez y Pata»,</t>
  </si>
  <si>
    <t>Patkruit</t>
  </si>
  <si>
    <t>…nrada para el bien de Ja nación polaca con el poder y la confianza da S.M. *,1«! cual se empleó la Cámara hasta las ocho de la noche, á cuya hora el conde sdFumoaosEIftld-mariteal conde Patkruit* Erivanski , gobernador «|U» dt VV'imhtlsta pidió, que con arreglo al orden del dia, continuase la discu ral iri rróse dt Paloma.” sión que quedó pendiente en la sesión anterior, extendiéndose bastante sobre AUSTRIA. la grande importancia de la cuestión, y as…</t>
  </si>
  <si>
    <t>Patriarca</t>
  </si>
  <si>
    <t>…á que la Cámara tome dicha propuesta en con testimoniales de su prelado de su buena conducta moral, adhesión áS. M. y. sideración. derechos de su soberanía, reservándose el Excmo. Sr. Patriarca délas. Indias Mr. Prunelle censura el sistema que actualmente se observa en la cria y tomar Jos informes secretos que" le pareciere con respecto á los que sean segla mejora de caballos. Mr. D’ Aulnay conviene con la opinión del Ministro; res. Y el que fuere n…</t>
  </si>
  <si>
    <t>Paulo</t>
  </si>
  <si>
    <t>…adoptada con el objeto entrado en Polonia con algunos regimientos. (Cot.) de obtener datos poséivos acerca del número y situación de los El 5 del corriente llegaron á Maguncia el príncipe Paulo extrangeros que residen én Jériey, .de Wiirtemberg y el príncipe Emilio de Hessc-Darmstadt, quien , El coronel Sharbortt ha llegado con uná mision diplomática después de haber tenido una larga conferencia con el gobernador de la corte de Berlín.; Este corotte…</t>
  </si>
  <si>
    <t>Pax</t>
  </si>
  <si>
    <t>…tar por-inforenesAe inteligentes. aidra átf ra.. ■ 1 A virtud de sobarana Real resoluciop de S. M., y por pro Jan*.—Astdujar. Trigo, á 44 rs. fanega: aceite á 354 rs. cidencia del Sr. Pax. y Fuertes, .juez Jptcrventor de la coa y renta «roba.,, - , . del Excmo. Sr, marques de Astorga »&lt;mnde de Altamira, a pu Baile», Trigo, 4 38:11. fanega: aceite 4,19 n. arroba. blica por 30 dies la subasta y venta á crédita contra, dicha casa, ten. Trigo, í 4…</t>
  </si>
  <si>
    <t>Pbhlen</t>
  </si>
  <si>
    <t>…argué tambien a! gefie de éstado mayor dado todas las disposiciones que creí oportunas, prescribí ál cuer del ejército, el condeToll, que ejecutase este movimiento que ofre po del conde Pbhlen, que formaba el ala izquierda del ejército, cía bastantes dificultades, pues era preciso atravesar tres barrancos: uñe defendiese el. camino real con la primera división . 7 que eje*- -la artillería del coronel Renne lógró avanzar; pero la caballéna np cútase…</t>
  </si>
  <si>
    <t>Pe</t>
  </si>
  <si>
    <t>…cante en la habU decUradrt formalnacate que debía y pieria guardar el staiu catedral dé; Oviedo póir muerte.de D. Isidoro Suarez del Villar, quo. (.Meneagero.') tu *!,-&gt;; - -"V1 i D. Pe&lt;^o;^ Íé&gt; ALttJr C¡enifuegóc. ___El.dfptfj* del orden ivaortz el siguieateñtore^rcrio de un fOtriofr. 'rras-.’íl •/ &lt;y S'.:;. •-• i¡iv ' i &gt; . . Igualmente te haservido St M- conceder honores de su secre _ - Jw^Dpcid vuestro nombre, apellido, edad, calidad y w…</t>
  </si>
  <si>
    <t>…y D. Josef Saldaña,y quedó por este último. Cuando se marca la luz de Gajo al S. i S. O., se está al E. de aquel bajo, Lengua griega. Primer premio: D. Gonzalo Lifian. Un segundo: D. Pe y ya no se puede hacer rumbo al norte. dro Sistemes. Otro segundo roe sorteado éntre D. Juan Fernandez de Castro, Nota. Las marcaciones arriba indicadas son todas de la brújula. D. Tomas Gabriel y D. Cirios Dóncel; y cayóla suerte á D. Juan Fernan Este fanal…</t>
  </si>
  <si>
    <t>…á bordo reclutas irlandeses que debían gue i admitir , las .24Tiltiitiaspropodckop^dcfinitivas é inmutables, • concurrir á la,invasión de. Portugal premeditada por el ex-Emperador D. Pe Pero lo que sé asegura, fundludípsp eghuen origen , es Iq.qne sigue: dro.. Lo» lectores se acordarán, sin duda que el objeto de la. ley sobre los reclu la Comete#,;:» de Londres en Junio último a),baron.de .VVdj* tamiento» extrangeros había sido ,el de iinpwfi* i…</t>
  </si>
  <si>
    <t>Pe, Julian</t>
  </si>
  <si>
    <t>Julian Pe</t>
  </si>
  <si>
    <t>…, D. Petcasio Lorrio, D. Josef Boville,.D, Po podrán hablar a un-tiempo 12 diputados dé Francia. Si se adopta este artículo, dro Gallego, D. Domingo Gallego, D. Bartolomé Erezuma, D. Julian Pe— t se cuida de as observancia, gozaremos todavía mejor de las bcllcias dcl go» logra, D. Mariano Gil López, D. Antonio López Fernandez. oten» representativo. CGf. sár P.&gt; ■ .Los premias de primer orden; adjudicados a jos externos, los obtuvieran . Antonio Gut…</t>
  </si>
  <si>
    <t>Pedro</t>
  </si>
  <si>
    <t>…a 8 de Julio de 1775 ; en la titución, y otras oraciones y 15 láminas finas. Se hallará en la li deBueno*-Aires, siendo ayudante de campo del teniente general brería de Rodríguez. D. Pedro bltrtih Carmefio; toma de ja.isla de Su. Catalina á los _Los suscriptores i los viages de Henrique Wattton al país de portugueses, 7 entrega de,ella; sitio 7 rendición de la colonia del las monas acudirán á la librería de Razóla fi recoger el tomo i.° sacrame…</t>
  </si>
  <si>
    <t>…- belgas, la heroica rcsistencia.de los.españolé*» la;antipatía,dy la*:' v’afof Vteí ldti pbkeOS'lefc h-itse’ftáísataari qaéi iihpoúble el que portugueses á la constitución ,de , D. Pedro,; lá séparacion,.dq ^iór^ iFtüt'nacidh^utPhc^dontab^Uno tíon]owtt¿millóhei dé almas pu*h landeses, alemanes é italianos «*&gt;^1813, la caidj.repentipa.ideE drtffiglté««'Jtóia,%íg*:gi*ítti»4!los fUsos.,,: ;.h i»iaijon i.l ■ grande imperio fundado sobre una legis…</t>
  </si>
  <si>
    <t>…a una ca- ■ es^ *' ‘fr. nongía dé Cuenca, vacante por n^uerte de D. Guillermo Hualde, á D.Ramon María Jaramillo Loaisa: para otra de Salamanca, ANUNCIOS. ■: vacante, por muerte de D. Pedro .Vázquez,Porga, áD.Antonino Alvarez García; y para otra de Calahorra, vacante también por Continúa el catálogo délas obrasqúe se hallan de,penta eneí muerte de D. Higinio María Almarza, á D. Angel Alcalde de , ; . , . , ^ la■ Fuente.- - •• - - • ...... t’ ‘ ‘…</t>
  </si>
  <si>
    <t>…h se hallen *&gt;Sehzllaban las cosas en este estado, y la irritación iba en au ba todavía en -Gstrolenka el' 1de este mes; y entre Diottowen y mento, cuando el día 5 de Abril hombro D. Pedro al marques de Lomza no.habia-tropas rusas ni: polacas. En Lomza, donde hay Baependy, ministró de Hacienda; marques de Acracaty, de Neguarnición rusa , ae hállx de comaqdante militar-el coronel de in- 'ocios extrangerrá; Alcántam*, dé Justicia; Luges, de Guerr…</t>
  </si>
  <si>
    <t>…eblo de París. Ayer por ap ya se había resta to; con estás disposiciones permanecía tranquila-la isla. (Covrür.). blecido la tranquilidad. (D. de los T).) . ___-Parece qué¿S.M. I. D. Pedro ha resuelto vivir tranquila ------ lord Ponsomby y,el general Belliard han salido yá de Bru mente sin promover cuestiones políticas. Preciso es confesar , que selas.-----------------------------. la suerte dé este Príncipe es algo caprichosa y.fatal. Perdió á…</t>
  </si>
  <si>
    <t>…trono nacido de este ginación... Entre los documentos de nombranvento de tutor de la principio se pueda exponer seriamente á las miradas de Ío» pueblos, 1 familia del ex-Emperador D. Pedro, abdicación del. imperio cu</t>
  </si>
  <si>
    <t>…ción del tron$ Astado que el de Rey, Emperador^ gefe&gt; libertador ó-protecrórconsdé la Réj¿ió* por él priucipeLeopoldó están-állanzdás,y se espera titUcidnaU Por éso aseguran qué I D. Pedro le parece; muy dhro ¿1 qué lá cuestion ,éstá'próxima ái concluirte. &lt;Cwrrír‘t,) . . ofició» y absólutairteílte no quiere 'volvei: á fóéi¿Vlo. Ha hécbó va T-ft ffpinion general, idice.e^Coutier, es,qué- el príncipé-Leoi rios ensayóspáradísempefiarlo, y ningúnó…</t>
  </si>
  <si>
    <t>…n su familia: se creía que este correo lá encontiátiá tal vez erí Camino. ’, _ El gobierno, siémjire bien inspirado, va á celebrar el aniver Lás persórias qué vert familiarmente á D. Pedro dicen que dé sario de la revolución de Julio. No hay que dudarlo: la noticia a.lgiirioi dias á ésta parte está mas melancólico. Se atribuye está es cierta , muy cierta, aunque el 'Monitor sea1 quien la'da; pero novedad: á lá oposición qtle la corte desterrada…</t>
  </si>
  <si>
    <t>…leal. de Varios documentos recibidos de Rio-Janeiro sobre los sucesos: - ... .... últimamente ocurridos con la familia imperial, añadiremos la si-; guíente carta del ex-Empcrador D. Pedro despidiéndose de sus REAIKS lOTERÍA*. amigos. . . «No siendo posible el que yo mé dirija en particular ¿ mis ífoticia de lot pueblos donde kan cabido los premiot HUjfOres de la verdaderos amigos, ya para despedirme de ellos, y agradecerles Real lotería modern…</t>
  </si>
  <si>
    <t>…. (Correo fromes.) querían batirse,porque seguramente con oficiales tan impíos Dios Rúan 22 de Junio.• los abandonaría. El generalísimo se presentó de improviso entre El Emperador D. Pedro salió antes de ayer de Cherburgo para los soldados^ alabó la piadosa costumbre de llevar escapulario, y Caen, en donde pasó la noche en ¡a prefectura. Ayerpor la mañana descubriendo su pecho les hizo ver que ¿1 también lo llevaba, y salió de Caen y llegó á es…</t>
  </si>
  <si>
    <t>…gloria^ de su^moderación, de.su paz y de su Union fraternal.”Lias' siguiente instrucción para gobierno ycuiapüaracnto de los «te fiestas , los vivas j las protestas de adhesión á D. Pedro n se re rciados. • &lt; v . ' •; ■ ■ - piten incesantemente. Veremos cuanto duran. .Articuloprimero. Loelenedorea.detakaReales consolidados prqentaráa calas oficinas de la Real caja de'Amortizacioii. en xkai lómala raiicrrivA. - ; Madrid, ^i aa cotnisionadosenlá…</t>
  </si>
  <si>
    <t>…ngreso desde Vanose dejó arrastrar por el espíritu de conquista, y después de ver pe- • ICCCT fofo, f n n^II «nátrnidnt eQ-loS pUDtOS nUS-IC- ü Fl nrincipal objeto de. ia vmida de D. Pedro i esta capital ^ moíos deKrápa^qÍKdAftéSpués sujeta al descrismo del sabler.;;r es’ dfcpofrw'qúe sii'hi)á'se"édBque' f la inglesá.,Pieea*que elPrlnci*|&gt;* Vota por4a adroisic^rd^l» ,18 .ayticujos, confiando en gueto**"- ha hecho venifrde Rqqu^qopdq de Funcbal(…</t>
  </si>
  <si>
    <t>…tristes pruebas de,esta Jporiorosá mortancfaiL ' provincias del Brasil; y aun añaden que ha sido embarcado el Jiijo &lt; Si nos agtiardará lá 'misma suerte? Muy.'probable^(‘sí se de D. Pedro, y que no tardará en reunirse á su familia. Está no atiende a la rapidez con que .«¡I contagio « propaga;, a sq exten-. ticia aunque muy verosímil necesita confirmación. ( El Tiempoi) sion , á su fácil compnicacjqn j v á,la símiiltínéidad cpn qúé^di-, ____El…</t>
  </si>
  <si>
    <t>418</t>
  </si>
  <si>
    <t>…consolidados 87 f. Acciones - ■ i * i .- ^ ** c delbénco 1515. Empréstito Real de España 621. Renta perpe C ^ V-..5Í.. tua de id. .a. ú.. .....«L Viena 18 ir Julio. W ex-Emperador D. Pedro llegó ayer á esta capital; coSabemos por un conducto de toda nuestra confianza qoe el mió.con el Rey, y asistió al concierto que hubo en este dia etr el Emperador había resuelto no salir de su capital, cualquiera que Palais-Royal. Debía ponerse en camino hoy…</t>
  </si>
  <si>
    <t>…. En una de las el primer lord del almirantazgo y el ministro de Negocios extranúltimas discusiones ha reunido el ministerio una mayoría de 128 geros, y que han convenido en que á D. Pedro y á su hija Doña votos sobre una adición que propuso el partido opuesto. María se hiciesen los honores correspondientes. ___ ;Han corrido voces contradictorias en la city sobre las inten «Estos honores se hacen siempre á todos les individuos enla ciones que s…</t>
  </si>
  <si>
    <t>…noble conde se ¡Cuántas reflexiones pueden hacerse sobre Portugal y los que defenderia suponiendo que D. Miguel éra uri usurpador, y que fueron , son y aspiran á ser sus señores! D. Pedro abdica él Portu era un bribón. Y ¡ no pudiera decirse orto' tanto dél Rey de los fran gal y conserva una corona en otro hemisferio. Un fac simile de lasceses: Este Soberano se halla en él caso que se supone á D. Miguel: grandes conmociones que agitan la Europ…</t>
  </si>
  <si>
    <t>…acramentos, &gt; impresa y existente en la Real imprenta, acudirán sible de haber perecido en un molino cuatro mugeres, y en otro •n el preciso término dé 30 días á deducirle ante él Sr. D. Pedro un jóveo de 1.8 años : y solo uno de estos cadáveres se habia halla de la Hoz, del consejo de S. M. en el supremo de Haciende, do el día 15 del corriente. quien como juez conservador de dicho Real establecimiento en Otros varios puntos de la península han suf…</t>
  </si>
  <si>
    <t>…uese, varios oficiales de todas graduaciones que aquí públicos., se hallan, han recibido orden de estar dispuestos i marchar al primer aviso*' ___Se Ira comunicado al cx-Emperador D. Pedro la noticia de que las tropas También ha corrido la voz que se habia despachado á la Haya un correo extra- • de la legenda portuguesa se han apoderado de la isla de S. Miguel (una de las ordinario, invitando al príncipe Albertoá^qucse ponga en camino pala vol…</t>
  </si>
  <si>
    <t>…estriña haya algunos diputa «i nuevo fondo con un beneficio de 10 por 100. (G. de F) dos que cobren sueldos, cuando su encargo es gratuito. Vitupera los gastos de El ex-Emperador D. Pedro ha salido hoy 24 del que rige en compañía los empleados: hace ver que la dura ley de la necesidad obliga á todos á eco de toda su familia para Meudon, sitio Real i 2 leguas de Paris. (O. de los Di) nomizar, pues el comercio y la industria se hallan en el mayo…</t>
  </si>
  <si>
    <t>…nfermos 14,909. en cuyos alrededores-formarán ún campamento, (kfonltcr.)' -Los alborotos de Hungría se van apaciguando, y según dicen de Pest, con ___ Se dice que el ex-Emj&gt;erador D. Pedro ha mandado buscar una casa para fecha de 12 de Agosto, no tuvieron por origen ningún motivo político, .sino su familia; pues en cuanto á él se asegura que debe volverse á Inglaterra den que las paisanos no-comprendiendo las disposiciones sanitarias creyeron a…</t>
  </si>
  <si>
    <t>…vida sirva para ex del jurado. • cavar millares de tumbas.'...!!! Cámara de los Diputados. i)Hé aquí en lo que ocupo mis dias y mis vigilias: hé aquí el asunto' conti ex-Empérador D. Pedro, acompañado de un ayudánte , toma asiento en nuo de mis meditaciones, de mis gemidos y de mi asombro. Cuando llegue á la tribuna de Casa Real. Leída el acta de la últíma sesión presenta Mr. Róger posotros la inundación de este rio dé muerte', cuyo cursó no pu…</t>
  </si>
  <si>
    <t>…e se ajustó dicho convenio. Haciéndose cargo del proyecto ha sido muchos afios hace! Por otra parte, de muchos siglos é esta parte ¡qué que se dice hay en Francia para favorecer á D. Pedro y á su hija en una expe gobierno cumple mejor sus contratos respecto al nuestro! No es mi ánimo ma dición contra Portugal, pregunta el noble lord si en un proyecto de esta na turaleza no se descubren fácilmente las verdaderas causas que mueven á los frannifes…</t>
  </si>
  <si>
    <t>…e Portugal volviese á ser parte de la familia europea. clarado al gobierno francés (sin duda con la mas cordial unanimidad) que in El gobierno anterior, negociando este asunto con D. Pedro; le encontró mediatamente debían evacuar la Bélgica sus tropas, sin que ninguna solicitud unas veces deseoso &lt;fc que Inglaterra tomase las armas para defender su causa; dei Rey Leopoldo pudiese empeñarla i consentir -permaneciese mas tiempo en otras inclinado…</t>
  </si>
  <si>
    <t>…omen sjériáménté' en considéracion. Con ó-té' motiehéitos días se habían difundido. (C.) vo sube 4 la tribuna Mr. Bigñori , y cri .qb. extcnso discurso prócüri fibeér Ver „ Cuando D. Pedro era Emperador del Brasil creo las órdenes de caballería que ha llegado el caso de reconocer la, iridgséndcncía de Pólúniá1,. pór' Cdnss— de la Rosa y del Sur con que S. M. s* dignó condecorar 4 MM. Scribe y Cuencia de dos circunstancias extrao’rd¡han«; uña .l…</t>
  </si>
  <si>
    <t>…la escuadra que manda el almirante Codrington, con di partido, y haberse unido á los actúala ministros, votando por la reforma. rección á Lisboa. Bien sabido es que los agentes de D. Pedro han dadc¡ prin (.Moming-Post.) cipio á sus operaciona, y que ayer tarde se entregaron los fondos necesarios —Una conmoción general reina en el Levante, y se asegura que los rusos para la compra de dos bájela, el Asia y el Congreso, que se hallan en servi han…</t>
  </si>
  <si>
    <t>…á un tratado definitivo entre las dos nos que paguen el censo determinado por la ley. Después de una breve discu partes. sión , queda desechada la propuesta. ____ El ex-Emperador D. Pedro ha ¡do al teatro del Odeon, en donde se re Comienza la discusión del proyecto de ley sobre la dignidad de Par. Mr. presentaba la pieza Catalina ss, á la que por lo regular asiste mucha gente. Charles Durieux dice, que la opinión general se haila dividida sobr…</t>
  </si>
  <si>
    <t>…1540. Empréstito Real de España &lt;531- Renta perpetua de id. 47. diciendo que este, ocupado exclusivamente en el cumplimiento de sus deberes, no ------El empréstito contratado por D. Pedro en Inglaterra es nominalmente de ha cuidada de su ínteres personal , para pensar solo en el bien del Estado, en dos millones de libras esterlinas (unos 50 millones de francos) al /.7 por 100. cuyo favor se siente capaz de cualquier sacrificio: que las circuns…</t>
  </si>
  <si>
    <t>…recibió :cl Rey en la salí del trono y rodeado de todos sus ofi nianas llegan á 809 hombres, los cuales deberán reforzarse dentro de poco ciales á Mr. Darocha,1 embajador de S. M. D. Pedro 11, emperador del Bra con 309 reclutas. Las tres brigadas de artillería se hallan en el completo de sil : fuc-conducido á la audiencia por el conde S. Mauricio, introductor de guerra, y entre las tres tienen 300 piezas y 69 caballos. embajadores; y despules d…</t>
  </si>
  <si>
    <t>…Octubre. de se aseguraba que habian muerto allí algunos enfermos'con síntomas análo gos á los del ¿dieres. La cosa era por sí inverosímil considerada la marcha or El ex-Emperador D. Pedro está en la tribuna de la casa Real. Después de dinaria de la enfermedad; y habiendo ademas el dato de que no hacian mérito . leida el acta se da cuenta de varias exposiciones, entre ellas un» de Mr. Legat, del contagio otras correspondencias contemporáneas y…</t>
  </si>
  <si>
    <t>…o en la relación de pensiones gado demasiado. del presupuesto de distribución de este ministerio: que ademas de ser ascendi ____ De un dia á otro se espera en esta a! ex-Empcrador D. Pedro que viene dos á cabos de brigada de línea, si fuesen aptos al intento , los carabineros que «le Paris. te hallaron en la misma acción Manuel Vidaone, Agustín Hidalgo, josef ____ Anteayer 3 se publicó en Bristol la proclama del Rey. _E1 mismo dia se Rubio, Fra…</t>
  </si>
  <si>
    <t>…es acaba de dar ta orden de embargo con &gt;sLa monarquía electiva se habia establecido en virtud de 1a soberanía po respecto á los navios destinados á ta expedición del ex-Emperador D. Pedro pular; sin embargo no se convocó á ta masa del pueblo para que concurriese á contra D. Miguel. El Congreso que había arribado á tas Dunas y tas fragatas la forma de este gobierno. Algunos Diputados forjaron una constitución, y Juno y 1a Asie que estaban en Gr…</t>
  </si>
  <si>
    <t>…!iil,mMSainmediatamente. £ ^ J s ^ ^ v -j* 9 • ^ f J ^ f f con fecha sigue: .Escriben de Alejandría Setiembre lo qu* 6 de todasnecer aun ayudado y protegido Ustentitivas porto» de D. Pedro, ir ^ A ..a.._aapesamos a —sus estra .L'.haciendo......a ¿latBL.T*:c-.c«*-i.l.»céléhrcoífitlttífá muy■ una —3-1--.--vida trister'el _ » * «Aquílandeses. ''' / i (víiíiofi et íñir(.) ____ El 9 del presente hemos Tecibido noticia» de la China, que a,la verdad g…</t>
  </si>
  <si>
    <t>…el Portugal continúan en el mismo estado: todavía siguen em comisión es de 2$ por loó, los intereses se pagarán en Paris, y en toda la se bargados los seis buques y los agentes de D. Pedro esperan aun que nuestro mana próxima se publicarán las circulares del empréstito, que se ofrecerá al gobierno los proteja. (Id.) público al 70 por 100, lo que unido á la comisión presenta un beneficio bas tante razonable. (Cot.) FRANCIA. ____ Los diarios de N…</t>
  </si>
  <si>
    <t>…Consiantina y de Oran hecha __ Acabambs de rtber’qus ddepósito de ía primera división &lt;fc tropas de al bey de Tunca. Éstaacta, que ha sujetado á losnaturales y habitantes del país D. Pedro, establecida en la isla dt los Perros, fue obligada ayer á salir de á un impuesto mucho mas grande que el que pagaban antes, Ira excitado su re sus acantonamiento* por una división de la nueva policía, enviada expresamen sentimiento. Otro motivo de estas desa…</t>
  </si>
  <si>
    <t>…no habiéndolo, ella; ____ Cuitro buques que deben componer una parte de la expedición del exta en el arrendamiento la parte que le corresponda en los frutos decimales en Emperador D. Pedro contra Portugal, y que habían sido detenidos, acaban de los puntos correspondientes á una buena y equitativa distribución; quedando *er desembargados. Estos buques son le Congris, VAsie, la Junan y la Fri después los partícipes que quieran el arrendamiento en…</t>
  </si>
  <si>
    <t>…campañas de invierno. na para el conde de Appony. Parece que estos pliegos son relativos á la ___ -Desde el parte del 26 ha' habido en Sunderland enfermos nuevos, 4 expedición de D. Pedro, que no ha merecido la aprobación de dos Potencias han sanado y 5 han muerto: quedaban 31 enfermos. del Norte. Añaden que estas han manifestado su disgusto á los dos gobiernos Aseguran que en los partes de oficio que se lian dado sobre el cólera, so que favor…</t>
  </si>
  <si>
    <t>…e Mustafá-bajá, tubre último á que por todo* los medios posibles reclutase gente para el servi calculando que una larga y aun obstinada resistencia siempre seria inútil, se cio de D. Pedro, y que el dicho sir John Scott Lillie me había también en había decidido á rendirse, á discreción, y que había suplicado se le enviase á cargado hiciese los desembolsos necesarios para el efecto; y no habiéndome pa Constantinopla para saber tu suerte, y oiría…</t>
  </si>
  <si>
    <t>…do á Europa ante* de la sesión ante vanta lakhou. . rior; y. S. M. senlía-enlonces que se difiriese poraigunos otros motivos el re «XAWeti. conocimiento de D. Miguel; mas entonces D. Pedro no¡ había dado la cara París 11 dt fiieimirt.como lo ha hecho ahora; bien que no por esto la expedición portuguesa es i mi parecer menos digna del mayor desprecio. Ella no tiene ninguna tras- (Continuación del correo anterior.) oendcncm mienti nse* expedición…</t>
  </si>
  <si>
    <t>…;'., .§4 pool en iLbuca de vapor brd: Élurnay con destino £ Belleisle para reuniría, ! V'íEl ministrode Comercio;.preséntt¡un:jrop|ttoJlr ley pÓt'eLeüal se con a la escuadrilla de D. Pedro. Resulta de las declaraciones hechas ante Mr. cede al gobierno un milIoiTde francos con destino' át fomento “de la pesca del tMttkrrHHIto magistrado, que Jos agente» del ex-Eroperador del Brasil '-h*- bacalao y de la ballena ; y ot*m 30 pr9yeútn»:de Jey,dai^…</t>
  </si>
  <si>
    <t>…n el extrangero; y La Gaceta Je Francia en un artículo de Miscelánea política, en el que ha llegado á su noticia haberse interrumpido las negociaciones relativas á cuál aconseja á D. Pedro que someta sus derechos sobre el Portugal á la deci un casamiento entre Doña María y D. Miguel; pero esperaba sin embargo que sión da un tribunal compuesto de jueces nombrados por las Potencias europeas, los Ministros tendrían cuidado de que la parte tomada p…</t>
  </si>
  <si>
    <t>Pellicer, Josef</t>
  </si>
  <si>
    <t>Josef Pellicer</t>
  </si>
  <si>
    <t>…ua francesa. Primeros: D. Josef Mascara* y D. Francisco Javier 9. ° D. Hugo de Moneada, D. Antonio Covarrublas y Leiva, el Cardenal Silíceo, Antonio Perez, Bartolomé de Carranza y D. Josef Pellicer. Burgos. Segundos: D. Antonio Heredia y D. Antonio Socueva.. rt». D. Pedro González de Mendoza, Vasco NnOez de Valboa, D. Melchor de Ma Lengua ingleta. Primero: D. Pedro Madrazo. Segundo: D. Josef Ro canas, D. Josef Carrillo de Atborooz, Fr. Francisco Jiménez…</t>
  </si>
  <si>
    <t>Pellicer, Juan Antonio</t>
  </si>
  <si>
    <t>Juan Antonio Pellicer</t>
  </si>
  <si>
    <t>…ala, D. Josef Valenzuela Fajardo, D, Angel de Santibadex, O. Andrea Sa Madrid 7 de Setiembre. gas: izaba 1 López, el marques de Vlllalta, D. Ventura Ferran, D. Felipe Díaz Ortega, D. Juan Antonio Pellicer y D. Antonio Colombi, 6 los representantes de estos, se El Rey nuestro Señor ha tenido á bien nombrar para una canongía de la presentarán en la referida contaduría para enterarles de un asunto que les interesa. metropolitana de Granada, vacante por fallecimiento de D. Manuel Josc…</t>
  </si>
  <si>
    <t>Peña, Andrés</t>
  </si>
  <si>
    <t>Andrés Peña</t>
  </si>
  <si>
    <t>…4 ** publica el Real decreto por el blar con elegancia,; y un método fácil'de construir el latín coa que S. M. ha tenido á bien mandar con fecha del 2 que el bri acierto: su autor D. Andrés Peña. Se hallará en Madrid en la li gadier D. Isidro de Aimeida pase á las órdenes inmediatas del brería de Cuesta, en Salamanca en la de; Blanco, en Santiago en vizconde de Molillos, gobernador de la provincia de los Algar- la de Rey Romero; y en Vaüadolid én la_…</t>
  </si>
  <si>
    <t>Peña, Santiago’de la</t>
  </si>
  <si>
    <t>Santiago’de la Peña</t>
  </si>
  <si>
    <t>…ón, anotada y adi tenciados militarmente en consejó le guerra 18 reos de los que cometieron el cionada con las últimas Reales cédulas y órdenes vigentes' hasta el año de 1819, poe D. Santiago’de la Peña: dos tomos én 4.° Se hallarán én la librería de Rasóla á 48 rs.. nefando crimen de rebelión, intentada por el segundo .'regimiento de Lisboa en rústica y jd en pasta. &gt;' . *n la noche dc! 2I dél mismo mes de Agosto; y en desagravio de las leyes ---- rErcvec.…</t>
  </si>
  <si>
    <t>Peñalver, J. L.</t>
  </si>
  <si>
    <t>J. L. Peñalver</t>
  </si>
  <si>
    <t>…explicado que le échenÜúa- ifdemü en el conservatorio Real de artes y oficios de Paris, pór el baro$ Dupín; traducido al castellano de .'orden del Rkx. nuestro SeESPAÑA. 4ór, por D. J. L. Peñalver de láJTorre: itoipo i.°, contieneia MMriJ jsdeDicirmbrs. geometría. Se hallará cu la U.brería de Collado á.ao rs. va. en, Han llegado periódicos de Paris que áicsnzan llAhd if rústica. El a» se habi».pronunciado,¡sejunila £Wfj¿j&lt;in«, la sentencia &lt; Aft—§nr¡/i…</t>
  </si>
  <si>
    <t>Peñalver, Juan López de</t>
  </si>
  <si>
    <t>Juan López de Peñalver</t>
  </si>
  <si>
    <t>…- "i Ornalo de Círioba d ta conquista de Granada, escrita por el caballero Floriau. , Mr. Jay, tajando de la tribuna: «Esta ley urge muchísimo-, mas vale «lar Publícala en español D. Juan López de Peñalver, en freí tomos en 8.° El particular pon i los pobres, «pie hacer grandes discursos sobré la miseria del pueblo.” aprecio que ha merecido del público esta obra, desde que por primera vez se dld 4 la. Mr. de Brise suplica á la Cántara señale el lunes para discu…</t>
  </si>
  <si>
    <t>Pencherzwki</t>
  </si>
  <si>
    <t>…gskurgo!) halla al otro lado del Bug, que ha pasado por las inmediaciones de PAISES—BAJO».' líur. La comisión de las vaivodias de Podlachia, cuyo comandan te general es todavía el general Pencherzwki, se ba trasladado des Bruselas \de Julio. _ • de Siedlice á Biala. El príncipe Leopoldo saldrá de.Londres el día Jó. del cor-, v .Se sabe que los generales rusos han sido llamados á Therespot riente; pasará la primer noche en. Calais-; seguirá el icamino de p…</t>
  </si>
  <si>
    <t>Pene, Clementa</t>
  </si>
  <si>
    <t>Clementa Pene</t>
  </si>
  <si>
    <t>…necesitan cóman- -han quedado por fallecimiento de D. Felipé Bcniiia ; vecíno que tarjo*; ellos hablan directamente al corazón de los napoliiahóe. Al fue de esta corte , uñado Con Doña Clementa Pene , 'ocnrrido leerla* esto* no podrió menos díe prorutfipir ¡ana el Rey!; y esta abintestato el i.* de Noviembre último, pan que en él pfédso y voz dé agradecimiento, de lealtad, de amor, de gozo y de entu peraatorio término da 30 diat acudan al juzgado dét Sr.…</t>
  </si>
  <si>
    <t>Peón, Josef Pedregal y</t>
  </si>
  <si>
    <t>Josef Pedregal y Peón</t>
  </si>
  <si>
    <t>…á estos; quienes en unión coa la provincia deAstúrias.......................... hJs qtie se les habian agregado pretendieron apoderarse de la capi Secretario. El perpetuo por S.M. D. Josef Pedregal y Peón, tal; y en Afectó-lo lograron el dia 28 de Agosto, habiendo el an individuo de númeró.’y mérito de ella y de otras varias del reino. terior dado una batalla en S. Victorino, en la que parece róurieS- . ’ • f . ron por parte de los primeros 4 oficiales y 19 so…</t>
  </si>
  <si>
    <t>Per, Juan Bautista</t>
  </si>
  <si>
    <t>Juan Bautista Per</t>
  </si>
  <si>
    <t>…nistro de Instrucción pública y Cultos. frente Real, en cuartilla de merca imperial. Mr. Leveque de Pouilly, fundándose. en los funestos resultados que pro 15. Ñuño Nufiéü Rasura, D. Juan Bautista Per», Lain Calvo, D. Gerónimo Gó dujo la ley de 1791 sobre el juramento del clero, pide se declare no há lugar mez de Huerta, Pedro Navarro y D. Gaspar de Guzman y Pimentel. Id. Fr. Juan de Jesús María, el Mtro. Vicente Espinel, D. Martin Bautista de Ca á votar.…</t>
  </si>
  <si>
    <t>Peregaux</t>
  </si>
  <si>
    <t>…1.a de Diciembre. men dinero á premio, con el fin de atender á varios objetos de utilidad pú blica. Se mandan imprimir y pasar á las respectivas comisiones. Jura y toma asiento el conde Peregaux, uno de los Pares últimamente ele Mr. Dupin lee el informe de la comisión sobre el proyecto de ley relati gidos. El Presidente nombra las comisiones que han de examinar varios pro vo á los ascensos en la marina. yectos de ley presentados á la Cámara. El Minis…</t>
  </si>
  <si>
    <t>Pereti, Francisco</t>
  </si>
  <si>
    <t>Francisco Pereti</t>
  </si>
  <si>
    <t>…en qué.!.*.duquesadé Berifjrt Josef Réig y Martí; para la de. Liria á D. Vicente Cañas] para: juisó últimamente dos dias de incógnito enJa aldea de Paquis,tjun- , la de Jarafuél á D. Francisco Pereti; para la de Guadjlet y su' to 4 Ginebra, y que dmde.aUi salió para Turin por Aix yOiam-. valle á D. Josef Cabezas; para la de Callosa de.Ensarriá 4 D. Pisbery."1 *(Cotidiana.)* 4 * * * * cúal Péréé; para la de Pojop, Nucía y Benidorm á DI Antonio EKrihtn ó* M…</t>
  </si>
  <si>
    <t>Perez, Antonio</t>
  </si>
  <si>
    <t>Antonio Perez</t>
  </si>
  <si>
    <t>…han quedado por fallecimiento, de di una capellanía de Reyes de Toledo, vacante por renuncia de Don cho Tejada, en el juzgado del Sr. Cavia, alcalde de.cprtc, y es lomas Muñoz, á D. Antonio Perez : para la canongía lectoralde cribanía de. Montoya; y de no hacerlo, les paran perjuicio. __ Por el mismo juzgado y escribanía se cita 4 los que se crean con dere cho 4 -los bienes de Antonio Muñoz, que-falleció intestado en el (1) Esta nueva nñiéstn de verac…</t>
  </si>
  <si>
    <t>Perez, Francisco de Paula</t>
  </si>
  <si>
    <t>Francisco de Paula Perez</t>
  </si>
  <si>
    <t>…va muchos afectos y partidarios de. ,1* ex-. para la deiBuñol 4 D. Francisco de Paula Ortiza; para la de Pego femilii U««l dé Francia; estos mártires de la legitimidad han sido. a'D. Francisco de Paula Perez; para la de Castellón de Ampu— muy bien recibidos en ésta corte, y las autoridades acreditan su rias á D. Casimiro Hernández; para la de Valls .á D. Josef Ro-" consideración y respeto aun én las mas pequeñas atenciones.- MM., mero Qrtega; para el corregimient…</t>
  </si>
  <si>
    <t>Perez, Juan.Antonio Bernal</t>
  </si>
  <si>
    <t>Juan.Antonio Bernal Perez</t>
  </si>
  <si>
    <t>…un mismo cadáver 8cc.: quín Ruiz Arechavaleta: panel de Avila £ D. Juan Caro y Mu* un cuaderno en 4&gt;°, rústica, á 3 rs. Se hallan en esta corte en la rioz: para el de Chinchilla £ D. Juan.Antonio Bernal Perez: paos libircría de Escantilla. el de Carrion de los Condes £ D. Esteban Martínez Celis: para El libro de oró de Séneca, ó sea sus Aforismos morales, y el de Rcinosa í D. Telesforo Contreras: para el de Cáceres £ los de Aristóteles y Platón, en castellano, con…</t>
  </si>
  <si>
    <t>Perez, Nicolás de León y</t>
  </si>
  <si>
    <t>Nicolás de León y Perez</t>
  </si>
  <si>
    <t>…D. Joaquín Antonio Hernández; para el de Astorga á D. Juan de mostrado que el. ministerio bien penetrado de lo que exige el actual atado de S. Juan Benito; para el de Alcaudete i D. Nicolás de León y Perez; para el las cosas , ha tenido la franqueza de manifatar se convencimiento, sujetándose de Velez-Málaga á D. Francisco Tárrago y Riquelme; para el de Alcalá de al mismo tiempo á lo que era útil, conveniente é inevitable, como lo han Henares á D. Juan Josef Bl…</t>
  </si>
  <si>
    <t>Pérez, Rafael</t>
  </si>
  <si>
    <t>Rafael Pérez</t>
  </si>
  <si>
    <t>….del. s¿hftré anunciado por telégrafo á aque crean con. derecho á los bienes que han quedado por fallecimiento lla ciudad .el dia anterior. los' alborotadores habían presentado dé D. Rafael Pérez, vecino que fue de la misma villa,'para que fuerza limponente ; jéró el gobiemo triunfó, y la tranquilidad «n el término de 20 dias comparezcan á deducirle, y de nó hacer .quedaba ^establecida, - encargándose por el mismo telégrafo á las lo les parará perjuic…</t>
  </si>
  <si>
    <t>Perez, Vicente Vizcaíno</t>
  </si>
  <si>
    <t>Vicente Vizcaíno Perez</t>
  </si>
  <si>
    <t>…id.: meida, nueva edición en un tomo con 25 láminas finas. Se vende eo la librería de Razóla á 26 rs. en pasta. según su clase. ■ Dirección de alcaldes ordinarios y pedáneos ; por D. Vicente Vizcaíno Perez, cuar Navarra—Pamplona. Trigo, á 14 rs. el robo: cebada, £ 7 id.: aceite, ta edición, reformada y adicionada en lo mas esencial é interesante por D. Santiago 4 4o rs- arroba: vino, á 6b rs. el cámaro. de Alvarado y la Peña: un tomo en 8.0 Se vende en la libre…</t>
  </si>
  <si>
    <t>Perez-Hinojos, Benito</t>
  </si>
  <si>
    <t>Benito Perez-Hinojos</t>
  </si>
  <si>
    <t>…4 D. Josef AriRo y Zeperuelo: para una cattongía de la catedral de Almería, Aparece finalmente: l.° La satisfacción puntual y activa de las obligacio vacante, por fallecimiento de D. Benito Perez-Hinojos*, á D. Rafael Tomas nes: 2.° La notable equivalencia de tes gastos liquidados con el presupuesto de Montes:-para una ración de la misma catedral, por promoción,de D. Joaquín la reforma, comprobada por una demostración mas completa todavía que las anteriores:…</t>
  </si>
  <si>
    <t>Pery, Joaquín María</t>
  </si>
  <si>
    <t>Joaquín María Pery</t>
  </si>
  <si>
    <t>…pudiéndose considerar có rina D. Domingo Monteverde, y el comandante general del arsenal de la mo la primera tentativa hecha por el gobierno para moderar este sentimiento. Carraca D. Joaquín María Pery llenaron en las críticas circunstancias en que Dentro de cuatro semanas es preciso que sepamos hasta que punto el gobierno se vieron envueltos en la referida ocasión todos los deberes que les imponían y el Emperador habrán conseguido que se mitigue la viveza…</t>
  </si>
  <si>
    <t>Pest</t>
  </si>
  <si>
    <t>…me he resuelto á participárselo á V. E. tablecido: 71,256 han muerto; y 34,736 continúan todavía enfermo». (G. de - »A esto debo añadir que si no miráis mis operaciones contra el general Pest et Offtn.) Romarino como impedimento para que se mantenga el armisticio concluido 1TAIIA. entre nosotros, atenderé solo al enemigo con el mayor cuidado, á fin de daros Poma 22 de Setiembre. pruebas en todas ocasiones de la sinceridad de mis miras. De lo contr…</t>
  </si>
  <si>
    <t>Petrés, Barón de</t>
  </si>
  <si>
    <t>Barón de Petrés</t>
  </si>
  <si>
    <t>…la revolución estable __Se cita á los acreedores de lá. difunta señora' condesa de Pecerse en la península sin asolar : antes la mayor parte del pais. En flalva, viuda qué fue del brigadier Barón de Petrés, para que den&gt; -España y Portugal se ha-descubierto ya el gran secreto de la paz, tro de 20 dias' comjiarezcan a déÜücir su derecho en el juzgado de •que es armar las mayorías sanas de todos los pueblos contra las me- la capitanía general del ejército y reinó…</t>
  </si>
  <si>
    <t>Pfual</t>
  </si>
  <si>
    <t>…a hayan sosegado enteramente todoa los alborotos. " el resultada de partes recibidos anunciando nuevos desastres,y lá situación tan —---- Los asuntos dé Neüfchatel han obligado al'general Pfual i hacer atro crítica en que sé encuentra el' ejercitó de ocupación por ios frecuentes ata viage á la Suiza como.pleni potencíanosle S. M. No cera este pala de sacar Ven- - ques de los beduinos. (Cotí)</t>
  </si>
  <si>
    <t>Pfuel</t>
  </si>
  <si>
    <t>…lamento. na, le autorizamos á recurrir ¿ ella. Por último, confiado en lasluccs, yen el El Presidente dijo entonces: La Cámara decidió ayer en cierto modo que' zelo acreditado del caballero Pfuel, en el conocimiento que ha adquirido del hoy se votaría el proyecto de ley de que se trata. país y de sus habitantes, y en el aprecio universal que le ha gtangeado su per- Mr. Pirson arrojándose precipitadamente á la tribuna dijo: Ya estoy en . manencia en el…</t>
  </si>
  <si>
    <t>Pgskeyvitz</t>
  </si>
  <si>
    <t>…cnR qúé téniin'júnK á^'faiéncionadi aldea; pero estas noticias necesitan El general Dombrowskí ; nombrado' 'presidente del- gobierno provisional '"v :: ski reino de Polonia por el conde Pgskeyvitz, deberá establecerse en Kalisch. ..'a.h!! ci.o iV-.'.nrqcs \'-r-::r'Edb»’8-«lñ'iSrt**íre. Se asegura que se intimará por tre* veces'i Varsovia que se rinda, y en casp de negarse á ello se comenzará á bombardearla, y seguirá esta operación ' í. Mili*mshdadó'tf…</t>
  </si>
  <si>
    <t>Phúla, Francisco de</t>
  </si>
  <si>
    <t>Francisco de Phúla</t>
  </si>
  <si>
    <t>…de Salvatierra, y,está. adjudicadacomo vacante al Real fisco. Quien quisiere hacer postura podrá verificarlo .por 57 , 58, 13 , 72 y 4. , laléscnbmía al cargo, én dicha ciudad, de D. Francisco de Phúla El premio de'2500rs.ro. ccocedidoea sadaextrsccioa i lm Ribera. EN IA IMPRENTA REAL ,</t>
  </si>
  <si>
    <t>Pianciani</t>
  </si>
  <si>
    <t>…que sigue, según asegura ia misma Gaceta. Rospigliosi, duque de Zagarola, el caballero Alejandro , ios du «Se paseaba S. A. R. en un soto cercano á Edimburgo en ques Torlonsa, ei conde Pianciani y el caballero Valentín!. (Dia compañía de tres de su casa y de Mr. de Vilatte, su ayuda de rio de los Debates.) cámara. Se le antojó á S. A. R. adelantarse á su comitiva desa .____Se podrá formar una ide3 muy exacta de la importancia de fiándoles á correr -.…</t>
  </si>
  <si>
    <t>PicbitschUn'</t>
  </si>
  <si>
    <t>…ñ del mal verdaderos bienes cuándo lojuzjgá Antes de ayer por la noche regresó á esta desdé el cuartel ge conveniente para su mayor gloria, ha permitido que los gefes de neral del mariscal PicbitschUn' cmcíal-de nuestro ejército. Según las facciones caigan en otro error, fruto de su criminal ceguedad. él, quedaba el mariscal en Rídu cerca de Pulawy disponiéndose i «Convencidos estos facciosos de que se habían engañado en la pasar á la orilla izquierda del V…</t>
  </si>
  <si>
    <t>Piermarini, Francisco</t>
  </si>
  <si>
    <t>Francisco Piermarini</t>
  </si>
  <si>
    <t>…¿ ve. (Ruido.) ... . . tituto y de la escuela de declamacion'española asistieron 4 este acto. El direc Prosiguiendo Mr. Laurence. su discurso, dice qué un gobierno que después tor D. Francisco Piermarini, con su esmerado zelo y como maestro de canto de manifestar su sistema no ,ba podido hallar una mayoría que lo sostenga, es que también es, hizo ejecutar las piezas sigúientespor los discípulo* de su clase? . un gobierno sin fuerza V no inspira confianza; muc…</t>
  </si>
  <si>
    <t>Piertnapni, Francisco</t>
  </si>
  <si>
    <t>Francisco Piertnapni</t>
  </si>
  <si>
    <t>…por ningún pretexto estos vite hecho por el mismo , y.de acuerdo con, el directofyde .dicho interesas materiales .que nuestros liberales miran hoy con tan or Real.establecimiento D. Francisco Piertnapni, concurtioi-rm núr gulloso desden. En este caso el interes político se une al interés mero ponsiderable de macstros y aficionados de los mar peritos, di mercantil para obligar al.mipjijerio actual á mantener unas rela esta capital. . .. . •’ ciones que no por…</t>
  </si>
  <si>
    <t>Pietmszynski</t>
  </si>
  <si>
    <t>…ente en Szlubowo hay acantonados 33 Rey de los Reyes, os anunciamos esta triste noticia, que ha su cosacos. mergido á nuestra familia en la mayor amargura. Dado en Ale El teniente coronel Pietmszynski que manda los cuadro» de jandría,, cerca de Peterhoff, á 29 de junio del año de gracia da la landwehr, recibió el dia 9 orden de.perseguir á los cosacos de 1831, y de nuestro reinado el 6.° — Firmado. =:N¡colas. Szlubowo: por un oficial ruso que hizo prisione…</t>
  </si>
  <si>
    <t>Pietruszinski</t>
  </si>
  <si>
    <t>…príncipe polaco Román Sangujzko, que se oculta Las tropas que tenemos frente de Plozk están mandadas por el te en el Campamento ruso bajo el nombre de Lewiatowicz, ha sali niente coronel Pietruszinski. A las inmediaciones de Racionz en el do para Kiew, y se cree sea Con alguna comisión. pala ti nado de Plozk ha llegado un destacamento considerable de Los generales Rybinski, Romarino y Jagmin quedan bajo las infantería y caballería rusa; asimismo 300 cosaco…</t>
  </si>
  <si>
    <t>Pigott</t>
  </si>
  <si>
    <t>…libres y á los libertos de las colo Sir Walter Scott se embarcó el 29 con su hija á bordo de la fragata Bar- nias, sin distinción de color. Se manda imprimir y distribuir. Aam, su capitán Pigott, y se dió á la vela en el mismo dia para el Mediter Se aprueba un proyecto de ley para dar un suplemento de2009 francos, á ráneo. ’ fin de acabar de pagar las pensiones concedidas á título de recompensa nacional ____ Se asegura que los Ministros están haciend…</t>
  </si>
  <si>
    <t>Pimentel, Gaspar de Guzman y</t>
  </si>
  <si>
    <t>Gaspar de Guzman y Pimentel</t>
  </si>
  <si>
    <t>…Ñuño Nufiéü Rasura, D. Juan Bautista Per», Lain Calvo, D. Gerónimo Gó dujo la ley de 1791 sobre el juramento del clero, pide se declare no há lugar mez de Huerta, Pedro Navarro y D. Gaspar de Guzman y Pimentel. Id. Fr. Juan de Jesús María, el Mtro. Vicente Espinel, D. Martin Bautista de Ca á votar. Asi lo resuelve la Cámara. rniza, O. Jorge Juan, el Conde de temos y D. Antonia de Ulioa. Varios fabricantes y artistas de Paris solicitan que la Cámara fije cuanto I y.…</t>
  </si>
  <si>
    <t>Pineda, Mariana</t>
  </si>
  <si>
    <t>Mariana Pineda</t>
  </si>
  <si>
    <t>…pción de las máquinas de mas general utilidad que hay E126 de Mayo últhnb sufrió &lt;ezi Granada la pena de imuerte en el gabinete del Buen-Retiro: núm. l.° Prensa hidráulica con !&gt; 'Doña Mariana Pineda, vecina de aquella ciudad. Sorprendida sú estampas iluminadas, papel 5 rs., rústica S. casa por la policía el 13 de Marzo próximo anterior, se encon • Núm. 2.® Máquina para hacer clavos, con idemí,1 papel 6, rusticad. i.iT. ,traron en ella una bandera revoluc…</t>
  </si>
  <si>
    <t>Pinto, Juan López</t>
  </si>
  <si>
    <t>Juan López Pinto</t>
  </si>
  <si>
    <t>…getoa aprehendidos en la Alquería del conde de Mollina, i las inmediaciones de dicha ciudad, con las armas en la mano, y cuyos nombres ton los siguientes: D. Josef María Torrijos, D. Juan López Pinto, D. Roberto Boyd, D. Manuel Flores Calderón, D. Francisco Fer nandez Golfín, D. Francisco Ruiz Jara, D. Francisco Pardillo, D. Pablo Verdegucr «le Osilla, D. Juan Manuel Bobadílla, D. Pedro Manrique, Joaquín Cantaiupe, D. Josef Guillermo Gano, D. Angel Hurtad…</t>
  </si>
  <si>
    <t>Pinto, Manuel González</t>
  </si>
  <si>
    <t>Manuel González Pinto</t>
  </si>
  <si>
    <t>…datura que presenta Mr. Merilhou, que en sustancia a una tero; para la de Fuente de Cantos á D. Luis Cuadrado Valdelomar; para la «lección disimulada. . , de la islá de Tenerife á D. Manuel González Pinto; para la de Vera y Mo«Ruego á la Cámara observe que aquí no se trata, ni de una cuation de jacar á D. Estanislao Guilarte y Austri; para la de Antequera i D. Rafael poder ministerial, ni de la dignidad de Par; sino que se agita á su presencia María Dohnet; pa…</t>
  </si>
  <si>
    <t>Pinuaga, Fernando</t>
  </si>
  <si>
    <t>Fernando Pinuaga</t>
  </si>
  <si>
    <t>…por agitación. El general Szembck también ha salido para reunirse á su Real orden de go de Noviembre último se habia mandado poner división. á la disposición del alcalde de corte D. Fernando Pinuaga, por El general Elicki mandará la primera división de caballería, hallarse conociendo de la causa del mismo, llama también la so y las demás las mandarán respectivamente los generales- Tomicki, berana atención sobre la frecuencia con que se verifican tales fu…</t>
  </si>
  <si>
    <t>Pisbery</t>
  </si>
  <si>
    <t>…Jarafuél á D. Francisco Pereti; para la de Guadjlet y su' to 4 Ginebra, y que dmde.aUi salió para Turin por Aix yOiam-. valle á D. Josef Cabezas; para la de Callosa de.Ensarriá 4 D. Pisbery."1 *(Cotidiana.)* 4 * * * * cúal Péréé; para la de Pojop, Nucía y Benidorm á DI Antonio EKrihtn ó* Milán con fecha 4 del que rige.. »En ésta ,«?*— Miteú y Borja; para la de Crevillente 4 D. Josef Moreno Ferrcr; pita! sá. .Jjjp reunido va muchos afectos y part…</t>
  </si>
  <si>
    <t>PJtUSIA</t>
  </si>
  <si>
    <t>…lugar de la tricolor. (Gaceta de Estado de Berlín.') ya verificado la elección de Soberano-, se continuó esta, y temando la palabra Mr. de Theux dijo que se inclinaba á favor del duque PJtUSIA. 1..1 He Nemours; pero qtie si se temía que la elección de este Princi Berlm 24 ¿e Enero. pe podía ser causa de la guerra, renunciaba á su idea , y deseaba . El duque de Mortemart, embajador extraordinario del Rey dé que los partidarios del duque de Leuchtemb…</t>
  </si>
  <si>
    <t>Pkbitsch</t>
  </si>
  <si>
    <t>…VAISEJ-XAÍO*. , . ’.. Según noticias fidedignas el general ruso de Mandersjeroa ocu- Bruselas 16 de Febrero. - ' • ■ •6 el día 6 á Augustovo sin disparar un tiro. El feldmariscal conde Pkbitsch ha manifestado en una orden Antes dé ayer dirigió Mr. Potter al cpngréso nacional .una del dia que en cualquier puntoen .que los rusos se encuentren ¡con carta, en la que después de manifestar qué lá idea de lás cinco Po tróp-it polacas ó partidas de insurgen…</t>
  </si>
  <si>
    <t>Plandochar, Benito</t>
  </si>
  <si>
    <t>Benito Plandochar</t>
  </si>
  <si>
    <t>…tado batallón de San que se condujo el teniente graduado de caballería D. Juan de ln Fernando, que no pudo llegar, antes por Haber tenido que mar [Torre.1 También me recomienda al coronel D. Benito Plandochar fuera de camino para evitar ser sorprendido .en las .embosca íit , comandante del tercer batallón del regimiento de S. Fernan das que, wf encuentran próximas á la pobláciori'del Real campa- do, que se halla en S. Roque con licencia, y -marchó á 1? línea 'fti?…</t>
  </si>
  <si>
    <t>Plater</t>
  </si>
  <si>
    <t>…otra su reiho de Galítzia; y las tres reunidas ven ____ El general Kniazewicz , suegro del príncipe Radziwill, yel drán-i despertar repentinamente el justo medio de la Francia. Un conde Plater p&gt;n los comisionados quélundepedir al gobierno choque formidable se verificará entonces én nuestras fronteras á SO francés «1 reconocimiento dé la independencia de Polbnia. (Id.) leguas de París, y una corta campaña decidirá por tercera vez de • f« gran duque…</t>
  </si>
  <si>
    <t>…l 10 de este mes en Cherburgo (Normandia). SS. MM. se han alojado en el palacio de la prefectura marítima. (D. de ¡os D.) VARIEDADES ESTADISTICAS. ____ El general Kniasiewicz y el conde Plater, agentes polacos, Noticia de los precios de granos y frutos de las provincias £ frir han dirigido á muchos periódicos una nota , cuyo objeto es incli meros de Junio. nar á 'las Potencias, y particularmente í Francia, á que inter vengan diplomáticamente en fav…</t>
  </si>
  <si>
    <t>…reales que transitoriamente los ocupan y guarnecen. S. S. Us ía una por la condcsa Platcr y la otra por tu hermano &lt;1 se baila animado de la.mayor gratitud y: reconocimiento hacia conde Plater. La condesa tiene unot20 años, w semblante indi $. M. I. y R. el Emperador de Austria por.los inmensos socorres ca,una profunda paelancolía, y en su miiarscc.bserva que oculta y auxilios que le ha prestado en las días de su mayor y mas peli alguna cora extrao…</t>
  </si>
  <si>
    <t>Pletinbx</t>
  </si>
  <si>
    <t>…e Maestricht, de cujas rasultas sé cuenteó «wnn el Correrponral 'de Nuremberr se- asegura que hfr. demuchos carros de heridos entrados en Lieja, y te ha espáicíqO f* voz de que el coronel Pletinbx ha caído en poder da lós\h¿fánde« Siuiterbélin: está nombfido general en gen del ejército auitriscio ses con otros varios oficiales belgas; todo esto necétitVconfirASc’íóÓ.' de.observación que se forma,en Galliuia, y que ascenderá í- eo® ■ ' ’’ ^ '■ ■ ’ En la…</t>
  </si>
  <si>
    <t>Plocer</t>
  </si>
  <si>
    <t>…es de provincia,, gefes y de huida la mayor parte. Hicimos prisioneros al general de brigada más autoridades competentes, tanto en la actualidad como en lo Xebernicki, al teniente coronel Plocer , al mayor de ingenieros sucesivo, de todos los gefes y oficiales encausados que deban con Sulinski, 29' oficiales subalternos, y mas de ÓUO soldados. Por siderarle suspensos del ejercicio de sus empleos, asi como también nuestra parte solo tuvimos un soldado…</t>
  </si>
  <si>
    <t>Plochowo</t>
  </si>
  <si>
    <t>…recibir alcanzó al otro Fado del pueblo de Michailow un destacamento de sus tropas, hoy publican hecho» que de ninguna manera deben creerse, pues los movi 4 las órdenes del mayor general Plochowo, quien lo derrotó completamente, mientos revolucionarios,'}- los desórdenes que pretenden ó suponen haberse habiéndole hecho perder 27 oficiales y l’2uu soldados El destacamento del manifestado en esta ciudad, sota todos supuestos, falsos y absurdos, como lo…</t>
  </si>
  <si>
    <t>PLosen</t>
  </si>
  <si>
    <t>…e reunir allí todos los descontentos, y po Entre los objétbs cogidos por nuestras tropas en el campo del ner al gran visir entre dos fuegos. Se asegura ademas que Mustafá teniente general PLosen , se han encontrado los papeles del gene trata de partir inmediatamente de Scopia para Andrinópolis, por ral Wlodeck, y entre estos, muchos dé grande importancia; de Sofia y Filipópolis, j que su yerno está únicamente encargado de donde se infiere que los rus…</t>
  </si>
  <si>
    <t>Plozk, Prazmowski de</t>
  </si>
  <si>
    <t>Prazmowski de Plozk</t>
  </si>
  <si>
    <t>…inguidas de esta capital que se presentaron á felicitarle : con igual mo con observar una rigurosa neutralidad; y entonces los holandeses hubieran tivo celebró una solemne misa el arzobispo Prazmowski de Plozk, y por la ellos solos terminado todas sus disputas con los belgas. El principio de inter noche hubo iluminación general. vención es siempre peligroso, aun cuando se funde en las intenciones de con Todos los habitantes de esta ciudad deben prestar el juramento…</t>
  </si>
  <si>
    <t>Plunkett</t>
  </si>
  <si>
    <t>…Sierawskiquería reunirse al general Devérnícki envió él ma relaciones que él J y acaso menos. . riscal Diebitschpára impedirlo al cuartelmaestre Toll con Un El lord canciller, el lord Plunkett, y principalrnente el con cuerpo de caballería y una división de granaderos.' El 9 sé acode de Grey, apoyaron el bilí. El argumento principal d^-lp4. partida ró otra vez.'dé. Pulawy la vanguardia del general Murawiewj. . rios de la medida ministerial, es la n…</t>
  </si>
  <si>
    <t>Falraouth'y Carnavon han hablado difusamente sobre los incenvenient*» del: lidad. Se creía' que los ministros'esperarían la decisión de la Cámara de los Co bitl; lord Plunkett les contesté , y mientras explicaba los fundamentos de su munes sobre la mocion dti lord Ebrington relativa al estado y situación de la respuesta, fue interrumpido muchas veces por los murmullos del partido de. nación, y que debería verificarse en la noche de…</t>
  </si>
  <si>
    <t>Podro</t>
  </si>
  <si>
    <t>…riara, papel 8 y p«ta 12. Artículo ó tratado de paz entre el Rey mustio Sr. D. Feo» aes$,á un Príncipe desposeído de ella por le ley nueva. Decanos expresamente reconocen * porque D. Podro, *o!o y sin que coope Bando vm y S. M. Danesa, rústica 4» - ' - . i Biblioteca espafiola por Castro, tomo 1 .• folio, rústica 4&amp;* ~ rase «u pueblo, liabie variado toda* las ¡nstituciooa.mientrmque .. r las córta na ¿n hecho ma* que reconocer lo que existía y…</t>
  </si>
  <si>
    <t>Pohlen</t>
  </si>
  <si>
    <t>…trabajo de la madera, encargado á riores hasta las inmediaciones de Praga. El primer cuerpo de in .un ebanista aleman, está tasado en 253 piastras. (¡Gaceta de Augs— fantería del conde Pohlen 1 (que no'te-fcbe confundir ton.el.2.* Jvrgo.) cuerpo de infantería mandado por el conde Pohlen 11) desembocó Con fecha 17 de Diciembre dicen de Canea lo que sigue; por el-camino de Milosna en dirección hacia Praga, y á medida » Las tropas inglesas han evacua…</t>
  </si>
  <si>
    <t>Poiéó</t>
  </si>
  <si>
    <t>…tiampállá hasta fin'de Enero. &lt;JEl Na-i les y parricidas ¡constituyan entre nbsotrós' úh1 positivo y exigió'' triple rinótñfno! (^El Clai¡Jicadorr') ' !:i 1í-•&gt; ^___E1 sdiarillél conde Poiéó dí Borgó, ethbajadbr át Rusia, y ____ DificilmCnte se encontfáráueri 1 ah istór ládé‘ loi¿ ríméoés1 y1 lord, .Gtany¡lie, que Jo es.de Inglaterra, comieron con el Rey delirios de' los Ütombrcs' un ciñtcM&gt;':mas ■¿spárrtd&gt;ó:iqtíe él qué haír í-úis Feíijpiejr asi…</t>
  </si>
  <si>
    <t>Polignac</t>
  </si>
  <si>
    <t>…n de las propiedades territoriales. con el último ministerio de Carlos x, asegurando que(nuoca había ____El ,estado' del Vístula tíeñé suspendidas todavía las epéracio- escrito al príncipe Polignac ni á su, Soberano antes ,d¿r^u abdica ¿nes de loS rusos, los cuales se extienden sóbre la orilla izquierda; ción, ni menos á algún Qtrp individuo del gabinete,.granees,, sin pero el mariscal Diebi.tsch aprovecha este tiempo para dar i sus habérselo comunicado…</t>
  </si>
  <si>
    <t>Pomar, Ramón</t>
  </si>
  <si>
    <t>Ramón Pomar</t>
  </si>
  <si>
    <t>…para la alcaldía ma todoD.porDiegoD. Velazquez,Velazquez retratandoy grabado iporla Infantat. Audouln,Dotla Margarita,36 rs.(Se ceniiuoard.)hija de Felipe zv, pito yor de Mogucr á D. Ramón Pomar ¿ Hidalgo; para la de Utrera á O. Josef Zayas Fernandez de Córdoba; para la de Posadas á E&gt;. Antonio Martínez Huesca; para la de Yecia á O. Segundo Herrero Sanz; para la de Cañete de Los suscriptores al Dictionarlo geográfico nnivertal acudirán á la librería…</t>
  </si>
  <si>
    <t>Pon</t>
  </si>
  <si>
    <t>…. mo con él general Belliard, cuya conducta durante 'ritas negocia Mr. Beytz. «El voto es á favor del principe de Sajohia-Co- ciones ha sido absoluta y francamente igual á la del lord Pon hurgo.” somby. Mr. Cines. «Pido que se declare nulo el voto de Mr. Beytz.” Ocioso es decir que esta resolución de la conferencia .puede (El congreso dedar» por. unanimidad que el voto es nulo.) producir desagradables consecuencias luego que se notifiqué ¿'go…</t>
  </si>
  <si>
    <t>Poniatowskí, Josef</t>
  </si>
  <si>
    <t>Josef Poniatowskí</t>
  </si>
  <si>
    <t>…miento han dejado muy atras á los conocimientos y á otro monumento muy notable, á saber, la estatua ecuestre del las artes de la antigüedad, no está ya en armonía con las necesida príncipe Josef Poniatowskí, hecha por el célebre Thorwaldscn. des intelectuales dt la sociedad ; ni cómo en fin el dogma cristiano, „ La población de cata ciudad, según los últimos datos de ofi que hizo del trabajo, rpor lo mismo de la industria; la primera cio, ascendia á 136,734 alma…</t>
  </si>
  <si>
    <t>Ponromby</t>
  </si>
  <si>
    <t>…gles, y cste de ima carta de Rotterdam. Que tsn embargo de ló que pué-^ dé la sección central. Mr. Pelichy pide se lea la proposición que da contener dicho protocolo, la carta del lord Ponromby es mu tiene1 Kechapera quéentlíéesílbn deésterdiayó á inas tardar en cho mas reciente que iqúelj yr de ella aparece que la. conferencia, la del' iftflledütto ,seelijé el géfe del Estado. Cumplido el deseó lejos de pretender que los belgas evacúen el gran Duca…</t>
  </si>
  <si>
    <t>Ponsbiiby</t>
  </si>
  <si>
    <t>…nque los periódicos franceses han entre las cinco Potencias y él gobierno belga, saliendo igpa]m&lt;£nte. de tenido á miestro crédulo público; En la revista que él Rey pasó 'Bruselas lord Ponsbiiby: asimismo, sp notificará al embajador bel? cuando las tropas prestaron juramentó, el pueblo y los soldados ga que está en Parts Salga sin detención dé aqiicUá capital. han manifestado un verdadero entusiasmo. Las primeras órdenes 4-° Que desechadas por los be…</t>
  </si>
  <si>
    <t>Ponsbmby</t>
  </si>
  <si>
    <t>…en los asun-' carboneros atacaron de improviso la casa en que se daba la comi tes dé dicho gran Ducado. da , destruyeron todo cuanto había en ella, y casi demolieron el «Supone él lord Ponsbmby, que si los belgas intentan con edificio. ,Los convidadas tuvieron tiempo para huir, y nadie ,ha quistar á£ÜÍá£stí!cht , ‘lá Orilla izquierda del Escalda &amp; otro puntó perecido. Se dice que los tarys embriagaron á los carboneros para cualquiera dc las antiguas…</t>
  </si>
  <si>
    <t>Ponsomby</t>
  </si>
  <si>
    <t>…os pér Un tugeto que salió ayer de la ciudadela de Ambercs ha dicho fido», enemigos de su fanúüa, han conseguido asustarlo.: parece que su guarnición silbe é unos 4600 hombres. El lord Ponsomby dispuesto é apoyar con su autoridad una medida , cuyo resultado Jna asegundo é cierto banquero de esta ciudad que el príncipe Leo •eré sin duda alguna arrebatar é la casa de Brunswick el trono de poldo no, tardaré en llegar. Se dice también que el Regente ha…</t>
  </si>
  <si>
    <t>…erio 1 La . F.1 general Eelliard también salió ayer mañana para Amberes,’ asociación, ó lis asociaciones realistas de París envían todos los dias y le ha seguido el secretario del lord Ponsomby. hombra i,sque! departamento insurreccional : si se ha de. dar cré El objetó del viage de estos señores es, según se dice, contener dito á.bs.indiscretas exageraciones de los confidentes que tienen en los efectos de la violación del armisticio. el Oeste, pasa…</t>
  </si>
  <si>
    <t>…ajos del 20 lo que sigue: despierto, consolándome á la verdad otras tantas con la idea deque «Ayer llegó un correo, ingles con pliegos otra Mr. Aber- sueño. cromby, secretario del lord Ponsomby. En estos pliegas se le anua* - En efecto, os acordareis que para sostener la antigua Carta se ciaba haber llegado á Lóndres el lord Ponsomby, yque á petición expusieron muchos con un valor heróico á que les cortasen loe suya se había señalado el 17 para cele…</t>
  </si>
  <si>
    <t>…n en .derredor del árbol ominoso, gos de su gobierno, en donde se le. participa que las proposiciones- y- lo regaron con sangre'humana, reuniendo en tomo de él 1» es hechas por el lord Ponsomby habian sido bien recibidas por .la; combros de hogares de. ciudadano» pacíficos, que habian demolido. conferencia de Londres, la cuál va á entablar negociaciones para Revolucionarios de 1830 V, acordad pronto, multiplicad las conseguir que se le ceda á. la Bé…</t>
  </si>
  <si>
    <t>…de PI amonté; Bélgica, sino bajó.las condiciones; y con los límites que, resultan del protocolo de 20 de Eneró. , , Turin 21 de Mayo. 3.° Por el présente protocolo va encargado el lord Ponsomby El reinado de Cárlos Alberto ha comenzado bajo los auspicios ’de hacer varias observaciones al gobierno belga: y én caso que éste mas favorables, piies no hay una sola palabra de verdad en las su no se préstase á ellas, cesará inmediatamente toda relación éntre…</t>
  </si>
  <si>
    <t>…se exige de la nación Belga para que logre verse tran —Los negocios de la Bélgica tocan ya á su fin. La carta del quila y segura? Que condescienda á mostrarse sumisa á los mismos lord Ponsomby ha disipado las ilusiones que los belgas se habían deberes políticos á que se someten las grandes monarquías. Lo que formado acerca de los resultados favorables que se prometían de la Francia, Austria, Inglaterra &amp;c. hallan justo y honroso para ellas elección…</t>
  </si>
  <si>
    <t>…tro usiiífttró de Negocios extrangeros. Dice el le consta se halle acreditado ni cerca del regente ni cerca del con lord.....” ,. . r , greso : la misma duda manifiesta acerca del lord Ponsomby, que Presidente: «Parece qué-Mr/ Serón piensa hablar de la car rolo aparece como.comisionado de la conferencia de Lóndres, pe ta de! lord Ponromby;-deseó saber si el congreso conviene en ello, ro sin estar acreditado con ningún carácter; y por estas.razones d…</t>
  </si>
  <si>
    <t>…ntegridad del territorio. Algún fruto han lo menos probable de destruir los protocolos. Hace ver que la car producido nuestras negociaciones: la cuestión del gran ducado ha ta del lord Ponsomby no es un ardid, como se quiere suponer, pa mejorado.” (Ruido!) ra acelerar la elección del príncipe Leopoldo; y concluye mani Mr. Forgeur. « ¡ Adónde están las pruebas del feliz resultado festando que si en lá carta del lord se habló de la extinción del de la…</t>
  </si>
  <si>
    <t>…p oído, y asi no podemos garantí-, ——La comisión provisional. de Limburgo ha enviado i Is aso tsCilo.Xfaaceta del Mediodía!)' ciación belga una protesta contra lo declarado por el lord Ponsomby, y contra el protocolo núm. 22 , ,en que te trataba de unir Marsella 8 de Junto. aquella provincia á la Holanda; asegurando que ninguna dátermi•"'l^ÍM¿er¿lé'ló'¿¿urridop.ríTarascop^ se espárcicron«» Rolon, nacion, de cualquiera Potencia que sea, podrá, privar…</t>
  </si>
  <si>
    <t>…os presentes es 196: Verificada la votación dice: Esta mañana se ha despachado 4 Bélgica una estafeta con plie El presidente. «El voto de Mr. Bcytz da motivo á .dudas, gos para el lord Ponsomby: en ellos'se le anuncia está resolución, volvere á leerlo.” ’ ’ previniéndole, rompa toda negociación con el gobierno belga, y. Mr. Camilo Smet desdé la mesa. «El voto dé Mr. Bcytz es salga de Bruselas. Es de creer que el.gobierno francés hará lo mis condicio…</t>
  </si>
  <si>
    <t>…cq—' líqxorreo ha partido esta mañana para la Bélgica con pliegos municadon hecha al congreso nacional en la sesión del 28 de M*- que ahuncian esta decisión, é instrucciones para lord Ponsomby, yo último por el ministerio de Negocio» extranjeros, y comide- un las cuales debe romper toda negociación coa el gobierno «nido que loa prindpio» enunciados, tanto, .en la. carta del'Jora ' teVydejer^á^lléuAla» inmediata—. Ponsomby como en el protocolo númer…</t>
  </si>
  <si>
    <t>…tro Señor, nuestra amada Rena y la augustá hora habían pedido los caballos, Entre tanto Mr. White, secreta Infanta; igualmente que SS.' AA. RR. los Sermo». Sres. Infantes, rio del lord Ponsomby, se quejaba del príncipe deTalleyfahd di te hallan en 'esta corte sin novedad en su importante salud. ciendo que él tiené la culpa de todo lo que ha sucedido; pues es él alma de ja conferencia, y el único obstáculo que se présenlaReal orden comunicada'al subi…</t>
  </si>
  <si>
    <t>…aes, de Guerra; Manuel ds Almeida, da un arreglo respecto á límites. CL/iJfi.) , ,,, de Márina;1 Cárneiro de Campos , de l4egocios cxtrangeros¿ con------Stgim caTta$,de Amberes el lord Ponsomby ha dicho en Eró- fiandó á Lima y Silva él mando general de las'tropas. telas oque si ^oí belgas lograban apoderarse dé ¡ la ciudadela de r&gt; Es probable que luego que se distribuya la correspondencia Amberef/ el gobierno ingles .sabría arrapcarla de sus manos…</t>
  </si>
  <si>
    <t>…to; con estás disposiciones permanecía tranquila-la isla. (Covrür.). blecido la tranquilidad. (D. de los T).) . ___-Parece qué¿S.M. I. D. Pedro ha resuelto vivir tranquila ------ lord Ponsomby y,el general Belliard han salido yá de Bru mente sin promover cuestiones políticas. Preciso es confesar , que selas.-----------------------------. la suerte dé este Príncipe es algo caprichosa y.fatal. Perdió á Por ------ El 12. recibió, el ministerio, por el…</t>
  </si>
  <si>
    <t>Ponsonby</t>
  </si>
  <si>
    <t>…en pro y en.contra; han sido expedidos cor. reo¿* los embajadores han tenidoVonferencía»; el telégrafo no ha ya se h*ñ «mobaíínaTguni*, y lav denáar lá' verificarán en seguida del lord Ponsonby. Lo* ingleses vivian con preferencia en un citar-' descansado eo algunas horas; en fin , se han decidido.... á esperar! tel déla ctudjST'ipié'íírü 3ia esti dttiéftó. ' C : : f Agéírdpd! Ved aquí la última palabra de la política del día. »El Congreso ha conclu…</t>
  </si>
  <si>
    <t>Ponsonhv</t>
  </si>
  <si>
    <t>…Grand-Champ el primer conscripto el número y calidad de los complicados en ella. 4 quien tocó la suerte exclamó: hí aquí un soldado á favor de «A pesar de cuanto se haya dicho, el lord Ponsonhv se está Henrique v. Habiendo mandado el consejero de prefectura que disponiendo para marchar. Se aseguraba que no había recibido ins presidia el sorteo se e.tuviere ¿ la mira de aquel conscripto, todos trucciones de su gobierno; pero lo cierto es que las rene…</t>
  </si>
  <si>
    <t>Ponte, Pedro de Ayala y</t>
  </si>
  <si>
    <t>Pedro de Ayala y Ponte</t>
  </si>
  <si>
    <t>…su miento de la sucesión directa á la corona. ’ posiciqny Tttiráiulcoe/jfc^ajpow. Ad«SCta*r rktjfetfggien» (17 de Abril) atacaron los rebeldes con el mayor denuedo, y la Asi bien, D. Pedro de Ayala y Ponte, mayordomo de seacción duró todo cLdif-Los rusos qargamp yamsyeces á la bayo mana de li. M &gt;4 nombre del ayunumisnto de Badajoz, ha ex neta, siempre' con Buen éxito, distiftgüiéhdóíe particularmente la puesto á S.M.,que dicha corporación, fiel intérprete de t…</t>
  </si>
  <si>
    <t>Poosomby</t>
  </si>
  <si>
    <t>…á menos que no logre vencer les ' Mr. Lebeau, ministro de Negocios extranjeros, dice desde la ejércitos de Francia, Prusia, Austria ¿ Inglaterra! Ni una sola tribuna: «Señores, el lord Poosomby me ha escrito una carta parti pulgada de territorio holandés se dejará á la nación Belga, á me cular ¿autorizándome para dar conocimiento de ella al congreso. Sí aos que no haya vencido á Europa; sin hacer mención de lo que este lo desea , tendré el honor de…</t>
  </si>
  <si>
    <t>Popoff</t>
  </si>
  <si>
    <t>…z, sin novedad en su importante nes que tenían al otro lado del rio. Algunos centenares de rusos, que sé hallahan en Krubieszow y en sus inmediaciones” á las, órdesaludé ' nes del coronel Popoff 111, huyeron precipitadamente temiendo Real orden concediendo í las viudas de loe consejeros de Estado que las tropas de Dwernicki les cortasen la retirada. ¡a: misma viudedad que dlas de capitanee generales. La Gaceta de Varsavia dice que un general llamado…</t>
  </si>
  <si>
    <t>Porchester</t>
  </si>
  <si>
    <t>…ra del inexactas. Estamos muy convencidos de que nuestro Soberano merece en efecto bilí de reforma. todos los elogios que de su firmeza han hecho los periódicos del ministerio; El lord Porchester toma en seguida la palabra contra la extensión que se pero también sabemos que jamas se ha tomado una resolución con mas madu habia dado en el bilí á los principios democráticos. (Escuchad.) Esta es una rez y reflexión que la declarada por S. M. cuando dijo:…</t>
  </si>
  <si>
    <t>PorfOcarreró, Marcelino Calero y</t>
  </si>
  <si>
    <t>Marcelino Calero y PorfOcarreró</t>
  </si>
  <si>
    <t>…se las da orden Lpara;que suspendan todaes- El dia 20 de Junio-último se dió • principio en preséñerá dél’ pccié de pedidos ó encargos. Las voces de la próxima guerra se director D. Marcelino Calero y PorfOcarreró 4' la rotura y a^ef—' acreditan al parecer en este país, cn&lt;donde hay grandes movimien tura del Camino*, y los trabajos se continuarán -con toda la actívi-' tos dé tropas. : dad posible, para que se vean chanto antes cumplidos lps paternales' _LüLa Giiirfrt d…</t>
  </si>
  <si>
    <t>Port</t>
  </si>
  <si>
    <t>…es, que abupdan entre nuestros enemigos, no pueden Tengo el honor de recomendar á V. M. al mayor Tegelaer.; mantener sus posiciones nuestros soldados. La caballería mandada por el general Port, y la artillería, de -Se dice que en las cercanías de Eccloo sé ha negado á hacer reserva, vivaquearon cerca de Alpnen. ^ servicio, partj: de la guardia municipal, que ha concurrido muchas Tengo;intención de apoderarme hoy mismo de Turnhout coa veces á los al…</t>
  </si>
  <si>
    <t>Portalis</t>
  </si>
  <si>
    <t>…ón al Rey, y suspende la sesión ínterin aquella á bien escucharle; pero cada vez que comienza á hablar se renueva el alboro evacúa su encargo. De allí ápoco prosigue la sesión; el conde Portalis lee el to: por fin pasado algún tiempo se restablece el orden. Mr. C. Perier dice que proyecto de exposición al Rey, y la Camara aprueba sin discusión el primer en el calor de la discusión se le ha escapado involuntariamente una expresión .párrafo. Al tomar e…</t>
  </si>
  <si>
    <t>Portillo, Matías Arauz y D Federico</t>
  </si>
  <si>
    <t>Matías Arauz y D Federico Portillo</t>
  </si>
  <si>
    <t>…a baja de Sabia por la parte cisco Charro y D. Juan Josef Rivacoba, y le tocó á este último. Segundos: de Lestimo, 21a 0'. Entre la boya del cabo Blanco y la misma punta, 11a 2S;. D. Matías Arauz y D Federico Portillo. Entre la boya y el centro de las rocas de Lagadia, S2° SO'. Clare tuprcma de ídem. El primero, D. Francisco Pareja. Segundos: Don Observaciones. Francisco Javier Dalmaccs, D. Manuel Canales, D. Ramón Flores y D. Jo sef tfenriquez. Este fanal se ve estando á…</t>
  </si>
  <si>
    <t>Portócárrero, Marcelino Calero-y</t>
  </si>
  <si>
    <t>Marcelino Calero-y Portócárrero</t>
  </si>
  <si>
    <t>…vierten en las oficinas y despacho del tna-&gt; Consecuente al aviso dado pbr'eí empresario de dicho'’áirriiao' riscal Soult, y de las órdenes, quq. según se dice, se.han comunicado, D. Marcelino Calero-y Portócárrero, y'á'lá circular qóe dirigió1 á todos los coronela para que inmediatamente pongan sus respec de antemano á los accionistas , ie reúniert&gt;n estos'por sí o: pórJápt&gt;tivos regimientos,fip p.l; pie .de giterra- Eitas órdenes se han debido deradós el 27 dé Febrero…</t>
  </si>
  <si>
    <t>Portocarwo, Marcelino Calero y</t>
  </si>
  <si>
    <t>Marcelino Calero y Portocarwo</t>
  </si>
  <si>
    <t>…erdad puna Podéis asegu»*rl«,.di¡HiUdo».ammc»Q»*qu« camtOO-de hierTodc la Kima CatsTivA.. ■ . . .. . nos hdbets ^uiado enlataeodas del Carhoosritmp, yqueempo ut*- v El ampreatrio, D. Marcelino Calero y Portocarwo, ha zemí^ aottos conspirabais 10, efioC.há contra lo» Jiotboat^íGMa de 33 ttdo.ya i todo* Ita accionistas la circular correspondiente, con.1% dt Qettiir»,} , . ,-:3¡.;u.’ .¡O lista. de los accionistas inscritos, -para que putdap remitir su, Votó Quince afio»…</t>
  </si>
  <si>
    <t>Portugal, Henríque Ataide y</t>
  </si>
  <si>
    <t>Henríque Ataide y Portugal</t>
  </si>
  <si>
    <t>…stiana y ci replicó otro ministro.** (La Tribuna.) 1 vil educación: traducida al castellano, corregida y aumentada por T -»« noticias de Polonia que se han recibido hoy 24 del cor D. Henríque Ataide y Portugal: un tomo en 8.® Se hallará ca riente son muy desfavorables a los polacos. La presencia dé los ru Madrid en la librería de Hurtado á 8 rs. en pa;ta. sos en la orilla izquierda del Vístula ha puesto al generalísimo ■ Se saca á pública subasta en esta corte el s…</t>
  </si>
  <si>
    <t>Post</t>
  </si>
  <si>
    <t>…blicado el siguiente manifiesto: da por el general Meyer, seguida de la brigada de coraceros á las órdenes del »Nos Nicolás i por la gracia de Dios, Emperador y Autócrata de todas general Post y unas cuantas baterías de la artillería de reserva. las Rusias, hacemos saber: que el 27 de Julio (8 de Agosto) nuestra muy «El día antes por la noche nos había sido preciso evacuar á Bautersem amada esposa la Emperatriz Alejandra Feodorowna ha dado á luz co…</t>
  </si>
  <si>
    <t>Potocki, Estanislao</t>
  </si>
  <si>
    <t>Estanislao Potocki</t>
  </si>
  <si>
    <t>…rústicase les daráy lá poren pasta.cada unaA'losun queejemplarcom víctimas del colera-morbo, el príncipe de Gaützin, el conde de gratis en rama. Lanzeron, la princesa Kurakin y el conde Estanislao Potocki. —— Los suscriptores á la nueva colección de novelas de Walter (Jd.) - ■ ■ Soott acudirán a las librerías en donde.se hayan suscrito £ recoger ____ Se dice que el gran duque Miguel t ha dirigida ¿ loe polaco* el 2.* tomo del Wood-Stock. Continúa abierta, la s…</t>
  </si>
  <si>
    <t>Pou, Mariano Figuerat y</t>
  </si>
  <si>
    <t>Mariano Figuerat y Pou</t>
  </si>
  <si>
    <t>…ón, escrita por sir Walter Scott, acudirán á En, Avila D. Bartolomé Saína de Prado, Badajoz D. Josef recoger el tomo7 y 8 de dicha obra á las mismas librerías, en Chico, Barcelona D. Mariano Figuerat y Pou, fiilhao D. Ber- donde sigue abierta la suscripción lv^ta la entrega del temo 9 al' mrdino.IbafgucflgouU, Búrgos Sclterta Puente y hermano, Cá precio de 13 rs. tomo, como igualmente en las provincias. diz Manuel y Rabel da la Piedra, Cartagena D. Estanislao _…</t>
  </si>
  <si>
    <t>Pousomby</t>
  </si>
  <si>
    <t>…ás licores destilados ; y el tercero «obre que las-punaras de Watma y Francjafciiincomenzado sus se^ ]w^^ar^S|lÉ^ircmgKso^cueri&amp; la impresiogf^ siones: que respecto a la carta del lord Pousomby se pase al orden tos proyectos, yqne sed «tribuyan á las secciones. íf: 1/; vr„ ¿. - del.'día ,.y se trate ante todo de arreglar definitivamente los límiMr.Seron pide la palabra; el vicepresidente se la eój^l^f i teidcl Estado. (Aplausos en el congreso!) de u…</t>
  </si>
  <si>
    <t>Prado, Bartolomé Saína de</t>
  </si>
  <si>
    <t>Bartolomé Saína de Prado</t>
  </si>
  <si>
    <t>…crito, en donde sigue abierta la suscripcion._j_I.os suscriptores i por Real decreto de 28 de Marzo último. la Vida de Napoleón, escrita por sir Walter Scott, acudirán á En, Avila D. Bartolomé Saína de Prado, Badajoz D. Josef recoger el tomo7 y 8 de dicha obra á las mismas librerías, en Chico, Barcelona D. Mariano Figuerat y Pou, fiilhao D. Ber- donde sigue abierta la suscripción lv^ta la entrega del temo 9 al' mrdino.IbafgucflgouU, Búrgos Sclterta Puente y herma…</t>
  </si>
  <si>
    <t>Prado, Lucas López</t>
  </si>
  <si>
    <t>Lucas López Prado</t>
  </si>
  <si>
    <t>…nio. Vega, y Seoane.y jj. Jotricolor. . . . sef-Antonio Herrera y Zanon, y para! el: corregimiento idé Bar— ' «Cuando se envía úna escuadra para exigir que se dé satisfac bastro á D. Lucas López Prado. . , ¡ -. &gt;: . ción por haber violado un tratado ~qtie impone la condición de Igualmente por.decreto dp 22 de .M^rzo ha. nombrado S.-M, dar ayuda y asistencia, seria sobrado ridículo, y ademas imposible, para el corregimiento y alcaldía mayor de Murcia áD. Ju…</t>
  </si>
  <si>
    <t>Prat, Antomo</t>
  </si>
  <si>
    <t>Antomo Prat</t>
  </si>
  <si>
    <t>…cas, que ha sabido dos, vestuario y alimentos que se ks suministran. El inspector nombrado por superar el conjunto de circunstancias penosas que &gt; estorbaron su ejecución en S. M.,D. Antomo Prat , el juea privativo interino D-jostf Berdonces, y el tiempos en que podía disponerse de sumas cuantiosas. director facultativo D. Epifanio Esteban, me acompañaron y. me dieron toda* Dios guarde * V. E. muchos años. Valladolid 26 de Octubre dé 1831.= las nocio…</t>
  </si>
  <si>
    <t>Prats, Juan</t>
  </si>
  <si>
    <t>Juan Prats</t>
  </si>
  <si>
    <t>…ue ofrecen los acontecimientos, y que en la Én atención al mérito y distinguidos servicies del'mariscal da presunción que les inspiran $ú talento y sus conocimientos, respon campo D. Juan Prats, ha jténido i bien el. Rkv nuestro Señor den’ con prontitud y facilidad á los enigmas que se les proponen. Conferirle el gobierno militar de la plaza de Pamplona. ' 1 Én nuestros días no faltan políticos de esta especie. Siguiendo el sistema opuesto á los que…</t>
  </si>
  <si>
    <t>Prealer, Jorge</t>
  </si>
  <si>
    <t>Jorge Prealer</t>
  </si>
  <si>
    <t>…d acreedores, por cualquier siderado, por lo menos aquí, que él cólera tea contagioso, i pesar de que en causa d razón, á la blena que han quedado por fallecimiento ablotestafo de Don Jorge Prealer, de nación ingles, y residente que ha sido en lá ciudad de Segovla, otra parta se han establecido cuarentena y cordona unitarios bajo un prin-' á fin de que en el término de 30 dia* se presenten por si ó por medio de « apoderado, tipio diverso. La experiencia…</t>
  </si>
  <si>
    <t>Precios, Joa</t>
  </si>
  <si>
    <t>Joa Precios</t>
  </si>
  <si>
    <t>…parará perjuicio. ——En virtud de providencia de los Sres. del Real consejo de las Ordenes se citó 4 los herederos de D. Josef Valdés, D. Autonio Cornel, D. Josef Alvares de Faria, D. Joa Precios corrientes Sr. Ignacio y Don duque de Lancaster-ó duque de D. de Caúaveral, en la Habana en 30 de Julio ele 1831. quín la Roca, Sr. ' • -* 1 / D. y poseedores Agustín Sr. conde Lancaster, Josef que de Cervellon, Echararri, Azúcar blanca... ...................…</t>
  </si>
  <si>
    <t>Preda, Aotooio</t>
  </si>
  <si>
    <t>Aotooio Preda</t>
  </si>
  <si>
    <t>…y pluma, silla, cabezada de brltla y filete con adorno de metal do rado, bocado y estríeos. El pliego de condiciones estará de manifiesto en la habiteclon dei oficial comisionado Don Aotooio Preda, subrigadier «te dicho Real cuerpo, Se han recibido hoy por.extraordinario papeles de París que alcanzan has que vive calle de .Leganitos, núm. 19, cuarto 3.°. ta la tarde del 30. Los periódicos belgas muestran mucho descontentó con el —Se cita por término «i…</t>
  </si>
  <si>
    <t>Préidente</t>
  </si>
  <si>
    <t>…/aIsasvi, • ferir 4 veces las intenciones, y en atención á la gravedad Je las'circúhsuncias, primer fruto del dichoso enlace dé IosRbyes nuestro* Señores, ha habido be pido que el Sr. Préidente deje Ubertad- al orador para exponer su opinión, samanos y salvas,'y habrá iluminación de teatros y de toda la población.' y-cumplir con su deber, . . El ayuntamiento, deseando perpetuar' la'memoria de tan fausto dia con la Presidente: En cuanto 4 la conducta…</t>
  </si>
  <si>
    <t>Presi-</t>
  </si>
  <si>
    <t>«BMr. dt Mndtmm: »Ia cuto que tuve el honor A dirigir al Sr. Presi- gohiemos constitucionales son para estas Potencias un verdadero...... Aoie ha «¡A «foco 4c una comunicación que me ha hecho el general Bé*V' . -Concluidas las interpelaciones y las explicaciones, se separó la asamblea i Lliard (mevintímte) jr sir Adair: juno…</t>
  </si>
  <si>
    <t>Presidenta</t>
  </si>
  <si>
    <t>…ercemos respecto á ello*. ¡Quién ti no Francia a causa de toda sus des-1 que no había en ellpt mas que objetos de guardiropa; piro se han hallado mu gMciral Vamos ti, como dice el señor Presidenta &lt;4 consejo, (Air. C. Ptcha picara de sedé y varías alhaja* pertanecientra i tocador da tefióra. El mi- rier) laca* Francia la toádmela limpia.</t>
  </si>
  <si>
    <t>Presidente</t>
  </si>
  <si>
    <t>…guerra ó til du »E1 Sr. comandante dé la guardia está- ausente; yo que hago sus que ^fcÑjefrtóürs? ;La Europi ño podrá préséhtár otróis’candidatos veces vengp á tQipar órdenes del Sr. Presidente.” para ¿sé tro'nio que'un Bóhabarte ó uh hijo de Felipeí El déy dé 0'' ■Prt'sidentt : Pidtí á vmd., y 'én casb necesario' le mando’, en jAr'geíróél Bey de Tifería’h'ilbrera valido' rué qué una elección, qqe tíombré^del congrésa' nacional, haga subir á la trib…</t>
  </si>
  <si>
    <t>…lo que tenga por conveniente: que D. Lucas ciosos, conspiradores. Nombradle. (Larga agitación.) Ugarte, convicto de haber agenciado firmas para un diploma de Mr. Odillon-Barrot. «Sr. Presidente del consejo, si contenéis Rosa-Cruz qúe expidió el año de 182$, de habar conservado por «1 entusiasmo que han formado esas asociaciones; si priváis al go ción de otros impresos, manuscritos, cuadernos, sellos y otras bierno y á la Francia de la gran fuerza au…</t>
  </si>
  <si>
    <t>…pezar i) Afr.Odilon. Repetiré...... (En el. centro izquierdo. No, nb.): Señores,si solo te 'tolera elataque, y.se impide la defensa......No sé con qué objeto ha hablado de mí - el Sr. Presidente dél consejo.-Si ha en la otra, no merecen mi confianza. (Muy bien! Muy bien!) sido pata recordarme que. aun me. une un lazo al gobierno, tn su .Concluiré recordando á la. Cámara,que en el año de 1791 se cons mano está romperlo. (Movimientos en varias sentidos…</t>
  </si>
  <si>
    <t>…rier que nunca ha sido su ánimo acusar ni ha Mr. Guizot. Pido la palabra para fijar la cuestión. cer cargo á sus antecesores en el ministerio. Replica Mr. Lafitte Mr. Marschal. El Sr. Presidente debe cuidar de que se cum que Ira tratado de rectificar la idea que la Cámara pudiera formar, pla el reglamento , y no lo hace. no de lo que dijo Mr. Perier, sino de lo que dejó de decir, pues Mr. Guizot. Cuando un ministro pide la palabra se le debe como sol…</t>
  </si>
  <si>
    <t>…ión peor que la nuestra? Ya no puado mas. No alcanzo cómo se ha de ¡Viva el gobierno representativo! Si cuesta mas que los otros, también es poder gobernar con estas gentes. Petó, Sr. Presidente del consejo de Minis el mas divertido. Confieso que antes no me gustaba, porque solo atendía á sus tros, aun estáis en un lecho de rosas; dentro de poco ü pondrán en otro inconvenientes; pero en el dia, que lo miro desde su verdadero punto de vis mas duro. _…</t>
  </si>
  <si>
    <t>…organización de las juntas generales de departamentos' y En rl centro: No! No! de-las de distrito. Este proyecto pasa á las comisiones. Mr. Mauguin: Protesto contra la tiranía del Sr. Presidente. (En rl centro: Comienza la discusión de la propuesta de Mr. Boissy-d’ Anglas acerca de No! No!) Es una tiranía que denunciaré..... los grados y condecoraciones dados durante los 100 dias. ■ Presidente: Los hechos son públicos. La Cámara juzgará la conducta d…</t>
  </si>
  <si>
    <t>…mible «o Francia, pues ¡amas triunfaría la* que pue- do !)... que no cree les hayan enviado sus comitentes para presentar un espectá dan desearla. »Otro partido hay, añade, que el Sr. Presidente sabe era mar culo de esta clase... y aunque no tiene la fací Jidad de hablar, le padece que debe temible.... {Una voz: El partido napoleonisti!) aunque no lo nombre. Acuér pedir se observe el reglamento... {A la derecha: Bien! muy bien! Apoyado!) dese dedo qu…</t>
  </si>
  <si>
    <t>…partidos, el habia dado la corona. (Murmullos d la izquierda.) poder débil ¿ irresoluto, sus. agentes tibios ó desatentados, sus enemigos amena E¡ general Demarfay: ;Qué es esto , Sr. Presidente! ¡Prescribís al orador zándole con audacia, sus amigos desconocidos y por lo común despreciados, el lo que debe decir! ¡Esto es abominable! (Ruido confuso.) disgusto y la miseria de,la nación en su último período, y el gobierno á cuyo Presidente: Si Mr. Demar…</t>
  </si>
  <si>
    <t>…uesto una leva extraordinaria dé la milicia nacional, y que se hallen prontos los individuos que pertenecen al primer llamamiento de la guardia de Cintilar dirigida por ti Exento. Sr. Presidente dt la mprtma junta de Sani distrito; mientras que lo están todos los alumnos de las universidades y ateneos, dad á laj juntar superiores de las provincias litorales del norte de la pe que con tanto ardor de «Mr. volver á tomar las armas cuando se trate de la…</t>
  </si>
  <si>
    <t>…■’ "conservar éf ministerio. (Cot.) Mr, de Trafy: Es un hecho. ■ •? Mr. C. Perier: El hceho es falso, nunca he dicho semejante cosa. '* Idem 24. El orador concluye diciendo que el Sr. Presidente del consejo habrá olvi Bolsa de hoy. Cinco por 100 consolidados 92 fr. 10 c. Acciones del ban dado lo que manifestó en la tribuna contra las asociaciones nacionalcsvyconsai co 1555. Empréstito' Real de España 65. Renta perpetua de ídem 50. en el Monitor yen l…</t>
  </si>
  <si>
    <t>…eo qué consiste que quebrantando las prerogativas tíe la OS— • españolas, y han salido 30 dt estas y cinco extranjeras con.fratog y nefbetof niara, y despreciando los derechos del señor Presidente se han atrevido duran del peic. . . te mucho tiempo a introducir en este recinto un hombre de policía, á unhom- . Valencia. Trigo, de 12 á 13 pesca el cahizmaíz y cebdda, ya. .vn, bre de. baja policía, un espía en una palabra! El señor Presidente ha tenido no…</t>
  </si>
  <si>
    <t>…que los. regimientos 49.a y $4*° de línea pasan el primero Ja sanción Real. desde Valencia á Montbrizon, y el segundo desde Brianzon á TH\oo.(Jdem.) Mr. Demarfay desde su asiento: Sr. Presidente, no deis vuestro parecer; -En la Gaceta dt tai Dos-Sicilias se anuncia oficialmente que el gobierno consultad la Cámara. (Voces en el centro.) ingles no ha tenido la intención, y mucho menos ha pensado en ocupar ni to Presidente: Mr. Demarqay, no podéis habla…</t>
  </si>
  <si>
    <t>…aba situada al extremo de fiada de hoy al general Rognet en oompafifi del mariscal.' (Monitor.) lé'calle'd*,GepuclHnDS.’-Daa guardips nacúmale» fueron hcridoc.de.muerte; y ____ EI Sr. Presidente del consejo ha recibido también un parte teles ráfico. lechá de hoy 27, en que se leen estas palabreé:' " *'cuantos esfuerzo» se hicieron para disipar cón persuasiones á los perturbadores fueron inútiles. Después de las intimaciones prescritas por la ley se h…</t>
  </si>
  <si>
    <t>…tos Ministros dan muestras de disgusto.) ' Mr. C. Perier, dirige la palabra á Mr. Mauguin; pero no se oye lo que le VARIEDADES ESTADISTICAS. dio*.A la izquierda. No interrumpáis, Sr. Presidente de la junta de Ministros. Precios de los frutos en las provincias d l-° del presente mes de Diciembre. Mr. Odilon-Barrot: Respetad la tribuna, hres. Ministros! Aragom__ Alcañiz. Trigo, á 14 rs. fanega del puis: cebada, i $ id.: ' Mr. C. Perier, agitado : ¡Qué…</t>
  </si>
  <si>
    <t>Presidente, Cirios</t>
  </si>
  <si>
    <t>Cirios Presidente</t>
  </si>
  <si>
    <t>…M. conferir el gobierno militar y político de la para cerrarlmlistmihablanvurios diputados , y habiendo hecho ver el Cestellon de la Plana, vacante por muerte del marisCaLdé Campo D. Cirios Presidente que la dificuttad dimane-del art. 1.* ya aprobado, ae manda volver Caravantes, al gefe de' escuadra de la Real armada D. Juan Angel de Micheá la comnioa el proyectó ylasadicmoc» que han presentado varios diputadas, lena, gobernador en comisión de la plaza del…</t>
  </si>
  <si>
    <t>Presidente, FeuchcEl</t>
  </si>
  <si>
    <t>FeuchcEl Presidente</t>
  </si>
  <si>
    <t>…(Voces: al orden del dia! Hablad! Nó! Nó! al orden del retirada si se atrevía á avanzar como el día antes.Asipues por su •) , . - orden fue á dormir aquella noche en la Quinta el general FeuchcEl Presidente consulta la opinión de la Cámara ; Mr. Guizot res con su brigada, y el 22 marchó á reunirse con 4 batallones y . se dirige á la tribuna. , 5 cañones; mas temiendo los árabes ser cortados, retrocedieron, y Mr. Mauguin: También he pedido la palabra. -precisados…</t>
  </si>
  <si>
    <t>Préster, Jorge</t>
  </si>
  <si>
    <t>Jorge Préster</t>
  </si>
  <si>
    <t>…onas que se croan herederos d acreedora á lo» hitara que' reunirse en comisiones para nombrar la que ha de extender el proyecto de ex* han quedado por fallecimiento ablntratato de D. Jorge Préster, «te nadoa ingle*. y. posición al Rey. Algunos diputados quieren que se presente y discuta inme residente que be sida en Segovia, á fin de que en el término de 30 días, contados «fe*, de ata fecha, ac presenten por at dpor medio ée apoderada ea el juigadodel…</t>
  </si>
  <si>
    <t>Pretrowski</t>
  </si>
  <si>
    <t>…ebendados y la. Reil Radom, una suspensión ale arenas por 24 horas; y que lo mismo había solici Hacienda, aun cuando no se hayan pasado á las depositarías de anualidades ó tado el coronel Pretrowski, que desde Kalisch se habrá retirado a Brzczini, tesorerías Je Rentas; en atención í que los primeros son rentas pertenecientes donde se halla cubierto por un bosque y unos pantanos; los generales rusos han á S. M., y i que ios segundos son adeudos que debe p…</t>
  </si>
  <si>
    <t>Priisia, Guillermo de</t>
  </si>
  <si>
    <t>Guillermo de Priisia</t>
  </si>
  <si>
    <t>…e luego 4 la pidez sóbre la fortaleza de Modlin. v caba. de.campo donde sudé , pasar, algunos veranos su hermano dL. • «Siendo el 19el diasefialado para qóc el grueso del ejército príncipe Guillermo de Priisia, y desde allí se trasladó 4 la ciudUdrl pasase el Vístula, se abandonó la posición que ocupábamos ¿ la- qué no está muy distante de’la -casa de ampo. . espalda de Kikol , y se avanzó hasta el puebló de Ossieck : dada; x ' Mr. .Engler;,! oficial holandés, pasó…</t>
  </si>
  <si>
    <t>Prins</t>
  </si>
  <si>
    <t>…. artillería ligera. =E1 comandante en gefe del ejército, GuiiUrsnoj __Los holandeses han situado 16 cañones en el Capitaletn-Dam. príncipe de Orante. . „ El capitán Holling, e).. teniente Prins y los soldados Oddo y Dc- INCSATEKKA. gunus han muerto ó están en poder de los holandeses. ■Lóndres 5 de Agosto. T. a intervención de Beliiard, y del solo Beliiard, ha impe dido que Amberes fuese ayer presa de las llamas. ¡Tendrá hoy la Fondos públicos. Tres…</t>
  </si>
  <si>
    <t>Prisse</t>
  </si>
  <si>
    <t>…as nueve de esta noche se ha notado mucha agita interinamente deí ministerio de la Gucrrá7"El general Goblet, el ción en las calles de Bruselas, y en los cafés y casis públicas se coronel Prisse, y algunos oficiales de ingenieros han salido asimis habla dé Francia, preguntándose si en verdad nos abandona esta mo para el ejército. nación. Se acredita ,1a opinión de que en el ejército holandés hay ■ El primero tomará'el mando del cuerdo dé ingeniero».…</t>
  </si>
  <si>
    <t>Prittwitz</t>
  </si>
  <si>
    <t>…lonias que Dellingshausen, á fin _,de que pudiese .atacar de flanco al enemigo, debían haber estado en Higa desde el 1S. Apenas se tuvo en Cur—. y cortarle la retirada. El cuartel general Prittwitz hjzo construir landia noticias-de esta insurrección , cuando toda la nobleza de ta una hatería que dominando las posiciones enemigas.inutilizó su ta provincia y el estado llano de ^/littau y. de Libau, y las cabezas fuego, y dió lugar á que la infantería rusa…</t>
  </si>
  <si>
    <t>Prmia, Augusto de</t>
  </si>
  <si>
    <t>Augusto de Prmia</t>
  </si>
  <si>
    <t>…neos da Pultc." Nethenes; pasó junto i Lovaina, y fue á situarse sobre el camino que va desde Idem 25. dicha ciudad ! Bruselas en le altura llamada montan* de Hierro. Este movi El príncipe Augusto de Prmia, qué según dijimos últimamente había p*—. miento ha sido concebido jr ejecutado por el Duque con tanta habilidad como lado por Maguncia, llevó ¿ Luxemburgo el día 19 del presente á la cinco de buena suerte. , AJ. , la tarde, Dicen que S. A. R. trae un* comisi…</t>
  </si>
  <si>
    <t>Prondmercio</t>
  </si>
  <si>
    <t>…g el feld-mariscal. En la noche del 6 al bia sido enviado al Tajo para obligar al Portugal á concluir un tratado de co7 se presentó á las avanzadas un parlamentario, que lo era el general Prondmercio con la Francia, y no con el pretexto indicado por el noble condezynski, con el objeto de entrar en negociaciones. La Dieta, que el dia antes Grey. En comprobación de su aserto leyó una proposición hecha al gobiertuvo la impudencia de pedir el reconocimiento d…</t>
  </si>
  <si>
    <t>Prondzinspara</t>
  </si>
  <si>
    <t>…general conde Toll el mando del ejército. la mayoría estaba á favor de la lectura. A estas palabras se levantó Mr. Scarlett Antes que principiase el ataque se presentó otra vez el general Prondzinspara hablar; pero el Presidente dijo al honorable individuo que ya era-muyIci, y dijo en francés al conde Toll: Vuestras Ordenes se han cumplido; pero tarde. (Grandes aplausos.j Se procedió á la votación, y quedó adoptada lact general le contestó que no suspenderí…</t>
  </si>
  <si>
    <t>Prondzmski</t>
  </si>
  <si>
    <t>…¡'enetal Malachowski manda el ejército; los generales Lubienski y manifestó la mayor sorpresa; compara y coteja las fechas y los despachos, y Vminski están también empleados, y el general Prondzmski es gefe del esta descubrió que ei ejército se habia puesto en camino antes que el protocolo hu do mayor. Varsovia está defendida por muy buenas fortificaciones; pero como biese podido llegar á Paris. Esta circunstancia ofendió gravemenle al conde tienen milla…</t>
  </si>
  <si>
    <t>Proz</t>
  </si>
  <si>
    <t>…z como muy cierta, y asegurada: esta noticia no es exacta, porquede la fechp de la entrega absoluta de sus cupos en las cajas ó cuerpos, según sabemos por buen original que Mr, el general Proz había aconsejado al Reyestá prevenido; observándose esta disposición por ahora y en el ínterin se puque se hiciese este movimiento, no á consecuencia de los noticias favorablesblice la nueva ordenanza de reemplazos. De Real orden &amp;c. Madrid 21 de recibidas de…</t>
  </si>
  <si>
    <t>Prusia, Alberto de</t>
  </si>
  <si>
    <t>Alberto de Prusia</t>
  </si>
  <si>
    <t>…del olvido las faltas ;.j3e unos bota cargó-de frente á las columnas enemigas : el regimiento de comee* Sres extraviados, si de buena fe se someten ’áLa aUtóridad de su le ros del príncipe Alberto de Prusia,que en el ardor del ataque gítimo Rey &amp;c. ____ . __ _______ avanzó Hasta la calzada? dlóúncuarto de conversión sobre la de Se sabe que este paso del conde Diebitsch no ha producido recha, siguió á galope por la retaguardia de toda la línea de las ningún•&lt; res…</t>
  </si>
  <si>
    <t>…ínea. Cuandd' dos reaiistaá . ..'Con fecha l.^.de Agosta escriben de Haya que en aquella sr haliabaná'urrosHO pasbs dr-ttistmcijrhiciefofr'fTO'go sobre la ciudad se‘ águardiiba al príncipe Alberto de Prusia. Este viage en eséolta;, al que respondió esta'cóp algunos fusilazos .(éorinaediata- las actuales circunstanciases digno denotarse. (Id.) mente huyeron aquellos. Pero.rcdiiCndo el comahdtutre d¿l- desta Algunas cSirfas-efé-PeferslRirga anuncian que en la» inm…</t>
  </si>
  <si>
    <t>Prusia, Augusto de</t>
  </si>
  <si>
    <t>Augusto de Prusia</t>
  </si>
  <si>
    <t>…-Chapelle ó en de Par! tus cercanías, salí ayer para Julíers por las razones que luego ós diré..En aque El Presidente. Ignoro, cuando estará concluido...... lla ciudad supe que el príncipe Augusto de Prusia, primo de S. M. reinante, Mr. Saberte. Propongo que no se principie á discutir la ley de reempla inspector general de cabullería y director de la artillería, debía pasar revista zo hasta que se haya concluido la del artículo de la caita que trata de la dig en…</t>
  </si>
  <si>
    <t>Prusia, Guillermo de</t>
  </si>
  <si>
    <t>Guillermo de Prusia</t>
  </si>
  <si>
    <t>…Se 'asegura re el cuartel general del ejercito prusiano está actualmente al parecer insoluble una cuestión de soberanía; mas ahora se presentan ya do» en:Be*in,yen el' se halla el príncipe Guillermo de Prusia con un numeroso hechos que la resuelven; aunque contra la revolución belga. estado mayor.'Se dice también, pero sin que pueda asegurarse, que entre Co De esto resultará que al retirarse los holandeses, lejos de haber abandona lonia y Aix-la-Chapelle se hallan…</t>
  </si>
  <si>
    <t>Przewlocki</t>
  </si>
  <si>
    <t>…se á reprimir. Se ron juzgados y fusilados en Wilna Kudrewicz, Firká-Zarwisza, destacaron tropas. Al mismo tiempo habiendo llegado á: noticia de autor del catecismo ¡ituanianó, él sargento Przewlocki del regila autoridad los excesos del banquete de:, la víspera * y hallándose miento de infantería Belosersky, y el teniente retirado de las tro suficientemente acreditados para producir un sumario, se princi mpas polacas* Baszinski. ' pió inmediatamente. Se h…</t>
  </si>
  <si>
    <t>Pslmerstón</t>
  </si>
  <si>
    <t>…res enviados.de Rusia, Prusis y Austria se reúnen frecuen cuelas; añadiendo que según acredita la experiencia va vdviendo la antigua temente y tienen conferencias secrefás con el' lord Pslmerstón ,■• dándonos arbitrariedad ministerial: rebate cuanto ha dicho Mr. C. Dupla en favor.de las todo á entender que' él malhadado tratado de Lóndres no ha obtenido otra escuelas de .Cbaions y Angers, asegurando que si por lo respectivo á relojería adhesión que la…</t>
  </si>
  <si>
    <t>Puertod, Josef Manucl de</t>
  </si>
  <si>
    <t>Josef Manucl de Puertod</t>
  </si>
  <si>
    <t>…en el t#tjtp!df.ayer.''! [,]}^. :J .J Ñúmeros........Premio». . Adm^ni/itncioties. ' raJta servido tpmbnr i consulta da !á Cínan gttt .ct corregimiento de letraa ,df ,Trebujena i D. Josef Manucl de Puertod»Sta.Marfa. 90,85».... ;8oóó.»•••••»•••••••mT- Villeu.;;P4fa &lt;4 de Taraztma á D. Lu]s M*»í» Márquez pwer: !s»« «••••»• •••••••• Madrid. ' 7 7.404.... Sisante para de Rey María paren y, Vara del él. i D, Manuel ' S. FerbándéL' ' ' 449-* toco ••••••»••• Peralta.…</t>
  </si>
  <si>
    <t>Pujahe, Vicente</t>
  </si>
  <si>
    <t>Vicente Pujahe</t>
  </si>
  <si>
    <t>…ión de sus derechos; Gerónimo Braeh y Pcrelló: para una ración de la catedral de ¡cuáles son los que vosotros le dejais? Para elegir un diputado es Orihuela, vacante por muerte de D. Vicente Pujahe, á D. Juan preciso pertenecer á una clase privilegiada; lo mismo acontecía en Benito: para una capellanía de coro y una media ración de la ca la antigua monarquía: se persigue á los que se reúnen para defen tedral de Cuenca, vacantes por promoción de D. Anton…</t>
  </si>
  <si>
    <t>Pul.tusk, Sie</t>
  </si>
  <si>
    <t>Sie Pul.tusk</t>
  </si>
  <si>
    <t>…cho..; En otra carta de Varsovia recibida después dice lo que sigue: , El 2 de Abril se retiró el general Uminski con. su ejército ¿ «Sé ha confirmado la noticia de la derrota del general Sie Pul.tusk: el general Sacken que acabad de ser reforzado por el rawski, .cuyas enormes pérdidas-sufridas al pasar el Vístula son regimiento de los huíanos de Lituania, recibió orden de observar dignas dé llorarse. La, irrupción del general Dwernicki enlaWol? los movimi…</t>
  </si>
  <si>
    <t>Pus-</t>
  </si>
  <si>
    <t>…o del patrimonio imperial, ha sido nom por lo común e&gt;tan al concluir los negocios, muchos politicen de la ciry esbrado presidente del tribunal de Casan; y el principe de Varsovia conde Pus- tan resueltos á esperar que salga á luz dicho periódico. kewitch d’Erivan ha sido también nombrado individuo de la academia impe ____Se lee en el Courier: «Muchas cartas se nos han dirigido para preguntar rial de bellas artes. nos el día en que se ha de reuni…</t>
  </si>
  <si>
    <t>Qarcía.Marín, Lucas</t>
  </si>
  <si>
    <t>Lucas Qarcía.Marín</t>
  </si>
  <si>
    <t>…Ramos; coñ apercibimiento que de no hacerlo lea de Alte^ á Di Jtian Bautista-Lloren*; para,Ja.4* Javea á D. Ra parará perjuicio.. ■ • . ,* . • -r fael Galtnez; para la, de Aspe á D. Lucas Qarcía.Marín; para Ja Nifta. Rn la Gaceta anterior, columna A-S !áa« 19, en lugn ¡ : .¿e AJlMjda á D. Juaa JBautistaíLlorfns y, ^parez; para la de Ta- de Pultuik 18 je Junio, leaM 28. EN LA IMPRINXA</t>
  </si>
  <si>
    <t>Qborsky</t>
  </si>
  <si>
    <t>…le lentitu^.de que tan do al nuDCQ Ktuszewsky »que.se retiraba £ ¡su casa, y le bañjltf invariablemente ha sacado partido. h£sta! db/ore.e\^gábi^eté;del Pavado i la £i!hua%¡a&lt;. El coronel Qborsky *e-.ha retirado al llegay ljiis-Royal para consútnar nuestra fuiná./NÓ «Os, dennos enga. ,, . . .3 - . : los rusos al país de Plock, con un regimiento de caballería vqpe ’fiar nj¡«s-. ,¡ ' «un no éstiibn todavía otganizado. v ... , . ,J,P»os priesa ...señores…</t>
  </si>
  <si>
    <t>Qipellari</t>
  </si>
  <si>
    <t>…Silla apostólica, á saber, q¿ ¡tjáríegorio xy&gt; que antC9 se llamaba. Luis, y ANUNCIOS. 1 quien la cristiandad debe la fundación de la congrcgacjpn de la Propaganda, en la .cutí el cardenal Qipellari hizo sus primeros es Se halla vacante la cátedra de latinidad de la ciudad de Toro, tudios, y en .......................... ' ' ' .en Castilla la Vieja: su dotación consiste en 300 ducados anuales .Igle-ii. Es de pagados por meses de los fondos de propios, ca…</t>
  </si>
  <si>
    <t>Qneraitó, Ramón</t>
  </si>
  <si>
    <t>Ramón Qneraitó</t>
  </si>
  <si>
    <t>…cio 18 de Febrero d* 1831-sFraij— lo que ejecutó el dia 9 después de haberse tiroteado el 7 y 8 en todo su tráittitp con las tropas de Dw;einj«V¿i que -á lo-que pare cisco Blasco.=Sr. D. Ramón Qneraitó. ce intentaba haber efectuado el mismp prpyecto. Siguió, él jMiroix PARTE NO OFICIAL. de Kreutz su marcha., .y. por-un movimienio de flaneó se inclinó hácia Lenezna; 'y ,habiendo sabído que .alla no habifi mas que 2$ noticias extrangeras. hombres de tropas re…</t>
  </si>
  <si>
    <t>Qrey</t>
  </si>
  <si>
    <t>…as se trata de la reforma. AL dar cuenta en la Vi,...., v , VKANC1A. de lp* Lora de una ciposicion, sobre cuya autenticidad ocurrió aloma duda al marques, de Londonderry., dijo el lord Qrey: »#e ...... .. ,Parirf¿7 de Marta. ,v hablamucho del principio de reforma; pero iquéyieqe. á .sqr esta La Gaceta Jé Augsbürgo anuncia qué el gobierrió ruso/hii principio !E¡ la modificación qué]ex¿gen , impe:;i^ «amento l^í, va bia formado en PetersburgO una…</t>
  </si>
  <si>
    <t>Qrloff</t>
  </si>
  <si>
    <t>…de ayer traciones. El sistema militar de Prusia está de tal modo organizado que en dos te empezó i atravesar el Newa por encima del hielo. dias puede reunir un buen ejército. ' El general Qrloff se halla ya en esta capital de vuelta de Moscow. Por otra parte el almirante hr¡andes ha dirigida á los marinos de la escua dra una orden en donde se nota este pasage: musía. n Marinos: Aun tenemos acaso que desempernar una comisión delicada, aun Berlín 7 de…</t>
  </si>
  <si>
    <t>Querubín</t>
  </si>
  <si>
    <t>…es en papel fino, y se suscri be en la librería de Razóla. La estatua pedestre en bronce, que tiene 10 pías de alto, y 40 quintales ----- El Bachiller de Salamanca, d aventuras de D. Querubín de la Ronde, que sacó de de peso, ha sido ejecutada en Paris por Mr. Chardigny de Monge-, artista ven un manuscrita español, y publicó en francés Mr. le Sage, traducido al castellaoo por tajosamente conocido por su talento probado, con arreglo i la contrata v…</t>
  </si>
  <si>
    <t>Quesada, Cándido Serrano y</t>
  </si>
  <si>
    <t>Cándido Serrano y Quesada</t>
  </si>
  <si>
    <t>…ue les interesa. metropolitana de Granada, vacante por fallecimiento de D. Manuel Joscf de —Los comerciantes, fabricantes y artesanos que quieran Interesarse en el suminis Isla, a D. Cándido Serrano y Quesada: para otra de la catedral de Málaga, tro y construcción de los artículos y prendas de vestuario y montura del Real cuerpo vacante por promoción de D. Esteban Rodríguez de Salas, i D. Benito For- presentarde Guardiasmuestrasde la Personaen el términodei Rxxden…</t>
  </si>
  <si>
    <t>Quevedo, Josef</t>
  </si>
  <si>
    <t>Josef Quevedo</t>
  </si>
  <si>
    <t>…de Octubre . de Marzo último, se ha servido declarar: que el capitán general de dicho de recomendándola la generosidad y el olvido de las injurias pasadas, da una jus^ partamento D. Josef Quevedo, el coronel genera! de la brigada Real de Ma ta idea del odio que los rusos tienen á los polacos, pudiéndose considerar có rina D. Domingo Monteverde, y el comandante general del arsenal de la mo la primera tentativa hecha por el gobierno para moderar este se…</t>
  </si>
  <si>
    <t>Quijada, Josef María Diez</t>
  </si>
  <si>
    <t>Josef María Diez Quijada</t>
  </si>
  <si>
    <t>…__Deuda sin ínteres 5 ¡d. El Rby nuestro Señor se he servido nombrar, 4 consulta de la Cámara, para el srcédianato titular de la catedral de Patencia, vacante por fallecimiento de D. Josef María Diez Quijada, í ANUNCIOS. D. Florencio Lorente: para una canongía de León, vacante por fallecimiento de í&gt;. Sebastian Pérez de Lozar, 4 D. Nicolás SecaMercurio de España. Diciembre de 1830. Véndese á 10 rs. en des Fanjul: para una ración de la metropolitana de Sevilla,vac…</t>
  </si>
  <si>
    <t>Quijote</t>
  </si>
  <si>
    <t>…bién ; pero socorro de todos los movimientos de rebelión; constituirse en fin el mismo derecho tengo yo para apoderarme de ella, que VV. (para valerme de una expresión trivial) él D. Quijote de la insur para apoderarse de Bélgica..... Es indudable que en aquel pais hay rección y de la soberanía popular.” división, que en su congreso no hay unanimidad, ni aun mayoría: Una vos. Como vmd. es el Don Quijote de la revolución de aceptando la oferta de…</t>
  </si>
  <si>
    <t>…la autoridad legal de nuestros cddlgns. Continúa abierta la suscripción. dica pan repartit premtosj pues. como ya en otra Omisión dijimos, los niños ----- Napoican, q el verdadero D. Quijote de la Europa. Obra en que poniendo eo ri secorqpUcen con una cinta, una estamps tcualquier otra friolera, á que ellos dículo las'principales hazi-ttas tie aquel decantado héroe. ,e tratan los puntos mas, dan gran importancia, bien que. la .de.q mayor, á!a.dis…</t>
  </si>
  <si>
    <t>…ontinuar,pagando este interés sin la autorización del Parlamento. cree que se moverá con mucha celeridad. Él -lord Althorp contesta á esto asegurando que el tenor del tratado ha , D. Quijote es el libro de todos los tiempos y de todas las edades; asi es sido exactamente citado, f que se proponía interesar la Rusia en la unión rfe que cada dia se hacen ediciones nuevas de esta obra maestra entre las de diver la Bélgica con la Holanda. Habiéndose h…</t>
  </si>
  <si>
    <t>Quijotes</t>
  </si>
  <si>
    <t>…res .de propaganda.-Tampoco Idem de abeja..................................í 5 id. Tabaco, cajamillar........................ de ¿i á 15 pesos. deseamos hacernos á todo trance los D. Quijotes de un sistema. Sa bemos bien adonde nos dirijimos. (Óh! Oh! Oh!) En ninguna Cambios. circunstancia nos hemos ■ adelantado ■ por pasiones ó por la am Lóndres.............. .....................dé 19 á 20 por 100' premio. bición. (¡Vivos murmullos, agitación, i…</t>
  </si>
  <si>
    <t>Ra</t>
  </si>
  <si>
    <t>…tra yor de Ciudad-Rodrigo á D. Nicolás Malarétra,: para- Ja. de Sala y respecto á todos, intervendrá en los negocios de este reino. manca á D. Vicente Calvo; para la-de Alicante á D. Ra/ae.l Ga. «Cosa curiosa , sera ver á nuestros ministros liberales tomar mez: para, la de Calatayud a:D.'Manuel Demctrio.de.la Torreí partido'en defensa de Portugal".monárquico contra la Francia para las dos de Zaragoza 4 D. Antonio. Vega, y Seoane.y jj. Jotric…</t>
  </si>
  <si>
    <t>…ayor de CincoVíllas á.D. Agustín Medina ;p,Lavalle; para, la escribanía de Ramos; coñ apercibimiento que de no hacerlo lea de Alte^ á Di Jtian Bautista-Lloren*; para,Ja.4* Javea á D. Ra parará perjuicio.. ■ • . ,* . • -r fael Galtnez; para la, de Aspe á D. Lucas Qarcía.Marín; para Ja Nifta. Rn la Gaceta anterior, columna A-S !áa« 19, en lugn ¡ : .¿e AJlMjda á D. Juaa JBautistaíLlorfns y, ^parez; para la de Ta- de Pultuik 18 je Junio, leaM 28…</t>
  </si>
  <si>
    <t>Ra, Antonio</t>
  </si>
  <si>
    <t>Antonio Ra</t>
  </si>
  <si>
    <t>…e las cuatro villas de la Hoya de Málaga a D. Fran Abade que los ministros del Rey deben defender con energía el punto de cisco María Bolívar, y para el de la Puebla de Sanabria á D. Antonio Ra que hoy se. trata, púa que atacando el principio del nombramiento de los Pa món Gallegos. ja por S. M., K puede decir que la cuation toca ya á la dignidad Real, y fi un infera de la época presente y superior á todos los demas; pues entonces Por Real orden de…</t>
  </si>
  <si>
    <t>Ra, José</t>
  </si>
  <si>
    <t>José Ra</t>
  </si>
  <si>
    <t>…nila, armada en corso y mee* truncado, flanqueado de dos islitas simétricamente colocadas, que todas lanzan canela , al mando.de su capitán y ducho el teniente de fragata graduado D. José Ra mírez , dará la vela para aquel destino el 1$ del prdxtmo Octubre sin falta, si el tiem de continuo y por varias bocas gran cantidad de llamas, ceniza, piedras y be po lo permite : tiene excelentes comodidades para cualquier número y clase de pasa— tún; que s…</t>
  </si>
  <si>
    <t>Radzi</t>
  </si>
  <si>
    <t>…le queda mas recursq qué ppur en.rte la desr (G. de F. ele-Prtuia ') . k,.' i merobracion, el príncipe de Orange, 6 ^república, jinico parti Til dia a por la tarde el generalísimo príncipe Radzi&gt;v¡H sa do qué adoptado inmediatamente es.en pi^opipiqn e},qq* SORviena lió de Vatsovvfccon su cuartel general para Oliumievo cq.l^.yaiv en ela^ual. estado, idicep^/conclúsion^!»V“«síV* sume en París en ceremonias ¡de &lt;:orte„u^1t:ijpnpci pt5eci?psb tque dR- vo…</t>
  </si>
  <si>
    <t>Radzivríll</t>
  </si>
  <si>
    <t>…im que ségün dicho reglamento se hayan casado sin licencia, puedan portancia. (Ai. de. las C.) - &gt; &lt; • • ,. ■ :&gt; recurrir á su Real piedad durante el término de seis mesjéspara Rl príncipe Radzivríll se hallacoo. ,*U cuartel general en pedir rehabilitación de la pensión , cuya pérdida se señala por pe Stanislawow, a dos. legues, y mediade Varsovia. Los rujo* sou na en el referido reglamento; siendo'también su Real ,voluntad, dueños de Ostrolenka, y al par…</t>
  </si>
  <si>
    <t>Radziwil, Miguel</t>
  </si>
  <si>
    <t>Miguel Radziwil</t>
  </si>
  <si>
    <t>…de este documentó, el presidente para im gefc del ejército activo: los ^and¡datos que se,presentaron fueron, pedir que cónienzase de huevó la discúsion sobre el particular, lla el príncipe Miguel Radziwil y los venérales WeissenkoffVSzembeck nta i ia tribuna á Mr. de Surmont que háblÓ á favor’ del duque y Krisckowiocki. En la tarde delmtsmo día se reunieron |asCá He Nemours. Asi que este 01 ador.terminó su discurso, se levantó maras , como también los Diputado…</t>
  </si>
  <si>
    <t>…e Polonia fuo El Emperador Nicolás continúa manifestándose tóuy geheroso con los in asimismo marcada con el carácter de moderación en la victoria, de desinte surgentes polacos. El príncipe Miguel Radziwil .no ha salido todavía para la rés y de humanidad; pues teniendo siempre presentes en su imaginación nues Siberia como se había anunciado. Permanece inflen Moscou, en donde deben tro» deseos, se han esforzado constantemente nuestras tropas en disminuir y dul r…</t>
  </si>
  <si>
    <t>Radziwill</t>
  </si>
  <si>
    <t>…o que parti infantería que se hallaban en Varsovia. El cuartel general se puso cipa haberle avisado el alcalde de Onrubia la fuga ejecutada desde en marcha ayer, y el generalísimo príncipe Radziwill debia salir aquel pueblo por el reo Francisco Serrano , que á virtud de recla de la capital el mismo día, en donde todo e^tá en movimiento, y mación de aquel enviaba preso el corregidor de Bribiesca, y por agitación. El general Szembck también ha salido para…</t>
  </si>
  <si>
    <t>…alísimo fue de otra Opinión, y por esto los .polacos, que SS. AA. RR. los Sermos. Sres. Infantes. atendiendo al denuedo con que combatió en Dobre, le proclama ron generalísimo. El príncipe Radziwill, el general Weissenhof, Excmo. Sr.: Conformándose el Rey nuestro Señor con lo que y,otros tres,han hecho dimisión dé sus mandos, ó fueron suspen entre otras cosas ¡ha propuesto á S. M. el consejo de Sres. Minis sos de sus destinos. El gobierno polaco ha dado…</t>
  </si>
  <si>
    <t>Rádziwill</t>
  </si>
  <si>
    <t>…rusos el miento, refiere qué después, de.la batalla del dia 25¿ hizo dimisión teniente coronel Krocycky', del regimiento de caballería Kalisch, del, mando del ejército rebelde el príncipe Rádziwill, en cuyó y el mayor Sósnkowski , del 4.0 de cazadores. Los rusos al sepa destino le había sucedido el general de brigada Skazíticckí , últi rarse de las inmediaciones de Praga se han dirigido hácii Sentnca. mamente promovido ,á éste gradó fot el gobierno revo…</t>
  </si>
  <si>
    <t>…ducado de por esto deben descuidarse, ios preparativos de defensa.” (Id.) Posen, y á la otra su reiho de Galítzia; y las tres reunidas ven ____ El general Kniazewicz , suegro del príncipe Radziwill, yel drán-i despertar repentinamente el justo medio de la Francia. Un conde Plater p&gt;n los comisionados quélundepedir al gobierno choque formidable se verificará entonces én nuestras fronteras á SO francés «1 reconocimiento dé la independencia de Polbnia. (Id…</t>
  </si>
  <si>
    <t>Radziwill, Die-</t>
  </si>
  <si>
    <t>Die- Radziwill</t>
  </si>
  <si>
    <t>…ecuencia dé la opinión que haoi^n, manifestado el príncipe de firattores, y sostenido por fuertes reservas y un vivo fuqgo de arr )UÍem,.úts cabezas de,las columnas riáis. El feld mariscal Die- Radziwill y el generalW.eisíenhof „ cabezas del partido modera do, quienes despue* de habcr hechq en las últimas accione» cuanto bitsch y el general cuartel-maestre Toll, se pusieron al frente de</t>
  </si>
  <si>
    <t>Radzsviil</t>
  </si>
  <si>
    <t>…ministerio. ' ■mi En una carta de Varsovia citada Ipor 4a Garepa Je Atfgt^ur* ___El general Glausel ha llegado á Tolón -, en donde «tá hacien ¿óseasegura que elgeneralísimo pólaco príncipe Radzsviil hábil do cuarentena; es regular que no tarde en venir á esta capital, í entregado su espada al general DicbitSc^an cl dia- kS, dal pando' menos que no reciba orden de pasar inmediatamente á encargarse en el momento mismo que salia el correo.^Cor.) del mando á…</t>
  </si>
  <si>
    <t>Rafael</t>
  </si>
  <si>
    <t>…D. Manuel González Pinto; para la de Vera y Mo«Ruego á la Cámara observe que aquí no se trata, ni de una cuation de jacar á D. Estanislao Guilarte y Austri; para la de Antequera i D. Rafael poder ministerial, ni de la dignidad de Par; sino que se agita á su presencia María Dohnet; para la de Villafranca de Córdoba á D. Francisco de Paula Ucuestion de toda la dignidad Real." (Bu ¡os teatroe: Si! Sil En los extre Villalta; para el corregimiento de…</t>
  </si>
  <si>
    <t>Ramírez, Mateo</t>
  </si>
  <si>
    <t>Mateo Ramírez</t>
  </si>
  <si>
    <t>…ían precedido otros con el avi Moreno.=Sr. Du Marcélino de la Torre, superintendeme geqeral d« Policía so de la salida dc-estor criminales. - del reím». »E1 brigadier segundo cabo D. Mateo Ramírez está encargado de la direc PARTE NO OFICIAL. ' ción de estas fuerzas i el espíritu público del país siempre se presenta- bajo el mejor opecto. : &lt;■ - . NOTICIAS ÉXTRANGERAS. «No pueden'.dejar, de ser grato» á S. M. los servicios y actividad-de Don Josef Ramón…</t>
  </si>
  <si>
    <t>Ramiro, Ignacio</t>
  </si>
  <si>
    <t>Ignacio Ramiro</t>
  </si>
  <si>
    <t>…o.conven la catedral de SigUenza, vacante por fallecimiento dé D- Julián Herranz y Los pretendiente* dirl glrAn los memoriales al seci-etarip de dicho syuntamleoto fran Martínez,! D. Ignacio Ramiro: para una canongia dé la catedral deVich, cos de porte, y hasta el dia ia del próximo mes de Octubre. ■ vacante por muerte de D. Ignacio Cardona, á D. Cayetano Llantas: para dos ■... -Se halla vacante la piara de 'cirujano de estuché de la villa-ae Briviesca.…</t>
  </si>
  <si>
    <t>Ramón</t>
  </si>
  <si>
    <t>…v -fytejdsesftfibirjpoc.^aduaga,.4.?.» JSJ#'18, pasta 2^ y . ,..Se tita á lós sugétos qiwse consideren con derecho á lós^bfer síes quehan ljiíedado pornfaUefcimiento intestado de D. Ramón dt av/nAiís &lt;&amp;$!%«• ;^&gt;nó 1-°'",folio la Infanta,‘cadete que fue dé la Persona del Rey nuestro' SéñtíP, marcamayor # papel 55 y pasta 80. &gt;v Jif&gt; t á fin detqud dentro del-aértpinb de treinta;dias acudan á deducirle ab^jp» idein ,^pel v^S y p^- en el juzgafo…</t>
  </si>
  <si>
    <t>…mo* 1.a, 2.a, 3.a y i.0, papel cienda, y juez de ministros del mismo, se ha mandado convocar276 n., posta 3 Sé»ifetiet 292. á. junta general de acreedores á los bienes del difunto D. Ramón . TotaOt suelto*, el 1,°, 3ai# 67 Apéndice 8*a y 9.a, cada uno García Valladolid-, pera el Domingo 19 del corriente y hora du ¿ 13 y 15,20 rs. papel, pasta 26, rústica 21. las 10 de su mañana en una de las salas de dicho Consejo: los que: El 2.a, 4.a y 5.a, c…</t>
  </si>
  <si>
    <t>…a M con los indicados 14 caáabméroái'él teniente cbrdiiei graduado de infanteríá, aTudante Los suscriptores al Diccionario geográfico universal acudide stdKmpdctar.de estaisrígada D. Ramón 6*í¿: y el alférez de iráñ fi la librerb de Razóla i recoger el cuaderno núm. 8.°, to cáibaílem ilunitado, espitan del batallón de volúntáTtos Realistas mo 3 a de b referida obra. Continúa abierta la suscripción. ’ de hfonzon , D. Agustín Melero y Cabrera , c…</t>
  </si>
  <si>
    <t>…uiihJ Carta de la fortuna, 1 real.' ................ -poqft csoscscuadtoncsde Ainarpsy .conque hanent retenido á la Europa los no^ CiJ0úeja*,dé Saoébo Panaa. l reaU’". Sainetes de D. Ramón de la Cruz, tomo* |.®, é.°, y.*, é.° J 9.*, cadanM du ra. ......" ............ ‘c 'tm suicr¡i&gt;tóréf al“Kiirtti político, Álsttrln y tfogriac» tt Madrid acudí rin á las librerUs va que se hayan suscrito * recoger *1 prlmer cuaderno del toaia aégundo:éí qúe sig…</t>
  </si>
  <si>
    <t>Ramona</t>
  </si>
  <si>
    <t>…Por providencia del Sr. Segovia, alcalde de corté, se invita 4 titud, y que Valencia, la Mancha'r'y todos los pueblos de España, las personas que sepan el paradero y existencia de Doña Ramona no perdieron la dichosa calma actual, sino; para manifestar el sen Rubio, casada con D. Miguel del Castillo, y ausente de. muchos timiento que tenían de no estar tan próximos que pudieran con* «fio»4 esta parte, panqué en el término de 30 dias lo mánifiesr cu…</t>
  </si>
  <si>
    <t>Ramos, Pedro Menpcal y</t>
  </si>
  <si>
    <t>Pedro Menpcal y Ramos</t>
  </si>
  <si>
    <t>…aceité, a 22 rs. arroba." noche sin ninguna novedad, en los terrenos del Potrero S. Josef León.__ Benavente. Trigo, á 21 rs. fanega: cebadé, á 10 id.: dé la propiedad del referido D. Pedro Menpcal y Ramos, y lo garbanzos ¿46 rs. id.: aceite, 446 rs. arrobé: vino, 4 &gt;20-ti. el participo i V, E. para su conocimiento. cántaro. -v. r. »Díos guarde á V. E. muchos años. Quiebra-Hacha 31 de Ma León. Trigo, de 18 á 27 rs. fanega, según su calidad : Ceboyo de I83í.=Exc…</t>
  </si>
  <si>
    <t>Re, Beraardlno de</t>
  </si>
  <si>
    <t>Beraardlno de Re</t>
  </si>
  <si>
    <t>…dos premía Rpal, en cuartilla ic marca impertaI. entre D. Manuel Berriozabal, D. Joaquin Ballesteros Marañen , D. Josef j.° D. Juan de- Austria, Pedro Chacón, Fr. Luis de Granada, D. Beraardlno de Re bolledo, Martin de Azpilcueta y D. Luis de Gdngora. Saldaña, D. Juan Sureda y D. Francisco Sánchez; la suértc recayó en Don 6. ° D. Alonso Tostado, D. Gerónimo de Zorita, Luis Vives, D. Diego Saavedra Fa Joaquin Ballestero* y D. Juan Sureda. jardo , D. Diego…</t>
  </si>
  <si>
    <t>Rea</t>
  </si>
  <si>
    <t>…ian qv.edado por .falUcimienfO abimestato.de Doña MamiAlSalida. berta Teruel;, .viuda dp Di , Jficioilio. - Vazqtiéz .García ;■ para que f» •«! dias fomp.aíezuan ea el jbzgadd¡del:Sr. Rea*. , Cádii 4'8'\die iDiÍitmbre. Wistieo español,, Paloma., ¿ara'Msr Ma iekriBanw détanzasy’la ftíé^üyEntro^. Elc¿ifé¿conJá correspotideucia para ■Sr*i* J*“*e|We 4e éó,!«¿té.,riya;:^ór Qrdpfiez-, á deducir stu dMccluMi y de no baccrlo les parará petAmérica. EN…</t>
  </si>
  <si>
    <t>Real, Marcelino Calero y Fortócarrero la Correspondiente</t>
  </si>
  <si>
    <t>Marcelino Calero y Fortócarrero la Correspondiente Real</t>
  </si>
  <si>
    <t>…cia de la última gracia, formando un corredor embaldosado con már ----- Habiendo obtenido el impresor y publicador del Semanario dt agrienlturn y artes moles de Genova. de Lóndres D. Marcelino Calero y Fortócarrero la Correspondiente Real autorización El todo se halla sentado sobre otra base de hermoso jaspe azul y blanco de para continuarlo en España, como también la introducción de su imprenta, para .que Rosas, y sobresale de la balaustrada dos pies, elevándose uno sobre el terreno, la parte…</t>
  </si>
  <si>
    <t>Reales, María</t>
  </si>
  <si>
    <t>María Reales</t>
  </si>
  <si>
    <t>…eclarar cuando los requieran las comisiones militares. &amp; G. Bahaisondc. Be hallará -en la librería de Calleja 4 4 rs. vn. (Núm. 70.) - —Sermón de honras -déla Reina nuestra Se&amp;ora’Doña María Reales decretos sobre presupuestos generales de Haciendo para - JoeKVA Auaua de Sajokia , predicado - en la'Real Capilla‘de el presente afio. (Num. 71) . palacio en 17 de Mayo de 1831, por D. Tomás García Morante,' Otro jd. para que. 90 se aumenten las plazas de agr…</t>
  </si>
  <si>
    <t>Regino</t>
  </si>
  <si>
    <t>…D. Josef María González, D. Carlos Diccnta, D. .León cito , manda declarar quéeeducida parte del segundó" regimiento de infantería, Asen je, D. Josef Altúbe, D. Gregorio Hernair, D. Regino. Rodríguez, de Lisboa,je amotiné,y&lt;pMdo,salir del.cuartel i las 10 y cuarto de la noche D. Manuel A lonso. Sin aluda que el año próximo venidero aumentarán el de del dia. 21 .del .corriente,; y, habiendo sacado por fuerza las banderas y hecho coro y mérito de…</t>
  </si>
  <si>
    <t>Reig, Francisco de Paula</t>
  </si>
  <si>
    <t>Francisco de Paula Reig</t>
  </si>
  <si>
    <t>…para la- de León á D. Joaquín Perez Minayo: En papel vitela,-papel 40 n- continuará.') para la segunda de Barcelona £ D. Pedro Pumarejo y Velarde: para la de S. Felipe de Játiva á D. Francisco de Paula Reig : para Otro novísimo cajón de Sastre, ó sea continuación al anun la de Palma en Mallorca £ D. Josef Luis Moragas: para la de ciado anteriormente , en ét que se hallan cuentos graciosos, verda Cutiera. á.D. Juan de Soto y Rodríguez: para la de Daroca £ des, se…</t>
  </si>
  <si>
    <t>Renne</t>
  </si>
  <si>
    <t>…uierda del ejército, cía bastantes dificultades, pues era preciso atravesar tres barrancos: uñe defendiese el. camino real con la primera división . 7 que eje*- -la artillería del coronel Renne lógró avanzar; pero la caballéna np cútase un movimiento de ataque con toda la línea del cuereo de pudo verificado Irá pronto, pues tenia que marchar á tres dé-frente: batalla formada de cuatro divisiones de infantería, avanzándose á la salida del bosque el g…</t>
  </si>
  <si>
    <t>Renne.'</t>
  </si>
  <si>
    <t>…cuerpo dé caba consiguió oponer aLtSipt* tiempo cuatro compañías de laartülcvllería de reserva, y el destacamento dé la guardia formaban mi rbivolante 40b*iad»por la de ii pic del coronel Renne.' &lt; ’ «Mas de SO -pietMÍMt utilMtí* que de este modo se reunierotí, reserva á retaguardia del centro del ejército. «Loé rebeldes, que con tú' infantería ocupaban un bosque al avanzarán coá iiSCKWté rapidez'hasta el tiro de metralla, y rom fmitc ib) Mitin línea,…</t>
  </si>
  <si>
    <t>Rennekampf</t>
  </si>
  <si>
    <t>…s respectivas dependencias. De Real orden &amp;c. Madrid fragata y dos cuters. Ayer'llegó á Polangén un oficial ruso con ':,de Mayo dé 1831 .=Luis López Ballesteros.f ■pliegos parajet general Rennekampf. Se asegura que los buques , PARTE NO ÓFlOÍAL. tienen á su bordo tropas y artillería que deben desembarcar muy NOTICIAS EXTRANGERAS. j ’pfoñto. ' - Las npticias'oficiales publicadas el 5 en Riga anuncian que el GKECIA. coronel Bastholomer había batido complet…</t>
  </si>
  <si>
    <t>Rennen</t>
  </si>
  <si>
    <t>…bre de una gran parte de estas tropas, originan gastos de consideración i la Real Hacienda por ci trasporte de ida y pues solo quedarán en él algiinos batallones á las órdenes del general Rennen— vuelta, sin que presten utilidad equivalente ai servicio, conceptuando en con kampf para mantener el orden y esperar ulteriores órdenes de Petersburgo. secuencia conveniente que loa aargentos, cabos y soldados, en ei hecho de pe Con motivo de la ocupación de…</t>
  </si>
  <si>
    <t>Rennenkampft</t>
  </si>
  <si>
    <t>…n motivo de haberse excu se encuentra el general Kalinowski, gefe de los rebeldes y dossado un teniente de la guardia Resi de infantería á prestar decla coroneles. Recibió aviso*! general Rennenkampft que las; tropa* lación en una causa que se sigue en la Comisión militar ejecutiva de Budenderhorf habian sido rechazadas; y como acababa de tery permanente establecida en esta capital , sin que precediese el minar gloriosamente la jornada de Krotinga, envió i…</t>
  </si>
  <si>
    <t>Rentar, Je</t>
  </si>
  <si>
    <t>Je Rentar</t>
  </si>
  <si>
    <t>…guntaremos ahora á Mr. Periér, J’si él creetu importante salud. que estas obras y trabajos de defensa que se ejecutan en lo interior de la Ho Re¡ti orden comunicada á la Dirección general Je Rentar tobe intervención Je landa se han emprendido con el solo objeto de hacer frente y resistir a una in la Real Hacienda en ¡ot ramot decimales- vasión de la Bélgica: ,ysi ai mismo tiempo se persuade que el campo atrinche Excmo. Sr,: He dado cuenta al Ruy nuestro…</t>
  </si>
  <si>
    <t>Requesens, Luis de</t>
  </si>
  <si>
    <t>Luis de Requesens</t>
  </si>
  <si>
    <t>…vedra Fa Joaquin Ballestero* y D. Juan Sureda. jardo , D. Diego Hurtado de Mendoza y D. Alvaro Navia Osorio. Historia. Primer premio: Excmo. Sr. conde duque de Luna. Segundo: 7. ° D. Luis de Requesens, D. Francisco Valles, D. Bartolomé Leonardo de Argénsola , D. Juan de Ribera, D. Juan de Palafux y MeAdoza y el nuestro Fr. Luis Ponte D. Joaquin Griñan. de León. Lengua italiana. Primer premio: D. Silvestre Collar. Segundo: Exce 8. ° D. Diego Mesla y Guarnan…</t>
  </si>
  <si>
    <t>Resta</t>
  </si>
  <si>
    <t>…M. C. Wynn. Se dice La noticia de la entrada de. los austríacos en Ferrara ha causa que este destino no es. mas que una escala para que sir H. Painell do en Roma mucho júbilo. El general Resta ha publicado el 14, pase á reemplazar al lord Althorp en el empleo de canciller del un perdón en favor de los soldadas del ejército papal que se ha Echiquier. ; ■ bían pasado á los rebeldes que dentro ¿e cierto plazo se reunie La. tercer lectura del MU de ref…</t>
  </si>
  <si>
    <t>Restituto</t>
  </si>
  <si>
    <t>…o Latorre , D...Pedro Pérez, D. Luís An Sñéí'éfti rs., para cuyo primer rematé se ha SCÓalado'etd'a t de Setiembre prtalmo, gulo. D. Manuel,Éordons, D. Joscf Hemcterio.de Arriaga, D. Restituto estradosy pare eldesegundo'la ordrnaciony último^'ltodrid.el to del U.tnismú.pliegoendeamboscondicione*dei la hora de latasanigeetodoc* en lpi.en González, D. Inocencio Pardos, D. Juan Guzpi, P. Josef Airóyo , D. Jo- te escribanía de Kaya, . £N U IMPRENTA REA…</t>
  </si>
  <si>
    <t>Retrato</t>
  </si>
  <si>
    <t>…os Pares no puedan alegar la posesión del derecho hereditario; y en se Retrato de D. Juan Palomino, a rs. guida se pasa á votar sobre .el todo del artículo. Durante esta operación reina Retrato de D. Rafael Mengs , 2 rs. en la Cámara la mayor agitación; al fin se calma un poco, y la votación no Trece estampas grabadas al agua fuerte de varios pensamientos, por D. Ramón Bayeu, la rs. minal ofrece el siguiente resultado: diputados presentes 425; á favor del ar - La Madr…</t>
  </si>
  <si>
    <t>Rey</t>
  </si>
  <si>
    <t>…se exigen para expedir las certificaciones de sueldos devengados Por si era conveniente había marchado, hacia .G.olymina el~ por varios dependientes de la Real casa en tiempo del Señor Rey general SaCken, con quien se reunió Lachmann en la noche del 8, Padre, Q. S. G. H., ha tenido á bien el Rey nuestro Señor am al 9. Esta ventaja conseguida por nuestras tropas restablecerá la pliar dicho término por otros tres meses , contados desde la pu tran…</t>
  </si>
  <si>
    <t>…en el —Se vende un titulo de Castilla con la denominación de marques de la Fresneda, puerto, sin hacer inas daño que el barrenar una lancha. Las lluvias han estro concedido por el Sr. Rey D. Cárlos 11, por 70B rs. eo que ha sido tasado, y no en me peado los caminos y el canal nombrado de la Serma. Sra. Infanta Doiía posadanos, paradelcuyoSr. corregidorremate estáde seflaladoSegovia* el día ^5 de Noviembre próximo á Las 11 en la Luisa Carlota, causando s…</t>
  </si>
  <si>
    <t>Rey, El</t>
  </si>
  <si>
    <t>El Rey</t>
  </si>
  <si>
    <t>…pleos , precediendo antes la declaración de mi armada. Consejo supremo de la Guerra; á cuyo fin los respectivos capitanes § enerales de las provincias y departamentos remitirán al secretario El Rey. Habiéndome dignado por un efecto He mi soberana el referido tribunal listas expresivas de los nombres de los oficía clemencia, y con motivo del feliz alumbramiento de mi. muy ca les, con sus causas ó sumarias, y delitos asi comunes como mili ra y amada Espos…</t>
  </si>
  <si>
    <t>Reyes, Fernando Román y</t>
  </si>
  <si>
    <t>Fernando Román y Reyes</t>
  </si>
  <si>
    <t>…érez de Lozar, 4 D. Nicolás SecaMercurio de España. Diciembre de 1830. Véndese á 10 rs. en des Fanjul: para una ración de la metropolitana de Sevilla,vacan te por fallecimiento de D. Fernando Román y Reyes, 4 D. Mi el despacho de la Imprenta Real. guel Casimiro dé Uzta: pera una media ración de la catedral de Córdoba, vacante por muerte de D.Francisco de Valle y Luque, Vida y txttltnciat del Patriarca S. Josef i divídese en nueve 4 D. Gabriel de Mata, capítulos…</t>
  </si>
  <si>
    <t>Reyeso, Josef Alvarez</t>
  </si>
  <si>
    <t>Josef Alvarez Reyeso</t>
  </si>
  <si>
    <t>…elidad.,y.lealtad4,1a san- jtive calle angosta de S. Bernardo, núm. a 1, cuarto 'principal: n W* y i le casa de Austria. Los Jébipdqm bolonsaes, modene- Co la dicha ciudad de Leon D. Josef Alvarez Reyeso ¡ en Vallase» f pérmesanos siguen muy opuesto! hasta ahora i la cáúsa de la dolid D. 'Francisco Bérzoa, y en Scgovia D. Josef Valsera. jnsuyi^cion rttimísmo reina mucha división en lea junte» guber- —y Se cita i todos .ios que se crean con derecho á los .bien…</t>
  </si>
  <si>
    <t>Ribera, Francisco Paula</t>
  </si>
  <si>
    <t>Francisco Paula Ribera</t>
  </si>
  <si>
    <t>…intere* 41 á f."; D. Julián de Salvatierra;y&gt;m el ¿lia cdtvespotide comb vafcante ai Real fisco. Quien quisiere-hacer postura acuda á la escribanía al cargo, eh-dicha ciudad , de D. Francisco Paula Ribera.11- 1 ANUNCIOS. Continúa ticotiloge de Ut abras de petrtúularts que se batían JVoté. Ert algiitios ejemplares de las dos Gacetas anteriores ^ de reaté* en e( despacha y almacén de Ja imprenta Real. cometió uti yerro de imprenta, poniendo en la cabeza de un‘ár…</t>
  </si>
  <si>
    <t>Ribera, Inguanzo de</t>
  </si>
  <si>
    <t>Inguanzo de Ribera</t>
  </si>
  <si>
    <t>…ía reforma: se designan - — ■ Escriben de Roma con flecha del 22 de Enero , que ebdia i Mr. Peel y al duque de Wéllington como cabezas de esta Opo antes llegó á aquella capital el cardenal Inguanzo de Ribera, ar sición. El Carreo ingles sostiene por el contrario, que £ pesar de. zobispo de Toledo, y que inmediatamente entró en cónclave. que Mr. Peel no apruebe acaso en algunas de sus parles el plan de ■ - i. Anuncian las cartas de Alejandría que . se ha descubier…</t>
  </si>
  <si>
    <t>Ribera, Juan de</t>
  </si>
  <si>
    <t>Juan de Ribera</t>
  </si>
  <si>
    <t>…za y D. Alvaro Navia Osorio. Historia. Primer premio: Excmo. Sr. conde duque de Luna. Segundo: 7. ° D. Luis de Requesens, D. Francisco Valles, D. Bartolomé Leonardo de Argénsola , D. Juan de Ribera, D. Juan de Palafux y MeAdoza y el nuestro Fr. Luis Ponte D. Joaquin Griñan. de León. Lengua italiana. Primer premio: D. Silvestre Collar. Segundo: Exce 8. ° D. Diego Mesla y Guarnan, D. Diego Covairublas y Letva, el maestro Juan da lentísimo Sr. marques de l…</t>
  </si>
  <si>
    <t>Ribero, Manuel</t>
  </si>
  <si>
    <t>Manuel Ribero</t>
  </si>
  <si>
    <t>…Tiemblo, provincia .dé. Ayila;, cwa, población es de 3ü0;vo-[ otro-fue desCubicrttvdttpUcs. ?■' CÍnó¿ Su dotaron 69 rs. anuales .cobrados por, el ayuntamkntbti ' • D.TómasBeníte», D. Manuel Ribero, D. Vicente Cégtdo, ¿atónis to. le,aboM.del. fpndo ,dr.. pqopjq^;to rpnta d? 1“ casa cst D. Pablo Mas, Joeef Vita, Pablo Torre fio, Antonio' Sánchez; |úé liaya de habitar. Los pretendientes dirigirán sus memoria^ es al. roiretari^dc aynntamiento í^sbt! el dia…</t>
  </si>
  <si>
    <t>Ribimki</t>
  </si>
  <si>
    <t>…. relati prusiano. El ejército polaco que ha pasado la frontera consta de un general en vamente al actual padecer, del Rey sobre lo dicho en el dia anterior otra gefe que h&gt; es el general Ribimki (I); Lcwinski , ge fe de estado mayor: Docosa, sino que progresa la mejoría de S. M. biezki, intendente general: Dembinski y Woyczemki, generales de división; Dios dcc. Palacip 24 de Octubre de 1831. {Siguen las firmas.) Muchowski, Liemienski, Sobiarzynski, W…</t>
  </si>
  <si>
    <t>Ribinski</t>
  </si>
  <si>
    <t>…e con asta abundancia han abaratado ticias fidedignas carece de fundamento este, rumor. El almirante se halla apor mucho loa .víveres.. '■ ___ .Las trotar polacas, mandadas por el general Ribinski, han emprendido tado en el canal, aunque sin objeto particular. (C.) su" marcha hacia Plozk: se duda sin embargo si se detendrán en dicho pumo, VEANC1A. y aun se hacen varias conjetura* sobre sus futuros planes. Se han entablado ne gociaciones para la rendici…</t>
  </si>
  <si>
    <t>Ribipski</t>
  </si>
  <si>
    <t>…ón de sangre. Aun no se sabe cual será el resultado do se de las armas.que en él había, habiendo después contribuido mucho al albo estos pasos. El gobierno nacional y su órgano el general Ribipski ha propues-. roto de aquelly noche: su causa se vió en un consejo de guerra, y en seguida to que evacuaría la ciudad y el pais de Modlin si seles daba la parte meridional ' se les condujo á Petcrsburgo, donde confesaron todos sus delitos en términos del reino…</t>
  </si>
  <si>
    <t>Rica-, Mariano</t>
  </si>
  <si>
    <t>Mariano Rica-</t>
  </si>
  <si>
    <t>…iba Con motivo de varias instancias de oficiales del ejército de Fi para desempeñar los gobiernos y corregimientos militares y polí lipinas , remitidas por - el antecesor de V. E. D. Mariano Rica- ticos; y últimamente, que los oficiales que obtengan estos desti fort, en solicitud de gobiernos, corregimientos militares y,polí nos, después de concluir el tiempo de su ejercicio , vengan á la ticos, r alcaldías mayores, se instruyó en el Ministerio de mi P…</t>
  </si>
  <si>
    <t>Ricafort, Mariano</t>
  </si>
  <si>
    <t>Mariano Ricafort</t>
  </si>
  <si>
    <t>…ra cuyos derechos también ha escrito váriaé salió de Matóla el 22 de Diciembre último, á cuyo -bordo llegó, «bnii;- como' igualmente contra la inquástion de Espafia: hd el Excina- Sr. D. Mariano Ricafort, comandante general que fue HÍHfo ún-fctr^ctonc de sus moro»............................... &gt; de Filipini».^ y otros vário» oficiala y . pasajeros.</t>
  </si>
  <si>
    <t>Ricard</t>
  </si>
  <si>
    <t>…róximo pasado fue el dia del combate, en el que ios 12. Y finalmente quedan comprendidos en estas disposiciones todos y cua rusos tuvieron 16 muertos y 40 heridos; sin embarco, el almirante Ricard, lesquiera viageros particulares que caminen á la ligera. favorecido por un navio de guerra francés, consiguió hacer cesar el fuego que hacían los griegos, y entabló negociaciones con los principales gefes de estos, PARTE NO OFICIAL. pidiéndoles se le entrega…</t>
  </si>
  <si>
    <t>Ricardos</t>
  </si>
  <si>
    <t>…a: por el limo. Sr.D. Manuel de ; del ejército!-Pbr éstos servicios, y otros muchos que se omiten, Lardizabal y Uribe, del Consejo y. Cámara de S. M. &amp;c. Un tomo - .mereció qué él general Ricardos lo recomendase eficazmente al en 8.° Se vende á 12 irs. en rústica.v Í4 en pasta en la librería de * Soberano , dándole él mismotiempb por separado un testimonio Sánchez, én la de Cuesu, y en Cádiz en la de Hortal y comde su honradez, lealtad y eficacia durán…</t>
  </si>
  <si>
    <t>Richter</t>
  </si>
  <si>
    <t>…tas de las mugere* de los oficiales rusos que se hallan pri pueblo de Santoveuia de tos.33,50o rs. vn. que dice suplid por suministros al sioneros en Varsovia, y otra del hijo del general Richter. El parlamentario de Coreos en la ¿poca de la invasión francesa de 1808; y enterado S. M., te declaró al comandante de Praga que el general Gotowin estaba dispuesto á niendo presente que por Realea órdenes de 1$ de Octubre de 1826 y 4 de Ju cangear por un ofi…</t>
  </si>
  <si>
    <t>RiisSél</t>
  </si>
  <si>
    <t>…a de 4 de Agosto de 1825, la co sesión anterior ningún individuo de los que gozan crédito tomó la misión militar ejecutiva y permanente, que á virtud de mi sobé^- palabra, exceptó lord RiisSél, que contesto én globo á las objerano decreto de 18 del que rige, debe establecerse en esta corte, "ciones puestas por la oposición. La sesión de la Cámara de lo? Lo para conocer y entender de los delitos que en él se expresan, co res no ofrece ningún ínteres…</t>
  </si>
  <si>
    <t>Ring</t>
  </si>
  <si>
    <t>…de otras mas severas do una adición, que fue deshechada, á pesar de que algunos lores ia apoyaron. en los casos previstos por dicho código, á cualquiera que hubiese dado á los El lord Ring habló en favor del bilí, y dijo entre otras cosas que no sabia súbditos de una potencia enemiga instrucciones perjudiciales á la situación mi cómo sus nobles compañeros podian vacilar un instante: qLe se le habia en litar ó política de la Bélgica. cargado pre…</t>
  </si>
  <si>
    <t>Riópinski</t>
  </si>
  <si>
    <t>…RA. 'jgcjéiéréljtaente que lo* polacos sean lo» primeros que empiecen Ja Idndrts 37 dt Enerad ■piierra.j porque esperan que asi se insurreccionaría la Litúanía y la SamrogHia.' El general Riópinski tenia proyectado esto ; pero pa- Fondos público/. Tres por ciento consolidado* 8of. Vecé que ya ha mudado de plan, pues espera una composición fa -—Se sigue hablando, sobre la prisión de Mr. O'Connell; pero vorable ¡sin embargo sigue haciendo sus preparativos…</t>
  </si>
  <si>
    <t>Riquelme, Francisco Tárrago y</t>
  </si>
  <si>
    <t>Francisco Tárrago y Riquelme</t>
  </si>
  <si>
    <t>…tado de S. Juan Benito; para el de Alcaudete i D. Nicolás de León y Perez; para el las cosas , ha tenido la franqueza de manifatar se convencimiento, sujetándose de Velez-Málaga á D. Francisco Tárrago y Riquelme; para el de Alcalá de al mismo tiempo á lo que era útil, conveniente é inevitable, como lo han Henares á D. Juan Josef Blanco; para el de Gibralcon a D. Nicolás Ambro acreditado los acontecimientos. sio Dominguez; para el de las cuatro villas de la Hoya de Má…</t>
  </si>
  <si>
    <t>Risueño, Carlos</t>
  </si>
  <si>
    <t>Carlos Risueño</t>
  </si>
  <si>
    <t>…braron el propio día exi-, — ----Las suscriptores ál Diccionario de Veterinaria, y su* cien menes públicos de los niños de su escuela de primeras letras , y á cias auxiliares, por D. Carlos Risueño, acudirán á la librería de los mas beneméritos se dieron premios por mano del caballero in Perez, y en las provincias donde se layan suscrito, á recoger el1 tendente. . " . cuaderno 3.° del tomo 2.°, y adelantar el 4-° Sigue abierta la sm-i Igualmente la Real…</t>
  </si>
  <si>
    <t>Rivacoba, Juan Josef</t>
  </si>
  <si>
    <t>Juan Josef Rivacoba</t>
  </si>
  <si>
    <t>…anco, 9a 311'. _ Clate.media de latinidad. El primer premio fue sorteado entre D. Fran Entre el extremo norte de la isla Negra y la punta baja de Sabia por la parte cisco Charro y D. Juan Josef Rivacoba, y le tocó á este último. Segundos: de Lestimo, 21a 0'. Entre la boya del cabo Blanco y la misma punta, 11a 2S;. D. Matías Arauz y D Federico Portillo. Entre la boya y el centro de las rocas de Lagadia, S2° SO'. Clare tuprcma de ídem. El primero, D. Francisco…</t>
  </si>
  <si>
    <t>Rivas, Anselmo Rodríguez de</t>
  </si>
  <si>
    <t>Anselmo Rodríguez de Rivas</t>
  </si>
  <si>
    <t>M»6 nqntooiiL Esta é* ea compendio imiydí minuto la mida del JExcmo.Sdíor, D. Anselmo Rodríguez de Rivas, quien sin duda alguna tuvo en' B día 30, de Enero último falleció en asta corte el Excelen sus últimos momentos el consucloque experimenta en aquel tranco tísimo Sr.p.Anselrao Rodríguez de Riva» 4 lúe 67 afioa de edad el hombre justo; dejando í sú familia po…</t>
  </si>
  <si>
    <t>Rivas, Josef</t>
  </si>
  <si>
    <t>Josef Rivas</t>
  </si>
  <si>
    <t>…edición de Francisco Mallent y Navarro; los coroneles; D. Esteban Miró y Londres en el Real establecimiento biográfico de Madrid, y el D. Niebla» Duran , y los tenientes coroneles D. Josef Rivas y fác-simile, también litografiado en el mismo establecimiento, del D. Ignacio de la Villa son los vocales. ' original autógrafo de uh canon á cuatro, compuesto por el céle •c - ; ■ 1 1 • bre Rossini en Madrid en obsequio del autor y de la nueva teoría " VARI…</t>
  </si>
  <si>
    <t>Rjbinski</t>
  </si>
  <si>
    <t>…eroica ' 1500 oficiales: La Ciudad de Élbing está dcstináda para residencia «leí coman la acción de aquel desgraciado oficial, y aprobar la medida que previamente dante en gefé el general Rjbinski, y de otros generales y oficiales del estado acordó V. E. de auxiliarle para su curación con dos pagas mensuales, con una mayor polaco, (¿raerla de ¿Coenlgtbrrg.) . al contramaestre del falucho aprehensor Lorenzo Serella, y con media al pa trón «leí mismo Jai…</t>
  </si>
  <si>
    <t>Rn, H</t>
  </si>
  <si>
    <t>H Rn</t>
  </si>
  <si>
    <t>…E MADRID. ■ ARTICULO DE OFICIO. licorista Lesíel, que se dijo tenia parte en la última conspiración, y estaba de- clarado inocente, debió la vida al antiguo gobernador de Varsovia general H Rn nuestro Señor, nuestra amada Reina y la augusta Infanta, igual Krukowiezki, que con mucho trabajo pudo libertarlo. Ayer 16, después de mente que SS. AÁ. RR. los Sermo*. Sres. Infantes, siguen sin novedad ea medio dia, fue sacado de su coche y asesinado cruelm…</t>
  </si>
  <si>
    <t>Ro</t>
  </si>
  <si>
    <t>…e 33 emigrados, que no hayan per-,caz. (Coi.) fenecido en España á una de las sociedades secretas que se forma PORTUGAl. ron durante el sistema constitucional. Ahora escuchemos al Sr. Ro*: talde, y sepamos cuáles son las virtudes de sus nuevos regene Lisboa 27 de Julio. radores, veamos con qué títulos los recomienda á la opinión pú Desde el dia 23 empezaron ya á salir de este puerto vario» bu* blica , y qué confianza podrán inspirar, según él…</t>
  </si>
  <si>
    <t>…Cracovia, que sale á luz en esta ciudad, neral de S. M., ha sido nombrado comandante en «efe de los cuerpos de ejér ha publicado una carta del teniente general Rudtger, escrita aL general Ro cito 1.a, 2.°, 5.a y 6.° ~ ~ zyski , con fecha del 15 de Setiembre, cuyo tenor es el siguiente: Por una estafeta que llegó ayer se ha recibido la noticia de que todo el resto »Sr. general: El conde Paskewitz d’Erivan ma ha dado aviso de que el del ejército, p…</t>
  </si>
  <si>
    <t>Ro, Josef</t>
  </si>
  <si>
    <t>Josef Ro</t>
  </si>
  <si>
    <t>…Segundos: D. Antonio Heredia y D. Antonio Socueva.. rt». D. Pedro González de Mendoza, Vasco NnOez de Valboa, D. Melchor de Ma Lengua ingleta. Primero: D. Pedro Madrazo. Segundo: D. Josef Ro canas, D. Josef Carrillo de Atborooz, Fr. Francisco Jiménez de Clsneros y Hernaudo dríguez. de Alarcon. (CV continuará.) Bellas letras. Primero: D. Josef Mascaras. Segundo*: D. Josef Zorrilla y D. Eugenio Ahumada. . Historia romana contada i los niños, traduc…</t>
  </si>
  <si>
    <t>Ro-, Josef</t>
  </si>
  <si>
    <t>Josef Ro-</t>
  </si>
  <si>
    <t>…do. a'D. Francisco de Paula Perez; para la de Castellón de Ampu— muy bien recibidos en ésta corte, y las autoridades acreditan su rias á D. Casimiro Hernández; para la de Valls .á D. Josef Ro-" consideración y respeto aun én las mas pequeñas atenciones.- MM., mero Qrtega; para el corregimiento de Albarracin á D. Josef . Rosambcau y Menars están siempre acompañados de muchas per- ■ Corvi y Marco; para el de Fraga á D. Pantaleon Luzas y Forton; soaas…</t>
  </si>
  <si>
    <t>Roder</t>
  </si>
  <si>
    <t>…ey ... Nos parece digna de publicarse la siguiente carta escrita de S. Fetersburrelativa á la dignidad de Par, habrá presentes 12o Pares de Francia (G.deF.) go por una señora. .El.general Roder es definitivamente el que reemplaza al feld-mariscal Gnei- »Ya sabréis que tenemos en esta el cólera—morbo, y que hace horribles es aenau en el gobierno y mando militar del ducado de Posen. (Id.) tragos: sin embargo, hasta ahora estamos libres en casa,Tres di…</t>
  </si>
  <si>
    <t>RodrigoSto</t>
  </si>
  <si>
    <t>…ejército, se reuniesen en él salón de las Columnas con los abanderados y porta-estandartes de ios, expresados batallones y escuadrones, pan GarcíaII. Juande Paredes,de Torquemada,D. RodrigoSto,.Tamas,Jiménez y Franciscode vniaouqva,.NérpandoPizarra. *de Sqto, Diego .entrar, á recibir de Lá augusta mano de lá Reina nuestra Señora; á'la primera 1«. Josef Ribera, Alonso Cano, Pablo de .céspedes, Bartolomé de Murillo, Don señal ú.orden, las graciosas i…</t>
  </si>
  <si>
    <t>Rodrigue, Cristóbal</t>
  </si>
  <si>
    <t>Cristóbal Rodrigue</t>
  </si>
  <si>
    <t>…dt da, deade 1.* de Mayo á ZO de junio: 2.a desde 22 de Sctiémbsn: 4 30 de Octubre. linio £ 15 de Sctichibtt.' Grama., D* Francisco García Malo de Molina, «a Granada; Viliatirja. D. Cristóbal Rodrigue* Solano, en 1 *.temporadad»de l.*á fia da Junio: 2.* d»de 15 de Agoto 1 * de Junio á &amp;n de Octubre. á 3 0 de Setiembre. ■" ‘‘' Lanjarok. V. fófüel Baldón, «Grana*: deade 1 .• deju- iial lÓTEUA murriTA. nio £ 30 de Setiembre. . ^ - . . ... Marmolejo. V. Vicent…</t>
  </si>
  <si>
    <t>Rodriguea, Mariano</t>
  </si>
  <si>
    <t>Mariano Rodriguea</t>
  </si>
  <si>
    <t>…parte orgánica y material de la voz. Dedicada Idem sobre pago.de débitos,de anualidades y vacantes eclesiásticas.(H. nú á la Serma. Sra. Doña Luisa Carlota. infanta dr España, por D. Mariano Rodriguea mero 128.) de Ledesma. Se hallará es el almacén de música de D. Josef León á zoo rs., cada ejemplar. ..•■-■■■ Idem sóbre la imposición hecha á las hérenc¡at.(7i. núm. 129-) —&gt;r*e halla vacante la plaza de médico de 1á villa de Rlzza, provincia de Segovia; Ide…</t>
  </si>
  <si>
    <t>Rodrigues, Josef</t>
  </si>
  <si>
    <t>Josef Rodrigues</t>
  </si>
  <si>
    <t>…t geometría analítica y edículo. Primer premio: Excuso. Sr. con solidado* 8^-__Deuda sin ínteres 44 á*. de duque de Luna. Segundo: D.’ Josef Azlor. ' Fíiica experimental. Primero: D. Josef Rodrigues. Segundos: D. Euge ANUNCIOS. nio Ahumada y D. Pedro Madrazo. Fortificación. Primero: D. Josef Manzanos. Segundo: D. Juan Bessieres. Continúe el catálogo úe loe estampar que te hallan ia venta en ¡a Calcografía ia la Im Geografía. Primero: D. Tomas Ibarrola. D…</t>
  </si>
  <si>
    <t>Rodríguez, C.</t>
  </si>
  <si>
    <t>C. Rodríguez</t>
  </si>
  <si>
    <t>…hasta la Estompa de Ktra. Sra. del Carmen, en medio pliego de marca, Inventada y lito distancia de una milla, vió que la boca principal estaba á la parte de poniente, grafiada por D. C. Rodríguez. Se hallará á 6 rs. en negro y 13 iluminada en la libre y que por ella arrojaba continuamente materias bituminosas, que elevándose ría de Viana. ----- Se halla vacante la plaza de cirujano de la villa y puerto de Rivadeo, en Galicia: unos 50 pies, volvían á c…</t>
  </si>
  <si>
    <t>Rodríguez, Fermín</t>
  </si>
  <si>
    <t>Fermín Rodríguez</t>
  </si>
  <si>
    <t>…. 400........................... Lorca. primer término se les señala, comparezcan á deducirle por la es 12,159... 4oo........................... Madrid. cribanía de Salaya ante el Sr. D. Fermín Rodríguez, del consejo 15,668... 4oo.................. .. Málaga. de S. M, en el supremo de Hacienda, y subdelegado general de 11,148... 400......................... Algccira*. dicho ramo; apercibidos que de uq hacerlo les parará perjuicio, 12,896*.. 400...............…</t>
  </si>
  <si>
    <t>Rodríguez, Josef</t>
  </si>
  <si>
    <t>Josef Rodríguez</t>
  </si>
  <si>
    <t>…ser papel 9 xs., pasta 14&gt; rústica 10. halada con el núm, 6 de la manz. 170, pertenecientes 4 los hijos . Informe presentado á S. M. el Emperador de Rusia por Ja co y herederos de D. Josef Rodríguez, y valuadas en la cantidad d« misión de pesquisa, 4-°. rústica 8 rs. ^ 31,475 rs. 14 mrs. vn. Los licitadores podrán informarse dé la* Investigaciones filosóficas acerca de lo» primeros objetos de los circunstancias di la finca en la escribanía de Ordoñez, '…</t>
  </si>
  <si>
    <t>Rodríguez, Juan de Soto y</t>
  </si>
  <si>
    <t>Juan de Soto y Rodríguez</t>
  </si>
  <si>
    <t>…jón de Sastre, ó sea continuación al anun la de Palma en Mallorca £ D. Josef Luis Moragas: para la de ciado anteriormente , en ét que se hallan cuentos graciosos, verda Cutiera. á.D. Juan de Soto y Rodríguez: para la de Daroca £ des, sentencias morales, Cótt una noticia crítica y biográfica del D. Gabriel Moya de la Torre: para la de Tarragona £ D. Ma famoso aCtor Isidoro Maiquez, y otras varias curiosidades: un cua nuel Calvache y Moya: para la.de Marchena á D.…</t>
  </si>
  <si>
    <t>Rodríguez, Miguel</t>
  </si>
  <si>
    <t>Miguel Rodríguez</t>
  </si>
  <si>
    <t>…or excusarme de recomendar i f» piedad del Rey nuestro Señor al capitán de -una cuesta, cuya altura Y fragosidad es dificil describir, y en cuyo fondoó falda voluntarios Realistas D. Miguel Rodríguez, herido en la acción; al brigadier re percibía ct ruido de Ida tiras; tiendo también imposible «aplicar el ardor y coronel del regimiento de caballería, 4.a de ligero*, vizconde de la Barthe, eficacia con que á porfia unos y otros cuerpos, oficiales y soldado…</t>
  </si>
  <si>
    <t>Rodríguez, O. Andrés</t>
  </si>
  <si>
    <t>O. Andrés Rodríguez</t>
  </si>
  <si>
    <t>…ompeñía'de volunt«T¡o*, irnprdi&lt;&gt; J aqoelfc* su fuga,«ontrió ' »Mr. N. sale del gabinetew'Mt. 4- P-í yím* ha, flhSfcááp* dentro de 8 huyendo al sitio: al ayudante de esta plaza el teniente O. Andrés Rodríguez» JO diaii se publicara el protocolo Si, en el que se anunciará la suspensión que siguiéndome á'la" expedlctbtf. ctimpliS sus deberes í mi “lado, conq^jgm' t «Jp todas las medñl«s politicae ts&gt; EoiBf&gt;f'P«*'-«l'q«* sé' fijará-d- número de dose en mi activo movi…</t>
  </si>
  <si>
    <t>Ródriguéz, Teresa</t>
  </si>
  <si>
    <t>Teresa Ródriguéz</t>
  </si>
  <si>
    <t>…confiado la’ custodia def puente y sus S. M. el Consejo de Hacienda, se ha servido résolver, que jii re atrincheramientos al fegilniehtó del Principe Real de Rrusla , qfie ferid» Doña Teresa Ródriguéz‘!obIenga la pemion qpecOrr^pphda sé niantüvó en posesión de él á pesar de los muchos esfuerzos qye pl sueldo de 109 rs. que se designó i su marido en fuerza, de la los rebeldes hicieron' para apoderarse dé ñúévo de está importan je Clasificación general que c…</t>
  </si>
  <si>
    <t>Rodríguez, Ventura</t>
  </si>
  <si>
    <t>Ventura Rodríguez</t>
  </si>
  <si>
    <t>…servación, va imprimiéndose. El qué ahora se publica contiene los elogios fú liéndose para ello de las lanchas ó botes de su propia dotación, nebres del marques de los Llanos y de D. Ventura Rodríguez, y coi» las cuáles lo conducirán al parage que se les indique. 6.° Para dos discursos leídos en el instituto asturiano, el uno inaugural y evitar todo retardo en la ejecución de los antecedentes artículos, el otro sobre el estudio de la geografía histórica. C…</t>
  </si>
  <si>
    <t>Rofhesay, Stuart de</t>
  </si>
  <si>
    <t>Stuart de Rofhesay</t>
  </si>
  <si>
    <t>…tan feliz presagio; al fin ten tros asuntos. Copiamos esta noticia, sin salir garántesele ella; dremos sosiego y tranquilidad; los periódicos del movimiento en • «Hoy se dice que lord Stuart de Rofhesay, embajador que ha salzarán la-nueva administración; lós hombres de Julio conocerán sido de nuestra corte cerca de la de Francia, ha salido con mucha qué sus teorías políticas no sufren alteración; nadie pensará en precipitación hácia el continente (para París…</t>
  </si>
  <si>
    <t>Rognet</t>
  </si>
  <si>
    <t>…ebajos, y i todos loa ciudadano» 4 que te entreguen 4 su» noticia los mqgútradqp de pte se hacían grande? preparativos para atacar jr de-- respectiva» ocupaciones.” - viú valiente general Rognet ha debido CfMtaar «concenfintodo las trapas En efecto, el luna 21‘por lá mañana 10 ó 129 jornaleros , armados casi que llegan de vanos puntos: las suben por el Jtódee» deben colocarse en todos coa.ftnilea, v mucho» de ellos con uniforme de la guardia nacional…</t>
  </si>
  <si>
    <t>Rogniat</t>
  </si>
  <si>
    <t>…guar Nantcs, Pajol, Saínt-Sulpicc , y Segur , el príncipe de Beauveau, el vicealdias nacionales movibles; y anunciando que se iban á volver á sus casas los guar mirante Jacob y el vizconde Rogniat. . dias nacionales que habian seguido á las tropas. (Id.) La Cámara resuelve que cada una da sus siete comisiones nombre dos indi viduos que reunidos formarán la comisión que ha de informar sobre el pro cLmaka be ros divutauos.._Sesión dt 23 Je tVoviemhrr. ye…</t>
  </si>
  <si>
    <t>Roguet</t>
  </si>
  <si>
    <t>…a en aistancia lo siguiente: de la Guiliótiers y de S.Just se pusieron en movimiento por la mañana, y 4 «Os prometemos bajo nuestra palabra de honor que emplearemos todo las 10 el general Roguet; que habia hecho levantar una batería en la puerta de «nuestro influjo para que los fabricantes sostengan «1 mismo jornal; qua se manSta. Clara para impedir el paso del puente Moraud y el de Lafayete, mandó »tendrán á costa de la ciudad loa trabajadores mas n…</t>
  </si>
  <si>
    <t>…icen que ha prometido estuvo hasta que llegó un pasagero y le preguntó qué hacia allí. Entonces se conoció la desgracia, y vinieron gentes del pueblo que desenterraron á los cinel general Roguet. co infelices; pero ya tarde, pues se les halló cadáveres. Tres familias se ven____ Continúa hoy también la tranquilidad y la paz: los almacenes y las tiendas llenas de luto y llanto; la una con la pérdida de un hijo y las otras dos cadahan estado abiertas en…</t>
  </si>
  <si>
    <t>…ugar á los avisos publicados por el corregidor de León, por el prefecto del Ródano, Jos nuevos, todavía pueden servir. Esta última observación es latí; verdadera y por el teniente general Roguet en 22 y 26 del mismo me* y año, y intí .que entre los caballos que compra la Francia en las fronteras, hay muchos que ; meme toda disposición que desde 26 de Octubre de este año hasta el dia se h*- ya han servido en el ejercito prusiano. Los particulares que…</t>
  </si>
  <si>
    <t>Rojas</t>
  </si>
  <si>
    <t>…los veteranos yado!) Pregunto puesqué hay en el orden del dia!” *•tuvieron que sucumbir á la voluntad de las milicias, porque era fuerza mas El Presidente. Nada. ■ numero»; que el general Rojas salió á sosegarlas, y le hicieron fuego deján Mrs .Rodenbach continúa: «No se nos ha distribuido el tratado y los demás dole muerto-, que Bermudez con aquella fuerza y 600 hombres mas, que sin documentos hasta las diez-dé esta mañana, y es necesario tiempo pa…</t>
  </si>
  <si>
    <t>Rojas, Luis de</t>
  </si>
  <si>
    <t>Luis de Rojas</t>
  </si>
  <si>
    <t>…umentosal. portador al mismo ín rera, Toledo D.‘ Romualdo Huertas, Valencia Di HenriqüeOshea teres de4 pos 100 que actualmente disfrutan, que por abora .ro y compefiía, Valladolid D. Luis de Rojas, Vitoria D. Fermínae libren mu documentos al portador que por la mitaddel total de Elctzalde, Zamora D. Mateo Hernández de Medina, áEaragozá de los qales.existentes, y que sus tenedores ¿ dueños reciban.en D. Juan Toron. ■ \ cambiad» ellos bien sea extractos…</t>
  </si>
  <si>
    <t>Román</t>
  </si>
  <si>
    <t>…detomos,aldea,34porr». Vejarano, a tomos,: - za rs. otro' al de Plok: elprímefo1, qoe n ti w nías fuerza, vá á las órdenes del Xjerciclo fotldjanq, por Matanegui, un tomo, a rs. . general Román nojesta expedición, obligando al general Golowin á alejarse Zipllcacion del Pád¡* nuestro, por Pato, a rs. Sra: de del Ntra. Pilar, a rs. de tu posición ^ ha producido ya él resultado de facilitar la entrada en Varso- Milagro la Flgneroa Poema da -guerra, por…</t>
  </si>
  <si>
    <t>Romano</t>
  </si>
  <si>
    <t>…os pueblos que sufren no hacen mucho ralismo sacrificar un pueblo á beneficio de un interes individual. caso de estas frases, y buscan lo que á su entender podría propor Cuando un cónsul Romano consintió en las Horcas Caudinas en un cionarles un alivio pronto y palpable. Los periódicos de Ambe- tratado deshonroso, fue entregado al enemiga, y Roma perma res, en donde se hacen muy sensibles las consecuencias de los ac neció libre y gloriosa. La nación…</t>
  </si>
  <si>
    <t>Romarína</t>
  </si>
  <si>
    <t>…4*1 q'uéanuncia cpñ'fechá 2£ del paíado que el teniente general Ru«- año&gt;; pero de los domas, de los.que hayan visto,. de Jos rque hart diger había batido á la división polaca del general Romarína (1).' sufrido, de los qué sienten todavía fas calamidades consiguientes á cada ensayo, nadie puede engañarse yá.'El mas rudo áldeano sabe ■ • ESPAÑA. que {a deliciosa unión del trono y del pueblo bajo las modernas ¡,.vi Madrid 18 de Julio. constituciones , es…</t>
  </si>
  <si>
    <t>Romarino</t>
  </si>
  <si>
    <t>…que el 'general .Chrzanowski. reunió wro qué he abdicado voluntariamente en favor de mi querido y después de la'accion de Luwartpw, con una brigada de infantería i las órdenes del general Romarino, otra de caballería al mando »amadó Hijo' D. Pedro dé Alcántara. Boavista 7 de Abril de -1831, ñafio décimo de la independencia del imperio.:=Firrr^do=: /Wru. del general''Skorginski y algunos cuerpos irregulares. Se ignora »El príncipe, recomendado á la naci…</t>
  </si>
  <si>
    <t>…an errantes por los bosques, y que faltas de géfes'y recursos ciudad. ' '' '/ i para; emprender cósa algunk, nó tardarán en caér en poder de los ' 'Idem 14- '‘V\ * ,V ■’ rusos; El general Romarino está nombrado gefe de la división del Fronteras. de Litttania 12 de Junto. general Dziekonskt. Parece que el general ruso Kreutz no sé ha El-, cuerpo ruso qué observa los movimientos de la división dirigidoá Brzesc, como se había dicho, y á Podlachia con-áni—…</t>
  </si>
  <si>
    <t>…lgud, después de varias acciones que le han publicado hasta ahora; únicamente se han esparcido las voces de sido funestas, se ha retirado con 1500 hombres, resto de su divi que el general Romarino, que mandaba esta acción habia conse sión , hacia Georgemburgo, en donde ya ha entrado.” (Id.) guido ventajas considerables. » ajses-ba jos. La Prusia suministra actualmente la mayor parte de las subsis tencias que necesita el ejército ruso. Hasta ahora se ha…</t>
  </si>
  <si>
    <t>…de este ,'i ticias siguientes: quien atribuyen la derrota que sufrieron , quisieron fusilarle en el Kara-Feíze ha abandonado á Sofía después de haberla saquea campo de'batalla. El general Romarino arrebatado de cólera sacó do y asesinado al ayanse ha refugiado en las montañas inme la espada, pero el respeto que tenia á Jankowski contuvo el jus diatas con unos 69 rebeldes que manda; pero un cuerpo de caba to furor de todos. Sin embargo, la Gaceta de Est…</t>
  </si>
  <si>
    <t>…Francia habia tenido por objeto, al enviarseguir estas negociaciones seria el ganar tiempo, en atención á que el cuerpo al Tajo su escuadra, el conseguir ventajas mercantiles. del general Romarino estaba en camino. El duque de Wellington tomó la palabra para confirmar cuanto el conda Diez minutos antes de espirar el plazo señalado se presentó en Wola otro de Aberdeen hlbia dicho; añadiendo después, que insistía en el mismo asunparlamentario, el que anu…</t>
  </si>
  <si>
    <t>…i 153 hombres á lo mas, con 70 cañones y muy- pocas municiones. La di nes que declaran y cometen el conocimiento de los asuntos de maestrazgos i visión destacada.á las órdenes del general Romarino se ha dirigido precipitada los tribunales de la Real Hacienda, se ha servido anular todo lo actuado por mente sobre.Kazimiers; pero habiendo quitado los rusos el puente que había en el Consejo de las Ordenes en este negocio, como hecho contra lo prevenido est…</t>
  </si>
  <si>
    <t>…o para gastos de admi En este instante.se na recibido de Lemberg la noticia de que el cuerpo denistración. De Real orden &amp;c. Madrid 31 de Agosto de 1831.=: Luis López ejército del general Romarino, no siéndole posible él pasar el Vístula por las Ballesteros. inmediaciones de Zawichost, se puso en fuga en la noche del 16 al 17 de Se tiembre con 129 hombres y'la artillería (1), y ha entrado en territorio de la El Rey nuestro Señor, se ha servido resolver…</t>
  </si>
  <si>
    <t>…la noticia de que todo el resto »Sr. general: El conde Paskewitz d’Erivan ma ha dado aviso de que el del ejército, polaco entró el 29 del pasado en territorio de Prusia, en donde general Romarino no habia querido reconocer el armisticio acordado en Var- entregó las armas; 49 hombres han llegado hasta las inmediaciones de Schihno, sovia con el generalísimo del ejército polaco, y que se habia dirigido con las y otros 109 están entre Gollub y Strasburg,…</t>
  </si>
  <si>
    <t>…eunir dirección que tomaba, y diciéndole en la tercera la que se había ordena la Dieta, pidió un plazo de tres horas y media. Esto se Je concedió; mas sin do tomase la columna del general Romarino y el destacamento del teniente embargo, antes que espirase este término, se presentó á nuestras avanzadas el ■ coronel Zaliwskt, que se hallaba al otro lado del Kaczew. parlamentario sin la respuesta definitiva, bien que anunciando únicamente de Idem2i. palab…</t>
  </si>
  <si>
    <t>…ro 9 esta £n ceta retirada les cogimos algunas .cajas de municione* y, bagages. Objeción contesto, que atendiendo al modo como se pronunciaba la opinión Después qué las tropas del general Romarino. hubieron pasado el Borow sé pública , soló »si se podia alcanzar el objetodeseado, es decir, dando al gobier formaron en batalla casi en la frontera austríaca, 4 la cual tocaba su vanguar no facultad para negar cuantas concesiones ulteriores se le pidiesen.…</t>
  </si>
  <si>
    <t>…los que hayan pasado á Por los avisos recibidos de la Gsllitzia se sabe que él cuerpo de ejército del continuar su mérito sin condición alguna , pues que á estos, tan pronto como general Romarino liafoia depuesto y entregado ya sus armas: estas, con 40 piezas cumplan su empeño, y haya proporción, se tes debe trasportar á la Península de artillería pertenecientes á dicho ejército, se entregarán sin retardo á las au de cuenta de la Real Hacienda-, á no…</t>
  </si>
  <si>
    <t>Romarisado</t>
  </si>
  <si>
    <t>…Pac, compuesto de 10 batallones, 16 escuadrones y 12 .piezas de dicina de Párls que lleva la cruz de Julio. El cólera morbo ha ce artillería, cuyas tropas habían reforzado las del general Romarisado aquí en cierto modo, pues el Id de Mayo no había,ningún no, dió orden el general .Kxeutz á la división,del general Thielenfermo. Sin embargo, se observan escrupulosamente las medidas mann para que abandónase á Kock, y se dirigiese sobrq.Ramioo* de policía med…</t>
  </si>
  <si>
    <t>Romero, Manuel</t>
  </si>
  <si>
    <t>Manuel Romero</t>
  </si>
  <si>
    <t>…untarios Realistas de Alameda, salvaron sus cargas y Asimismo, á consulta de la Camara, se ha servido trasladar á caballerías. El muerto era uno de los mas afamados salteadores; y D. Manuel Romero, alcalde mayor de Jaén, a igual destino de no Jo es menos un tal Banderas que apresó también el 25 de MaNavalmoral de Pusa. ________ yo una partida de voluntarios de Cuevas bajas. Se continúan ade mas en toda la provincia las pesquisas mas activas para exterm…</t>
  </si>
  <si>
    <t>Ronnc</t>
  </si>
  <si>
    <t>…ombate, en.el que murieron-dos de estos últimos-, des« / Cuartel gtmnal rmadt Nadarvyn 28 de Agalla. . . mies del cuel se~ volvieron los jnisps á Ostek ;par« no ser .cortados. El. general Ronnc hjzo destruir el puente de; barcas establecido entre Ja orilla derecha del El gefe de los rebeldes polacos Gcdroit*¿conocido por los robos’ que ha Vístula y una islita situada en uno dé los brazos del rio, para, lo cual pasaron hecho en esté país, se ha arroj…</t>
  </si>
  <si>
    <t>Ronnccker</t>
  </si>
  <si>
    <t>…l ruso con un destacamento te baila en Janiaski so de 1831 jdFinnadó.sCardenal Bcrnctti.” bre el camino de Wilns i Szawle esperando refuerzos. INCUTttM, Escriben de Tilsilt que el conde Ronnccker, uno de loeprincipeles gefes de loe insurgentes, ha deseperecido de repente. Estoa LSndrtt 13 Jt Mayo. últimos «ardan el mas profundo silencio sobre 1* causes de w Las cartas de la Jamaica del 21 de Marzo contiene noticias drisperirinn, (fimttts dt Btrlm.) mu…</t>
  </si>
  <si>
    <t>Roo</t>
  </si>
  <si>
    <t>…naturales siempre que 1* ha recibido en Encombe al duque de tíumbcrland, al conde de Schattctbury jr .crean negestrio. al W-rd Kolle. El duque de Wellington ha recibido también al lord Roo». Art..2-a Este decreto te dirigirá a! Sr. prefecto del departamento del Ró Sir Roben Feel, Croker y Sir Henry Cook, diputado* de Oxford, han etUr dano piop que lo notifique á los magistrados .que deben tener noticia de él, do de huéspedeí ebípsa del marflUfs…</t>
  </si>
  <si>
    <t>Rosen</t>
  </si>
  <si>
    <t>x Sé date que pan fijar, ly linea-se han prpeetado granda-dil* á unos i6o9 hombres, distribuidos así: el cuerpo de ejército de la Litunnia, al mando del general Rosen, cuyo cuartel general está «■kéde* ¿y baldado lugar i-,protestas: ya,sabemos positiyaméote enBiainslocic, consta de 358¡Ocluyendo en esté número ladi- qtw debe evacuara la ciudad de Amberes,; peto ignoramos ló quc Ytsioñ dc húsares acantonada enlas cercanías…</t>
  </si>
  <si>
    <t>…s periódicos de nos pobres que esten alistados en la milicia realista. (G. de F.) Jersey declaman altamente contra esta medida, que miran como __ El 4 se decía en Francfort que el general Rosen había ya «rbitmia. Sin embargó ¿ parece haber sido adoptada con el objeto entrado en Polonia con algunos regimientos. (Cot.) de obtener datos poséivos acerca del número y situación de los El 5 del corriente llegaron á Maguncia el príncipe Paulo extrangeros qu…</t>
  </si>
  <si>
    <t>Rósen</t>
  </si>
  <si>
    <t>…antes Dice también el general , que ínterin se puede navegar por el de fidelidad al Emperador Nicolás,'Las autoridades locales habiafl Vístula, ha comisionado a! ayudante de campo barón Rósen, que huídó, a . manda el 6? cuerpo de infantería, para qué acabe de arrojar á los . Habiendo evacuado á Pulawy el general Dwemickí para diri rebeldes del palátinado de Plbclé, ... girse i otfó punto, ha. vuelto á entrar en aquella ciudad una divi Concluye man…</t>
  </si>
  <si>
    <t>…bre , y las prcocúpacíónes que ha ruso para pasar el Vístula, mientras que el 6.® cuerpo, bajo lar cia contra ellos, debilitadas ya alguq tanto, han disminuidp después órdenes del general Rosen, cubría el caminó de Praga y asegura de un modo increíble hasta el año de 1828. No hay duda én qu». ba las comunicaciones con Rusia. la causa de los católicos ofrecía muchas dificultades; peró el duque »E1 general Royer participa que el 31 de Marzo salieron l…</t>
  </si>
  <si>
    <t>…mada al enemigo, cuya* fortificaciones ba des después del medio día á las inmediaciones del Muchawicc ¿taca truido. .......................... ron en columnas cerradas al teniente general Rosen. La caballería T ” cartas de Varsovia que acabañóos de recibir aseguran que el rusa permaneció en posición sobre lá orilla izquierda de este río, cuerpo de ejército polaco, á las órdenes del general Sicrtwski, ha* con el objeto de cubrir la retirada de la van…</t>
  </si>
  <si>
    <t>…fenecidos estos. De Real orden &amp;c. Madrid 4 quéalli tiene su cuartel general, ha dejado un cuerpo destacado de Mayo de 1831.=:Luis López Ballesteros. ____ sobre el Wieprz. £1 del general Rosen, compuesto de la caballería _ ’ . ,'?r*?. :-M' - h'.csti .ligera del general Geísmar, y las divUiones 2j y.25 de lituanos*; PARTE NO OFICIAL. que perdieron poca gente en el combate contra Skrrynecki, ha sido relevado en. la vanguardia pér dos dmsiohqs pandada…</t>
  </si>
  <si>
    <t>…lante acción, en la que ha cogido lS oficiales, en-’ Mr. C. Pcúíi, presidente del Consejo de Ministros, sube. 4 la tribuna y tre ellos dos superiores, 5u0 soldados y 2 cañones. El general Rosen avanza lee un discurso en que expone las razones que mueven al gobierno para pre sóbre Praga por Siedlec; y el cuerpo de Kreutz debió llegar al Vístula el 17. sentar el proyecto fle ley relativo 4 la dignidad d« Par. (JFéase la Gaceta atf Ha sido depuesto el…</t>
  </si>
  <si>
    <t>…s ramos á que hayan'per salido para inspeccionar el camino de Mosco\v. tenecido; y que las solicitudes que hagan con el mismo objeto los cesantes no Ha llegado á Tiflis el general barón Rosen, comandante d« los cuerpo» clasificados, se detengan hasta que acrediten su clasificación. De Real or del Cáucaso separados, y director general de la administración civil de la» den dcc. Madrid 8 de Diciembre de 1831~Luis López Ballesteros. fronteras de Gurci…</t>
  </si>
  <si>
    <t>Rosevelt</t>
  </si>
  <si>
    <t>…s y de la* del ayuntamiento de «cha villa, francos de porte, en todo el próximo mes deKaoro. 'que amenazan, debidas unas y otras al abandono del verdadero principio social, (lj El Sr. Rosevelt, individuo qúé fUe del ayuntamiento, y actualmente dlpiriaiqué es llamar deí ¿enero humano, se esfuerzan por enlazar otra vez el cristia én á la legislatura do-Neeva-Vorck; y oik ae caed con Mías Van¿-Hcn , hija das mi nismo que lo proclama, con la filosofa,…</t>
  </si>
  <si>
    <t>Rosíini</t>
  </si>
  <si>
    <t>…forte ó harpa, á 6 rs.\Cori ‘!,1°^rtícuíbs de paz con la Puerta Otomana en 4-°,'pn.fifcf militkr del-segundo acto desdicha:ópera ,' para piano-forte sólo, á Ars. La passegiata del caballero Rosíini f dddicada á SiüM.’ii peí á 2$ rs., y rústica idcm~---------- ReíKA,; para piatio-^ortte solo , á 6 rsi i la: misma para t;a«to: f Alethini Philaretae, Epistolarum de V. Joannis Palafoxii, 3 guitarra, ¿ 6 rs.-Se hallarán en los almacenes de músicade Mintonító…</t>
  </si>
  <si>
    <t>Rossen</t>
  </si>
  <si>
    <t>…políticas. ¡Cuáles son estos Dembe-Wielki, donde se encontraban los primeros escalones del motivos? Sí decía del ministeritranterior que habia suscitado, alen cuerpo que manda el general Rossen. Este fue igualmente atacado, tado ó tolerado los alborotos; y sin 'dar valor á estas voces, ha y juzgó conveniente hacer una retirada hacia la remira al lado de bría algún fundamento para sospechar que los hombres del movi Kaluszyn: en esta retirada fue viva…</t>
  </si>
  <si>
    <t>Rosten</t>
  </si>
  <si>
    <t>…Benvenutti, legado J latéri dose sobre la izquierda para piar el Vístula, mientras ^ue'él 6.® ,de S.‘S. Gregorio xvi; y.íde consiguiente hemos resuelto entirecuerpo mandado por el general Rosten defendía el camino dePrá- arle'el gobierno de esta» provincias: lo cual aceptó S. Eifta. con gay fa línea de comunicación con Rusia. Dice el general en gé- is condiciones adjuntas. , " f fe qué los polacos que habian salido de Praga en la mañana del 31 «‘Anco…</t>
  </si>
  <si>
    <t>Rosyzki</t>
  </si>
  <si>
    <t>…y desastres Zendrzejow, en donde el gobierno del palatinado desempeñará interinamente que siempre ocasiona, se ha extendido á vuestro pais con asombro de los hom Jas funciones. El general Rosyzki ha sido encargado de organizar la lands- bres sabios, admiradores sinceros del sano juicio y antigua lealtad de los luturn (milicia) del palatinado de Cracovia, comisión muy difícil de desempe xemburgenses. ñar , porque los habitantes y labradores se han fuga…</t>
  </si>
  <si>
    <t>Rotalde</t>
  </si>
  <si>
    <t>…en sentir por él menos sim conocimientos de los gobiernos extrangeros, ni las formas exte patía? riores del poder , ni el movimiento natural de la administración; ;Duda usted aun, Sr. Rotalde, después de tales sucesos, cuál' nada en fin, que pueda hacer dudar de la existencia y de la estabi sea la opinión pública de España, y en favor de qué sistema h.t lidad del nuevo sistema. Sus mas ardientes corifeos se apoderan del estado, está, y segun toda…</t>
  </si>
  <si>
    <t>…se pudiese usar de estos remedios deberán los médicos caudan mensual mente, no sin trabajo. prescribir otros, Según la edad y el temperamento del enfermo; ¿Y qué Opinión tiene el Sr. Rotalde de las personas que ha pero.el insinuado es el que debe preferirse, pues con su uso se ha querido reunir, y cómo quiere que los juzgue el público? Dejé conseguido muchas veces la completa curación de los enfermos, sin moselo decir á él mismo, y oigámosle en s…</t>
  </si>
  <si>
    <t>Rotalde, Santiago</t>
  </si>
  <si>
    <t>Santiago Rotalde</t>
  </si>
  <si>
    <t>…racterizado, llevaba ya de duración Publicóse en Paris poco tiempo hace un folleto bajo el título cerca de cuatro años. Los ánimos por tanto podían haberse ido de Dardo por un tal D. Santiago Rotalde ¡ y parece que el ob acostumbrando á tal novedad, las resistencias á ella debilitádose, y jeto de 'él era reunir los ánimos de los emigrados, para que cele sus ventajas empezado á hacerse palpables. Todo debía hacer creer brando una junta general se acordaran…</t>
  </si>
  <si>
    <t>Roteen</t>
  </si>
  <si>
    <t>…ame el correspondiente efectivo era de Ve* hombres, por haberse pasado ó rendido otros á las tropas número de las plaéas que debe surtir la Península con la antioipación compe del general Roteen, muy poco tiempo antes que la parte principal de dicho tente á que lleguen á esas, islas para el tiempo oportuno al reemplazo de Jas cuerpo llegara al territorio austríaco, se ha dividido en cuatro destacamentos, que cumplan. Igual mente ha resuelto S. M. que…</t>
  </si>
  <si>
    <t>Roth</t>
  </si>
  <si>
    <t>…rdenes del general Pablen 11 estaban ya para entrar en el gobier mandará por.sí mismo el ejércjto, auxiliada por los feld-marís-' no de Minsk, y que la vanguardia del ejército del general Roth cales DiebitscH y Paskewitsch, y por el general Geísmar. Se ha llegaba ya i Kaminieck, capital de la Podolie. dado orden para que entren en Polonia dos'cuerpos de ejército, y Muestra Gaceta huerta un artículo relativo á los aconteci una parte de la» guardias:…</t>
  </si>
  <si>
    <t>…s-, jroutral,. tuada- detrás de Minsk al la'do^dpl ala Izquierda'de la infantería —El, general polaco .Dwernicki ha sido completamente derrota del general’,Gielgud,' L 1 do por.el general Roth, .que según dicen, ha nacido en, Alsaciai;. El ejercitó tuso ávánzábá háeia Ceg1Sü:: á'lasí’il dé la niaijana la táctica'de este gefe sé encierra en dos palabras: adelante , mar-;. salieron de un bosque.pa^ra atacar á nuestr^ÓábaHééía, lá'culjitqón- chen. Las…</t>
  </si>
  <si>
    <t>…i: "Des cómo es que se halló atacado por todas partes. Es ‘necesario creer, pués de la acción del 20 de Abril , dada en Boremel entre el ge asi como nosotros lo presumimos, que el general Roth concurrió neral ruso Rudiger y el general Dwernicki, rechazado este último con el general Rudiger. {Mentastro de las Cámaras.) i la izquierda del Styr, pasó por la noche cerca de fierestezko á __De Leipsick con fecha ’2 del corriente dicen: la ribera derecha,…</t>
  </si>
  <si>
    <t>…é mantendrá con lo¡s víveres que le Igualmente ha felicitado por el mismo plausible motivo la llegan de Prusia. ciudad de S. Isidoro de Holguin, en la Isla de Cuba, presentándo El general Roth ha dispersado 7 aniquilado á los insurgentes se en su nombre á manifestar sus leales sentimientos al Rey nues de Podolia. Aseguran que inmediatamente ha hecho pasar por las tro Señor, D. Bernardo de Echevarría 7 O-Gaban. armas los cabezas de rebelión que han…</t>
  </si>
  <si>
    <t>…de ellos; armados,á'las órdenes dél'geñéral Kbliikc.'fetos rebeldes fuéron En «ta carta se dice que el ejército polaco tenia unos'409 hom* bátí&amp;* jjérüa destacámentó del terSHrte general Roth ' y «Miga» bres, inclusos 89 de- caballería y 60 piezas de artillería. Por algún</t>
  </si>
  <si>
    <t>…l otro lado del Narew. nuestra Gaceta de Estado lo que sigue : «Parece que no está com —=-._La Gaceta de Petersburgo contiene un parte de 18 de Mayo relativo a las operaciones del general Roth, comandante del 5.° pletamente sofocada, la insurrección de los distritos contiguos á Wolhynia, porque á cada momento se oye hablar de destacamen cuerpo de infantería, contra las cuadrillas de rebeldes que se ha bían dejado ver en el gobierno de Podolia. tos…</t>
  </si>
  <si>
    <t>…prisioneros. déspués de haber experimentado grándes desas'tres - El genéraíísimó ' Je ha dado el mando de ótrasi tropas qtie sé -hallaban en Wilanów-, (1) Lo que se .ha dicho del general Roth envuelve una equi •n la drilla izquierda del Vísiula. Este corohel obtuvo -al princi vocación; porque las noticias de la Gallitzia convienen en anun pio algunas véntajas, pero sufrieron milclio sús tropas cuando ata ciar que' Rúdigér habia marchado hácia el a…</t>
  </si>
  <si>
    <t>Rothen</t>
  </si>
  <si>
    <t>…monarquía, que nos parece demasiado pequeña." Es prontos á marchar al primer aviso á ponerse bajo las órdenes del probable que el Emperador les Teplique: « Pues dadme vosotros et ^general Rothen y defender el paso del Simplón. ____ gusto de decirme , ¿qué ratón hay para que yo haga lo que pe&lt;r ...... .Kuwjra, milicias-temen mas, á lo que parece , la* paradas dis ¡Qué responderlo los. oradores 3 una pregunta tan sen y ^revistas que las expediciones gu…</t>
  </si>
  <si>
    <t>Rothsay, Stuart de</t>
  </si>
  <si>
    <t>Stuart de Rothsay</t>
  </si>
  <si>
    <t>…quilizase el Estado de Módena, para lo cual basta siarf que desplegue la marina francesa. . rán Ó9 hombres y el tiempo de 8 ó 10 dias. Las poblaciones ru B» regresado á Inglaterra lord Stuart de Rothsay, á pesar d* rales de la Romanía a ban opuesto con mucha fuerza al movi que había tomado en-arrienda una gran casa en París pora pasar miento insurreccional de Bolonia. Ancona permanece fiel i la ?&lt;t— allí algún tiempo, los últimos acontecimiento» le han ahuye…</t>
  </si>
  <si>
    <t>Rotnariiif</t>
  </si>
  <si>
    <t>…r á los rusos por la espida ensuposicion centroide Siedlicv defonso.1 r . y marchar, en seguida sobre el platinado de Lublin, hácia doodé se dirige una. división á las órdenes del general Rotnariiif... Mi Rey nuestro Sr.se ha servido expedir el Real decreto que sigue: Otra división ha marchado al mismo tiempo sobre Wengrovr. Habiendo examinado detenidamente mi Consejo de Ministros Parece que todos estos movimientos están ¡ combinados • cbh la* el presupu…</t>
  </si>
  <si>
    <t>Rotsen</t>
  </si>
  <si>
    <t>…á quiénes'mataron -algénoa hombres é Hicieron So prisioneros. Según loa avisos rééibíifes . las tropas polscatse han dirigidó hácia el rió Wkxa.■ Un. oficial. &lt;je la. división del general Rotsen .escríba á un amigo que tiene ‘ ' El ejército principal-tigué ocupando las posiciones qué le hábia señalado su - eh.esta, que la guarnición Óé Pr^a se dispoqia ¿ salir de aquella plaza con ■eneraTenr gefe. Eq ef día de ayer proyectaron jos rebeldes hacer un r…</t>
  </si>
  <si>
    <t>…que se no» acaba de coimitucar, parece que ■» retira arbolitos arrancados dé los pasco* JJastléhda» del Paldfs-Royal cerradas du da de los polacos se-efectuó por el puente que el general Rotsen había inten rante muchas horas ayer mañana y hoy ñor la tarde , hé aqui las circunstancia» tado varías veces.aunque inútilmente incendiar, pues «te era el umco punto de este dia, en el cuái sc han verificado mucha» prisiones,‘y que da á la guar qUe teniart lí…</t>
  </si>
  <si>
    <t>…les hacia desde las dos orillas dél Vístula, consiguiendo al fin el bles decretos de la divina Providencia, nada hemos omitido para acudir al so arribar i la aldea de Zereaii. El general Rotsen entre tamo había reunido to corro y alivio de los enfermos, y para preservar del contagio-ios pueblos que das sus tropas sobre las alturas de Wawz, con el objeto de asaltar á Praga á aun no habia invadido. En efecto, luego que en el afio anterior tuvimos la l…</t>
  </si>
  <si>
    <t>…aquella ciudad desde división á Zaflwsch. El 12 se hallaba Remarmo én Iítkow, donde le .téñúi en poder de los rasos; pero algunos correos quedan llegado hoy anunmuy estrechado'el general Rotsen, quien tiene á sus ordenes 133 hoinbrce'jEa - alli reinaJ_i ni ¡jx,i _l.LdBt*Jiié¡L*d|p^, rpjmainiiilii iiimiiai ii la decisión del esta pgüeion se halii cortado y sin comunicación cón el ejército polac£7-¡:J. lor. Todavía no se ha restablecido el curso ordth…</t>
  </si>
  <si>
    <t>…sin perder Habiendo llegado el enemigo hasta Wonwolniza y Kazimierz le al tiempo aceptar las proposiciones que se le habían hecho, enviase su parlamen canzó el 14 del corriente el general Rotsen; de modo que por la tarde, á pe tario por la puerta de Marimont, hacia donde se hallaba nuestra caballería en sar del mal camino, nuestra vanguardia le atacó cerca del pueblo deKowal en el ala izquierda, y al mismo tiempo di las órdenes convenientes para que…</t>
  </si>
  <si>
    <t>…go, todos los movimientos del enemigo indicaban intención de abusos que están clamando y sobre la corrupción'de los pueblos llamados de piarse al territorio austríaco. Entonces el general Rotsen queriendo evitar la nombramiento; y cualquier otio proyecto de reformas que no los cortase de inútil efusión de sangre, se limitó 4 cercar las posiciones del enemigo, el cual raíz, seria ilusorio.” envió otro parlamentario pidiendo una tregua de dos dias, 4 f…</t>
  </si>
  <si>
    <t>Núm.\ 130. Sábado de Octubre de 1831. GACETA DE MADRID. m ARTICULO DE OFICIO. «En su consecuencia el general barón Rotsen ha ido en persecución deRo- marino; y en caso de que intentase pasar á la orilla izquierda del Vístula, Rupartes dirigidos for los mídieos de Cámara dt S. M. al Excmo. Sr. Sumí- diger, que se halla allí, tiene las convenientes instrucciones. A virtud de todo…</t>
  </si>
  <si>
    <t>…i y Kos- habían hecho en tres diferentes ocasiones, á saber en el 30 de Octubre , en el ciuski.cn los días 22,23 y 24 del mismo mes. 2 y el 4 de Setiembre al mismo Romarino por el barón Rotsen i, á fin de que ..Ya tuve el honor de participar á V. M. I. que el teniente general Kras- se sometiese, bo habia desistido de una lucha inútil; que al contrario habia sowski se habla reunido al cuerpo del general Rudiger después de la derrota dado combates á…</t>
  </si>
  <si>
    <t>Rousin</t>
  </si>
  <si>
    <t>…, que'con «u auxilio y coopcracionsc habla había procurado concluir con Portugal un tratado , de comercio. ÉL conde Seformado. (Glqbt.) bastiani me autoriza para declararos que el almirante Rousin no ha entablado C¿NAXA DE IOS LORES. con Portugal ninguna negociación mercantil.” Después de haberse leido algunas exposiciones y observaciones de poco Ín Tal es la autoridad en que me fundé, continuó el orador, para refutar 1» teres, tomó la palabra el conde…</t>
  </si>
  <si>
    <t>Roussin</t>
  </si>
  <si>
    <t>…y de todos los beneficios que aseguran el orden de vapor Esfinge. Deben agregarse el navio Suffrtn y la fragata social y destruyen la anarquía. Guerrera, que vendrán con el contra-almirante Roussin, las fra ____ El Correo francés publica en forma de correspondencia par gatas Sirena y Melpomene, dos corbetas y algunos bergantines ticular y con’ fecha 6 de Junio varias noticias respecto á las ocur que están bajo las órdenes de Mr. Rabaudy. Todos tienen ví…</t>
  </si>
  <si>
    <t>Routhicr</t>
  </si>
  <si>
    <t>…r la Real junta misión del empleo de general de infantería. Parece que el gobier de Aranceles, y teniendo presente que no sufrirá perjuicio alguno no de esta, plaza se confiere al general Routhicr. El conde Krunuestra industria con-l» introducción' de dicho articulóla tenido kowiczki ha publicado una orden del dia desmintiendo la noticia á bien declarar por su Real orden del 9 de Mayo último de per de qué ha dejado él gobierno para pretender el ministe…</t>
  </si>
  <si>
    <t>Royer</t>
  </si>
  <si>
    <t>…y asegura de un modo increíble hasta el año de 1828. No hay duda én qu». ba las comunicaciones con Rusia. la causa de los católicos ofrecía muchas dificultades; peró el duque »E1 general Royer participa que el 31 de Marzo salieron lo» de Wellingtóh , que preveía la tormenta que ibá é descargar sobre polacos de Praga con fuerzas dé consideración , y se avanzaron so Europa, se'apresuró a hacer quesecortcemeselaenjancipacion, y bre la vanguardia del g…</t>
  </si>
  <si>
    <t>Roza, Juan</t>
  </si>
  <si>
    <t>Juan Roza</t>
  </si>
  <si>
    <t>…gráfica del D. Gabriel Moya de la Torre: para la de Tarragona £ D. Ma famoso aCtor Isidoro Maiquez, y otras varias curiosidades: un cua nuel Calvache y Moya: para la.de Marchena á D. Juan Roza derno en 8.°, rústica , £ 3 rs.__Galería de Hombre/ célebres, 6 Riudoces: para la de Colmenar viejo £ D. Pedro Diez: para la colección de retratos dé todos los perionages de ambos sexos y da de Loica £ D. Josef Julián Ortega : para la de Badajoz £ Don todos l…</t>
  </si>
  <si>
    <t>Rozniecki</t>
  </si>
  <si>
    <t>…n bata diación iuna persona que se mira como autor dé’lós innumerable* blapc^ir.ffoniey justo áum chimenea; desde luego‘tomó la palabra males que Ha causado la policía; este es el general Rozniecki. In pgandó a Jmr. Wolicki dispensase qua lo recibiera de aquel terin uñ hombre de-esté carácter, ú otros de su temple, subsistan ao: «Pero, continuó, esta es la primera vez desde mi salida de cerca de V. A. I. será imposible que haya una reconciliación Varsov…</t>
  </si>
  <si>
    <t>Roznieki</t>
  </si>
  <si>
    <t>…as en las paredes del frente de.‘ El generalísimo ha remitido al gobierno un escrito que sé le . lá misma casa’, por un piquete del regimiento provincial de Pla- ha enviado por el general Roznieki, en el cual el aiit'or dice que’sencia, al tiempo de hacer los honores fúnebres al cadáver del bri los polacos pueden intentar reconciliarse con el Emperador Nico-, gadier de la Real armada D. Vicente de Voz y Cañas, solicita, las, en atención á que el genera…</t>
  </si>
  <si>
    <t>Rozyski</t>
  </si>
  <si>
    <t>…ne- alli el levantamiento en masa, y para elegir un punto en aquella comarca en ralísimo. , ■ donde se pudiese formar un campo atrincherado, que debía ocupar el ejército _E1 nuevo general Rozyski manda ahora las tropas polacas que están al fren polaco en el caso en que se viese obligado á abandonar las cercanías de Vanote de la división rusa de Rudiger; ademas se le reforzará con parte de la divi vía. Con eJ objeto de impedirse verificase este proyect…</t>
  </si>
  <si>
    <t>…ador Ni Ha llegado á esta capital el general polaco Norawski. _ colás ha elevado al conde Paskewitz-Erívanski á la dignidad de príncipe, con Según noticias recientes el cuerpo del general Rozyski entro en territorio el título de Warszawski (príncipe de Varsovia), en recompensa del talento ide Cracovia, en donde ha sido desarmado. militar que ha acreditado en la rampa fia de Polonia, y.del. glorioso término ___ _Se lee en la Gaeeta universal el artícul…</t>
  </si>
  <si>
    <t>…egurar al pueblo por Fronteras de Polonia l.° de Octubre. Las tropas rusas que iban persi medio de la fuerza. Si el labrador estuviese seguro del pan que necesita, y de guiendo al general Rozyski han seguido á los polacos hasta el territorio de la poder alimentar su familia; si el artesano tuviese un jornal suficiente en cam ciudad libre de Cracovia, en donde estos continuaban perseguidos. Se asegura bio de Jas ventajas que proporciona por su trabajo…</t>
  </si>
  <si>
    <t>…han recibido aquí, es preciso añadir i lo minio ó azarcón y el albayalde pegarán á su entrada, por ahora, 30 mrs. cada publicado ya acerca de la derrota de la división polaca del general Rozyski, libra en bandera espadóla, y 41 mrs. en extrangera. 2.a El amarillo mineral que el número de los prisioneros no fueron 29, sino 39, y que el coronel ó protóxido de plomo pagará por cada libra 30 mrs. en bandera española, y 40 jCaminski y otros tres oficiales…</t>
  </si>
  <si>
    <t>…orándose desde el día 4 en que dimos I V. E tos y heridos, y en 4 cañones que les cogimos. nuestro último parte \ pero permanece en cama. «En este instante he sabido que viendo el general Rozyski lo imposible que Dio» guarde 4 V. E. muchos años. Palacio 7 de Noviembre de 1831— le era escaparse, se habia refugiado con su cuerpo en Cracovia, y que después Excmo. Sr.=Pedn&gt; Castelló.cManuel Damián Percz.=Scba»t¡an Aso Travie se habia entregado con toda su…</t>
  </si>
  <si>
    <t>Rózyslci</t>
  </si>
  <si>
    <t>…s. Todo* estos oficiales ¡ así como otros muchos mili pig.m los lienzos extrangeros á su introducción, paguen en adelante indistinta tares de todas graduaciones de la división del general Rózyslci, se habían remente cuatro maravedís en vara todos los tejidos de lino y cáñamo blanco, unido en Cracovia y cometían toda clase dé desordenes. Se quejaban pública crudo, teñido, listado ó de colores. 2.° Que este arbitrio se recaude con total mente que se les…</t>
  </si>
  <si>
    <t>Rozyzki</t>
  </si>
  <si>
    <t>…ón i la resolución que S. M. tenga i bien acordar en dicho expedien tiene ejemplo en esta tropa. te general , absteniéndose por consiguiente todo» los tribunales de entender en El coronel Rozyzki, que ha vuelto á esta con la división Dembinski, ha recursos sobre pago de suministros, sus anexidades, conexidades, y en cuanto dirigido al gobierno un paite fecho el dia 29 de Julio en el campamento jun tenga ó pueda tener Ínteres la Real Hacienda: y que pa…</t>
  </si>
  <si>
    <t>Rreutz</t>
  </si>
  <si>
    <t>…e lá fragata Volagr que ‘ VieH*7de Jumi». - ■. ’ manda el lord Colchesteryy el dia 7 publicó;una proclama, cuyo tenor es el siguiente: Se ha recibído de Cracovia ía noticia: V* el general Rreutz avsnzabá hácia Fulayvy'. El cuartel general qel general Rut Abdicación de S. M. D. Pedro en favor de tu hijo S, A, /• diger había llegado á dos leguas de Zamosc (2). Enfésta plaza hay D. Pedro de Alcántara. una guarnición de 4^00. hombre^ Ips cuales han sido…</t>
  </si>
  <si>
    <t>RSdionow</t>
  </si>
  <si>
    <t>…uatro heridos, á saber , .el le* covia el'22,!de Mayo con destino al cuartel general del genertilftiiéntc Khan Gblrei, del escuadrón de los cosacósde la guardia, limo.” ’ - •.&gt; él capitán RSdionow, del regiiríiento de cosaco* de Andrianow, Lis noticias llegadas del teatro de la guerra dicen lo siguiente!un sargento y ún soldado. r.-.r • «El día.26 (de Mayo) él general Diebitsch atacó al genera Despüe» dé/ haber muerto á un abanderado y- herido á unofi-…</t>
  </si>
  <si>
    <t>Rsdzivvill</t>
  </si>
  <si>
    <t>…go interino te ha confiado ai conde d'Árgóút, qiie lo el de la Ma generosidad delgeneral Diebitsch. El gthérallLlopímki' ha sido rina. (Monitor.) ; / ’ •/ herido mortalmente, y d príncipe Rsdzivvill muertócá él‘campó __ Parece que Mr. Bcrenger, miembro dé la Camara de loe Di» de batalla. s-&gt; rr,o«r.¡- ;----- ■ putados-, do ha aceptado eí ministerio de Justicia. Se ignora quien La reserva que el ministro de Negocios extrapge.rm; .ha mani será el sucesor d…</t>
  </si>
  <si>
    <t>Rtsueflo, Cirios</t>
  </si>
  <si>
    <t>Cirios Rtsueflo</t>
  </si>
  <si>
    <t>…del siguiente. Continúa abierta la suscripción. brón; para la de Archídona á D. Pedro Gallardo y Lucena; para la de lo* ----- Los. suscriptores al Diccionario de Veterinaria, por D. Cirios Rtsueflo, acudirás A Barrios del Campo de Gibraltar á D. Andrés del Castillo González; para la recoger el cuaderno 4.° del tomo a.° de dicha obra i la librería de Perez, y en las provincias donde se hayan suscrito. Sigue abierta la suscripción. de Palacios de la Baldu…</t>
  </si>
  <si>
    <t>Ru</t>
  </si>
  <si>
    <t>…s la Gaceta de Prusia contiene el parte del general Toll, en de los reformadores políticos modernos"! durante estos últimos 4*1 q'uéanuncia cpñ'fechá 2£ del paíado que el teniente general Ru«- año&gt;; pero de los domas, de los.que hayan visto,. de Jos rque hart diger había batido á la división polaca del general Romarína (1).' sufrido, de los qué sienten todavía fas calamidades consiguientes á cada ensayo, nadie puede engañarse yá.'El mas rudo álde…</t>
  </si>
  <si>
    <t>…q el suceso que se desean La vanguardia! del A cuerpo de infantería^qüeise .hallá en Siédlice al mando deL teniente general Gq- Se acaba de publicar la noticia de que el .teniente general Ru lovtneyih» recorrido tódo-el'páis en la direccionTde.Praga por :di- diger con 259 hombres hábia pasado el Vístula el 28 de Julio, y vérsoisfipuntos , y aunque ha encontrado: fuerzas'considerables en «n el miMno diá había ocupado á Opatow y Cfctrawíce: que el…</t>
  </si>
  <si>
    <t>…y acci TI ejército imperial ruso tiene cortadas en el día todas las comunicaciones dentes de cada embarcación. á los insurgentes: se halla reforzado por el cuerpo de ejército del general Ru Por entonces no se ofreció otra novedad, habiendo cesado, por decirlo diger, que debe haber completado á esta época el circo de Varsovia por la par asi, todas las relaciones concernientes al cólera morbo, hasta que en Junio úl te meridional, mientras que sobre la…</t>
  </si>
  <si>
    <t>Rubio, Cándido Martin Mufioz</t>
  </si>
  <si>
    <t>Cándido Martin Mufioz Rubio</t>
  </si>
  <si>
    <t>…déna, y en la librería de dad de intendente, en los .ejercítós^de Castilla la Nueva, Andalu- Hermoso. - cía, Extrentadüráy Milrcia, y desde 1810 hasta 1811 de inten- —...Se cita i D. Cándido Martin Mufioz Rubio para que en el dente corregidor eii Valencia; y en todo este tiempo dió nuevas término de 30 diarse presente por sí ó por medio de procurador ‘ pruebas de ata honradez, y del deseo que le animó siempre de sa ante el Sr. Escalera, teniente corregidor de esta v…</t>
  </si>
  <si>
    <t>Rubio, Juan Jbsef</t>
  </si>
  <si>
    <t>Juan Jbsef Rubio</t>
  </si>
  <si>
    <t>…de Operaciones, villa, y por la escribanía de Martinez, se cita al Sr¿ inWqúes de cuya ejecución están preparaqdq,]^t el nmyimieoto.sinjolcineo de VillafrancayD. JosePCandelarese; D. Juan Jbsef Rubio; Don sus fuerzas colosales. ¡Por qué pues'no se'ha &lt;jc,(}zfct queda cqle- ; Miguel Josef Pedrera ; D. Josef Bermudez; D. Bernardo Josef ra morbo , y la -falta de subsistencia* sqb mallín pretexto que. la Nufiez; la Real caja de Consolidación; D. Antóftib’ Art…</t>
  </si>
  <si>
    <t>Rubio, Narciso</t>
  </si>
  <si>
    <t>Narciso Rubio</t>
  </si>
  <si>
    <t>…críbanla del juzgado de la misma, á exponer lo qu* les uesta de Mr. Giraud; este lo verifica, resultando que su contexto se reduce convenga en el espediente formado á Instancia de D. Narciso Rubio sobre pago de un f &lt;|ue *&gt;se haga una exposición al Rey manifestándole que la Cámara está fir créditoSe citade 1,373á la "■hijai prevenidosy herederosquededeBartoloméno hacerloAlvaros,la pararáya perjuicio.«fifimto, rajoorro que memente resuelta á dar al gobi…</t>
  </si>
  <si>
    <t>Rubio, Pedro María</t>
  </si>
  <si>
    <t>Pedro María Rubio</t>
  </si>
  <si>
    <t>…v«íuw i . . • . ■ . ..... v*¡.v» ii. v.‘ principian ¿ueicdntinunción se expresan, “***&lt;? y cmcfuyen VALAMCIA T MVaCIA. thaménte en las fechas 4ue sigue»; con txonskn de ' Arekena. D. Pedro María Rubio, en Madrid: 1.a temporada tot directores nombrados pon S. M. en átenos establecimientos, l;«de Abril 4 2t de JUaao: 2.a desde 1.* de $ctiemhcév4 y los puebla iñ donde reside* fuera de;!•**,f"*** ........... deadr fin drOcuAre. ' ". ' • ■ ■: M .. ?............…</t>
  </si>
  <si>
    <t>Rubio, Pedro Pablo</t>
  </si>
  <si>
    <t>Pedro Pablo Rubio</t>
  </si>
  <si>
    <t>…mento suple téban Egido, á D. Agustín Zancajo: para dos raciones de mensa de la colegia mental del ministerio de Hacienda, cubriéndola con algunos recursos interio ta de Daroca, á D. Pedro Pablo Rubio y D. Miguel Miranda; y para una pa res, tales como reintegros por anticipaciones á otros ministerios, resultado de vordía de la catedral de Menorca, á D. Pedro Juaneda y Vila. existencias en fin de Junio de 1828, ventas de efectos Stc. Stc.; y 5.° que es tos mismos recursos, sal…</t>
  </si>
  <si>
    <t>Rubio, Vicente Mariano</t>
  </si>
  <si>
    <t>Vicente Mariano Rubio</t>
  </si>
  <si>
    <t>…miráto dé Ja• Real Casa de lósBprbones., 4»Vp&gt;ptl 19 r Fn virtud ¿aprovidencia de la sala de justicia del suprema' pasta 24., rústica. *20. , vs, ■■ consejo de la Guerra se cita a D. Vicente Mariano Rubio, co Colección de ^Reales cédulas*^ instruceioiitp,,drdeiMs y demat: mo uno de los herederos de D. Mariano Rubio y Fprrer, capitaqi' disposiciones'ael ramo de Pifisjtpi,, 4.®, rústica ILfP». : . ' que fue de infantería , y regidor perpetuo de la ciudad de Vale…</t>
  </si>
  <si>
    <t>Rudi-</t>
  </si>
  <si>
    <t>…isterios torys han entretenido sifempre los'movimientos demo cuya orilla izquierda ha tratado de tomar una posición fortificada con trincheras. De todas partes llegan refuerzos al general Rudi- cráticos deL interior. ...</t>
  </si>
  <si>
    <t>Rudi--</t>
  </si>
  <si>
    <t>…S. M., pero que na «territorio cracoviano.”le impiden el levantarse y andar un poco, tenemos el mayor gusto en decir á «La circunstancia prevista ha llegado ya, añade el teniente general Rudi-- E. que actualmente consideramos al Rby en estado de convalecencia. ger. Por todas partes han entrado en ese territorio tropas polacas: el senado no Dios guarde i V. E. muchos altos. Palacio 25 de Octubre de 1831.= ha protestado, y hasta ahora permanecen sobre la…</t>
  </si>
  <si>
    <t>Rudigcr</t>
  </si>
  <si>
    <t>…er noticiando que de su pueblo usen de clemencia con los desgraciados que solo 'ba-’ Dwernicki había pasado el Bug por entre Uscilug y Latowicz. El yan sido ríctimatde Jaaaduccsom general Rudigcr concentré su tropas ccrcavdc Targowke .'qr orde* nó qa§vae le requiera la 'tercerá brigada dé^la décima dintion y :i&gt; MUSIA. ' \ clrcgipíiento de hitares del prítutp* it Oran**, con cuy» fuer Berlín 22 de Ábíl. ' “ V' ■ ; zas se jáuso en estado de atacar vigo…</t>
  </si>
  <si>
    <t>…gada de caballería ligera, está en posición junto i Piasccznow, desde donde es mitir que duerma, y teniendo cuidado que no descubra ni un dedo, porque en tá en comunicación con el general Rudigcr, que se ha puesto en marcha desde estas circunstancias por poco1 que se enfrie se expone í morir. Pasado este tiem Radom. los puentes que se habian establecido ¡unto á Jozefow para que la po sequila parte dejas mantas de que está careada la cama, y el pacient…</t>
  </si>
  <si>
    <t>Rudiger</t>
  </si>
  <si>
    <t>o de i M í í I» , ,r • - *Pf¿£ ARTICULO DE OFICIO. ^ lo* rusos habian echado sobre este rio para reunirse al cuerpo del general Rudiger. En Krylow cogió 50,prisioneros .rusos; los de El' R'ey nuestro Señor, nuestra amada Reina y -la .augusta más, para asegurar su retirada, quemaron Uno de' sus puentes, el Infanta, igualmente que SS. A A. RR. los Sermos. Sres. Infantes, cual fue prontamente ha…</t>
  </si>
  <si>
    <t>…en dejarque las lcyereferzan 'losante: —------------.................................... todo tu rigor contra los Verdaderos reos*, pero que como padres v sé ¿recibió un parte del general Rudiger noticiando que de su pueblo usen de clemencia con los desgraciados que solo 'ba-’ Dwernicki había pasado el Bug por entre Uscilug y Latowicz. El yan sido ríctimatde Jaaaduccsom general Rudigcr concentré su tropas ccrcavdc Targowke .'qr orde* nó qa§vae le requ…</t>
  </si>
  <si>
    <t>…Gielgud con 8 batallones de infantería, 6 pie día 30 de Abril tuvo junto á Krzcmmiez con la división rusa deh zas de posición, y 12 de arti'lléría ligera, tomó posición detras de general Rudiger. Es tal el estado en que se encuentra Dwernicki,, Minsk, dejando solo uo.batallón en esta ciudad. El general Casi que no Je. queda mas recurso'que refugiarse en el territorio aus miro Skarzynsgi estiba apostado delante de lyiinsk con el 2.? de tríaco. Parece…</t>
  </si>
  <si>
    <t>…e de las qperaciones. dqjaédivi^ JtUStA. íion' que perseguía ál general Dwernicki;, cuyo tenor.es ,«1 si^Úiénte: - •. ’ . ? Peterskurjo 27de Abrü. ir -- ; «El tíia 15 de Abril el.'general Rudiger pon sus tropas ocupa1 f * i ' • • Con fecha 19 de Abril participa el féld-tnariscal, conde.pie-. ba una posición .próxima á la aldea.'de Rribicki. El enemigo, cur bitsch , lo que sigue: (1) ya füérza jprincipal sé hallaba á las inmediaciones, de .la aldea de…</t>
  </si>
  <si>
    <t>…el lado de Lublinyde Zamosc al cuerpo que iba á entrar eai.Voíoperaron á ella. La resistencia de ía mayor parte dé los agraciados hyma. Sierawski debía inquietar al cuerpo hisodcl general Rudiger i prestar cliuramento que se Jes éxige , se futida en que no quie ira impedir que este molestase ¿j Dwemicki en su operación: ren qiie la dádiva provenga de manos del Rcy. á quien al mismo Eero Sierawski se dejó batir y arrojar á la orilla izquierda dél Vís t…</t>
  </si>
  <si>
    <t>…mania y la Rusia, y el Austria por cía la revolución de Wolhynia por una parte, y por otra los mo las fronteras de la Suiza y de la Saboya, enviarán poderosos y enor vimientos del general Rudiger, que había seguido á los polacos mes socorros á la guerra civil que los legitimistas encienden en ¿1 mas allá de Styr, y pasado á Bercstezko, empeñaron al general teño del país, con el objeto de entregárselo como presa á sus prín Dwernicki á tomar el eatnino…</t>
  </si>
  <si>
    <t>…6 mrs.;- para 12 al Viena 10 de Junio. caldes decasa y corte / el gobernador y él fiscal, 528,500; para 104 ■&gt;\ tu noticias rtéibidas de taGallitkiá, con feché del 2 del cor * él general Rudiger, cuyo ejército consta de subalternos de la misma, 419,4IÍ rs. con 28 mrs.; para los dos riente, anunciaii qiie regentes de las chan'cillénas deVálladolid y Granada; ¿4 oidores, 169. hombres con Sü'piem dé artillería, tenia el 31 de Mayo su ■16' alcaldes del c…</t>
  </si>
  <si>
    <t>…e Varsovia parece queneral se halla en las inmediaciones de Wiha con un cuerpó de observación de unos 109 hombres. Otras varias divisiones las operaciones de los polacos contra el general Rudiger te'luir malogrado. El general Jankowiki ha sido rechazado con muchade tropas rusas van á reunirse inmediatamente, (Gaceta de Esta pérdida de gente y municiones, y aun se añade han muerto sus do de Frusta.') tres ayudantes de campo. ' Idem20. El principal ejér…</t>
  </si>
  <si>
    <t>Rudigér</t>
  </si>
  <si>
    <t>&amp;7* Sabado 16 de Julio de x 831. ARTICULO DÉ OFICIO. ela está parte al ejército’polaco, y dar ál general Rudigér la posi bilidad de desembarazarse de enemigos y reunirse al ejercito prin cipal, que es lo que. cabalmente ha sucedido. El Rey nuestro Señor, nuestra amada Reina y la augusta Idem 30.Infanta,' igualmente ijueSS. AA. RR. los Sermos. Sres. Infantes, ., ,É1 prín…</t>
  </si>
  <si>
    <t>…s de la mitad fueron degollados m En esta ciudad esperan los sucesos .con mucha confianza. La no por los rusos. Antes de estas accione» enviaron los habitantes una ticia de que el general Rudiger se había escapado de los lazos que diputación al general Gielgud, suplicándole los libertase de la los polacos le armaban con fuerzassuperiores, ha producido muy presencia de Puschet, que era una verdadera plaga para aquel pais. mal efecto en los ánimos de mu…</t>
  </si>
  <si>
    <t>…bla á favor de la admisión de los 18artículotr retaguardia en el caso en que fuerzas superiores rebeldes obligasen' «se nos propone,|jdice^uf&gt;qiiprélaiinarcskle pea, y sllók deaal general Rudiger i repasar el Vicprz. / . ' ■ echamos nos exponemos á | restaifraEion ó á ¿r réúnidos iFrancia.” Uno de los cuerpos del ejército ruso, encargado de limpiar de No es posible oir lo.fue dice site diputado porfue he rechifla insurgentes el país, se ha apoderado d…</t>
  </si>
  <si>
    <t>…en su persecución. no parece estar lejos de creer que Jankowski podría justificar la Desde las batallas del 23 y 25 del mes anterior no ha habido conducta que ha observado con el general Rudiger. acción alguna entre las tropas del visir y las del bajá de Scodra, sin duda porque este ha quedado enteramente derrotado: cada día PRUSIA. pierde la confianza entre sus soldados, porque van conociendo lo Berlín 2 de Julio. que Jes costará haberle auxiliado e…</t>
  </si>
  <si>
    <t>…or el gobierno y por «íeí juez de paz Czapski, pero tuvo la dicha de poder escapar. las noticias de Hungría se sabe que la enfermedad no es tan inten La división rusa al mando del general Rudiger ocupa actual sa. Han sanado todos los que hasta el día habían sido atacados del mente todo el palatinado de Lublin, y la del general Kreutz se cólera morbo. (Craceta de Augskurgo!) halla al otro lado del Bug, que ha pasado por las inmediaciones de PAISES—BAJO…</t>
  </si>
  <si>
    <t>…o políticq 4 hombres.. JBukowsk j á qúienéji no se acusa’ yá de traidores ¿ sino de habersa Esta derroté,, Si asi merece calificarse, puede ser reparada; pero’ dejado batir por el general Rudiger; se cree que serán conde cuando se reflexiona que todo el nial provino de úna imprudencia nados á muerte. Sin embargo, el presidente del consejo es el ge que tío puede disculparse, como fue el no haber distribuido á loí neral Wengierski, cuya rectitud ¿ impar…</t>
  </si>
  <si>
    <t>…qos en la ofrecido á los rusos 93 hombres de caballería, y que el dia 28 de vida y enseñarnos á morir. , i Momento terrible aquel en que este Junio permanecía todavía en Lublin el general Rudiger. (A/. de desgraciado pueblo, desamparado por los que se han’hecho sus las C.) amos, víctima del contagíó/sólo tenga ya jura su consuelo y apo n- Lembcrg se reciben noticias muy desagradables acerca del yo los tristes vestigios de aquella iglesia, en otro tiem…</t>
  </si>
  <si>
    <t>…rciorádose quede ejército que sé halla en las inmediaciones de Nieszawa. ' los cartuchos se hallaban sin bala, se lia servido por lo tanto re-' Se ha recibido la noticia dé que el general Rudiger había pasolver, conformándose también con lo expuesto acerca del parti sado al otro lado del Wieprz, y de que una gran parte de su ejercular por su consejo supremo de la Guerra, que un incidente' tan cito había entrado en el wojewodschaft de Podlachiá.'.Esper…</t>
  </si>
  <si>
    <t>…rusiana. , El general Chrzanowski,.que estfc á la orilla derecha del Vís «El Rey de los belgas no constituirá de ningún modo piarte tula , se hallaba tres dias había al frente del general Rudiger, so-, de la Confederación germánica. Se demolerán las plazas construi bre el cuál había conseguido ya algunas ventajas. Según otras noti da* para amenazar á la Francia, y no para proteger la Bélgica.” cias , parece que en la acción que hubo el dia 14 entre Mi…</t>
  </si>
  <si>
    <t>…un choque con nuestros cazadores; y algunos heridos nuestros dente de la provincia, sobre el pago dé derechos Reales á la intro- han sido trasportados á Soles. Luego que llegó el general Rudiger duccion en lá misma plaza dé los granosy demás efectos de pro trató de echar un puente un poco mas arriba de Josefow. Hasta visión del ejército, administrado este servicio de cuenta de la Ha el presente sen poco numerosas las tropas rusas que hay sobré esta c…</t>
  </si>
  <si>
    <t>…acos!) menos de ser infaustas, -c . . ¿ j t. __—¿Las noticias recibidas del palatinado de Sandomir anuncian «En este momento decisivo queremos manifestaros todavía que el teniente general Rudiger ha vuelto a destinar parte de su nuestra clemencia y benignidad. ¡Quiera el cielo que sepáis apre división á la izquierda del Vístula, y que se ha apoderado al mo ciarlas hoy mejor que en otro tiempo lo habéis hecho. Los que mento de muchos pueblos, principal…</t>
  </si>
  <si>
    <t>…Pultusk á Plozk , mientras que él mar-,, ; de S. Ildefonso m novedad enasi importante «alud. cha desde Lmvicz por Mszczónotv ó Rawa hacia el Vístula, en donde se re-' smiri con «1 general Rudiger, que al mismo tiempo entrará en el Palatinadoi Real orden htkitknJo í todot ¡ai tribuna!*! del conocimiento de recurro* to de Sandomin esta operación parean que se dirige principalmente á sobrepasar, be* luminiitroi &amp;c. •1 ejército polaco. Al St. secretario d…</t>
  </si>
  <si>
    <t>…divi vía. Con eJ objeto de impedirse verificase este proyecto, envió inmediatamen sión Dembinstí. En Pawloarslu-Wola tenemos un campamento compuesto te el conde Paskewitz orden al general Rudiger para que destacase 8000 hom de wolhynios y de cazadores deSandomir; este campamento esrá situado frente bres que pasasen al otro lado del alto Vístula, y marchase en línea recta sobre á otro ruso que hay junto á Ciszyza, formado de tropas del general Rudiger,…</t>
  </si>
  <si>
    <t>…echa 26 del corriente escribe el director de las Waterinquc* de grande ejército, y los Inútiles estílenos de los polacos para oponerse al peso del Vís tula de las tropas rusas del general Rudiger. Gante, al redactor del Diario de Flonjee, lo que sigue; La Gaceta del aa recibid estas noticias cuasdo «suba Imprimiéndose; pero es -En este momento recibo un parle en que me avisan desde Waterrlict probable qu« en el siguiente número las publique. que l«t h…</t>
  </si>
  <si>
    <t>…e los agentes de este; les turbulentas discusiones Berlín 16 de Agosto. del llamado Congreso nacional, y la misma constitución que formó; en fin, Se ha recibido la noticia que el .general Rudiger habia pasado felizmente todo este conjunto de sofismas y de sarcasmos qt¡e sin cesar se repetían, caye el Vístula, V que ha dado principio a sus operaciones contra Varsovia del la ron delante del poder irresistible de la verdad. Fue preciso que ia revolución…</t>
  </si>
  <si>
    <t>…0 comenzaron cosa alguna: al mismo tiempo cubre nuestro ejército todas las operaciones ul i reunirse sus tropas en Sochazew , y con fuerzas considerables ocupan la iz teriores del general Rudiger, que debe reunirse al cuerpo de Paskewitz. En quierda del Bzura, frente por frente al pueblo de este nombre. Lá línea de este estado el feld-mariscal quiere esperar la llegada de Rudiger y Kreutz, sus avanzadas se extiende igualmente sobre la derecha del Rawk…</t>
  </si>
  <si>
    <t>…os Gcdroit*¿conocido por los robos’ que ha Vístula y una islita situada en uno dé los brazos del rio, para, lo cual pasaron hecho en esté país, se ha arrojado j según participé el general Rudiger con fe-; en barcas algunqa cosacos-, de modo que habiendo quitado el puente y asegurado cba dél 22 , sobre la línea de comunicación1 dé este general cotí el Vístula', i asi los almacenes, quedó desconcertado el plan cíe los polacos,quienes.cn efecto fin de ap…</t>
  </si>
  <si>
    <t>…l propio tiempo manifestó que de Mod.in. los individuos de las clases inferiores que pasan á aquellos dominios coas el em El territorio de la ciudad libre de Cracovia que ocupa el general Rudiger peño da seis alMs, Cutido ya han* vencido la mitad ó tercera parte de ellos, con 103 hombres, se verá muy pronto libre de una gran parte de estas tropas, originan gastos de consideración i la Real Hacienda por ci trasporte de ida y pues solo quedarán en él al…</t>
  </si>
  <si>
    <t>…de Polonia, crito el 28 de Setiembre último acerca de la victoria que las tropas rusas, al y que sin miramiento alguno, tanto 4 los sucesos notorios á todos, cuyo resul mando del general Rudiger y del teniente general Krassowski, habían conse tado habia sido la entera sumisión del reino, como á las intimaciones que se guido sobre los destacamentos reunidos de los rebeldes polacos Roziski y Kos- habían hecho en tres diferentes ocasiones, á saber en el…</t>
  </si>
  <si>
    <t>…acio 16 de Noviembre de 1831. = modo que cubriendo i Varsovia, arrojase á los rebeldes contra el cuerpo del Exento. Sr^sPedro Castellón Manuel Damian. Perez.s Sebastian Aso Travie general Rudiger. Ademas de esto destaqué la tercera división de granaderos de; so. =Excmo. Sr. sumiller de corps de S. M. Wrona hacia los puentes que había cerca de Modlin sobre el Narew y el Vístula para formar escalones por la parte del Blonia ú otra: y yo me dirigí. La Re…</t>
  </si>
  <si>
    <t>…menester«ecuencia se ocupase por el momento dicha ciudad de Cracovia y todo su dis «consolarse, porque será la última vez que se oiga y resuene sobre negocios po-trito. Cuando el general Rudiger se resolvió á tomar este partido, no se des «líticos si tojas las CCSOJ quejan toma están : Publico mi opinión escuidó en dirigir ai senado de la expresada ciudad una declaración en la que ma«favor de algunas personas á quienes se quiere proscribir. En el nte…</t>
  </si>
  <si>
    <t>Rudl-</t>
  </si>
  <si>
    <t>…$ coa que hehlao nejotUntts ulidocada en. i dos sin ir 4 buscar la plaga que aflige 4 otras naciones. Concluye manifestando queburgo de ruso Heriré el 39 El cuerpo de Agosto. del general Rudl- ól gef actualy KM ¡,sidp, segup íll*,, auiquilado en cómbate particular, dejando ya nsuer- no K opone 4 que las solicitudes se remitan al Presidente de la junta de mi riiiianyríis, y siendo, arrojado el resta i territorio austríaco. No era necesa- nistros , y…</t>
  </si>
  <si>
    <t>Rudnor</t>
  </si>
  <si>
    <t>….para decir anteriormente; y es Comenzada al fin la sesión, qué no p'resentó ínteres alguno, propuso el que el Rey y sus ministros estan firmes. Él Parlamento se prórogará sin tar lord Rudnor se concediese á los toreé' el tiempo qué restaba hasta concluirla, danza , y el bilí no sé abandonará. No quiere decir esto que sepamos el rumbo péra que presentaseu sua protestas contra la decisión del sábado 8, lo.cuál se que se ha de adoptar para llenar lo…</t>
  </si>
  <si>
    <t>Rudtger</t>
  </si>
  <si>
    <t>…eriódico titulado Correo de Cracovia, que sale á luz en esta ciudad, neral de S. M., ha sido nombrado comandante en «efe de los cuerpos de ejér ha publicado una carta del teniente general Rudtger, escrita aL general Ro cito 1.a, 2.°, 5.a y 6.° ~ ~ zyski , con fecha del 15 de Setiembre, cuyo tenor es el siguiente: Por una estafeta que llegó ayer se ha recibido la noticia de que todo el resto »Sr. general: El conde Paskewitz d’Erivan ma ha dado aviso de…</t>
  </si>
  <si>
    <t>Rudtgqr</t>
  </si>
  <si>
    <t>…se volvió á Siedlice sin. haber i experimentado una gran péeb- car á Vanóvia' por la parte del Sur. Sin éipbargo, el 31 se puso dida. En el Falatinado de:Lnblin el edecán *_del : general Rudtgqr en camino:para repasar el rio, rio dejando en la orilla izquierda ce ocupa, con mucha actividad en los preparativqvnecoaríos pira pa sino usa Üfviáian de 59 hombres. Se1 dice que el general Rudiger sar ; con!su cuerpo de ejército por la .parte Superibc del Ví…</t>
  </si>
  <si>
    <t>Rueda, Manuel Martínez</t>
  </si>
  <si>
    <t>Manuel Martínez Rueda</t>
  </si>
  <si>
    <t>…ote secular. Se hallará A 3 rs. eo la libre ría de Rodríguez. iner el orden en la ciudad, y si el mievo gefe del gobierno sabe desplegar una ——Elogio de toe corridot da toros, por D. Manuel Martínez Rueda. Se vende A a re Inflexible firmeza. ' V en Madrid en la librería de Brub; eo Sevilla en la de Hidalgo; en Cádiz, en la de Hor ' ” Siguen varias proélárttas del príncipe Czartorisky, del nuevo presidente del tal y compañía; en Salamanca en la de Blanco, yen Z…</t>
  </si>
  <si>
    <t>Rufliger</t>
  </si>
  <si>
    <t>…har un puente; se detuvo sino un ardid para ocultar otras maniobra». un momento, y luego regresó á Mlawa. El generalísimo salió de esta ciudad el 9 y tomó el camino de £1 teniente general Rufliger se va alejando con su división de Modlin. Parece que el general Chrzanowski tomará el mando de las orillas del Weprz para dirigirse á Siedlice, desde donde es todas las tropas que se hallan en los palatinados de Lublin y de probable que se encamine al Vístula…</t>
  </si>
  <si>
    <t>Ruiz, Josef Isidoro</t>
  </si>
  <si>
    <t>Josef Isidoro Ruiz</t>
  </si>
  <si>
    <t>…ue les competan.” nongía de la catedral de Sigüenza, vacante: por; promoción de D, Antonio Al discutir el art. 5.® reproduce Mr. Bailliot la propuesta que presentó Alonso Botas, I D. Josef Isidoro Ruiz : para otra de la catedral de-Tuy, va en la última sesión;.mas no habiéndola apoyado nadie, se aprueba el artículo rante por fallecimiento de D. Francisco Amores, á D. Benito González del con la modificación hecha por Mr. Parsut, y . queda en loa términos sig…</t>
  </si>
  <si>
    <t>Ruiz, Josef Ruiz de</t>
  </si>
  <si>
    <t>Josef Ruiz de Ruiz</t>
  </si>
  <si>
    <t>…cción del último bajo la dirección de su profesor el alférez de fragata del nuevo sistema y la de sus autores, y que la verificará, porque nada cuerpo de pilotos de la Real Armada D. Josef Ruiz de Ruiz. hay que resista á ella ! Esto lo explica todo, y tan extraña dife En ellos se presentaron 31 de los 40 alumnos que en el dia cuenta rencia entre Jo que pasó en 808 y siguientes,.y lo ocurrido el de Ja academia; y todos en sus respectivos ramos dieron pruebas…</t>
  </si>
  <si>
    <t>Rullie</t>
  </si>
  <si>
    <t>…plazar al gober nador general- dé Varsovia; pero Mr. Kaminski .vicegobernador, PARTE NO OFICIAL. - desempeña interinamente este destiño , el cual será cónferido, según se dice, al general Rullie ó al general conde Ledochowski, co NOTICIAS EXTRANGERAS. mandante de la plaza de Modlin. : tURQUIA. ‘y En estos últimos dias se habían propalado otra vez las noticias alarmantes deque sé había pedido se suspendiese la libertad -de la Senlim 28 de Mayo.' ' ' p…</t>
  </si>
  <si>
    <t>Rungaldier, Valentin</t>
  </si>
  <si>
    <t>Valentin Rungaldier</t>
  </si>
  <si>
    <t>…ores, y ayer 5 i las S4.de la noche pedían estos, el Rey nuestro Señor copoó^r privilegio exclusivo por Mncp nielados trabajo é pan. »La; guardia nacional nos .quiere, y se años i D. Valentin Rungaldier, vecino y .del’ comercio'de esja^e ácéxrcer qué deseamos robar; pefo»i esto esas»,; por qué no- ern-te, para la^ fabricación (de niuñecas Y dcnm juguetes y^ra qiñosf descripróhubojrqbo* en iqej.mdiasen que.no* batimos!” Mas habiendo con los insirumentos que h…</t>
  </si>
  <si>
    <t>Rusell, WiHianv</t>
  </si>
  <si>
    <t>WiHianv Rusell</t>
  </si>
  <si>
    <t>…tos políticos; desenlace que á juicio de los ha- íos lugarcillos-situados á nuestra izquierda. Estábamos ya á tiro de cañón «te &gt;vaina, y yo aguardaba el resultado del mensage que lord WiHianv Rusell bitantes^obre todo del campo, está todavía muy remoto, de cuyas rcsultasptor L ceden todos con mucho miedo.Sin embargo, la batalla decisiva que se aguarda había llevado a sir Adair en contestación á su carta , cuando sir Adair se protanto tiempo hace, se dará…</t>
  </si>
  <si>
    <t>Russcll, John</t>
  </si>
  <si>
    <t>John Russcll</t>
  </si>
  <si>
    <t>…tenderos de 1.* clase abrieron las puertas, y en lugar de media docena de diputados, precedidos del 1009; ídem de 2.a 20ll9; ídem de 3.a y ambulantes 2509; dependientes del noble lord John Russcll, entra este mismo respetable lord acompañado del gobierno 1009 personas-, naturales de otras provincias inglesas que se hallan en lord Althorp, como representante del gobierno del Rey. en la Cámara de loa la ciudad de Lóndres 1009; extrangeros 509; ladrones y…</t>
  </si>
  <si>
    <t>Russell, John</t>
  </si>
  <si>
    <t>John Russell</t>
  </si>
  <si>
    <t>…ernador de la fortaleza de Praga, r V Gaeeta de Estado de Prusia publica una carta deZa- , Lindret 24 de Jitnio. mosc con fecha del 4 de Junio , cuyo contenido dice asif »El te El lord John Russell ha propuesto las modificaciones y adiniente general ruso Rudiger ha hecho én estos últimos diai un ciones siguientes al bilí de U, reforma , iá$¡ cuales justifican plena movimieuta sQbrc Tomaszow , situado sobre la frentera de Aus—; mente la Opinión que se há…</t>
  </si>
  <si>
    <t>…deberá prolongarse por apaqio todavía de dos me posición central antic aaftpurhfe j.JBiákvm En dfpode^ntcjjb^ allí al ene ses. En segundo lugpr, todo Mlqüe no t$g el propuato por lord John Russell migo en cualquier» &amp;taccipn ei '» inéÜtmá Deoíe modo quedaron descon dirá margen en la.Cámara dé los Común» á una discuuon mas ■niiuade y /■*ectada todos la ptánoib I*lt«&amp;dcsy-«Í»» fitot^courirtuien 22 i 1N - tidiowque la primera;: porqiit no hay quéolvidarse…</t>
  </si>
  <si>
    <t>Russell, Williatn</t>
  </si>
  <si>
    <t>Williatn Russell</t>
  </si>
  <si>
    <t>…e su redactor el consejero de Estado Lindquirt, que falleció el 25 de Junio presentó un parlamentario. próximo pasado de resultas de una larga y penosa enfermedad. (Diario de «Era lord Williatn Russell, que traía una carta de sir Roberto Adair J". Petersiurgo.) con sobre al duque de Sajonia Weimar, porque creían que él mandaba esta .... Mr. J. Jadimirovsky, uno de los primeros negociantes de esta ciudad, columna: en esta carta se pedia una suspensión de arm…</t>
  </si>
  <si>
    <t>Rybínski</t>
  </si>
  <si>
    <t>…é hallaba en Zakroezyn ha abandonado su posición en la noche del 21 al 22, después de haber ahorcado Real orden tabre los fagot que pueden hacerte en papel ele la deuda tonto* al_ general Rybínski que la mandaba, y cometido otros muchos excesos; y ha¡¡dada. Jsíendo pasado el Vístula por junto á Plock, entró antes de ayer en lCuttno» probablemente coq el designio de dirigirse sobre Kalisch. Pero parece que in He dado cuenta al Rey nuestro Señor del expe…</t>
  </si>
  <si>
    <t>Rybno, Xocerzow y</t>
  </si>
  <si>
    <t>Xocerzow y Rybno</t>
  </si>
  <si>
    <t>…mberg, que con dos piezas de continuó adelantando el grueso del ejército. El primer cuerpo se dirigió sobre artillería se habían quedado un poco i retaguardia bajo las órdenes del coronel Xocerzow y Rybno, á fin de ocultar la marcha que el resto de las tropas Belau , para proteger los bagages de lá división. El general mayor Anrep man hacía sobre Lowicz; y hasta que este último punto se halló ocupado por la dó suspender la persecución de la caballería enemiga,…</t>
  </si>
  <si>
    <t>Rzewaski</t>
  </si>
  <si>
    <t>…seguran que inmediatamente ha hecho pasar por las tro Señor, D. Bernardo de Echevarría 7 O-Gaban. armas los cabezas de rebelión que han caido en su. poder: uno de estos ha sido el general Rzewaski, cuyas aventuras son tan extraor La comisión de Recaudación de arbitrios de reemplazos de Cá dinarias 7 escandalosas como las de nuestro conde de Bonneval, diz ha acudido al Rby nuestro Señor en solicitud de que se dig y que también sé había Hecho musulmán co…</t>
  </si>
  <si>
    <t>Rzewuski</t>
  </si>
  <si>
    <t>…urgo.') de Branizka en Bialocerkícw, cerca de Kiew, sobre el Dniepper, Cuartel general imperial ruto de Kleezwo, cerca de Pultuik, 10 cuya escritura habia sido firmada por el emir conde Rzewuski. de Junio. Pero « preciso notar que posteriormente han sido completamente Hoy á la una del medio dia há muerto de repente el conde derrotados todos los insurgent» podo líanos', y el conde Rzewuski Dicbitsch Sabalkanski. El feld-mariscal ño sintió ninguna indi…</t>
  </si>
  <si>
    <t>S, Sumiller de Corps de</t>
  </si>
  <si>
    <t>Sumiller de Corps de S</t>
  </si>
  <si>
    <t>…las tropas que com lentísimo Sr.=Pedro CjsteUó.=Manuel Damian Perez.=£eba*tiata Alo Travie- ponen el ejército ha seguido por fuerza y contra su voluntad las banderas de so.=Excmo. Sr. Sumiller de Corps de S, M. la defección; lo Cual se comprueba, ya con las muertes y asesinatos de alguno* genérales en el principio de la revolución, ya con la carnicería del 15 de Excmo. Sr.: S. M. el Rey no ha tenido novedad particular desde las diez Agosto último; con el gran nú…</t>
  </si>
  <si>
    <t>Sa, Alonso</t>
  </si>
  <si>
    <t>Alonso Sa</t>
  </si>
  <si>
    <t>…nS. M. nombrar, par* la. dignidad : —i" Se halla vacante U plaza de• médico de la villa de Pinto, provincia de Madrid: de chantre de la catedral de Coria, vacante por premoción de D. Alonso Sa su dotación consisto en 73 rs. anuales pagados por meses y A cargo del ayuntamien las Gómez, i IX FranciscoCortés.Merino: para la de arcediano de Molina en totosi ende S.la Franciscoaslstencia ygratuitacapuchinascon :respectoel hospitalal vecindarioy los qtlo…</t>
  </si>
  <si>
    <t>Saávédft, Josef María Losada y</t>
  </si>
  <si>
    <t>Josef María Losada y Saávédft</t>
  </si>
  <si>
    <t>…portes. caldcde Ortigóla, en el acto ale estar este ejerciendo jurisdicción’. ■ ÍSé cita £ los qué se crean con derecho £ los bienes que han qucdadópÓr fallecimiento intéstado de D. Josef María Losada y Saávédft/'coronel retiirádó ^mayordomo de semana de S. M., para Se ha establecido en Florencia una agencia general dirigida por qué en el términodc 30 días acudan £ deducirlo en el juzgado de R Vicente Braca, vicecónsul que fue1 de S. M. C. en Liorna. La U catMtaüía g…</t>
  </si>
  <si>
    <t>Sabalkanski, Diebitsch</t>
  </si>
  <si>
    <t>Diebitsch Sabalkanski</t>
  </si>
  <si>
    <t>…no son sólo pobres labr^dorélHos'quc habitan en Atica. (Ar- Enero (2 de Pobrero) y autorizado por el ministro conde Esteban ‘ reo deSmirna.'í • Grabowski, ha sido nombrado el feld-mariscal Diebitsch Sabalkanski gobernador'general dé las waivodias polacas de Cracovia; RUSIA. dé Sandbmir, de Kalisch, de Lublin, de Plock, de Masovia, de Petehíáréó. 6 ■ Je Marta. Podlachia v de Angústowa, habiéndole conferido al*mismo tiem* Por resolución del 'Mínístro déNacienda aproba…</t>
  </si>
  <si>
    <t>Sabalkanski, Rzewuski Dicbitsch</t>
  </si>
  <si>
    <t>Rzewuski Dicbitsch Sabalkanski</t>
  </si>
  <si>
    <t>…e Junio. Pero « preciso notar que posteriormente han sido completamente Hoy á la una del medio dia há muerto de repente el conde derrotados todos los insurgent» podo líanos', y el conde Rzewuski Dicbitsch Sabalkanski. El feld-mariscal ño sintió ninguna indis ha huido hasta la frontera de Gallitzia, desde donde se ha refu posición hasta que le atacó la corta pero violenta enfermedad que giado en Lemberg. (G. de Prusia.) le privó de la vida. La nbehe antes se puso á cenar c…</t>
  </si>
  <si>
    <t>Sabidos, Infante de Es</t>
  </si>
  <si>
    <t>Infante de Es Sabidos</t>
  </si>
  <si>
    <t>…el presidente Mosquera á ratificar una capitula Secretario. ’EISED. Ramón Valdés, coronel de los Reales ción á gusto dé los rebelados. ejércitos, y mayordomo de semana del Sermo. Sr. Infante de Es Sabidos estos acontecimientos en Cartagena , se celebraron el a paña D. Carlos María Isidro- ............. V- y 3 de Setiembre dos. juntas de las autoridades, en que aparentando las criaturas de Bolívar una fría .indiferencia por los resultados qué debian*produciry n…</t>
  </si>
  <si>
    <t>Sacfcen</t>
  </si>
  <si>
    <t>…márgen á presumir que puede obrar de pasar el rio Skwa y apoderarse de Omulew. Al frentede este contra Rusia en caso que no se atienda á su reclamación. Piles pueblo se hallaba el general Sacfcen con seis batallones de infante* bien: no tenia intervenir en: favor dé los polacos, cuya ruina no tía, algunos dtstacamentos .de cosacos y dos baterías Gielgud salió tardaría tal vez en acarrear el trastorno del gobierno francés. En dé Lomza el 27 de Mayo , i…</t>
  </si>
  <si>
    <t>Sackeá</t>
  </si>
  <si>
    <t>…de zos del barón Sacken con orden de atacar al enemigo; mas este qóe fallezca S. M., la conservación de los derechos de la Reina y sin esperar el ataque se retiró á Przanisca. El general Sackeá se dé sii dignidad Real.” -n halla en comunicación con el cuerpo de guardia» imperiales,y por Él Canciller dclechiquier anunció que efdia inmediatoj.haría consiguiente con fuerzas respetables. tiña mócíon relativa'i queJij Cámara se formase en comisiofl para…</t>
  </si>
  <si>
    <t>Sacken</t>
  </si>
  <si>
    <t>…entrar en aquella ciudad una divi Concluye manifestando que el día 28 de Febrero se presentó sión rusa bajo las órdenes del general Wltt. Al abandonar los ru én las avanzadas, del general Sacken él teniente coronel Swahnski sos las'posiciones que ocupaban al frente de Praga, marchó trasde del 8.° de infantería polaca. Esté oficial,'que fiel á sus juramentos etlós un déstácamento de tropas ligeras; pero se le dió orden de se ha podido fugar de Modlin,…</t>
  </si>
  <si>
    <t>SaCken</t>
  </si>
  <si>
    <t>…para expedir las certificaciones de sueldos devengados Por si era conveniente había marchado, hacia .G.olymina el~ por varios dependientes de la Real casa en tiempo del Señor Rey general SaCken, con quien se reunió Lachmann en la noche del 8, Padre, Q. S. G. H., ha tenido á bien el Rey nuestro Señor am al 9. Esta ventaja conseguida por nuestras tropas restablecerá la pliar dicho término por otros tres meses , contados desde la pu tranquilidad en el…</t>
  </si>
  <si>
    <t>…la Cámara de lós Comunes que inmediatamente comodasen mucho hasta Russk, en donde recibió algunos refuer tomen ií» medidas que juzgue necesarias para asegurar, en caso de zos del barón Sacken con orden de atacar al enemigo; mas este qóe fallezca S. M., la conservación de los derechos de la Reina y sin esperar el ataque se retiró á Przanisca. El general Sackeá se dé sii dignidad Real.” -n halla en comunicación con el cuerpo de guardia» imperiales,y…</t>
  </si>
  <si>
    <t>Sackén</t>
  </si>
  <si>
    <t>…ismos pueblos: asi Como to en campaña. Se han recibido cartas dé VaTsoviá del 8 , en las tas de ios carbonarios contra el poder pontifical , recabadas por cuales se asegura que el general Sackén ocupa todavía la cabeza del ‘los vecinos de Romá. En nuestros dias ,pües, la révolucioñ-ha ve» ^puente del Norew á Ostrolenka ¿ contra el cual se han estrellado nido á estrellarse á los pies de esta gran imagen del único-poder todos ios ataques que el-general…</t>
  </si>
  <si>
    <t>…arsovia recibida después dice lo que sigue: , El 2 de Abril se retiró el general Uminski con. su ejército ¿ «Sé ha confirmado la noticia de la derrota del general Sie Pul.tusk: el general Sacken que acabad de ser reforzado por el rawski, .cuyas enormes pérdidas-sufridas al pasar el Vístula son regimiento de los huíanos de Lituania, recibió orden de observar dignas dé llorarse. La, irrupción del general Dwernicki enlaWol? los movimientos del enemigo.…</t>
  </si>
  <si>
    <t>…recoger los correspondientes libramiento&gt; qUt dirigido de improviso con ella sobre la derecha del ruso, que serán satisfechos por el tesorero á su presentación. , . mandada por el general Sacken, se ha retirado sobre Lomza. El . Nota. En la Gaceta anterior , columna 3.a, linea 66, dice mariscal Diebitsch, i quien este movimiento ponia en el caso, ó sesión ir25 Je Jifero, léase de 28. EN IA IMPRENTA REAL.</t>
  </si>
  <si>
    <t>…hen aójjel pa».§; ¿ J. »tk^iñi^&gt;'LJL»cia»ai»Íoi*ad5_pbiic¡oneffÓstrotenka,Liar-á•?/' VEih carta particular «-asegura* qiie Jes befgass-se decidirá* á za, Tykockin y Bialystock. El general Sacken está acampadocer-'\-/'íhtaH&lt;cer una república dentro délos límites del territorio que las ca de Mariampol. Los insurgentes ocupan unas posiciones juntó.á/ 'cinco Potencias reconocen como perteneciente á Bélgica, ó que Sczaki y Jansborkj y hacen correrías en l…</t>
  </si>
  <si>
    <t>…uaneros austríacos, hasta que al fin ción, se dirigieron unos y otros hácia Wilna, capital de Litua- abrieron un cajón y vieron que estaba dividido en dos comparti nia. El general barón Sacken, sostenido por un regimiento de la mientos , y que el uno contenia cañones de fusil y el otro llaves. giiardia imperial, que pertenecía á la división del general conda Cada caja contenia 300 cañones. En vista de esto puede formarse Kuruta, había ocupado en la…</t>
  </si>
  <si>
    <t>…ieran ó mío. puedan cubrir alguna par ■ Pittnbur£0\l 4t Julio. te de au respectivo cupo,' lo verificarán en el tiempo que sé fija, j Por un ukase imperial quedan bajo el mando deí conde Sacken del modo ya establecido, los gobiernos de Podolia y Wolhinia; y lo* de Qrodno, Wilna Art. 13. £1 tjempnde.séfvicio para los quintos, ó los. que los y Bialistock bajo el del conde TolstóL. , sustituyan y.sean da; u clase de. paisanos &gt; será el de ocho á£os, co…</t>
  </si>
  <si>
    <t>Sacltetr</t>
  </si>
  <si>
    <t>…* mente 4 lo* rebelde» «on tanta impetumídad, que le» obligaron i Ptttrthtr£o1Z de Mayp. ;Y v retirarte. \a infantería marchó contra la ciudad, mientra» que lo* , El feld-mar¡sqal conde Sacltetr ha dirigido 4.S. M. el Empane coracero» cercaron le posición enemiga. Un regimiento de carado* dor vario* parte* robre la» operaciones hecha», contra tiTena r»* mcargó cofa vigor i la'infantería enemiga, y la hizo meteros en uniones de rebelde* que se habían…</t>
  </si>
  <si>
    <t>Saez, J.</t>
  </si>
  <si>
    <t>J. Saez</t>
  </si>
  <si>
    <t>…rita en francés por Mr. Feliz Uo'.iet, doctor en medicina , y de la Acui do sus superiores gefes como don y precioso depósito de su soberana confianza. tad de París, traducido por D. J. Saez. Se hallará en Madrid en ia Librería de Rodrí ¡Qué dichosa concurrencia de sucesos á pocos días de distancia! El naci guez , y en Valencia en la de Ortega: su precio a rz. miento de la Infanta á los siete años de la libertad del Rey nuestro Señor y —— jl Empr…</t>
  </si>
  <si>
    <t>Saint</t>
  </si>
  <si>
    <t>…n todo tiempo”: no concibe qué mudanza ha habido 15436......... 400................ .................. Sutil ander. en el mariscal para haber cambiado de ¡deas: cítala Opinión del mariscal Saint* 3,109......... 400................. Cyr, que para defender á Francia consideraba indispensables 12l)9 hombres en 9,360......... 400................................... Algeciras. las’plazas del Norte, y 1539 en las de la costa; y añade que Luis xiv tenia 14,2…</t>
  </si>
  <si>
    <t>Saint, Francisco de</t>
  </si>
  <si>
    <t>Francisco de Saint</t>
  </si>
  <si>
    <t>…. B. León camino' son (1) Los individuas componen dVectivá que del d* la junta Valencia.—Alicante. Trigo, de 14 á 15 pesos el cahiz: cebada, í 6 id.: O. Dernardc* Sainr. Ormaechea D. Francisco de Saint) Baranda; presidente; Oartu aceite, á 40 rs. arroba: vino añejo, á 100 pesos el tonel de 100 cántaros, id. D. Juan Fernandez Calderón; D. Toribio Josef Cortés, y D. Mancel Garda Cármenes, común, llamado aloque, á 60 pesos id. vocal secretario.</t>
  </si>
  <si>
    <t>Sajonia-Co-, Leopoldo de</t>
  </si>
  <si>
    <t>Leopoldo de Sajonia-Co-</t>
  </si>
  <si>
    <t>…mantiene firme: aquí no se ignora que cual salióle Londres antes de ayer por la tarde, después de haber algunas Potencias lórsostienen ocultamente. ' «ido recibida por S. Á. R. el príncipe Leopoldo de Sajonia-Co- Las miras dellngjaterra sqq-.pacíficas, si ser ba de juzgar por burgo. ; ■ ■ - ••••'"• las operaciones públicas; pero áa diplomacia.se muestra inquieta: - — Inmediatamente se presentó-al congfeso la diputación, y Mr. seríeme y.no sin causa que elr-gobietno. belga…</t>
  </si>
  <si>
    <t>Sajonia-Coburgo, Leopoldo de</t>
  </si>
  <si>
    <t>Leopoldo de Sajonia-Coburgo</t>
  </si>
  <si>
    <t>…onsecuencias luego que se notifiqué ¿'go Presidente. «De los 196 diputados presentes, 152 han votado' bierno belga; pero este no ha debido lisonjearte de poder .dictar í favor del príncipe Leopoldo de Sajonia-Coburgo, 14 á favor de ■ leyes i las cinco Potencias después de la condúcta trapea y gene Mr. Surlet—de-Choquier (actual regente de Bélgica) , 19 s¡e han rosa con que dos de estas Potencias, Francia é Inglaterra,hzn pro abstenido-de votar, y 11 han votado contra la e…</t>
  </si>
  <si>
    <t>Sajonia-Weimar</t>
  </si>
  <si>
    <t>…uestra única esperanza en el concepto íde que no aloyarán ningunas, tropi. en Lovaína. estriba en el cordon puesto en la frontera y en la estricta ejecu »E1 cuerpo de ejército del duque Sajonia-Weimar que se ha ción de las disposición» de .nuestro gobierno. Antes de ayer se llaba en el caminó de.f ruselas, atravesará la ciudad para irse á la despachó.un. correó á Bad-Tschl con pliegos para la archiduquesa de Tirlemont con otras divisiones; pero vivaqueará…</t>
  </si>
  <si>
    <t>Saken</t>
  </si>
  <si>
    <t>…o, y. mandará sobre, los co : Los pormenores de esta acción se refieren en el siguiente parte mandantes de escuadrón; ybajo las órdenes del capitán comandante del teniente general barón Saken, ayudante de campo del general zelará la mas perfecta uniformidad de los escuadrones en su ins Bistrom, dado con fecha del 14 del corriente, cuyo tenor es asi: trucción , disciplina y policía. »Ppr mi último parte del 12 de Mayó vería V. E. que el Art. 8.® Ha…</t>
  </si>
  <si>
    <t>Salas, Esteban Rodríguez</t>
  </si>
  <si>
    <t>Esteban Rodríguez Salas</t>
  </si>
  <si>
    <t>…beneficio—Zaragoza i daño— Málaga; vacante por promoción de D. Juan Josef Bonet y Orbe Corufia ídem id-:—Santiago! id.,_Descuento de letras á razón de á aquella silla episcopal, á D. Esteban Rodríguez Salas: para la 4 por 100 al afio._Vales Reales consolidados 28j á 29.__ Id. no de capiscol de Ja catedral de Tortosa, vacante por fallecimiento consolidados 8J á Deuda sin ínteres 41- jü; ^ de D. Joaquín Mouteagud y Mos, a D. Matías Sana : para una ca- ■ es^ *' ‘fr…</t>
  </si>
  <si>
    <t>Salas, Esteban Rodríguez de</t>
  </si>
  <si>
    <t>Esteban Rodríguez de Salas</t>
  </si>
  <si>
    <t>…, a D. Cándido Serrano y Quesada: para otra de la catedral de Málaga, tro y construcción de los artículos y prendas de vestuario y montura del Real cuerpo vacante por promoción de D. Esteban Rodríguez de Salas, i D. Benito For- presentarde Guardiasmuestrasde la Personaen el términodei Rxxdenuestro25 días,Sabor,de padopodránazul hacerturquí,susgraua,proposicionessarga «lety cedello: para otra de la colegial de Talavcra de la Reina, vacante por falle mismo color, lie…</t>
  </si>
  <si>
    <t>Salazar, Luis María de</t>
  </si>
  <si>
    <t>Luis María de Salazar</t>
  </si>
  <si>
    <t>…ervención y Pagaduría... * 371,132 da para su cumplimiento. San Ildefonso 16 de Julio de 1831-31 Oficiales generales y particulares de la Armada Está rubricado de la Real mano. =A D. Luis María de Salazar. en clase de actividad.................................. 1.904,276 Oficiales en clase pasiva......... .... .......... ’ 824,809-30 PARTE NO OFICIAL. Brigada Real de Marina, inclusa la ración de pan y utensilio..................................................…</t>
  </si>
  <si>
    <t>Salazar, Tomas de</t>
  </si>
  <si>
    <t>Tomas de Salazar</t>
  </si>
  <si>
    <t>…ansiedad por Los destinos de la pa-r ejecutiva permanente de 28 de Abril del presente año, en qu« tria , se han apresurado á acoger con interes esta asociación. (.Apro previno al capitán D. Tomas de Salazar formase este cuaderno bación á la izquierda, y en los centros toces ¡No! no!) Bastante para juzgar á los individuos que en la causa que se sigue sobre la después lun tratado los periódicos de combatir y contener el entu conspiración titulada Gran Legión del A…</t>
  </si>
  <si>
    <t>Saldaña</t>
  </si>
  <si>
    <t>…. El conde de Gou- en la expedición el marques de Loulé, cunado de D. Miguel, el conde de Al rieff pasa i la embajada de Tuyin. S. E. era muy estimado en esta corte, por lo ba, ol general Saldaña y otros. cual es.generalmente sentida su traslación,que el mismo ha pedido por causa ___ El Afornmg-Chro'ricle dice: que se han embargado en las Dunas .v 'de la jwuad. de su esposa. en el Támesis tres navios por contravención de la ley sobre el recluta L* gra…</t>
  </si>
  <si>
    <t>Saldaña, Josef</t>
  </si>
  <si>
    <t>Josef Saldaña</t>
  </si>
  <si>
    <t>…al N. E. De Josef Mateos. El premió de aplicación de esta clase fue sorteado entre Di Juan este modo no tendrán que rezelar del bajo que demora al S. E. del cabo Blanco. Sureda y D. Josef Saldaña,y quedó por este último. Cuando se marca la luz de Gajo al S. i S. O., se está al E. de aquel bajo, Lengua griega. Primer premio: D. Gonzalo Lifian. Un segundo: D. Pe y ya no se puede hacer rumbo al norte. dro Sistemes. Otro segundo roe sorteado éntre D. Juan…</t>
  </si>
  <si>
    <t>Saldoni, Baltasar</t>
  </si>
  <si>
    <t>Baltasar Saldoni</t>
  </si>
  <si>
    <t>…^?í®!9?BeP,^.r' 7) lii &lt;v*■* *-;* * •?■*.•.■•».» D&lt; Pedro Escudero. M‘yl i;:r[ '.■■'■ .. ■ . • ' • ’ • V. \ ,•(■' Vi .v^ •-ÚJ' i 1í '^í. . jMétodo. -suy(suyo. ............. • ••■&gt; D. Baltasar Saldoni. v;r7 r.vr ,?*:{!( om^uu,..*obry. ..,Yí.-y -a.V¡-j, ti •. .•.!.B;' . : tiú-íl 5j \ ,. , - ,0,1» ,:r¡ , yWfaiil^.f-Wbv-'A Obp^jyi^órñ^ ijngles^ jOe^ií-a 3»;,,Xo!jp»,4p4;^¿j...•,íwyÓ.«,:&gt;r.'.^z'iístey*? ■: £&gt;• Pedrc»310^*. £lanneteT.;.*,t,; Martas, ^eyw.síba^ ^…</t>
  </si>
  <si>
    <t>Saleen</t>
  </si>
  <si>
    <t>…a a mesar la acuadr^.. polaco intentase entrar eñ Wolhynte; y para'evitarlo Ka debido recibir orden fl ' "jDrspues del tratado qe Julio, que qoqtyna los pet^tadcalque sirvieron de conde Saleen de adelantarse rápidamente pata cubrir la frontera de aquella pro^ * — v ‘------ —no deles cúalés prevenía que la cscuadrá rrai ríñete. Este fcld-maríscal ha llegado ya en efecto á Kubno con 309 hondsréa; onyenido estipulado, hubo qttpJflK»&lt;lq;e.l pr y por lo…</t>
  </si>
  <si>
    <t>Sali, Gerónimo</t>
  </si>
  <si>
    <t>Gerónimo Sali</t>
  </si>
  <si>
    <t>…, decano de la mía, y como tal joca con ■ Les tempestades no han dejado de causac mas ó, |neno» daños hasta entrado servador del Real derecho de décimas, se dt* i l»! herederos de D. Gerónimo Sali el otoño; Aunque, m is junta de jCudcyo rso -lun-sido tan furkuas y terriblea, nero para qué en el término dé quince dial comparezcan én tó juzgado A umr del da— como en otros garages,»no han-,dejado de causár.estragós las avenidas del rio recho que les asist…</t>
  </si>
  <si>
    <t>Salina, Francisco</t>
  </si>
  <si>
    <t>Francisco Salina</t>
  </si>
  <si>
    <t>…comparezca encou ltartoa jr Tovar, Gusdalajará D. Juan Manuel de Giona, la sala segunda de justicia del supremo Consejó de Hacienda, por JaénSefioras viuda dejauret ¿ hijos, León D. Francisco Salina», medio de procurador y escribanía de Cánura de Albuin, á usar de Málaga D. Juan Bautista Mongrand, Maltón (en Menorca) Doña su derecho en los autos que sigue- el Sr. fiscaL contra D. Manuel Catalina .Germán y Hugildr y Murcia D. Agustín Braco « Oviedo Mercad…</t>
  </si>
  <si>
    <t>Salmón, Manuel- González</t>
  </si>
  <si>
    <t>Manuel- González Salmón</t>
  </si>
  <si>
    <t>…de Agosto desde Bogotá contra lc¡s individuos comprendido» .Isidro.....- ........ . - •—------ en la reunión d mano armada centró él orden, haciéndoles ver Director. El Excmo. Sr.D. Manuel- González Salmón, secreta* ue cuantos actos produjesen serian ilegales: su amnistía concedida rio de Estadoy del despacho universal de Estado. - J lo» comprometidos en el movimiento hecho deí batallón dél Ca Vicedtrector. -El Sr. D. Manuel de Tellería , intendente de lido-sol…</t>
  </si>
  <si>
    <t>Salten</t>
  </si>
  <si>
    <t>…nación polaca, un El suplemento extraordinario de la Gaceta de esta capital publica el si cuerpo mandado por un extrangero llamado Romarino habia conservado una guiente parte del conde Salten, comandante en gefs del primer ejército, es actitud hostil con la autoridad legítima restablecida en el reino de Polonia, crito el 28 de Setiembre último acerca de la victoria que las tropas rusas, al y que sin miramiento alguno, tanto 4 los sucesos notorios…</t>
  </si>
  <si>
    <t>…e la guardia imperial saledePolonia y se enca ducido admirables efectos, y *e ha empleado con mucho suceso. El. profe mina á S. Petersburgo; pero también se sabe que al cuerpo.del general Salten sor Beaumgastem, ¡que tiene el encargo de observar- lar-atmósfera, no ba en han llegado del interior considerables refuerzos, de los cuales una división de contrado en el aire cosa •particular tu notable- hace -algunas «manas, á n¡&gt; caballería y cuatro de inf…</t>
  </si>
  <si>
    <t>Salvaire, Félix</t>
  </si>
  <si>
    <t>Félix Salvaire</t>
  </si>
  <si>
    <t>…ajia para uso de la juventud, por po está benigno: U salud púbticatsbuéua: los caminos prometen Mr. Letronno, traducido de la décimasexta edición, y añadido seguridad. . . . , por D. Félix Salvaire, maestro de idiomas en Cádiz: un tomo en MadrhfQ d*'Febrero. 8.° bastante voluminoso. Se hallará en- la librería de Calleja i 12 ■-oJE»el D-lario?d* la HabaHa-dej 1 da Noviembre úhimo se reales en pasta, y en las provincias 2 rs. mas por. razón de portes amen…</t>
  </si>
  <si>
    <t>Salvatierra, Julian de</t>
  </si>
  <si>
    <t>Julian de Salvatierra</t>
  </si>
  <si>
    <t>…alina , de dos cuerpos dé En la exbaeehm celebrada en' este dia kan salido agraciados altura, fábrica mediana, valuada~en 55,031 rs. vn., cuya finca los números siguientes: poseyó D. Julian de Salvatierra, y,está. adjudicadacomo vacante al Real fisco. Quien quisiere hacer postura podrá verificarlo .por 57 , 58, 13 , 72 y 4. , laléscnbmía al cargo, én dicha ciudad, de D. Francisco de Phúla El premio de'2500rs.ro. ccocedidoea sadaextrsccioa i lm Ribera. EN IA IM…</t>
  </si>
  <si>
    <t>Salvatierra, Julián de</t>
  </si>
  <si>
    <t>Julián de Salvatierra</t>
  </si>
  <si>
    <t>…tiira; 100 al año,__.Vates Rea!» consolidado* 2/ por 1QP&gt;--Jdem no fábrica antigua, apreciada en-236,586 rs. vn.; cuya finúa poseyó consolidado* 8* dim—D*udu sin intere* 41 á f."; D. Julián de Salvatierra;y&gt;m el ¿lia cdtvespotide comb vafcante ai Real fisco. Quien quisiere-hacer postura acuda á la escribanía al cargo, eh-dicha ciudad , de D. Francisco Paula Ribera.11- 1 ANUNCIOS. Continúa ticotiloge de Ut abras de petrtúularts que se batían JVoté. Ert algiitio…</t>
  </si>
  <si>
    <t>Samartin, Francisco</t>
  </si>
  <si>
    <t>Francisco Samartin</t>
  </si>
  <si>
    <t>…desde lAde Mayo á! SO'de Junio» 2.a desda 1.a de Setiem 1» temporal desde 15 de Abril á 15 de Jumor 2.a desde lfi bre {fiada-Octubre. . 4e Agooo Í.fi % OttdW. ‘ v _, . ¡Fortuna. 1D. Francisco Samartin, en Orihuela: 1.a tempora Carratroe*. V. EduardóHeaar», tú Granada: dode 15 dt da, deade 1.* de Mayo á ZO de junio: 2.a desde 22 de Sctiémbsn: 4 30 de Octubre. linio £ 15 de Sctichibtt.' Grama., D* Francisco García Malo de Molina, «a Granada; Viliatirja. D. C…</t>
  </si>
  <si>
    <t>San</t>
  </si>
  <si>
    <t>…Josef Zorrilla y D. Eugenio Ahumada. . Historia romana contada i los niños, traducida del francés por D. Manuel Gonzá Dibujo natural. Primeros: señor vizconde de S. Pedro Mártir y D. San lez Vara. Su precio 6 rs. en pasta, y llevando media docena se dará uno de gratis; á g en pergamino y 4 en rústica, dando también uno gratis por medias docenas. Vén tiago Cáceres. Segundos: D. Tomas Ibarrola, D. Francisco Javier Burgos, dese en la librería y…</t>
  </si>
  <si>
    <t>…Peda: nn tomo en tiago de Altando y g.a, y se vende ra le librería de RáaM*,* r'militares:mandado por ’ te», procuradorri y curíales, reformada y adlclonád* bajo nuevo método por D. San y solo tiene tu Rey, fija la vista en su ¡usu défenta vencí ... , ¿ . Aors.:enpasu,..-’, .f,¡ ‘ .. detMraVíó de'ta/efiWtas hechmáa*&lt;artlcWr&gt; Mcióítal. - -' *á a ' ——Retrato de ciierpo entera de f. M. la Rain* núeatra Seflora, copiado del que . .... Ju reg¡núc…</t>
  </si>
  <si>
    <t>Sana, Matías</t>
  </si>
  <si>
    <t>Matías Sana</t>
  </si>
  <si>
    <t>…les consolidados 28j á 29.__ Id. no de capiscol de Ja catedral de Tortosa, vacante por fallecimiento consolidados 8J á Deuda sin ínteres 41- jü; ^ de D. Joaquín Mouteagud y Mos, a D. Matías Sana : para una ca- ■ es^ *' ‘fr. nongía dé Cuenca, vacante por n^uerte de D. Guillermo Hualde, á D.Ramon María Jaramillo Loaisa: para otra de Salamanca, ANUNCIOS. ■: vacante, por muerte de D. Pedro .Vázquez,Porga, áD.Antonino Alvarez García; y para otra de Calaho…</t>
  </si>
  <si>
    <t>Sancho</t>
  </si>
  <si>
    <t>…de ela de A. Miyar. más elogios premiados por la Academia. El segundo será: el cer ___ Hallándose vacante una capellanía que fundó Doña Isabel có de ¿Zamora por el Rey de Castilla D. Sancho ir: poema en. María de la Cruz Haedo, marquesa que fue de la Ugena, se cita lavas^cujro número no ha dé bajar de yo, ni eXceder de too. ' j llama á los que tengan derecho á ella, para que dentro de 2/ . Los que aspiren á los referidos premios remitirán tú* es…</t>
  </si>
  <si>
    <t>…xUiar.Ja reacción'mo Disertación histórico-critica tabre la tdiebñ de las Partidas nárquica española, y la del que viniese en el afio de 31 é pro dtl Rey D. '¡Áianso el Sábió’ fOt D. Sancho‘de Xlariiás y Molina, mover la revolución. ¿Han reflexionado tambieujwbre la semejanza colegial del mayor de S. Ildefonso, universidad de Alcalá, y doc que hay entre loa vano» conatos que hacen ahora Jos revolución»* tor en áifiboé derechos de la misma, un to…</t>
  </si>
  <si>
    <t>Sancho, Josef María de SaHiar y</t>
  </si>
  <si>
    <t>Josef María de SaHiar y Sancho</t>
  </si>
  <si>
    <t>…, según su calidad: cebada, de 12 4 actos, *4 id.: aceite, de 28 á 30 rs. arroba. —A virtud de providencia del sefior Norzagaray, teniente de corregidor de esta vi lla , se cita á D. Josef María de SaHiar y Sancho, cuyo paradero se ignora, hijo de Puerto de Sta. María. Trigo, de 46 4 58 rs. fanega: cebada, £ 22 id.: D* Manuel Esteban Su la zar, difunto, para que en el perentorio término de 39 diai vino: de 42 á loo pesos la bota de 30 arrobas, según su dase. se present…</t>
  </si>
  <si>
    <t>Sandon</t>
  </si>
  <si>
    <t>…uesen colocadas y ocupasen, la expresada gatería. 1 Un diputaA lomó la palabra, y dijo: »En caso de negativa piensa el Selor Miniare que la Francia nos abandorarrit” (Alkiett.) El lord Sandon, hijo Al lord Harrowby, y uno A los que han. hablado, El Miniaro contestó 4 esto: «Site ha A creer 4 todos los órganos Al go en la Cámara A los Pares cpn tonto tino contra el iill.da reforma, acaba de bierno Francés y sus comunicaciones, en caso A nuestra neg…</t>
  </si>
  <si>
    <t>Santacruz</t>
  </si>
  <si>
    <t>…a de línea, en fuerza muy considerable, se marra en persona había marchado á las fronteras. El boliviano lo ha presentado en los departamentos de la Vendé y del Morbihan, manda el general Santacruz, presidente de la república. Estos dos k» ckouanes se han dividido en pequeñas partidas para continuar individuos tuvieron una entrevista, la que concluyó en acusaciones sus escaramuzas con algún suceso: ahora los centenos, trigos y ce mútuas: en su consecuen…</t>
  </si>
  <si>
    <t>Santander, M. de Piv</t>
  </si>
  <si>
    <t>M. de Piv Santander</t>
  </si>
  <si>
    <t>…todos se manifiestan á nuestro idolatrado So 'Progresos y[ estado de las minas de plomó de la sierra de berano. . ... ■.=: ■; v,-,. Gador. Se indican lo» medias de su fomento: por D. M. de Piv Santander :á8 deDitiemkre. • &gt; ..... ftéds. Publícase de Real orden. Cuaderno en a. Se vendé á 1 n .: En el día; 1 j del corriente, y hora déla dos y tuedia de la tana en la libreril de Pérez. * r/;"1 ’ de, se levantó un huracán de N. O., cual no han conocido otro ——Ha…</t>
  </si>
  <si>
    <t>Santander, Manuel Saez</t>
  </si>
  <si>
    <t>Manuel Saez Santander</t>
  </si>
  <si>
    <t>…id. Toledo. Trigo, de 28 4 30 rs. fanega: cebada, de 10 4 11 id.: mendro; para la de la Solana, i D. Manuel Pascual Medina, y aceite, de, 32 4 34 n. arroba. para la de Infantes, á D. Manuel Saez Santander. Valencia.__Alicante. Trigo, de 12 4 13-f pesos el cahíz:. cehada, 4 5 id.: vino tinto añejo, 4 100 pesos el tonel de 100 En virtud de sentencia dada por la sala de señores alcaldes de cántarosid. común, 4 60 id- la Real casa y corte, ha sufrido anteayer la p…</t>
  </si>
  <si>
    <t>Santero, Tomás</t>
  </si>
  <si>
    <t>Tomás Santero</t>
  </si>
  <si>
    <t>…cados a jos externos, los obtuvieran . Antonio Gutiérrez, D. Joscf Giran, D, Francisco Llord, D. Josef Do- roatocAt. ■ ' tninguez de la Torre; Di Antonio CoinésrD. Casimiro Nietp, D. Tomás Santero, D. Félix Alamo, D. ToesesGutierrer, D. FranciscoBollo^.Pon Ordeti árl.íi,i B ReynuptroSeñor, ceano comnvfante general del ejér Atañas» Maré, D. Josef María González, D. Carlos Diccnta, D. .León cito , manda declarar quéeeducida parte del segundó" regimiento…</t>
  </si>
  <si>
    <t>Santiago</t>
  </si>
  <si>
    <t>…os Ó tenedores de las indicadas acciones, pueden acudir con ellas Si hemos de dar crédito á los jperiódicos de Varsovia, único desde el expresado día al contador de la misma junta D. Santiago conducto por donde hay noticias del teatro de la guerra, él gene-’ María de Ingunza, que vive en la calle de la Honda de didia vi-, ralísimo,polaco, juntando la principal fuerza de su ejército, se ha lia de Bilbao, á recoger los correspondientes libramiento&gt;…</t>
  </si>
  <si>
    <t>…hel ó AlótUOe tn el Oriente: dos píritu de destrucción, rechazó doce agresiones de rebelión y de invasión: ni tomos en 8.° con cuatro láminas tinas, una y otra obra traducidas por D. Santiago han escaseado las pruebas de actividad y de firmeza; ni han faltado á la deno Al varado y de la Peda, y se venden en la librería de Razóla: la primera tji rs. rúsdada lealtad los combates del velor y la victoria. En los altos designios de la ■itlca yGramática…</t>
  </si>
  <si>
    <t>…s ; por D. Vicente Vizcaíno Perez, cuar Navarra—Pamplona. Trigo, á 14 rs. el robo: cebada, £ 7 id.: aceite, ta edición, reformada y adicionada en lo mas esencial é interesante por D. Santiago 4 4o rs- arroba: vino, á 6b rs. el cámaro. de Alvarado y la Peña: un tomo en 8.0 Se vende en la librería de RazoU á 12 rs. ea En los pueblos de la Ribera. Trigo, d 15 rs. el robo: cebada, á 7 id.: pasta. —Dos opúsculos en forma de diálogo , con los títulos de…</t>
  </si>
  <si>
    <t>Santos, Juan</t>
  </si>
  <si>
    <t>Juan Santos</t>
  </si>
  <si>
    <t>…revolucionan man , palabra ú otro signo externo. Llega, piies, al,punto.:de la * e^a»sí#.-pp* Al-r«b!í!deL-Jtó»WWW»^lísJllliP|.c&lt;les^^ ^cqr^^.^aluyql^afi^qitfeíj! de la 3 artnezy D. Juan Santos, admipistrador ¿ itytqiyentpT conferencia aquellos papeletñnas análogos á reo* de S. Roque; y queriendo S. M. dar á «tos beneméritos va- tentes; y hé aquí que notando todo esto tos ariosos amantes del pillos una prueba pública de su Real aprecio, ha veoi^y. e…</t>
  </si>
  <si>
    <t>Sañz, Alfonso</t>
  </si>
  <si>
    <t>Alfonso Sañz</t>
  </si>
  <si>
    <t>…rala adición, porque la palabra certeza es tina resolución grave y ~¿íon de la de Segóvia , Tacante por'muerte de D/Pascual Ortega, , peligrosa-, &gt; , ■ • ■ •!' -cú:?’ - . • .. . á D. Alfonso Sañz‘Martin: para una media ración de la metro Hablan varios diputados en pro y en conrea » ya Ja. adictqn politana de Sevilla á D. MigUel Maniel; y para una ración de la de Mr. Bodin, ya de la'de Mr. Bignon, JjfsXdr despues de desva .colegiata de Sancti Spiritús…</t>
  </si>
  <si>
    <t>Sapieha, Pablo</t>
  </si>
  <si>
    <t>Pablo Sapieha</t>
  </si>
  <si>
    <t>…ma causa scjprpnunció la opinión de la nación entera. él Gran: duque Cesaretcitsch en Litau en una casa dé campo del -Ademas de lo quetambién,sabían ya Ios-españoles ;qué valor de príncipe Pablo Sapieha. bían dar i las protestas y declaraciones¿riñadas por vario» gefes, .«Parece que-ha salido falsa la noticia que se esparció Fiacs días teniendo presentes iguales- tentativas- hechas- en Tarifa, Marbella de haberse batido las tropas del general Pahlen con lar…</t>
  </si>
  <si>
    <t>Sastre, Josef</t>
  </si>
  <si>
    <t>Josef Sastre</t>
  </si>
  <si>
    <t>…RAS. «No pueden'.dejar, de ser grato» á S. M. los servicios y actividad-de Don Josef Ramón de Orbeta, y el eminente que ha contraido el capitán dfel falu .- ^ . xvaiA. cho Neptuno D. Josef Sastre; asi como también la rapidez con que han ve Petershtrgo 23. dr Novieenirec ” • rificado su salida las compañías de preferencia del regimiento del Rey, cuyos 1 Dé: Moscbár escriben lo que sigue ¡ , 4 . _ . individuos marcharon con el mayor entusiasmo. ~ .... .…</t>
  </si>
  <si>
    <t>Satur</t>
  </si>
  <si>
    <t>…Gual, D. Tomas Gabriel. El premio de Para marcarle al S. 4 S. E. es preciso hallarse en la dirección de una roca, aplicación de esta misma clase fuesorteado entre D.Bruno Saenz y D. Satur que está á cerca de media milla de la parte septentrional de Ja isla. Sobre esta nino Saenz, obteniéndole el último. . \ . roca hay 5 pies de agua, y al rededor 17 brazas. Retórica. Primer premio: D. Manuel Bertiozabel. Segundos: D. Francis Los buques que nav…</t>
  </si>
  <si>
    <t>Sault</t>
  </si>
  <si>
    <t>…ibuna): Señores, estoy ronco; suplico i la Cá MM. Odilon y Larabit apoyan la propuesta de Mr. Boissy. mara me disculpe. El Monitor de antes de ayer.....(Grifo/ en los centros.) El mariscal Sault manifiesta que la cuestión es grave y trascendental i to ■' A ¡a derecha ■■ Escuchad'. Dejad que hablen ! dos loa ramos de la administración pública: que no pretende se haga ana ex Presidente : Mr. Mauguin ha pedido la palabra' para proponer que se mo cepción…</t>
  </si>
  <si>
    <t>Sawinin</t>
  </si>
  <si>
    <t>…y obedezcan á su legítimo Soberano. nian. han salido de Zakroczyn. »S. A. 1. el gran duque Miguel salió también ayer para Blonia. S* aproxima el cuarto cuerpo ruso mandado por el general Sawinin; que «Por las noticias que llegaron ayer se sabe que los restos del cuerpo de viene de Xituania; ya ha llegado á Xomza; de modo que todo el territorio si ejército de Rozyski, que fue perseguido sin interrupción ni descanso en su tuado al norte de Modlin está…</t>
  </si>
  <si>
    <t>Sbult</t>
  </si>
  <si>
    <t>…LiereissMatuazewiu. Idem 24*. 'i..''luciATEamA. Ayer estuvo sobre la arma la tropa, y 4 pesar de la amenaza de muerMadres %7 de Octubre. te'd prefecto ha asistido al teatro con el general Sbult: asimismo se préon— ««Cuándo se reunirá el Parlamento! pregunta ¿Espectador. El Tímet pre taron en él muchos jóvenes vestidos con el úñiforméde guardia nacional; pé¿ tende que en la primera tamaña de Diciembre, que a la opinión ma gene ro al concluirá la func…</t>
  </si>
  <si>
    <t>Scarsdale</t>
  </si>
  <si>
    <t>…ersonas, y no pocas se han salvado tomando la fuga. Se han mara como á la imprenta. Pero la Cámara es mas fuerte que vosotros: os acu destruido varias fabricas. Se ba amenazado al lord Scarsdale, porque habia vo sará de impotentes, y debiendo el país escoger entre ella y vosotros, no vaci tado contra el Hit; pero en su parque se han colocado algunos cañones y 100 lará un momento. La imprenta os ha abandonado completamente: se hará vues hombres para s…</t>
  </si>
  <si>
    <t>SCbnciderj</t>
  </si>
  <si>
    <t>…a iglesia 0 al pueblo, y tra, el présiftleníe Capo d’Istria,'y como éste tenia'poca fuerza,• eii &amp; Ka preferidp él primer partidóí ypno ^a querido.' resistir á los insurgentes. Ej general SCbnciderj ''7 «En.fin, Leopoldo es Rey de los belgas; pero dé cualquier qjie á rpefigíóq. cjél Presidente debía enviar tropa á Córinto, acab^ módo que se miré este aconteciipiehto, á cualquiera opinión que tt dar, cqútjáórdeií', y ha. despachado á Franciá un buque pidi…</t>
  </si>
  <si>
    <t>Schachoffskoi</t>
  </si>
  <si>
    <t>…bién el 4* Si uu núrecha al mando de $. A. I. se dirigió ¿Wrona; y la de la izquierda í las ór mcro tan grande desoldados abandonaron voluntariamente «1 ejército rebelde denes del príncipe Schachoffskoi, hiela Wrousk. La vanguardia, mandada por para someterse, es probable que un número mucho mas considerable se disper •1 fcld-ethmatm, marchó sobre Radyzmin, y de Modlin destaqué para que si- saría ó desertaría en las retirada» continuadas que tuvieron qi* hac…</t>
  </si>
  <si>
    <t>Schachoflfskoi</t>
  </si>
  <si>
    <t>…e la línea de comunicación riisa, cftgió algunos .prisiones - ■ : ? * . ... V .1... SIUJSIA. ..... ros y bagages á diferentes regimientos pertenecientes al cuerpo del ejército del príncipe Schachoflfskoi y del conde Pahlen. Según los Memel li) 'de Abril. ‘ i . movimientos y las posiciones de los dos ejércitos, debe esperarse Las tropas rusas que habían evacuado él ;S;á Polangén para re* muy pronto una*gran batalla. Se han recibido:noticias da ñamóse tirarse á…</t>
  </si>
  <si>
    <t>…s ataques que los ñando á esta solemnidad repetidas descargas de artillería: ' rusos pudieran dar á nuestra capital. El vicegobernador trabaja en La vanguardia rusa mandada por el príncipe Schachoflfskoi y proporcionar armas á los voluntarios que se presentan para coope el conde Witt se ha adelantado hasta las cercanías de Varsovia, rar á la defensa de Varsovia. Esta mañana á las siete se reunieron sin que lás tropas polacas les hayan puesto el menor obstácul…</t>
  </si>
  <si>
    <t>SchachoKxkoi</t>
  </si>
  <si>
    <t>…azada por los regimiento* de granaderos que deben ta que se haga á S. M. para su soberana elección; en el concepto de que. Un componer ,la guarnición de Varsovia bajo él mando del príncipe SchachoKxkoi. to en el.desempeño de su encargo como en el modo de realizarlo, han da seguir Lo instrucciones y plan que la expresada Junta superior les entregue coa (faaceta.de: Estado.de Prusiad. el oficio en que les comunique su Real nombramiento, sin lo cual np disfru…</t>
  </si>
  <si>
    <t>Schachowskoi</t>
  </si>
  <si>
    <t>…modenesas, asi como su .buen comportamiento! . el que se retirasen los. heridos qusse hallaban, entre las des líneas. El general Geppert marchó con dos columnas- por Carpí y la El general Schachowskoi habia pasado el 17 el rio Narew en Lom Mirándola, tóbre Módena. ea con su cuerpo’de granaderos Tconsistente en 36 batallones, y.se- . En la;,noche dej 5.al.6 pasó el Pó por las inmediaciones de ia sú marcha, para reunirse Con el resto del ejército. El 21 se .…</t>
  </si>
  <si>
    <t>Schakhovdtoy</t>
  </si>
  <si>
    <t>…fantes. por otra de la división de huíanos dé Lituania, que maniobrara par ra reunirse con dicho cuerpo. ' 1 ,¡ Fntend» el Ret nuestro Señor de una exposición de la co «El general príncipe Schakhovdtoy, con el fin de evitar unlisión de recaudación de arbitrios de reemplazos de Cádiz, en combate aislado, hizo un movimiento de flanco por delante del ^ue manifiesta' «jue á invitación de aquel ayuntamiento y ¡unta de -pueblo de Afarcky, á fin de desembocar'en e…</t>
  </si>
  <si>
    <t>Schakhovskoy</t>
  </si>
  <si>
    <t>…FICIAL. 'de Lituania, con otra de la división de huíanos, formaban él ex NOTICIAS EXTRANGE^ÁS. tremo derecho de la línea de batalla, y tema de reserva i todo el cuerpo dél general príncipe Schakhovskoy, que se adelantaba por JLVSIA. el mismo camino; «El centro se hallaba situado delante del pueblo de Kawéntzjn Pettnburgo 5 dt Marzo.. c H suplemento del diario de esta capital publio boy el bole— Íen2.aeldivisiónbosque cogidode granaderos,al enemigo,el destac…</t>
  </si>
  <si>
    <t>Schalkhovskoy</t>
  </si>
  <si>
    <t>…s káíaós seguientes: &gt;'El-2&amp; tomé Ips disposiciones convenientes para dsr ta batalla, rebeldes extendieron bastante su línea de batalla. Pero, viendo ma •smi«ndo que el cuerpo del príncipe Schalkhovskoy fun* atacado tonees cuan posible era el darles un golpe decisivo' y él atrojar su por fuerzas superiores antes que el tercer cuerpo .de caballería de -ala derecha por la calzada i los pantanos rompiendo su línea, ór— U riKni pudiera reunirse con él. ■ Pero á…</t>
  </si>
  <si>
    <t>Schay</t>
  </si>
  <si>
    <t>…frustrado todas las tentativas del ejército Varsovia 17 de Marzo. ruso para pasar el rio.. La situación de los polacos era muy crítica, Parece que fa división rusa mandada por el príncipe Schay la pérdida que. habían sufrido en los sangrientos.combates del 19,choffskoi se reúne en las inmediaciones de Plock, por donde, se 20,24 y 25 dé Febrero se valuaba en 159 hombres entre tnuerrgún varias noticias que de allí se han recibido, han intentado va tos…</t>
  </si>
  <si>
    <t>Scherer, Josef de</t>
  </si>
  <si>
    <t>Josef de Scherer</t>
  </si>
  <si>
    <t>…de las Cortar españolas, por Carnerero. Librerías de Razóla y Peres de origen francés. donde ae suscribe. Asi resulta de los partes de oficio recibidos por la suprema junta de Sa —D. Josef de Scherer, caballero de la orden dtí Mérito civil de Bavlera, primee nidad, de los cuales aparece ademas, que la salud pública en la ciudad de bibliotecario de la corte de Munich, natural de Manhelm , soltero, fallecid tí 11 de Mayo de 1819, á los 50 años de edad, deja…</t>
  </si>
  <si>
    <t>Schirín</t>
  </si>
  <si>
    <t>…0............. Idem. '• después se ha reunido lk fuerza de este general á la tropa del. ba 1467... '490. ......................... Idem. . rón de Pahlen. En Schawf fue recibido el general Schirín»nn,por 5.966.. . 400........................ .. Algeciras. todos los habitantes j el clero.con la cruz.” . , / ~'m-0 ESPAÑA. CAJUN» W BU. ..... ' 1$ üb.__18 «—Santander i br&gt;_j ■ Madrid 6 de Junio. . .lóndres 37| i f—París Bilbao 1 id.—Cádiz 1 á i dafio_¿_Sev…</t>
  </si>
  <si>
    <t>Schirmann</t>
  </si>
  <si>
    <t>294 en penen» el general Pablen. El general Schirmann encontró una 5,$S2... 400. Madrid. . granmasa de febáfÜai fójl 9.943... 490............. Idem. '• después se ha reunido lk fuerza de este general á la tropa del. ba 1467... '490. ......................... Idem. . rón de Pahlen. En Schawf fue recibido el gener…</t>
  </si>
  <si>
    <t>Scholer</t>
  </si>
  <si>
    <t>…. virá para guarnecer diferentes plazas del Qeste. {Amigo del orden.") Rilbao id. ¡dein.J_Cidiz i'daTio.__Sevilla f idcm.’_Málaga par. . - f i ir^eetA.de' Augsturgo anuncia que el'general Scholer, _Granada J- á'f daño._ Alicante £ Ídem. JáíValéncui ídem id. embajador en Pctershurgo, será nombrado ministro de. Negocios —Barcelona á pesó* fuertes par pap*__Zaragoza t '£ ■}’ daño.—Coextranjero» dal reino de Prusia. También confirma la noticia de xufia. J…</t>
  </si>
  <si>
    <t>Screix, Antonio</t>
  </si>
  <si>
    <t>Antonio Screix</t>
  </si>
  <si>
    <t>…a expresada ciudad, y por la es «SAL lOTEXIA PRIMITIVA. críbanla de Sánchez, á contestar a la demanda interpuesta contra e) referido Monee y sucesores, por la viuda v herederos de D. Antonio Screix, con apercibimiento qvn En U extracción celebrada en este dia kan ealido agraciados loe números de no verificarlo les parará perjuicio. siguientes: —Se cita á los parientes de D. Alfonso Magano que se crean con derecho á un vincu lo fundado por el mismo en el…</t>
  </si>
  <si>
    <t>Scult</t>
  </si>
  <si>
    <t>…Cwjra? de }&lt;? VrPWnef» .se propalé la noticia de que el Momtvn del siguiente dia piblica^la/eual, principal»ent* desdev quc K ^ustólapáí,seluuuniféíta^ . xia clyuúnbraiiúcnto del mariscal Scult p?nt el mando del ejercito</t>
  </si>
  <si>
    <t>Se, Duque de</t>
  </si>
  <si>
    <t>Duque de Se</t>
  </si>
  <si>
    <t>…or Fernandez, 20 tomos la colección/pa ción de SS. MM. la cochinilla de Cádiz, y el paño teñido con di— pel I46 rs., rústica 166. «ho insectoel lino de simiente de Higa del Excmo. Sr. Duque de Se compone de los poetas siguientes: Figueroa, un tomo, pa 3frllahermcea, la buena calidad de los sombreros de $. Fernando, pel 3* rs., rústica 44* jr los hilados, tejidos y_ estampados de la fábrica establecida en el Rimas de Argessola, tomos l.°, 2.°, y 3.a, p…</t>
  </si>
  <si>
    <t>Se, Gq-</t>
  </si>
  <si>
    <t>Gq- Se</t>
  </si>
  <si>
    <t>…ados del ejército se Verifican con ¡toa- Cracovia 4 de Agosto. dq el suceso que se desean La vanguardia! del A cuerpo de infantería^qüeise .hallá en Siédlice al mando deL teniente general Gq- Se acaba de publicar la noticia de que el .teniente general Ru lovtneyih» recorrido tódo-el'páis en la direccionTde.Praga por :di- diger con 259 hombres hábia pasado el Vístula el 28 de Julio, y vérsoisfipuntos , y aunque ha encontrado: fuerzas'considerables en…</t>
  </si>
  <si>
    <t>Sebastian</t>
  </si>
  <si>
    <t>…, acogerá nuestrasorécteoesy las di Julio' usa ampliamente de este permiso. Sin embárgo ahora pre da todos los fieles, 7 en el instante aefialadk» por Dioi coñocare- guntaremos al general Sebastian!: ¡cómo se ha tomado la libertad mos quien es aqueí que desde ai rtótomU ¿Minado fcsarinVi dé decirnos en la tribuna que la Francia estaba actualmente colo cario en la tierra. \n;í ■:% ■}. cada en la posición mas alta y ventajosa, respecto de toda Europa» - "…</t>
  </si>
  <si>
    <t>…ariós acuérdan que esta declaración se con : Copo se cree generalmente que nuestro gobierno ha sido' ensigne en el presente protocolo; y eo seguid*tomando en conside i fiado PW »1 conde Sebastian!, y que el príncipe deTalleyrand no ración el cato én que se hiciese' igual oferta al duque de Leuchtem- Si dejado de contribuir á ello, vamos á probar por datos pos¡-~ berg,réuoooce uoéaíaieméat* queesta elección no coincidiría con tjy« que el gobierno franc…</t>
  </si>
  <si>
    <t>…e ción mucha firmeza y energía. Los representantes en la asamblea general se nor es asi: : fian declarado en.permanencia hasta el perfecto restablecimiento def orden y «Milord: el conde Sebastian! me ha manifestado esta mañana la admira de la paz. Los periódicos del Brasil están llenos &lt;le proclamas de la Regencia ción que Ip ha causado la aserción hecha en el Parlamento ingles, á saber: que á los soldados y á todas las tropos ribereñas de Rio-Janeiro…</t>
  </si>
  <si>
    <t>Sebastiani</t>
  </si>
  <si>
    <t>…tra el nuevo orden Ir. Bressen. Estas también podrán ser desmentidas públicamente de cosas, prohibiendo que se use la escarapela nacional; y aun atíl én la tribuna francesa por el general Sebastiani; pero' para saber den que ha puesto presos á varios individuos conocidos por parti en lo sucesivo á quién se ha de creer, los belgas, que conocen muy darios de la revolución. ((baceta de Berlín.) poco los subterfugios de la diplomacia, han resuelto no dar nin…</t>
  </si>
  <si>
    <t>…icos. 5.® Continuación de los Faros ó Almenarás. el Rey Felipe, después dé haber tenido una hora de despacho con 6. ® Noticias acerca de la marina de guerra de la Gran-Bretaña. el ministro Sebastiani, había firmado solo y. sin consultar al Con 7. ® Resumen de una: disertación sobre- los'progresos que hizo en: sejo el protocolo de Lóndres, que ratifica los tratados concluidos España el arte de navegar. 8.® Grandes .'mareas para d año: de. en 1814 y 1815. 1…</t>
  </si>
  <si>
    <t>…diferentes Potencias de Europa; pero cimiento de Grecia que se hizo sin declarar la guerra al Sultán. que en el dia nada puede manifestar acerca de Italia, Polonia y Reproduce el ministro Sebastiani lo dicho por Mr. Dupin, agre Bélgica. La Cámara decide que la proposición de Mr. Las-Cazes gando que el reconocimiento de Polonia , sin ser de utilidad para se discuta después de la de Mr. Schonen sobre divorcio. En se aquella nación, expone la de Francia á u…</t>
  </si>
  <si>
    <t>…rdeen, añadiendo algunas palabras; para manifestar la con "Corno noasistí á la última sesión me es imposiblp manifestar exactamen fianza que tenia en la buena fe y en el honor del conde Sebastiani y del go te en qué términos el noble pande Grey contradijo cierto aserciones que S. G. bierno francés. Sepa muy bien el noble conde que no pienso ahora en retrac fl duque de Wcfüpgton y yo {laburnos hecho respectó á las operaciones del tarme de lo que entonce…</t>
  </si>
  <si>
    <t>Sebelkatukt, Diebitsch</t>
  </si>
  <si>
    <t>Diebitsch Sebelkatukt</t>
  </si>
  <si>
    <t>…fecha 15 de Junio lq que . . rio de Estado................................ .... 2-918,496 sigue: . Para sueldos y gastos dejas corporaciones y .es- . »El cadáver del fekl-mariscal conde Diebitsch Sebelkatukt ... tablecimiento* dependientes , del; mismo Mi llegará el 19 á.Dlattawen, y se depositará en un sepulcro de 12 nisterio........... ..c......... ... 213,000 pies de'profundidad, construido en un bosque á un cuarto de ler gua de la frontera de Polonia, en dond…</t>
  </si>
  <si>
    <t>SecaMercurio, Nicolás</t>
  </si>
  <si>
    <t>Nicolás SecaMercurio</t>
  </si>
  <si>
    <t>…vacante por fallecimiento de D. Josef María Diez Quijada, í ANUNCIOS. D. Florencio Lorente: para una canongía de León, vacante por fallecimiento de í&gt;. Sebastian Pérez de Lozar, 4 D. Nicolás SecaMercurio de España. Diciembre de 1830. Véndese á 10 rs. en des Fanjul: para una ración de la metropolitana de Sevilla,vacan te por fallecimiento de D. Fernando Román y Reyes, 4 D. Mi el despacho de la Imprenta Real. guel Casimiro dé Uzta: pera una media ración de la catedral de…</t>
  </si>
  <si>
    <t>Secre</t>
  </si>
  <si>
    <t>…l general de S. M. en Hamburgo de 4 y 7 de ser inclusive; quedando todavía al prudente arbitrio de las Juntas de Sanidad Junio próximo que me ha comunicado de Real orden el primer señor Secre la recepción de estos buques bajo la patente sospechosa, si se justificare algún tario de Estado y del Despacho, se contraen en lo sustancial í participar que imprevisto motivo de la falta de la expresada legalización. en Riga y en Dantzik. se habia declarado…</t>
  </si>
  <si>
    <t>Secretaria</t>
  </si>
  <si>
    <t>…Siguen haciéndose pesquisas muy escrupulosas para descubrir la» asociaciones que los clubs revolucionarios habían formada en el interior de Bjuüz , y sobreReal orden comunicada al Sr. Secretaria dtl Delpacho Je Gracia y Justicia todo en las antiguas' provincias ruso-polacas; y ya parece que se han-descu jotre fabricación Je chocolate. bierto ramificaciones, lo cual podría ofrecer grandes peligros » no se hu Excmo. Sr.: Enterado el Rey nuestro.Sefior…</t>
  </si>
  <si>
    <t>Secretario</t>
  </si>
  <si>
    <t>…policía del reino; SS. AA» KR. los Sérmos. Síes. Infantes. ‘ , El'Capitán general de Granada , conde de los. Andes, con fe-J PARTE NO OFICIAL. clia d del actual comunica al Excmo. Sr. Secretario, de Estado y. NOTICIAS EXT RANG ERAS, del Despachode la Guerra el parte siguiente: (i) MUSIA. 4 «Excmo. Sr. ¡Tengo el honor de poner en él superior cono*' cimiento de VE.'cómo entre una y media á dos de la tarde do Berlín 23 de Febrero. boy he llegado 4 esta…</t>
  </si>
  <si>
    <t>…dispusimos en efecto entre otras cosas fijar ql mlnimó de la. t^llajsegnp lás necesidades del servicio : ademas pusimos particular,atención ¿ó* ijjodo. dé JOal orden comunicada al Sr. Secretario del despacho de Hacienda sobre su disminuir cuanto fuera posible los gastos del sorteo ; y* por lo jyqsnjo rñqrday basta de escribanías. mos en favor de nuestros súbditos , que én cuanto al'contingente .rpetqlicp.quc Las continuas quejas que diariamente eleva…</t>
  </si>
  <si>
    <t>…Dios guarde * V. E. muchos años. Valladolid 26 de Octubre dé 1831.= las nociones que juzgaron necesarias pata el .objeto que me proponía. La. loor Exemo. Sr.=JotéfOdoneJl.=Exemo. Sr. Secretario de estado ydel despacho gitud de lo ya trazado, y en la que uno y otro facultativo han convenido res dé Hacienda. pecto el curso que deben llevar las aguas, sé extiende désde lastré» esclusas del PARTE NO OFICIAL. soto de Albures hasta unas acá de Dueñas, y s…</t>
  </si>
  <si>
    <t>Sedaño, Juan Nicolás</t>
  </si>
  <si>
    <t>Juan Nicolás Sedaño</t>
  </si>
  <si>
    <t>…de Montlel, Montalban, Carrion, Valdepeñas, Piedrabuena y Castillo, y 4 Idem surtida........... .............. de 44 y 8iióby 10* id. loa del prior que fue dé S. Benito de Toledo D. Juan Nicolás Sedaño, para qué en el preciso término de 30 días se presentasen en la contaduría general de encomiendas 4 Café......... .............................................. de 7 í 9 pesos fuertes quintal. cancelar lat fianzas que aquellos dieron en vales Reales; por si l…</t>
  </si>
  <si>
    <t>Sedaño, Justo Manuel</t>
  </si>
  <si>
    <t>Justo Manuel Sedaño</t>
  </si>
  <si>
    <t>…dignidad de tesorero de la colegiata de Bribiesca, diócesi» de Búrgos, vacante por fallecimiento de D. i Juan Fernandez, £ Opera omitía, M. T. Cicerón, 14 tomo» 4*, papel $00 rs., D. Justo Manuel Sedaño: para una capongíade la catedral de pasta $50. Oríhuelcy cacante por muerte de D. Juan Font y Tormo, £ Don En papel fino, papel SSO rs., id. en marquilla, papel tfOO rs. Andrés Rodríguez Ortufio: para una canongía de la colegial del Observaciones sobre la his…</t>
  </si>
  <si>
    <t>Sedeen</t>
  </si>
  <si>
    <t>…herencia de lktok. Del lado del Quina te acercan cuerpos de granaderos rusos, D. Antonio Aziiar, apilan que fue del extinguido cuerpo de in .y .algunos regimientos del cuerpo del general Sedeen marchen bá- válida de le ciudad de Lugo, en donde falleció abintestato, para .ciaBreze. Estas noticias han hecho subir los fondos en.Francfort. que dentro dei ténnino preciso de ao dias íe presenten en el juz j.iEl R*y ha nombrado al duque de Mortemart su emb…</t>
  </si>
  <si>
    <t>Sedeño, Marcos Martin</t>
  </si>
  <si>
    <t>Marcos Martin Sedeño</t>
  </si>
  <si>
    <t>…tenido ¿ bien S. M. nombrar para el dcanato para llenarlo, y que resultaría si no hubiese existido ó si no hubiese salido de ■ de la catedral de Tarazona, vacante por renuncia de D. Marcos Martin Sedeño, los recursos de la administración militar. 4 D. Josef AriRo y Zeperuelo: para una cattongía de la catedral de Almería, Aparece finalmente: l.° La satisfacción puntual y activa de las obligacio vacante, por fallecimiento de D. Benito Perez-Hinojos*, á D. Rafa…</t>
  </si>
  <si>
    <t>Seformado</t>
  </si>
  <si>
    <t>…er en el Tajo sus fuerzas navales, excitándolas á sostener el gobierno, que'con «u auxilio y coopcracionsc habla había procurado concluir con Portugal un tratado , de comercio. ÉL conde Seformado. (Glqbt.) bastiani me autoriza para declararos que el almirante Rousin no ha entablado C¿NAXA DE IOS LORES. con Portugal ninguna negociación mercantil.” Después de haberse leido algunas exposiciones y observaciones de poco Ín Tal es la autoridad en que me fun…</t>
  </si>
  <si>
    <t>Segarra, Josef María Rodrigan</t>
  </si>
  <si>
    <t>Josef María Rodrigan Segarra</t>
  </si>
  <si>
    <t>…odríguez. . , - , de'colocdcion natural de 7as’palabras en In lengua latina, por nueve, y media de la niafiana.cn el campo de Ourique, en dopde fueron pasados —Método demostrativo D. Josef María Rodrigan Segarra. Se halla Venal en Madrid, A a rs. en rústica, rem pór la* armas.' Acompañaron i los reos varios religiosos que les dieron hasta la librería de Cuesta, - • ' ........ los últimos instantes los socorros de la.religión santa que profesamos; asistien . ----- Tab…</t>
  </si>
  <si>
    <t>Segovia</t>
  </si>
  <si>
    <t>…o. Varaos puentes de la provincia da el término preciso de ao diat, pera que acudan á deducirlo en el Santander han sido arrebatados por las corrientes; otro tanto.ha juzgado del. Sr. Segovia, alcalde de la Reel Gasa y Corte y escriba sucedido en las provincias Vascongadas; y lo que asombra sobre nía de Romeral, en donde se halla radiado este juicio , con aper todo es que.el alto puente de Logro60 ha perdido una parta del cibimiento quede no hacer…</t>
  </si>
  <si>
    <t>…volucionarios. Todo el mundo 80 días se presenten 4 deducirle, y con igual apercibimiento. labe que los rebeldes-fueron muertos ó-,preso» con asombrosapron- —■ Por providencia del Sr. Segovia, alcalde de corté, se invita 4 titud, y que Valencia, la Mancha'r'y todos los pueblos de España, las personas que sepan el paradero y existencia de Doña Ramona no perdieron la dichosa calma actual, sino; para manifestar el sen Rubio, casada con D. Miguel del…</t>
  </si>
  <si>
    <t>Sej</t>
  </si>
  <si>
    <t>…Luxemburgójysaliéndo'garahtes laícincó Potencias del poxa una racion . yacánte por ixiuérte de Pon ■prado áte se estipuifcP Dentsis rnodp ae^allanan las dificultades; ,, -áiícb, í D. Sej^ntijM'Eéílugat para otra de la y áaaM préciso'vteaainteAialdarjefc'Oohgrcso deViena al Rey at^Oé.. J?Üsepciá,&gt;yacjihte por-, prqmbcioh de Bernardo de BIlnes la proTiMáarde iJúaeinburgo^pOr via dé indemniza»! ion Urarqiaj í P, pedrí&gt; Alcántara Rodríguez, y par…</t>
  </si>
  <si>
    <t>Selmom, Manuel González</t>
  </si>
  <si>
    <t>Manuel González Selmom</t>
  </si>
  <si>
    <t>…s y muchos centenares de cosacos, ha si tendido para su exacto cumplimiento. s Aranjuez 8 de Mayo de do reforzada con toda una división. De, estas' numerosas, tropas, se. 1831.zzA D. Manuel González Selmom han enviada destacamentos con artillería en todas direcciones.pare atacar y destruir las partidas de rebeldes en ,cualquier^pjrte que *3 PARTE NO OFICIAL. encuentren. El camino de Kauen, desde Mariampol á Auguslow,. está limpio. Las guarniciones rusas son num…</t>
  </si>
  <si>
    <t>Seoane, Mateo</t>
  </si>
  <si>
    <t>Mateo Seoane</t>
  </si>
  <si>
    <t>…uro amor que sus vecinos profe vado de S. M. Británica: trasladados al castellano, y aumentados coo notas y un san al augusto Monarca que nos gobierna. (/&lt;/•) apéndice, por el Dr. D. Mateo Seoane. Se vende en el despacho de libros &lt;ie la im prenta Real i si cuartos. ESPAÑA. Se abre suscripción 4 la obra titulada al Peregrina de Ia cruz, ó Cristabela de Barcelona 16 de Noviembre. lMowbray, novela inglesa de Isabel Helme, traducida del francés por D. Ra…</t>
  </si>
  <si>
    <t>Sevillano, Pedro</t>
  </si>
  <si>
    <t>Pedro Sevillano</t>
  </si>
  <si>
    <t>…ra restable Roque Piñuela: para una canongía de la colegiata de Pons, dió cer, la libertad de la imprenta, encarceláis á los escritores; para cesis de Urgel, vacante por muerte de D. Pedro Sevillano, á Don consolidar la libertad individual, hacináis en las cárceles hombres Tomas Montaner y Albini: para otra de la colegiata de S. FeLiu de todos partidos: ¡ extraño modo de hacer libres y felices á los de Gerona, vacante por promoción de D. Félix Compta, á…</t>
  </si>
  <si>
    <t>Shaftesburjr</t>
  </si>
  <si>
    <t>…saber si : ■ &amp;»■ cree qué Mr. Manners-Sultün no será , presidente (spea volverán Cón nuevas fue rzas. Se asegurar ían el'objétoide sofo ker) de la nueva'Cámara dé Diputados; ni eL lord Shaftesburjr y car la insurrección' mirdhat hacia Dunaburgo l'l9 hombres. Por lo sir G. Grant presidentes de comisiones. demas, los insurgentes respetan el territorio prusiano y y los gefes - -Está mañana había mucha agitación en y« prepa désu1 gobierno han chiriádo ; seg…</t>
  </si>
  <si>
    <t>Sharbortt</t>
  </si>
  <si>
    <t>…y situación de los El 5 del corriente llegaron á Maguncia el príncipe Paulo extrangeros que residen én Jériey, .de Wiirtemberg y el príncipe Emilio de Hessc-Darmstadt, quien , El coronel Sharbortt ha llegado con uná mision diplomática después de haber tenido una larga conferencia con el gobernador de la corte de Berlín.; Este corottel es yerno del feld-mariscal de la plaza volvió á salir para Darmstadt. El príncipe Paulo per Gneisenáu, comandante en ge…</t>
  </si>
  <si>
    <t>Si, Schak</t>
  </si>
  <si>
    <t>Schak Si</t>
  </si>
  <si>
    <t>…millones de reales, para el gobierno . campo de batalla huyendo y retirándose á, Praga.; Nuestra nume austríaco. (Moming-Herald.) rosa artillería, reforzada por la del cuerpo del príncipe Schak Si de lo que dicen los periódicos franceses se pretende dedu hovskoy , que ya había llegado., ocupó las alturas mas cercanas al cir Cuál será la duración del nuevo ministerio, bien pronto se arrabal, y desde allí hizo un daño horroroso en las tropas enemi echará…</t>
  </si>
  <si>
    <t>Sibthorp</t>
  </si>
  <si>
    <t>…lé noche '.del 2 se. hicieron en Paria la oposición usó de unav$ingular metáfora" en el discurso de esta y en sus¡cercaníi»s algunas pr¡siqnes.’,(^7 Tiempo.) , discusión; y fue el coronel Sibthorp, diciendo que el bilí de re ^___Se JeCjéñ el Constijucipyuil. lo que sigue:: forma na .era otra cosa que una cataplasma, cotí la cual creja el »Las cartas,de España.aseguran:que la duquesp de Berri, regen^ ministerio taimar ía' irritación actual del. país. El…</t>
  </si>
  <si>
    <t>Sicilia, Jt</t>
  </si>
  <si>
    <t>Jt Sicilia</t>
  </si>
  <si>
    <t>que tegua dice te comunicó el dia 29 de Agotto al café de Lloyd en Londres. do efecto -U ley que asegura ía libertad individual de los franceses. Mr. DanCónsul*Je general Jt Sicilia, Cambridge-Street, Connaugít-Square , 26 ton, el ministro de Justicia y Mr. Robineau se oponen á que se tome en condt Agosto «Hoy he recibido orden de mi gobierno, previniéndome ponga . sideración; MM. Odilon-Barrot y Salverte la apoyan, y la Cámara la torna…</t>
  </si>
  <si>
    <t>Sicrtwski</t>
  </si>
  <si>
    <t>…ría T ” cartas de Varsovia que acabañóos de recibir aseguran que el rusa permaneció en posición sobre lá orilla izquierda de este río, cuerpo de ejército polaco, á las órdenes del general Sicrtwski, ha* con el objeto de cubrir la retirada de la vanguardia del cuerpo de bia experimentado uii cólpé que le obligó! retirarse sobre la oriRosen que se hallaba en Ignadia situada en el camino. La tercera 11a Izquierda del Vístula, liste general, después de habe…</t>
  </si>
  <si>
    <t>Siebert, Federico</t>
  </si>
  <si>
    <t>Federico Siebert</t>
  </si>
  <si>
    <t>Sfí dad de Par, con esta tal rea la monarquía hereditaria, jr aun en la república Señor conceder privilegio exclusivo por 10 años í D. Federico Siebert, ve misma', el principio de estabilidad, de dignidad y de permanencia. cino de Cádiz, para asegurar la propiedad de unos instrumentos que ha inven - "Estáadmitida la necesidad de que haya dos Cámaras, y que estas sean de tado para conocer con facilidad y cert…</t>
  </si>
  <si>
    <t>Sierakowski</t>
  </si>
  <si>
    <t>…cos, y división, que te bailaba en Praga, hizo antes de aper su entrada en esta ciu fueron herido* los centuriones Leslly, Gajewski, Jwkowski, Zylinski f dad, yendo á su cabeaa el coronel Sierakowski, nombrado, últimamente gene Kiisicw. (Je xtracto de loe fcriSJicot folacoti) ral do brigada; se notó que entre estas tropas iban muchos eclcaifcticos de la Lituania. También ha llegado i esta plaza ia caballería de Kalitck que manda MUSIA. el general.Bozpski,…</t>
  </si>
  <si>
    <t>Sierawski</t>
  </si>
  <si>
    <t>…la asigne la viudedad correspondiente* tenia datos ciertos sobre esta acción, como tampoco sobré la bata ha convenido el Consejó, v asi lo ha resuelto él RnT nüestro Se lla que el general Sierawski habla sostenido contra fuerzas supe ñor, que por punto general se declare á las viudas de los Conseje riores. ros de Estado lá misma viudedad que 4 las de los Capitanes gene La Dieta se compone de 110 individuo* entre senadores y di rales, pagándose por el pr…</t>
  </si>
  <si>
    <t>…, de tiaudey Spener.) apoderado ademas de 3 á 49 armas y muchos bagages que había en - 1” inmediaciones de Grodno hormiguean de tropas que mar el campo de la batalla. Dicen que el general Sierawski, herido, chan al ejército del feld-mariscal Diebitsch; se calculan en 1003 en un brazo, ha pasado el Vístula, y que según confiesan los pri hombres las tropas que de tres semanas á esta parte han pasado por ' sioneros la pérdida dé los polacos no baja de ¿9 h…</t>
  </si>
  <si>
    <t>…le e! prcstigioconvirtiéndola en objeto de disputas y enredos, un hecho tan serio. acostumbrar á los ciudadanos á mirarla solo como pretexto de discot-* i Se atribuye con razón al general Sierawski el haber sido la pri mera causa de haberse desgraciado Dyreroicfei: En efecto, Sierawski (1) Esta condecoración se ha creado para perpetuar la memo fue destacado á la orilla derecha del Vístula' para reemplazar por ria, de la revolución de Julio de. 1830, y p…</t>
  </si>
  <si>
    <t>…a. lo que se conjeturaba que se estaba dando, alli una batalla; añadiéndose que ya Se Sabe por cartas de Varsovia que acaba de retirarse el antiguo goberna habla muerto en ella el general Sierawski, pane loa ruso» se habían apodera— dor de esta capital, el general'de infantería conde de Krukowiczlci; y se asedo de los pueblos de Msactonow y Tarczyn. Pero-estás noticias han sido pu gura que debe reemplazarle el general de brigada ^Dembinski, á quien el g…</t>
  </si>
  <si>
    <t>Síerawskj</t>
  </si>
  <si>
    <t>…las recientes' revo ¡día 2Si- pasó el Vístula junto á JosesofF un destacamento de la d:luciones que hacen ver su loca ambición y las funesté consecuen ■vision polaca que manda el general Síerawskj; pero al punto ca cias de unas teórW que trastornad f acaban con la felicidad de ios yeron sobre él los cosacos de Gr.ek.on, lo atacaron y lo dispersa ron, haciendo prisionero* 9ü hombres y 3 oficiales. pueblos.®</t>
  </si>
  <si>
    <t>Sierra, Josef Florez</t>
  </si>
  <si>
    <t>Josef Florez Sierra</t>
  </si>
  <si>
    <t>…presunta; asi sucedía en la antigua mo roz, y fallecimiento de D. Francisco González, á D. Juan Nornarquía; pero es preciso pagar enormes impuestos, carecer de lo berto Cantero y D. Josef Florez Sierra. mas necesario, estar continuamente en arma para cuidar de la ser Igualmente se.ha servido nombrar por Reales decretos para la guridad propia; y nada de esto se necesitaba en la antigua mo dignidad de deán de la catedral de Tarazona á D. Marcos Mar narquía. t…</t>
  </si>
  <si>
    <t>Sievers</t>
  </si>
  <si>
    <t>…to principal. ■ un pie. El enemigo se dírigia á marchas’forzadas paralelamente al ca Después de éste descalabro sufrido por el enemigo, parece que mino que va a Siedlice; pero el: general Sievers marchó inmedia dirige sus principales fuerzas contra Kaluszyn. El general Ougrutamente con su brigada de húsares y el regimiento de huíanos de moff, que no estaba autorizado para pasar el Liwiec, permanece Lituania á detener este' movimiento. Cuando los polac…</t>
  </si>
  <si>
    <t>Siewers</t>
  </si>
  <si>
    <t>…de lituanos*; PARTE NO OFICIAL. que perdieron poca gente en el combate contra Skrrynecki, ha sido relevado en. la vanguardia pér dos dmsiohqs pandadas por el NOTICIAS EXTRANGERAS. general Siewers; y como las tropas reunidas en este momento asciébden á cerca de 809 hombres, y los rusos ansian tefigar la pérTURQUIA. did*'que: experimentó' el cuerpo de Lituania* es probable que énSachares t 10 dé Abril. este momento sé haya dado una batalla decisiva. (G;…</t>
  </si>
  <si>
    <t>Sígnete</t>
  </si>
  <si>
    <t>…gébicrao griago désde 1827, lo será inme ra que an el térmmo pvaciso de 10 dim acudan á daducirlrcn vi diatamente por daatenmortoi de ba-perteaeeíentea á Itfi timé po júzgate» dal Sr. Sígnete, alcalde de Real Casa y Corta , f escriba tencias hastt que se U entrame á la Puert»(CW¿tótiM.) ■■■ nía dé Romtnli «oa aparcibimiaoto qm da uo hacarlo las pirará —Con fecha dei8 de Diciembre, etefibén de’ Peterabmos »to perjuicio, ■ -Ws. .• • das las tropn pa…</t>
  </si>
  <si>
    <t>Silva</t>
  </si>
  <si>
    <t>habitantes desuella carópifi*, que’ríe habían .armado, tratan' de rómas ¿a Tachara ni general Silva, enviado por el mismo Bolívar tomar por aáito lar ciudad j/sa^uearla después, te &lt;v á Venezuela ¡paraque promoviese allí una contrarevolucion, cre r.‘ &gt;*Ppc.otra parMTloaiTetíaMradJBasilea se disponen £.U tnaa yéndose que tuvieron igual suerte después sus com…</t>
  </si>
  <si>
    <t>Silvestre, Melchor</t>
  </si>
  <si>
    <t>Melchor Silvestre</t>
  </si>
  <si>
    <t>…dirigirse en Sevilla * la misma Imprenta caldereria.de $. VI- ernte, d * la librería de Hidalgo y compañía. En una y otra parte se hallarán/tam mayor esmero é inteligencia por el brigadier D. Melchor Silvestre, coronel bién coleccione* encuadernadas 4 lá rústica oe todos ios números pubilcsdó*;,q'ue:aun «fei citado Real cuerpo , y ejecutado por lo* artífices de mayor habilidad de IS7 , y ademas sus Índices correspondientes: su precio aoo rs. vn. En Madrid en 1a est…</t>
  </si>
  <si>
    <t>Silvs, Joaquín Gómez de</t>
  </si>
  <si>
    <t>Joaquín Gómez de Silvs</t>
  </si>
  <si>
    <t>…or una especie de Palacio, de Queluz 18 de Julio de l831^=Lu¡s de Paula Furtado atracción, ycomo si un poder invisible los condujese 'hacia esta de Castro do Kio.de Mendoza ,'sSr. D. Joaquín Gómez de Silvs nueéajMÓésá.^1). "/ _ Belfort. ....................... , &gt;(7,’ ' ¡QÍtédéilusioncs disipa ésta impárqíal historia! Nuestros siba . ■ ESPAÑA. ritas decian en su locura y orgullo:» esta plaga solo acomete al pue Madrid 29 de Julio. blo: que este muera pc*o nos i…</t>
  </si>
  <si>
    <t>Sistemes, Luis</t>
  </si>
  <si>
    <t>Luis Sistemes</t>
  </si>
  <si>
    <t>…no Gispert y D. Ramón Gántpuiano. Cíate ínfima de latinidad. Primer premio: D. Josef Bohorque*. Segun Entre el castillo de Porga y.el extremo norte de la isla Negra, S6° 35'. dos. D. Luis Sistemes, D. Manuel Mendiola, Sr. marques de la Conquista. Entre el extremo norte de la isla Negra y Ja boya del cabo Blanco, 9a 311'. _ Clate.media de latinidad. El primer premio fue sorteado entre D. Fran Entre el extremo norte de la isla Negra y la punta baja de Sa…</t>
  </si>
  <si>
    <t>Sistemes, Pedro</t>
  </si>
  <si>
    <t>Pedro Sistemes</t>
  </si>
  <si>
    <t>…D. Manuel Canales, D. Ramón Flores y D. Jo sef tfenriquez. Este fanal se ve estando á lo largo de Paxo desde el N. 4 N. E. navegan Humanidades. En la proa* latina el primer premio D. Pedro Sistemes; do al N. Viniendo del S., entre Paxo y la tierra, no se ve antea de marcarle ídem en el Verso D.' Venancio Pisón. Segundos: D. Juan Fernandez de Cas al O. 4 N. O. tro, D. Gonzalo Lifian, D. Pedro Gual, D. Tomas Gabriel. El premio de Para marcarle al S. 4 S.…</t>
  </si>
  <si>
    <t>Skarzynski, Ambrosio</t>
  </si>
  <si>
    <t>Ambrosio Skarzynski</t>
  </si>
  <si>
    <t>…e su palabra, conformándose con las. órdenes del POIONIA. gobiérne imperial. Se dice qué en su división había un oficial para Varsonta 23 de Junio. cada ÍS,Roldados. . : s- . . El general Ambrosio Skarzynski ha sifdp destituido de su man PAISES-BAJOS. do. Este general se hallaba en Zamosck; én donde recibió or ' Bruselas 5 de Julio. den de marchar á observar á los rusos en las inmediaciones de Escriben de Gante, que la mayor parte dé los oficiales de la Sierozk;…</t>
  </si>
  <si>
    <t>Skrezynecky</t>
  </si>
  <si>
    <t>…idas en todas sus dos poderes deque está revestido, en términos que se atraiga el re partes. (Debates!) conocimiento de los vencidos. ESPAÑA. En cuanto á la reputación militar del general Skrezynecky, aun no la habia adquirido, y para conseguirlo ha aprovechado con ansia Madrid. 17 de Junio. todas las ocasiones que se le han presentado. La actividad que ha desplegado le coloca en el rango de los mas célebres generales de Los periódicos franceses del 10, r…</t>
  </si>
  <si>
    <t>Skrzynecki</t>
  </si>
  <si>
    <t>…onde, se 20,24 y 25 dé Febrero se valuaba en 159 hombres entre tnuerrgún varias noticias que de allí se han recibido, han intentado va tos y heridos. El ascenso á generalísimo del general Skrzynecki harias veces los rusos pasar, el Vístula. El l.° del corriente llegó i excitado la envidia y la emulación de los demas generales polacosKafien la guardia imperial; pero aunque pasó las fronteras de Po que son mas antiguos que él. Se experimenta ya la f:\lta d…</t>
  </si>
  <si>
    <t>…atisfarán todas las reclamaciones contra la entrada de las tro so : S. M. enterado de todo, y con presencia de lo expuesto por su consejó su pas rasas en un territorio neutral. El general Skrzynecki y el príncipe Oartopremo de la Guerra, en acordada de 28 de Mayo úitímo, se ha servido lijar ryslü ya no se hallaban en Cracovia cuando entraron las tropas rusas; pero no el plazo de seis años para todos toa individuos de tropa desde la revista de em se taba…</t>
  </si>
  <si>
    <t>SktyMcki</t>
  </si>
  <si>
    <t>…aber declarado que *1 istmo quedaba independiente de Colom Toda» las familias polaca» que ee habían refugiado en nuestra capital vuel bia, (id.) ves á marchar i su pata. nAZCM. El general SktyMcki ha pedido permiso pan retirarse £ nuestro imperio: no sabemos si el gobierno se lo concederá; pero se cree que sí, mediante á Parir 19 de Octubre. que mucho* oficiales polacos te han venido ya. El cólera parece que ha llegado ya i su apogeo, pues que re dismi…</t>
  </si>
  <si>
    <t>Skzynerki</t>
  </si>
  <si>
    <t>…emasiado .seria para no aprenderla. fianza ha hecho dimtsibn de su mandoj habiéndose nombrado pora Reúnanse en buena hora todos los .franceses para procurar la sa- reemplazarle al general Skzynerki , el cual citando estalló la revo Jud de la patria* pero ¡dónde se halla— 1 Sabemos á lo menos qua lución tolo era coronel de un regimiento de línea. :no etfé en el camino qqa seguimos. (&lt;?.,&lt;* P.) ' ' vSe cree; que los rusos dejaran delante de Praga úij cuer…</t>
  </si>
  <si>
    <t>Slidell</t>
  </si>
  <si>
    <t>…interés individual de un ¡oven americano tituladarUtr dito en Espdfía. El autor de_ ella, que ó nacional.; donde quiera que la ambición ó el espíritu de conquista sean el lo es el teniente Slidell, nos ha dado una idea .poco lisonjera dé las inclinacio agente universal de ios ciudadanos, está la civilización falítada ó incompleta. nes de los actuales habitantes de aquella tierra romancesca, y sus observaciones ’ El chino ó el japonés, cuyo mundo no se…</t>
  </si>
  <si>
    <t>Slodemás, María</t>
  </si>
  <si>
    <t>María Slodemás</t>
  </si>
  <si>
    <t>…--—-En el juzgado del' Sr. Escalera, teniente corregidor de esta ticipé de todas las ventajas, favores y privilegios que gozan las villa, y escribanía dé Mejía, ha hecho instancia Doña María Slodemás naciones extrangeras, sin que para ello se necesite mas que per, residente en París, reclamando 26 vales Reales de 300 pesos, • k simple reclamación de su cónsul. números 26.584,27.739, 27.010 , 5307 , 7691, 17, 13 , 66, Art. 7.® ............ 10.150 , 26.578…</t>
  </si>
  <si>
    <t>Slraudmann</t>
  </si>
  <si>
    <t>…parlamentario para anun neral MurawieíF con su brigada en el camino de Raszyn, y en el de Piaseczno ciar que se habia disuelto la Dieta, y que como dictador era el único que go el general Slraudmann con dos batallones, cuatro escuadrones y seis piezas. bernaba, aunque su vida estaba expuesta. Al amanecer se dió orden á las tro Al amanecer salió de Wlochy el feld-mariscal. Las columnas también sé pas para que suspendiesen las hostilidades, porque se somet…</t>
  </si>
  <si>
    <t>Sltrynecio</t>
  </si>
  <si>
    <t>…ía lisonjear. ■ ............. , . . . , i . ..i." de S. M., debíais tener algo mas presente los apuros en que os hallábais aj des «Por otra parte,. el plan de mmp-fia adoptado-pór general Sltrynecio, empeñar igual destino, y antes de acusar convendría que os acordáieis de que que daba motiyo á que lo acusasen .fie traición, y,la necesídad-de-estar a la de no habéis podido sacar mejor partido en circunstancias todavía mas favorables.? fensiva después de h…</t>
  </si>
  <si>
    <t>Slupezki</t>
  </si>
  <si>
    <t>…te salud. Bukowski, el antiguo brigadier de artillería Hurtig (gobernador PARTE NO OFICIAL. que ha sido de la plaza de Zamosc, en donde se hizo aborrecible por sus crueldades); el coronel Slupezki, el licoristaKessel (cuyos NOTICIAS EXTR ANGERAS. tres cuñados asesinaron en la noche de 29 de Noviembre de 1830 al conde de Haucke, ministro de Guerra), el ingeniero general FOIONIA. Saluzki, el gentilhombre ruso Fenchure, un hermano del ayudan Varsovia 25 d…</t>
  </si>
  <si>
    <t>Smmt</t>
  </si>
  <si>
    <t>Núm. 131. Martes 25 de Octubre de 1831. DE MADRID. ARTICULO DE OFICIO. Partes dbigtdés por los Mhdkis ár Cámmr* de S. M. él'Eterno. Sr. Smmt» tler de Corfs. notts. Excmo. Sf.: No ha ocurrido noyUd,id alguna ai el cuno regular del paro- Berlín 7 de Octubre. sismo gotoso. d*l Rey desde nuestro último parte; ha tenido S. M. muy bue-r Habiéndose manifestado el ctlera-morbo en Breslaw y en Magdeburgo s…</t>
  </si>
  <si>
    <t>Sñéí'éfti, Luís An</t>
  </si>
  <si>
    <t>Luís An Sñéí'éfti</t>
  </si>
  <si>
    <t>…an,en medallas de plata, fueron ballería de Vkilvzro presupuestas por el arquitecto de cuarteles en la cantidad de obtenidos .por Jos señores.D. Mariaqo Latorre , D...Pedro Pérez, D. Luís An Sñéí'éfti rs., para cuyo primer rematé se ha SCÓalado'etd'a t de Setiembre prtalmo, gulo. D. Manuel,Éordons, D. Joscf Hemcterio.de Arriaga, D. Restituto estradosy pare eldesegundo'la ordrnaciony último^'ltodrid.el to del U.tnismú.pliegoendeamboscondicione*dei la hora d…</t>
  </si>
  <si>
    <t>Soberano, Diebitsch'</t>
  </si>
  <si>
    <t>Diebitsch' Soberano</t>
  </si>
  <si>
    <t>…idad. Los que de entre vosotros ‘ xxFirmado.xsEl mariscal conde Diebitsch se-conozcan culpados, pueden confiar en la magnanimidad del. , A esta proclama acompaña un manifiesto del conde Diebitsch' Soberano: por el contrario los que están manchados con la sangre , á los soldados polacos: les recuerda que se han alistado bajo las de sus hermanos, los que hayan contribuido de un modo todavía banderas de lá rebelión por defender unos intereses que les son ex mas cr…</t>
  </si>
  <si>
    <t>SoBibinoik</t>
  </si>
  <si>
    <t>…ría, quedando una parte de estos prisionera. la primavera se declaró por primera vez la enfermedad en Riga, y después en Cayeron en poder de los vencedores, gravemente heridos, el general SoBibinoik, centro de la comunicación por agua de la capital con los gobiernos winski y Piarrewysozki, uno de los principales revolucionarios del 2f&gt;de N'oC del interior; y al instante se conoció la necesidad de establecer cuarentenas viembre último, que fue quien enton…</t>
  </si>
  <si>
    <t>Socueva, Antonio</t>
  </si>
  <si>
    <t>Antonio Socueva</t>
  </si>
  <si>
    <t>…Gonzalo Lifian. Segundos: D. Francisco Cabrera, Doit denes que autorizan los abonos, los que sufren ó no descuento, y últimamente todo Josef Rodríguez, D. Francisco Javier Burgos, D. Antonio Socueva y D. Jo cuanto versa sobre el particular. Consta la obra de 597 páginas (sin el Indice) m cuar sef Mateos. to, su precio 24 rs. en rústica. Se halla venal en la librería de Calleja en Madrid, y en las provincias; Barcelona, en la de sierra; Zaragoza, en la de Pardo;…</t>
  </si>
  <si>
    <t>Solá</t>
  </si>
  <si>
    <t>…nosos determinadas de nues ben recaer' lá maldición de fea víctimas jr la sangre de los mártires, tra edad. ' ,, - • - ... Mr, C. Perier: ¡Será sobre el ministerio! ¡No es asi? El Sr. Solá ho ha huido por ese medio impropio la dificultad, uno la ha Mr. Barthe, ministro de Justicia: Pido la palabra. arrostrado de lleno y vencido cap gloria. Conociendo profundamente los re En los centros: No hay para qué. cursos del arte y la capacidad de su mate…</t>
  </si>
  <si>
    <t>Solá, Antonio</t>
  </si>
  <si>
    <t>Antonio Solá</t>
  </si>
  <si>
    <t>…l muslo cubierto, y produce una ligera agitación en la DAOIZ Y VtUUE. calda del embozo. La, figura del otro, ceñida por el embozo delante, se desplega Grupo colosal en marmol, por D. Antonio Solá. ampliamente por la espalda cubriendo en parte la cureña, de cuya rueda solo Se ha expuesto al público estos días en el museo de nobles Artes este ex aparece por el frente la parte inferior. Las pierna* de entrambos la interrum celente -grupo, de que dimos no…</t>
  </si>
  <si>
    <t>Soler, R. López</t>
  </si>
  <si>
    <t>R. López Soler</t>
  </si>
  <si>
    <t>…abido los premios mayores de la Real lo un guardia de corps. Véndese en Madrid tu la librería de Rodríguez i 6 rs. tería moderna en, el torteó de ayer. ----- Del cólera morbo, por D. R. López Soler. Va adjunta la carta que ba escrito el ñdMÉxó*. ADMINISTRACIONES. célebre L. I. M. Roben sobre esta horrible enfermedad, ilustrada con el itinerario de su marcha hasta Europa. Véndete en la librería dt Rodríguez i so rs. 1490.a 2S000................... .. Alg…</t>
  </si>
  <si>
    <t>Solignac</t>
  </si>
  <si>
    <t>…cAmARA IÍE LOS COMUXE6. . menzarse la obra hasta el medio dia. Por fortuna se hallaba á esta» La seripn del Í8 fue poco favorable a{ ministerio. En urf horas en nuestra ciudad el general Solignac, cuyai Conducta fran asunto de hacienda tuvo fá Oposición una mayoría de 46 votos. camente liberal; aumentó la confianza, y multiplicó por lo mis^ El cancilíé^ ¿él EfchiqiÜér 'propuso qué áé auniéntáseú los-de mo las fuerzas.do la guarnición. . rechos sobré i…</t>
  </si>
  <si>
    <t>Solís, Josef Julián</t>
  </si>
  <si>
    <t>Josef Julián Solís</t>
  </si>
  <si>
    <t>…an manifestado en las circulares acusados de este delito y del. de francmasonería, de los cuales re del ministerio ciertos principios, y en fin, se ha reproducido en sultaban reos D. Josef Julián Solís, D. Lucas Ugarte, D. Miguel esta tribuna la cuestión con motivo del proyecto sobre los alboro Vázquez, D. Josef Gonzalo de Avila, D. Francisco Pacheco y tos. Cuando la Inglaterra se vió hace 20 años amenazada por la D. Josef Encalada, el proceso contra dichos…</t>
  </si>
  <si>
    <t>Solís, Jpsef Julián</t>
  </si>
  <si>
    <t>Jpsef Julián Solís</t>
  </si>
  <si>
    <t>…viduos' de la que.^..'.^rqppscnmidiéco, D. Miguel Vázquez, p. Josef Gpn- junta, para-que reuniendo - datos concernientes al- fomento de la Jalo.jí(».^v4Éit.lJ;;.J¡nsrf' Encalada y D. Jpsef Julián Solís, que agricultura, industria, comercio y-náutica, hiciese-presentes las lian sido indultádos por S. M. de la pena difhórca, cúmplan los mejoras de que eran susceptibles estos importantes, ramos; encar lOr-añqc pon retención, y D. lucas Ugjirte la dé'8 gándose…</t>
  </si>
  <si>
    <t>Sorlano, Francisco Molioá y</t>
  </si>
  <si>
    <t>Francisco Molioá y Sorlano</t>
  </si>
  <si>
    <t>…¡nstrumnitos.¡m¡'ukos ; for á'. —Por pruvldencla del Sr. Zorrilla Caballero, TffHfinfdezy.cqjiHtritctor'de pianos d$,.f. Á/.1, , V ,,, , Dolores Suriana . hermana que parece és de D. Francisco Molioá y Sorlano, ya difun rS ■;jI^s’pr^e^K^y,^%ionadós.á,la.rp!'isica"^ébeñ;hál!ar,fti esfé invento un to, y por fallecimiento dé aqúelia á sus legítimos herederos', para que en e! termino de tj días comparezcan en el juzgado de dicho seOor y escríbanla de Huertz a :|na«Má?.…</t>
  </si>
  <si>
    <t>Sorroodcgui, Justo</t>
  </si>
  <si>
    <t>Justo Sorroodcgui</t>
  </si>
  <si>
    <t>…arzobispo de Méjico &amp;c. , con el retrato del au gos, vacante por fallecimiento de D. Francisco Ventura del Pa tor, y un resúmen de su vida. El mérito'de esto* sermones es lacio, á D. Justo Sorroodcgui. Bien conocido por la puteza de su doctrina y acertada elección da puntos. Se venden en tres tomos: en 4A enlaa librería* de So jo y . Toda la correspondencia que llegó en la mala de ayer de las en la de Ruiz, á 50 n. en pasta y 38 en rústica. ‘ provincias se…</t>
  </si>
  <si>
    <t>Sosoaga, Josef López</t>
  </si>
  <si>
    <t>Josef López Sosoaga</t>
  </si>
  <si>
    <t>…pasado, solicitando se declare la clase i que corresponden losha- paisbs-sajos. beres que disfrutan como militares, asi el citado D. Francisco Bruselas jr de 'Enero. Saiazar como D. Josef López Sosoaga, comandante de tropas li li sesión celebrada el día 29 por el póngrasó belga ha sidageras, y otros clérigos comprendidos en las nóminas de oficíale» jnuy. acalorada. . ‘ ‘777.. ilimitados; y teniendo al propio tiempo presente S. M. otros do» Mr. Vilaíñ xív co…</t>
  </si>
  <si>
    <t>Soto-, Antonio Correa de</t>
  </si>
  <si>
    <t>Antonio Correa de Soto-</t>
  </si>
  <si>
    <t>…e franqueza y afabilidad. , , ...... -de-ao.de lBner0 último falleció en esta corte fi , A esta semilla narración debe',afiadirse por principal, orna las-78-aAo» deodiul el. pxcmp Sr. D. Antonio Correa de Soto- mento, que el General, como hombre público, fue siempr* un cató mayorJ.dcc.;t&gt;feñieatogeneral de,los Keales ejércitos, gentilhombre lico muy ejemplar, especialmente en_el último tercio de.su vida, de cámara rié.S. M. cqn;e|ércicio y servidumbre en di cuarto d…</t>
  </si>
  <si>
    <t>Soult</t>
  </si>
  <si>
    <t>…rtículo: n Cuando todós los franceses quieren la paz; cuando Mr. M.iu-aanachm.^ «En nombre de asta vanerando senado, aseguro, por medio dé guifí.Mr. Sebastian!, Mr. Salverfe, y el mariscal Soult la de V.E.,ásu augusto Soberano, quenada 00asustrae dal gnú ne sean, y cuando el mismo general Lamarque la pide, ¡quién querrá gocio para que aqui 00a hemos reunido. Aterrados por/las cir oponerse á las condiciones del gabinete de Lóndres, cuya infrac cunstan…</t>
  </si>
  <si>
    <t>…desde su insurrec» Algunos sujetos que por lo común se Kaliaiv bien informadot, cion hasta vencer" á los- holandesa $ de cuya victoria ha: dimanado aseguran en ate momento que el mariscal Soult ha renunciado su k necesidad de separarse ambos pueblov y la exclusión de la -casa datino; Esta noticia nos parece probable.” «/. • ; ■• de Orange. i.;-.-:' ; . ., —— Ayer lleearoncorTeos extraordinarios á los embajadora da Hablando de la reunioú de Bélgica á…</t>
  </si>
  <si>
    <t>…tacaron á toda la línea. Sú .Jos Cultos; d’Argout, del Comerlo y Obras pública*;'el almi- derecha fue rechazada por el general Krukowiccki, comandante rantede,Rigny, de Marina; el mariscal Soult, de Guerra; el ge- del ala izquierda polaca, y por el general de la caballería Ominsaeral Sebastian*, de. Negocios extraqgeros. : k¡. Pero las principales fuerzas rusas se habían dirigido contra el .. Anteayer y ayer se formaron algunas reuniones en la plaza…</t>
  </si>
  <si>
    <t>…en razoñes diplomáticas, y no en razones revolucioMr. Pcricr., como presidente del Consejo, presentó!la idea: el nariai; hacéí una guéfra defensiva en vez de una guerra ofensiva, mariscal Soult se, obligo á manifestar á las comisiones el estado del: y'de'feste niódó; púe;s es forzoso decirlo, comprometer él éxito, ejército , y al paso que dió.á; conocer Jos sacrificios que-, hemos he- , poniéndose en Oposición con el carácter atrevido y emprendedor…</t>
  </si>
  <si>
    <t>…ue se había apo de que se emplee todo cuanto se pueda para evitar la guerra. Se derado de su persona y de sus Estados. (G. de F.) asegura que Mr. Casimiro Perier ha interpelado al mariscal Soult, ___El 19 recibió Mr. Laffayette /una carta de Alemania , en la diciéndole *. » &lt;tendremos guerra!» A lo que le contestó el maris cual se le noticiaba que el ejército ruso había sido denrotadocom- cal con su seriedad acostumbrada: »No os aseguro que la tendre…</t>
  </si>
  <si>
    <t>…egociaron - ■■■ Parte 2$ de Abr il. t con ellos, y acceder á sus pretensiones.- Peía se olvidan que'en el caso presenté n» trata el gobié^nó ruso con 'ninguna Potencia para Mr. el mariscal Soult acaba de reformar todos los coroneles hacer la paz bajo condiciones recíprocas, ni''cóif:ijiiaünacion‘que de la ex-guardia y de la antigua-casa militar de Carlos x, que co desee se satisfagan sus necesidades reales ó-.rrhagrnams; aquí solo mo es notorio, tení…</t>
  </si>
  <si>
    <t>…se hacen mas alarmantes lo* acompañen. Un antiguo cortesano no sa-hubiera equivocado en progresos de los insurgentes contra la autoridad del Sultán. Se ase esto. Mr. d’Argout y-el mariscal Soult son los que ahbra no se gura .que el número de los rebeldes llega ya á 60® , los cuales es- separata del Rey,::Mr;-d’Argout no es amigo íntimo de, Mr, De tan i las órdenes de Aií-bey, que se ha apoderado ya de Sofia. Loa cazes', y es bastante notorio que el m…</t>
  </si>
  <si>
    <t>…s á las ia frontera de Francia; y que hace responsable al ministerio de la del general. suma confianza en que vive. Mr. Rumilly Sostiene la adición: que á su entender es oportu El mariscal Soult trata de desvanecer los temores del preopi na para mostrar que la nación no aprueba la conducta del ministe nante .- toma sobre sí y sus colegas la responsabilidad con que se rio , y que desea no tenga imitadores. les amenaza; asegura á la Cámara y al orador…</t>
  </si>
  <si>
    <t>…tropas evacuarían la Bel- ¿Id.) ■gk* en el tnomento que iet heiandeses hubiesen- reaüatado su- retí• címarA un ios ntrútAsos.—JVríort del 16 de Agosto.' J’é&lt;áo»,yi *«n embargo el mariscal Soult promete, en medio dc Ido mas grandes aclamaciones de la Xíámara, que Luis Felipe de ntnl- ' ■ Las tribunas públicas tetan muy concurridas. Los diputados</t>
  </si>
  <si>
    <t>…tado.** ■ »A pesar de la interpretación dada por algunos periódicos ingleses al dis Mr. Baring y sir R. Peel, hablan en el mismo sentido que sirR. Vyvyan; curso pronunciado por el mariscal Soult, y cualquiera que sea la contestación y este, después de una breve réplica del lord Palmerston, retira su mocion. que ta Inglaterra haya dado al hijo de Perier, que marchó á Londres con mo La Cámara se forma en junta para continuar la discusión del bilí de re…</t>
  </si>
  <si>
    <t>…os hubiera comprado en FrancÚL Es digno dé notar Francia, ¿qué digo! ¿No hemos visto hombres que careciendo de aquellos sen que poco tiempo antes de llegar ¿ Lóndres «1 agente del mariscal Soult ya ha timientos de que se hallan animados los marselleses, han pedido se suprima esta cían hecho los agentes de 1A Bprbone» pedidos, considerable» da armas y mu^ silla episcopal, en donde admira esta religiosa' ciudad un venerable modelo de iliciones para efe…</t>
  </si>
  <si>
    <t>…sión sin que pase por el exámen de las comisiona^ ber cuanto antes lo que ha de pensar acerca de sus mas prcciotos intereses. como está sabiamente previsto por el reglamento. r El mariscal Soult, ministro de Guerra, dice que el presupuesto presentado Tampoco le parece oportuno dividir la cuestión , porque un juicio políti manifiesta la fuerza cféctív'a'del ejército, y que esté se billa dispuesto á defen co sobre un sistema jamas ha podido dividirse,…</t>
  </si>
  <si>
    <t>…nido roce con-alguno Mr. Teste ¿rée que e| ministerio no sabe el estado en que se halla la Vendé*. viniente de los mismo» , se sujeten á siete dias de cuarentena. 3.a Que á los El mariscal Soult manifiesta que el gobierno no ha querido ni quiere sepa procedente» de lo» puertos de Argel y Oran, y también á los que hayan tenido rarse de las lepes; que en los doce departamentos del Oeste ha habido 1457 comunicación con ellos, se le» imponga 14 dias de c…</t>
  </si>
  <si>
    <t>…el dcsarmamefrto la paz ^ ya como medio de hacer la guerra, ya en fin para economizar gastos. jenerál que tanto lisonjea al ministerio, Cree que tal vez consentirán en el!,o : -El mariscal Soult, ministro de Guerra, después de elogiar el motivo de Ío« gabinete» de Vieqa-jr de Berlín, porque tienen .grandes reservas siempre la proposición, la desecha por inoportuna, pues si se adoptase podría turbar U dispuestas, y que si Francia-tuviese preparadas la…</t>
  </si>
  <si>
    <t>…Mr. Guizot, y Mr. Deludre la del general Lamarque. DichasTítulos id.al alportador4 por 100,00.de 5 por 100, OO. Amsterda»,París 15 19.'00. GranadaMálaga i1 4ii¡ b.d. ' Contesta el mariscal Soult que si en el afio de 1830 pidió que el ejército Vales consolidados al coot. 3a por 100, i Hamburgo, 00. Alicante t id. se aumentase hasta 5009 hombres, fue para manifestar á Francia y í Europa 30 dias 32I, i 40 dias 314. Burdeos, 00. Valencia $ id. que no tar…</t>
  </si>
  <si>
    <t>…l banco de «¡Las libertades se han formado ó están mejor constituidas que Jas leyes! los Ministros.) Enumerad las causas que se han intentado ó seguido contra los folletos y pe El mariscal Soult contesta que los dos sistemas se fundan en una misma riódicos, y veréis que han llegado á 228 en solo un año! Escuchad las maldi idea, diferenciándose únicamente en el tiempo que ha debutar el servicio ac ciones proferidas contra la libertad de la imprenta; l…</t>
  </si>
  <si>
    <t>…rio. vico, á 105 rs. la carga. _ . . fot- Trigo, á 58 rs. fanega: centeno, á 30 Id.: maíz, i 26 id.: vino, á Mr. de Ludre declara que ¿1 ha dado al general Lamarque la memoria del mariscal Soult: monona que i sus ojos es una obra digna de que la estudien 21 rs. el cántaro. lo* militares. El mariscal responde que es una obra particular que á nadie se Figo. Trigo, á 50 rs. Anega: centeno, á 28 id.: maíz, á 24 id.: vino, á ha comunicado, y que no se deb…</t>
  </si>
  <si>
    <t>…so porque salió dé una Un parte telegráfico dirigido al presidente del consejo de Ministros por ley votada por ufla Cámara sin legalidad, y por consiguiente que no repiesfcnta. el mariscal Soult, ministro de la Guerra, anuncia que ayer 29 de Noviembre al pais: ved aquí.lo que tiene de malo, lo que tiene de inconstitucional; pero á la una del dia reinaba en León la tranquilidad (D. de los D.) desdé'que se ha hecho mod» la lógica de Mr. de Cormenin , n…</t>
  </si>
  <si>
    <t>…^Los periódicos de León del 4 contienen la narración de la entrada triun moralidad y mas amor al trabajo, en cuyo caso se podrá pensar en innovacio fal del duque de Orleans y del mariscal Soult en la capital del mediodía de nes que á su entender serian hoy peligrosas. Francia. Su extracto es asi: Mr. de Tracy apoya la modificación de Mr. Thouvenel: combatiendo los «Todos los antiguos militares que habían asistido á las entradas triunfales principios…</t>
  </si>
  <si>
    <t>…ó al supli ____ Escriben de León con fecha 8 del corriente que se ha publicado el últi cante; y con la mayor amabilidad le dijo: que tuviera un poco de paciencia; y mo mandato del mariscal Soult, cuyo contenido es el siguiente: que no dudase haria en su favor cuanto pudiese, advirtiéndole eligiese en lo »El mariscal de Francia, ministro de la Guerra, en vista del artículo 14 sucesivo otros momentos mas oportunos pura hablarle. El Rey se ha diverti .d…</t>
  </si>
  <si>
    <t>…ia alta, Hoy 4 las 8 de la mañana ha salido para Saint-Etienne el Sr. duque de •acepto en Web y alguno que otro pueblecito, donde sin embargo no ha ha Orleans, acompañado de M. el mariscal Soult. Ignoramos si volverán 4 esta bido ni enfermos ni muertos hace muchos dias. En Viena te halla casi extin ciudad. guida la epidemia: en toda la semana última solo hubo 120 enfermos, de los Las tropas destinadas 4 formar la guarnición de León, se acantonan ya q…</t>
  </si>
  <si>
    <t>Spetidówskii</t>
  </si>
  <si>
    <t>…agar ó no loa derechos de entrada las te no.se cortará. . • .• .b'producciones' de las Islas Filipinas; y de solicitar- D. Isidro! Gon- .... El general Geismar ha dado libertad al coronel Spetidówskii ceiró que se comprenda en la franquicia á la fragata Sabinaque .que habiafido herido y hecho prisionero por los rusos, , llegó á Cádiz el 8 de Diciembre; y salió de Manila el 15 de Ju La Gaceta de Koetúgsbetg dice que los habitantes dpi país nio últimos; ha t…</t>
  </si>
  <si>
    <t>Spigno, Miguel</t>
  </si>
  <si>
    <t>Miguel Spigno</t>
  </si>
  <si>
    <t>…e 1*00 servia e*' guardias «ratonas, y eo Hiod efectos qué se, cuestionan. Aquí se sienta de un modo positivo que las mercan Mty era capitán y pasd á América; y finalmente . el de D. Miguel Spigno, geaovés, . que en rtoa alan al servido de España,, y se supone que en liad era teniente coro cías de ninguna manera pueden conducir el contagio, pues la experiencia ha nel. Las personas que tengan noticias de cualquiera de los cuatro Citados imivlduns, dado…</t>
  </si>
  <si>
    <t>Sr, Fernandodel</t>
  </si>
  <si>
    <t>Fernandodel Sr</t>
  </si>
  <si>
    <t>…iota revolución contra ti tirano Iftpoleon. Comprende los principales rias , per 31 lie fondo la bóveda: otro de tres .arcos escarzanos sobre el rio sucesosú MadriddelelreinadoSr. D. Fernandodel Sr. D. vnCárlosel díaiv,13y delosMayoocurridosde 1814:desdecuatro1807 hastatomos,queávolvld40 rs. Trucha, de 30 pies de cuerda cada uno, y 20 de elevación, por 30f de fondo: en rústica ytora paita. Estas obras de D. Josef Clemente Carnicero se hallarán en otro s…</t>
  </si>
  <si>
    <t>Ssgarra, Josef</t>
  </si>
  <si>
    <t>Josef Ssgarra</t>
  </si>
  <si>
    <t>…iente coronel D. Andrés López: el regimiento y.jau rs. 14 mrs. de principal y ssj de réditos: it. ao3 ducados de principal y ,6,600 de infantería de linca de Zamora al mando de su coronel D. Josef Ssgarra: él rs. dé réditos: ia.-3&gt;ducados de los viejos de principal, y 99a de réditos: 13.87,355 ri. regimiento provincial de Valladolid al mando de tu coronel el brigadier mar de principal, y a,6ao de réditos; y 14. 15,648 rs. y aS mrs, de principal, y 769 14 mri.…</t>
  </si>
  <si>
    <t>Stipsier</t>
  </si>
  <si>
    <t>• 542 ....... la sociedad, que en las oirás ciudades, ti general Stipsier, la condesa MitroffV- la respuesta al discursó del tronó, y pide que pase al Orden del dia exponien ky, otras dos de Fsterhuzy , la muger de un caballero, cuatro abogados, do* do los motivas que i ello la mueven, y confirme definitivamente la Opinión corredor…</t>
  </si>
  <si>
    <t>Stó, Bernettiministro de Estado del</t>
  </si>
  <si>
    <t>Bernettiministro de Estado del Stó</t>
  </si>
  <si>
    <t>…a' otrós medios1 con que cubrir efl parte el déficit qóe cause aquella rebaja. ., . : . :. Roma 9 de junio, .L . . «Favorecer la industria , mejorar los recursos, y mantener el El cardenal Bernettiministro de Estado del Stó. Padre, con crédito nacional sobre fundamentos* sólidos y duraderos, será «n fecha del *7 hace saber á los habitantes de las legaciones: que el todo tiempo el objetovde mis cuidados-,-y para ello cuento en gobiernO'provísional adoptado pór unefecto de ¡los-ac…</t>
  </si>
  <si>
    <t>Strandpués</t>
  </si>
  <si>
    <t>…El grueso de la guardia ^seguía como de re Desde la noche anterior se halla sofocada ya la insurrección polaca, des serva. En la primera línea de esta ala iba el destacamento del general Strandpués de dos dias de un combate sangriento y encarnizado, en el que las tropas mann; y con este, asi como con la primera línea del ala izquierda mandada por nasas tomaron por asalto los atrincheramientos de Varsovia, y cuyo resultado el principe ChilkoiF, nada ocur…</t>
  </si>
  <si>
    <t>Strangford</t>
  </si>
  <si>
    <t>«m cuatro diplomático* relindo*» que disfrutan efe grande* pensione», y son al - Castle-Stuart, lord de Irlanda. Su con versión ba causado una gran sensación en conde de Elgín, el vizconde Strangford, tir R. Listón, jrarR. Gordon. La* Irlanda: el dia en que iba á oir la primera mis» en una «le las humilde» capí— honorario» de un embajador pasan de 1U9 libra» esterlinas amules, y 1» pen Ha* del campo, fue tan grande la multitud de loa pebres católicos que…</t>
  </si>
  <si>
    <t>Stregonoff</t>
  </si>
  <si>
    <t>…. Un mulo vale de 120 á 150 francos, y un ] vididos en cinco cuarteles, encargándose de cada uno personas que buey de 60 a 70. ' v ¿ . . gozan delacorifianzar pública."El- general conde Stregonoff, que Los que deseen pasar á Argel deben hacerlo en el otoño ,* pa ée hallaaquide orden superior., se ha- encargado de un cuartel ra llegar allí durante el mes de Octubre, época en qué comienzas que pór su posición y vecindario es el más expuesto : al paso q,u…</t>
  </si>
  <si>
    <t>Stroffregen</t>
  </si>
  <si>
    <t>…a sobre el cólera-morbo dirigida en forma de carta desde Moscow por el del cloro, y aun también sus dormitorios: llegando al extremo de frotar icdds Sr. Lojcf^ médico.imperial, al Sr. Stroffregen que lo es en Petersburgo. Esta sus muebles y utensilios, su dinero y hasta el pan y de mas alunemos-, mandan obra publicada en Konigsberg por Mayo último, fue escrita á fines del afio do al mismo tiempo pespuntear y acolchar sus potos, guantes, gorras,, ca pr…</t>
  </si>
  <si>
    <t>Strogónoff</t>
  </si>
  <si>
    <t>…nte del derecho principal mania . sino, política. Qué todos los periódicos alemanes han ha «xigible á la salida del depósito. Si el propietario de este exceden blado del viage del general Strogónoff á Berlín , y termina man¡7 te.quisiese destinarle al consumo inmediato, pagará por multa un festando los riesgos qué. amenazan á Francia por todas partes. (En derecho doble. los centros , \ciérrese la discusiónt ¡ ciérrese la discusión!) Art. 10. Está fijada…</t>
  </si>
  <si>
    <t>Strogonofif</t>
  </si>
  <si>
    <t>…uficiente buena - del general Diebitsch en Berlín para que tengan pronto efecto los . fe para -manifestar si han podido conocer la voluntad de la Cá jdeseos del Czar; el viage del general Strogonofif al mismo pun mara. to para preparar el tránsito del ejército ruso; y finalmente, las dis . El Presidente lee otra vez el artículo 81: Mr. Trácy pide la posiciones que Austria ha manifestado respectó i Francia. Censura paúbira. (Murmullos.) El Presidente del c…</t>
  </si>
  <si>
    <t>Stuart</t>
  </si>
  <si>
    <t>…ncés parece' se dió por ofendido1, y que se hábia quejado1 á les de libertad ño chitarán ya el fa rralas apothéosis de B. Cons- su corte pidiendo su retiro. Se infiere de esto que lord Stuart va tant y déM&amp;níelj* los'aniversaríosde- Julio, ias causas de los re comisionado para cortar este asunto.” publicanos; todo se vérificará con la!mayor tranquilidad, y la cues Ecrrihen.Hy Bruselas con fecha 12 del corriente lo que sigue; tión de la-hej-éncia d…</t>
  </si>
  <si>
    <t>…en Chaumont'en Enero de I8I4 , en donde la guiente noticia recibid? por cartas de la Nueva-Gales meridional. nación francesa no fue parte contratante; que los principios de la «El capitán Stuart,.que había tenido ya la comisión de buscar santa'Alianza se reconocieron en un tratado hecho dos años des lá desembocadura de las corrientes que, se notan en lo interior de pués de las negociaciones de I8I4*, que la suerte de Polonia ocupó lá Nueva-Holanda, a…</t>
  </si>
  <si>
    <t>…briolé, y'i. darse la expresión del reconocimiento mas afectuoso y mas sincero..(Albion.) ato haber intenrenidó la policía, lo hiibieran hecho pedazos. SirPeelse vió pre ------ El lord Stuart, hijo del conde de Castlc-Stuart, ha. abjurado.los, errores&gt; cisado á hacer rodeos pra poder llegar á la Cámara; pero al fia fue persegui del protestantismo, y entrado en el gremio de la Iglesia;católica do por el populacho a gritos y silbidós, hasta que.pudo…</t>
  </si>
  <si>
    <t>…estos trapenses, todos ingleses ó irlandeses. (AmigodeJ orden.) pationes. No disimula que as adicto á k legitimidad-que be desconocido les —:—Acahe.de declararse católico eJ jóven lord Stuart, hijo mayor, dsl Conda servicios que la ha hecho, y aparenta raer muy amnnt» da Ja .libertad,que ..fia</t>
  </si>
  <si>
    <t>Styrse, Ongrúmoff Wéngrow da Íasarliidieérel</t>
  </si>
  <si>
    <t>Ongrúmoff Wéngrow da Íasarliidieérel Styrse</t>
  </si>
  <si>
    <t>…es, de .la aldea de «Instruido de que un destacamento de rebeldes se dirigía spbré - GoroklidfF, se.concentraba hacia Berestéch^a aparentando queriii general , encargué que ¿oh al teniente Ongrúmoff Wéngrow da Íasarliidieérel Styrse dirigiópor aquella..hacia laparte.aldeaNoticiosode Plastcherx.;de estemasplan,apenasel. generalhabía pasaje, de granaderos ocho escuadrones primera división y ^ dis persarlos. La fuerza con que'los Rebeldes intentaban envolver nues llegado á ella cuando mudan…</t>
  </si>
  <si>
    <t>Suarez</t>
  </si>
  <si>
    <t>…nía deSencha, bajo bada á 6 id.: aceite á 28 rs..arroba; vino á i3 id.-: arroz4 la, apercibimiento. - . pesos la carga: teda en nnw á 40-Ts. libra., F.n vittud Óe provideiicia del Sr. Suarez, alcalde de Casa y La cosecha de aceite que se-e&gt;tá recolestando es en general-muy Corte, ** subasta por téiiaúoo de 30 dita un molino harinero titu abundante. . lado de Grifíon, sitoea le dehesa de Zacatena , en la provincia Vauadouo.—Medina del Campo. Trigo…</t>
  </si>
  <si>
    <t>…uestra hipótesi. El que la luz se' extendiese mas ó 20 del inmediato Setiembre. menos, ya al norte, ya-á Viaparte opuesta, no prueba otra cosa ------- En virtud de providencia del Sr. Suarez, alcalde de casa y sino el que Jas nubes se hallaban mas dispuestas á reflejar en un corte, sé cita á todos los que se consideren con derecho á los bie lado que eñ óíroi . nes que han quedado por fallecimiento de D.Fermin Antonio Lum La misma explicación pued…</t>
  </si>
  <si>
    <t>Suarez, Josef Ildefonso</t>
  </si>
  <si>
    <t>Josef Ildefonso Suarez</t>
  </si>
  <si>
    <t>…defensas de los pro de los ciudadanos eran una fuerza inmensa de que seria un crimen curadores, después de haber oido las ilustraciones del Sr. asesor no servirse. oidor honorario D. Josef Ildefonso Suarez, ha condenado el con En el centro: Esa fuerza entre nosotros es la guardia nacional: sejo y condena por unanimidad‘de votos 4 D. Josef Julián Solís, cuéntese con ella. (Agitación.) D. Miguel Vázquez, D. Josef Gonzalo de Avila, D. Francisco Mr.Odillm-Barrot. »…</t>
  </si>
  <si>
    <t>Subdelegado</t>
  </si>
  <si>
    <t>…fue Dwernicki cuando entró en Wolhynia. de aquellas catástrofes que desconciertan todas las previsiones y —------- r— agotan todos los recursos. (Cotidiana.) Por oficio pasado al Sr. Subdelegado principal de policía de .! , ...Con fecha 26 de Mayo escriben de Varsovia que en Ostro- Córdoba por el encargado del ramo en la villa de Doña Mencia lenka ha habido una acción, cuyo resultado ha sido funesto para con fecha 29 de Mayo último, se sabe el hecho…</t>
  </si>
  <si>
    <t>Sucre</t>
  </si>
  <si>
    <t>…os de su -«.Este malvado ha resuelto no salir de Colombia, y declarado amada república. El partido contrario no se descuidaba por su que existirá en ella para vengar la muerte del general Sucre, y or rie. Los periódicos de Caracas esparcían invectivas y' publicaban ganizar el pais: asi lo saberóós positivamente por las últimas no Ccbos los mas atroces contra el libertador á presencia de sucotn- ticias de Cartagena. \ ............. pafiero el general…</t>
  </si>
  <si>
    <t>Sumi</t>
  </si>
  <si>
    <t>…pagos, son los vales Reales, las ins cripciones trasferibles del gran libro al 5 y 4 Por 1**0, y los documentos al porPartes dirigidos por los míJicos de Cámara dt S. M. al Excmo. Sr. Sumi tador de 5 y 4 por 100: lU. Que los vales Reales, que son los solamente endosa- ller de Corps. bles mientras subsistan, se endosarán por los respectivos interesados á favor de £1 Rey nuestro Sefior sigue en el estado que ayer, sin que el resentimiento los dep…</t>
  </si>
  <si>
    <t>…erto grado del extravío que ha conducido, «el reino de Polonia á una revolución que siempre tendrá que llorar, el EmpeVétrtt dirigido jpor loi midicos dt Cámara dt S. M. al Excmo. Sr. Sumi »rador y Rey, á fin de restablecer el orden legal en este Estado, ha invitado á ller de Cerps. «las cortes protectoras de Viena y de Berlín para que lomen mancomunada— » mente respecto de este asunto una resolución. Si á pesar de esto entrasen en el Excuso. S…</t>
  </si>
  <si>
    <t>Sumí-</t>
  </si>
  <si>
    <t>…arón Rotsen ha ido en persecución deRo- marino; y en caso de que intentase pasar á la orilla izquierda del Vístula, Rupartes dirigidos for los mídieos de Cámara dt S. M. al Excmo. Sr. Sumí- diger, que se halla allí, tiene las convenientes instrucciones. A virtud de todo ¡Itr de Corfs. esto ya se halla Roteen en marcha desde Markuszero hacia Wonwolniza, per siguiendo vivamente á los rebeldes.” Excmo. Sr.: Va en aumento el alivio progresivo del Rb…</t>
  </si>
  <si>
    <t>Superintendente</t>
  </si>
  <si>
    <t>…aría, se trasladó al instante á la «Dios guarde á V. S. muchos años. Puerto de Santa María 3 plaza; hallándose ya presos cuatro de los reos. de Marzo de 1831. =Josef María Malvar,=Sr. Superintendente Pero mientras esto pasaba en Cádiz, los conspiradores realizaban general de Policía del Reino,” su proyecto en S. Fernando. Persuadido sin duda del buen éxito de la empresa en aquella ciudad, se arrojaron en esta última al cri Estos han sido los resultados de la e…</t>
  </si>
  <si>
    <t>Surada, Juan</t>
  </si>
  <si>
    <t>Juan Surada</t>
  </si>
  <si>
    <t>…brazas. Retórica. Primer premio: D. Manuel Bertiozabel. Segundos: D. Francis Los buques que navegan desde el O. para pasar entre Paxo y el cabo Blan co Sánchez, D. Tomas Ibarrola, D. Juan Surada, D. Cirios Doncel y Don co; arrumbarán el nuevo fanal al S. O., haciendo rumbo después al N. E. De Josef Mateos. El premió de aplicación de esta clase fue sorteado entre Di Juan este modo no tendrán que rezelar del bajo que demora al S. E. del cabo Blanco. Su…</t>
  </si>
  <si>
    <t>Sureda, Juan</t>
  </si>
  <si>
    <t>Juan Sureda</t>
  </si>
  <si>
    <t>…Joaquin Ballesteros Marañen , D. Josef j.° D. Juan de- Austria, Pedro Chacón, Fr. Luis de Granada, D. Beraardlno de Re bolledo, Martin de Azpilcueta y D. Luis de Gdngora. Saldaña, D. Juan Sureda y D. Francisco Sánchez; la suértc recayó en Don 6. ° D. Alonso Tostado, D. Gerónimo de Zorita, Luis Vives, D. Diego Saavedra Fa Joaquin Ballestero* y D. Juan Sureda. jardo , D. Diego Hurtado de Mendoza y D. Alvaro Navia Osorio. Historia. Primer premio: Excmo. Sr. conde duque de Lun…</t>
  </si>
  <si>
    <t>Swahnski</t>
  </si>
  <si>
    <t>…a divi Concluye manifestando que el día 28 de Febrero se presentó sión rusa bajo las órdenes del general Wltt. Al abandonar los ru én las avanzadas, del general Sacken él teniente coronel Swahnski sos las'posiciones que ocupaban al frente de Praga, marchó trasde del 8.° de infantería polaca. Esté oficial,'que fiel á sus juramentos etlós un déstácamento de tropas ligeras; pero se le dió orden de se ha podido fugar de Modlin, en donde se hallaba con su r…</t>
  </si>
  <si>
    <t>Szaniezski</t>
  </si>
  <si>
    <t>…eAS. AA. trucción pública, del general Morawski para el ministerio de la Guerra, para RR. los Sermos,Sres. Infantes, siguen en esta corte sin novedad ep.su impor el de Justicia al diputado Szaniezski, para el de Negocios extrangeros á Teo tante salud. doro Morawski, y en fin, al diputado Biermzki para el del tesoro. En una del senado y de la Cámara de Diputados, que también publica, se¡Real orden comunicada S la Dirección generai Je Rentas sobre quién del…</t>
  </si>
  <si>
    <t>Szembck</t>
  </si>
  <si>
    <t>…cisco Serrano , que á virtud de recla de la capital el mismo día, en donde todo e^tá en movimiento, y mación de aquel enviaba preso el corregidor de Bribiesca, y por agitación. El general Szembck también ha salido para reunirse á su Real orden de go de Noviembre último se habia mandado poner división. á la disposición del alcalde de corte D. Fernando Pinuaga, por El general Elicki mandará la primera división de caballería, hallarse conociendo de la ca…</t>
  </si>
  <si>
    <t>Ta-</t>
  </si>
  <si>
    <t>…la Bélgica, y no teme considerarlos bajo su verdadero punto de viste, Hoy en celebridad del cumpleaños de la Reiva nuestra Seño fundado en una comunicación dellorfl Palmerston al príncipe Ta- ra se ha vestido la-corte de-ga-ia con-uniforme; y ha habido besalleyranfl, en la cual ci primero desentendiéndose de las considera Taianos general en el Real sitio d« Aranjuez. Han asistido á este ciones y miramientos políticos pregunta simplemente: .acto el…</t>
  </si>
  <si>
    <t>Taboaaa, Felipe Gil de</t>
  </si>
  <si>
    <t>Felipe Gil de Taboaaa</t>
  </si>
  <si>
    <t>…de la industria en general. La comisión propone que 18. D. Pedro Fernandez de Velasco, el P. Alfonso Salmerón, Juan Sebastian del Cano, D. Bernardo de Valbuena, Fr. Melchor Cano y D. Felipe Gil de Taboaaa. (a# esta solicitud se remita ai Presidente de la junta de Ministros, y la Cámara se » minará.) conforma con este dictamen. Se da cuenta de otro informe sobre trasladar el departamento de Gironda Los suscrlptores al Diccionario geográfico universal pasarán 4…</t>
  </si>
  <si>
    <t>Talleirand</t>
  </si>
  <si>
    <t>…hacer - —... El conde Grey no está satisfecho de ninguna manera de la conducta y mo tus viages á Odesa y Constantinopla, á causa de la epidemia que allí reina. do de proceder del príncipe Talleirand. Parece que el gobierno de Luisl’elipe, PltUStA. luego que se decidía el enviar un ejército i la Bélgica, dio parte de esta re solución al Príncipe, primeramente por el telégrafo, y después por un es presoPolen 6 de Setiembre. Inmediatamente que este viejo y.…</t>
  </si>
  <si>
    <t>Talón, Miguel María</t>
  </si>
  <si>
    <t>Miguel María Talón</t>
  </si>
  <si>
    <t>…la Vieja se Idem con S. M. Cristianísima en 1763,4-°, papel 8 rs., rús cita á todas las personas que se crean con derecho á los bienes que tica 8. han quedado por fallecimiento de D. Miguel María Talón, mar Idem con la Gran Bretaña, 4°, papel 8 rs., rústica 8. ques de Castrofuerte, conde de Castilfali, y coronel retirado en Idem con la república francesa en 1795, 4°, papel 3 rs. ,ríis- la ciudad de Burgos, para que en el término de 30 dias"se presen tica,;8…</t>
  </si>
  <si>
    <t>Tapia, Eugenio</t>
  </si>
  <si>
    <t>Eugenio Tapia</t>
  </si>
  <si>
    <t>…inmortal ...... . ANUNCIOS. . , , Rossini y otros célebres autores, es por el grande influjo de la conmoción'y Los .suscriptores 4 la obra titulada Febrero novísimo, reformada por D. Eugenio Tapia .acudiría 4 las librerías de Matón y Bol», yá la dé Rízala á recoger el todeleite que se experimenta en sus producciones, y esto se debe , no á las reglas, mo 10 de ltMias, que su editor bá ofrecido gratis -4 los que se han interesado en la de la música, sino…</t>
  </si>
  <si>
    <t>Taran</t>
  </si>
  <si>
    <t>…rgo; Armijo.' .Paré- reparar este golpe levanta el s^obierno. un npcvo( sino1 formando con la Bélgica un solo y anismo Estado. •; ’ ¡.1 - ejército, i cuya cabeza debe marchar el, :general Taran. La provine i Que no podía quitarse fi la HolatSdk «I-dominio legítimo da !é&gt; cía de Guanajusto ha puestocá disposicion del «obkrtip general; 1$. parte de la orilla izquierda del Escalda cooocida con el nombre hombres,y gód ídolares.iEtEstado de Méjico fyáos…</t>
  </si>
  <si>
    <t>Tarda, Juan Tarrida y</t>
  </si>
  <si>
    <t>Juan Tarrida y Tarda</t>
  </si>
  <si>
    <t>…narquía, y con él el beneficio inapreciable de la paz interior. Exámenes públicos. (7) Si un Ministro del Rey de España hubiera pronunciado este discurso, Los días 6 y 8 de Agosto D. Juan Tarrida y Tarda, maestro de primer* no habría empleado la fórmula incierta ó dubitativa de creemos, sino la deci educación en la villa de Sitges, en Cataluña, presentó á exámenes públicos loe didamente afirmativa de sabemos y es notorio; pues hace en efecto ocho años niños d…</t>
  </si>
  <si>
    <t>Tasió, Lúeas</t>
  </si>
  <si>
    <t>Lúeas Tasió</t>
  </si>
  <si>
    <t>…¿0 id. arroba. ltón la fragata Victoria el Bou, Francisca de Nouvitas, y otra Pueblos Je la Alcarria Trigo, de 24 4 30 rs. fanega? cebada, fragata también espafiola, que manda el capitán D. Lúeas Tasió; de 7 i 10 id.: garbanzos, á 20 id. arroba: aceite: de 22 á 28 id. procedentes de Manila, con géneros coloniales. El 28 de Julio se ejecutó cr. Sigüenza la sentencia de horca en ' Corooia.__Carpió. Trigo, de 30 á 32 rs. fanega: cebada, de los dos asesinos del…</t>
  </si>
  <si>
    <t>TatischtscheíF</t>
  </si>
  <si>
    <t>…y de los correos del reino. El 10 llegó de Viena el conde Andrés Zamoyski con pasaportes del em El Ret nuestro Señor, nuestra amada Reina y la augusta Infanta, igual bajador ruso conde TatischtscheíF. mente que SS. AA. RR. los Sermos. Síes. Infantes, siguen en esta corte El general Krukowiezki se halla todavía en Varsovia. Nada se sabe del ex— ain novedad en su importante salud. generalísimo Skrzynezki; pero hay probabilidad de que se refugió en las in me…</t>
  </si>
  <si>
    <t>Tchernitscheff</t>
  </si>
  <si>
    <t>…es de las ción con los negocios de Francia, se presentan las siguientes hi familias mas distinguidas se alistan como voluntarios; y el Empe pótesis: . _ rador acaba de encargar al general Tchernitscheff que forme in O el actual ministerio vence en las ¿lecciones, y entonces el mediatamente una reserva de 1509 hombres para apoyar al maris bilí de reforma pasa en la Cámara de los Comunes, ó gana en ellas cal Diebitsch. Se enviaal mismo* tiempo por separado un…</t>
  </si>
  <si>
    <t>TcmiriasefF</t>
  </si>
  <si>
    <t>…or Krasnewice, que en Lencztc estaban reunidos unos nicaciones con el Vístula, ha recibido orden de unirse sin detención al ejer 33 aldeanos armados, destacó hácia aquel pueblo al coronel TcmiriasefF, ayu cito principal, dirigiéndose sobre Bialobrzoga, Grogen y Torczyn. dante de campo de V. M. I. con un escuadrón de cada uno de los regimientos «Todo pues indica un próximo desenlace. Es verdad que los periódicos de de la guardia que componían su división,…</t>
  </si>
  <si>
    <t>Teja, Esteban Lombardo de</t>
  </si>
  <si>
    <t>Esteban Lombardo de Teja</t>
  </si>
  <si>
    <t>…Madrid *3dt Ftbrtro. — Se cita á todos los que se crean con derecho á los bienes que . El Re? nuestro Señor, por decreto autógrafo rubricado de su han quedado por fallecimiento de D. Esteban Lombardo de Teja m mano..eó 17, del actual, se ha dignado acceder i la solicitud da, oficial que fue de la dirección general de Pósitos del reino, que .con fecha del 15 le ha , presentado la . junta conservadora de la para que en el perentorio término de 15 dias acudan á dedu…</t>
  </si>
  <si>
    <t>Tejada, Josef García de</t>
  </si>
  <si>
    <t>Josef García de Tejada</t>
  </si>
  <si>
    <t>…cerlo, les pa Peña: pará otra de la colegiata de Antequc'ra, vacante por pro rará perjuicio. moción de D. Juan Fernandez Alvarez, á D. Josef Manuel de — Se cita 4 los herederos de D. Josef García de Tejada, pan Salas : para una raciori dé la catedral, de Málaga , vacante por que en el término de 30 dias se presenten á manifestar el derecho muerte de D. Francisco Monsalve, á D. Martin de Milla : para que tengan 4 los bienes que han quedado por fallecimiento, de…</t>
  </si>
  <si>
    <t>Tellería, Manuel de</t>
  </si>
  <si>
    <t>Manuel de Tellería</t>
  </si>
  <si>
    <t>…odujesen serian ilegales: su amnistía concedida rio de Estadoy del despacho universal de Estado. - J lo» comprometidos en el movimiento hecho deí batallón dél Ca Vicedtrector. -El Sr. D. Manuel de Tellería , intendente de lido-solo sirvió para 'ensoberbecer á estos; quienes en unión coa la provincia deAstúrias.......................... hJs qtie se les habian agregado pretendieron apoderarse de la capi Secretario. El perpetuo por S.M. D. Josef Pedregal y Peón, t…</t>
  </si>
  <si>
    <t>Thielenfermo</t>
  </si>
  <si>
    <t>…ce artillería, cuyas tropas habían reforzado las del general Romarisado aquí en cierto modo, pues el Id de Mayo no había,ningún no, dió orden el general .Kxeutz á la división,del general Thielenfermo. Sin embargo, se observan escrupulosamente las medidas mann para que abandónase á Kock, y se dirigiese sobrq.Ramioo* de policía medicinal. Hace algunos dias que no tenemos partes ofi ka. En efecto, el 6 de Mayo ocupó el enemigo al primer pueblo ciales del ejé…</t>
  </si>
  <si>
    <t>Thielman</t>
  </si>
  <si>
    <t>…s: 1,500 muertos, entre loa cuales lo fueron los valientes te rusa los persiguió hasta las inmediaciones de Mingozv. nientes coroneles conde Jules Malachowski y conde WiciochoutEl general Thielman estaba destinado á observar el país que ki, el cual , habiéndose tirado al agua con su escuadrón para pasar Hedía entre el Vístula, el Wieprz y la calzada de Varsovia. El i nado el rio, pereció en él.,Aun no se ha publicado el parte ofi general .Gerstenzweig…</t>
  </si>
  <si>
    <t>Thielmonn</t>
  </si>
  <si>
    <t>…que los cosacos que hacen columna se puso inmediatamente en camino para dicho destino al mando del correrlas en. estas inmediaciones, catan mandados por un antiguo oficial polaco general Thielmonn. llamado Rzewuski. _ La vanguardia del conde Paskewitz estaba el 6 i S millas de Varsovia. (G. Ayer salió de esta capital la división Dembimki para tomar posición á la dt £. de Frusta.} izquierda del Vístula, junto á Powenzkl, ____ Desde que la cólera-morbo s…</t>
  </si>
  <si>
    <t>Thíers</t>
  </si>
  <si>
    <t>…vante la sesión líos etntros quieren que de la Carta, y vota por un poder temporal limitado y electivo.^ continúeCeemsultáda la Cámara, decide que hable Mr. Daunous entonces la El general Thíers dice que el proyecto presentado viola la Carta y ataca la mayor parte de los diputados se agrupa al pie de la tribuna. estabilidad del trono, pues ofende la soberanía nacional, de la cual es aquel Mr. Daunou sostiene la opinión de Mr. Brigode exponiendo en un…</t>
  </si>
  <si>
    <t>Tillet</t>
  </si>
  <si>
    <t>…ay 2 batallones de infantería y un regimiento de dragones. Las tropas de su be conceder los honores populares al bienhechor de la humanidad, y que Bodistrito están mandadas por el general Tillet. En Aldenholen hay 800 corace naparte ha sido el destructor de las franquicias de la nación francesa, conclu ros, y en Julíers una guarnición de 1200 hombres. Desde esta ciudad basta ye con estas palabras: "Descanse en paz su ceniza en Santa Elena.... Al orde…</t>
  </si>
  <si>
    <t>Tilsit</t>
  </si>
  <si>
    <t>…idente.” (Diario del Havre.) tregado al procurador del Rey. (Id.) ------Escriben de Koenigsberg fecha 1/ de Mayo: «Un correo de ___Se asegura, dice el Amigo Je la Religión, que el arzobispo Tilsit trae la noticia de que ¡os insurgentes de Lithuania, acosados de Paris había manifestado últimamente á Mr. Grcgoirc el deseo por las tropas rusas, trataban de penetrar en el territorio prusiano. que tenia de ir á verlo: el en fermo contestó que este paso era…</t>
  </si>
  <si>
    <t>Timan</t>
  </si>
  <si>
    <t>…ecapitado en la plaza de Mo bién parte en este ataque: d general Rudiger confió la guardia de nastir. El hijo de Seliktar-Poda ha tenido la fortuna de escaparse. Lublin al general conde Timan , y el 17 se puso él mismo en ca El gran visir recibe continuamente tropas de Andrinópolis,. mino con il batallones y 18 escuadrones; en seguida hizo úna con las cuales va á formar un ejército para marchar contra los contramarcha- de 50 verstas, pasó el Viepr…</t>
  </si>
  <si>
    <t>ToesesGutierrer</t>
  </si>
  <si>
    <t>…an . Antonio Gutiérrez, D. Joscf Giran, D, Francisco Llord, D. Josef Do- roatocAt. ■ ' tninguez de la Torre; Di Antonio CoinésrD. Casimiro Nietp, D. Tomás Santero, D. Félix Alamo, D. ToesesGutierrer, D. FranciscoBollo^.Pon Ordeti árl.íi,i B ReynuptroSeñor, ceano comnvfante general del ejér Atañas» Maré, D. Josef María González, D. Carlos Diccnta, D. .León cito , manda declarar quéeeducida parte del segundó" regimiento de infantería, Asen je, D. Josef Alt…</t>
  </si>
  <si>
    <t>Togores, Mariano Roca de</t>
  </si>
  <si>
    <t>Mariano Roca de Togores</t>
  </si>
  <si>
    <t>…humanidad aun cuando sea desgraciada. Esta es la base de la ANUNCIQS. verdadera civilización, que no.corrompe, porque no está corrompida..... CoaOta á la Runa nuestra Se Hora, por D. Mariano Roca de Togores, individuo de la Real academia sevillana de Buenas letras: véndese t a rk en el despacho de la Imprenta Real. muerte.” Clwstarii critico jurídica literal i lar I] leyer te Toro, por D. Sancho de Llama* Mr. Roger recuerda que hace mucho tiempo se deseaba la re…</t>
  </si>
  <si>
    <t>Toíl</t>
  </si>
  <si>
    <t>…ía á favor de los propios y arbitrios del El ejército ruso, que hoy está bajo las órdenes del general de reino; y enterado S. M. se ha servido autorizar á V. I. y á los infantería conde Toíl, no ha tenido ninguna acción después de la intendentes subdelegados para resolver lo que estimen oportuno de Ostrolenka. El dia 10 del actual han entrado en un pueblo sobre los expedientes de esperas ó transaciones de los indicados dé poco distante de la fron…</t>
  </si>
  <si>
    <t>ToIstoy</t>
  </si>
  <si>
    <t>…n aquella tapital por la orilla dérécha. Todos , esips movimientos np El'Globo, después de haber referido algurfas particularidades debían efectuarse antes dél 25. El ejército del conde ToIstoy, que ocurridas en las funciones dé los tres dias de Julio, concluye con forma la reserva, y se compone dé 50&amp; .hopbres,‘debía hallarse esta singular reflexión. el 23 en Lomza, adonde marcha desde la Lituañia, Por estas noti » En la comitiva se hallaba un Empe…</t>
  </si>
  <si>
    <t>Toledo</t>
  </si>
  <si>
    <t>…,363 arrobaste este para El premio anterior le ganó la memoria presentada por Don el extrangero, con 4*213 arrobas de lana. - Martin Grande, catedrático honorario de la escuela, y mariscal Toledo.__Madridejos.. Trigo candeal, de 22 á-26 rs. fane del Real cuerpo de Guardias de la Persona de S. M. ga : cebada, de 6 á 8 id.: aceite, de 25 á 28 rs. arroba: vino, de 12 á 16 rs. id. Toledo. Trigo, de 32 4 34 **» fanega: cebada de 8 á 10 rs. VARIEDADES ESTAD…</t>
  </si>
  <si>
    <t>Toledo, Padel Tránsito de</t>
  </si>
  <si>
    <t>Padel Tránsito de Toledo</t>
  </si>
  <si>
    <t>…rán admitidos á firmar la .oposición, presentando ó remitienIlustración de la inscrípcion hebrea que « halla en la iglesia . do memorial con su fé de bautismo legalizada al Excmo. Sr. Padel Tránsito de Toledo, por Heydeck, papel 8 rs., pasta 1$, rús- ‘ . .triarca de las Indias en el término de 40 dias, que se contarán des tic* 9. ' ■ ^ __ ! -. . ■ • de 1$ del que rige, y fenecerán en 24 de Julio próximo; y cum Introducción a! estudio de la astronomía física, por C…</t>
  </si>
  <si>
    <t>Toledq, B. Redondo de</t>
  </si>
  <si>
    <t>B. Redondo de Toledq</t>
  </si>
  <si>
    <t>…iguientes. De 15Ó rotantes, i»nia hasta su. desmembramiento. Obra traducida .libremente dei 1x8 condenaron al prínbjte de PolVgnki é la deportación; y los francés, ¿ ilustrada por D. B. Redondo de Toledq: contiene yn|i ru2íLtfi-e3r-ÍC«r--í Iíú-uJG- __1. sucinta descripción del gobierno,antiguo y moderno del reino,.de Polonia; manifiesta las causas que en 1769 eleyaroiv al trono dq dicho-reino á-Stanislao Poniatowski; lo que qcurrio en la Dieta limitadorCiento…</t>
  </si>
  <si>
    <t>Toll</t>
  </si>
  <si>
    <t>…icando «t estado dé las rentas de la nación en 1830. »El z8 de Diciembre salió para-Biclistock. el ayudante.generól’ En éhpresenta un déficit dé18.031,496 francos sobre las valúa* conde Toll; y ayer lo vericó igualmente el feld-mariscal conde cioneedel presupuesto de 1828; pero respecto del a&amp;o de 1819 el Diebitsch. , - l _ dtjicit solo es de 5.406,834 francos. &gt;■:' j ’ »E1 cholera morius ha cesado en los gobiernos' de Üladitnir, El ministro hace…</t>
  </si>
  <si>
    <t>…el honor , 'no &gt;&gt;EL mal estado de los caminos y la crecida del Vístula han empañará jamas su brillo con la infamé cobardía y bajeza de sen paralizado las operaciones militares. El conde Toll sc halla de retimientos que influye en el restó de lá vida, y deja, por- la opi kreso.en .el cuartel general, después de haber dejado al general nión pública una nota indeleble que erí vano se pretendo desvanc-- cande Witt el mando de las tropas.que cercan la…</t>
  </si>
  <si>
    <t>…atmósfera del miedo, en que la política del modidad , se han replegado sobre el cuerpo principal deljejército Palaii-Royal se halla envuelta diez meses hete. Si á lo menos se del conde Toll, las tropas rusas que había en Wyszogrod y Plozk. pudiese conseguir que se le creyese fuerte y valeroso durante quin Al salir el correo se dirigía hacia Plozk el ejéscitó'píólacó, y ce., tal vez se conseguiría atraer 4 la Cámara nueva algunos dipu •e creia qu…</t>
  </si>
  <si>
    <t>…e Prusia.) Continúa reinando la mayor agitación en todos los ánimos de ' Petersburgo 18 de Junto. los habitantes de-Varsovia. Se murmura mucho del generalísimo El ayudante general conde Toll, gefe del estado mayor del Skrzynecki,y se le critica de haberse rodeado de militares perte ejército de operaciones, da parte á S. M. I. con fecha 10 de Junio necientes 4 Jas familias, mas distinguidas, pero al mismo tiempo de la ¿olorosa pérdida que el ejérc…</t>
  </si>
  <si>
    <t>…cuelas, ó al optimista resignación cristiana de aquel-buen-pueblo.” (Cor.) que haya estado metido en algún subterráneo leyendo los sueños la Gaceta de Prusia contiene el parte del general Toll, en de los reformadores políticos modernos"! durante estos últimos 4*1 q'uéanuncia cpñ'fechá 2£ del paíado que el teniente general Ru«- año&gt;; pero de los domas, de los.que hayan visto,. de Jos rque hart diger había batido á la división polaca del general Roma…</t>
  </si>
  <si>
    <t>…artidarios del antiguo orden de cosas. Los Cuartel general imperial ruso de Pultusk 24 de Junio. principales turcos lloran el tiempo en que su voluntad era la de Al momento que el conde Toll tuvo noticias de que el ejér los bajas gobernadores. Sin embargo su oposición, lejos de mani cito de los rebeldes se había concentrado en Minsk con el objeto festarse en estas circunstancias, se oculta por un zelo aparente. Las de marchar sobre Siedlice y Brz…</t>
  </si>
  <si>
    <t>…del expresado D. Juaiv cias que pudieran ocurrir entre los generales Kreutz, Rotsen yde Dios Sevilla, causada por el olvido el mas culpable de no ,há-‘ Rudiger, había'confiado al conde Toll el mando superior del gran-1ber su comandante revistado las cartucheras, y cerciorádose quede ejército que sé halla en las inmediaciones de Nieszawa. ' los cartuchos se hallaban sin bala, se lia servido por lo tanto re-' Se ha recibido la noticia dé que el ge…</t>
  </si>
  <si>
    <t>…e lación. En el ataque del reducto entre Czyste y la trinchera de Jerusalem, dedor habían construido los enemigos. Las disposiciones dictadas prescribían que dirigía en persona el conde Toll, fueron rechazados los primeros que que el cuerpo de ejército del general conde Pahlen se aproximase en la direcr subieron al parapeto; pero al momento se renovó ”la tentativa , y se logró cion norte de los atrincheramientos de Wola; que tomase por asalto est…</t>
  </si>
  <si>
    <t>Tolsloy</t>
  </si>
  <si>
    <t>…nciadé'^uy.fiscales, jflguna lentitud para dar tiempo á que llegue el ejército, d; la Lise; determinen, AehnUipamente con arreglo ¿das leyes». Dé Real ituania que manda el general conde Tolsloy, el cual se dirige i Ord^^. óyC. Madrid de J uóo^ dé 18q i.=LuU Lbpe.á BallesKrds. unarchas forzadas hácia.el teatro de'la guerra. Este ejército queda"in e'.c ’■; PAHTli ÍS'P OHC1AL. , : tA en la orilla derecha del Vístula, y tomará posiejones cerca del -arra…</t>
  </si>
  <si>
    <t>Tolstói</t>
  </si>
  <si>
    <t>…en cautivos_y prisioneros en paises muy distantes de ral Kuruta. Al mismo tiempo se recibió la noticia de que el «su patria; y que miles y miles.dé familias, privadas de su único -conde Tolstói, comandante en gefe del ejército de reserva, se «Jpoyo. y sin tener un pedazo de pap, maldicen continuamente aproximaba con dos divisiones. Con este refuerzo queda Wilna á '«el instante fatat'én él qiie estalló tan malhadada revolución. cubierto de cualquier…</t>
  </si>
  <si>
    <t>Tolstoi</t>
  </si>
  <si>
    <t>…batallones de infantería, seis escuadrones de caballería, y ocho cañones, hasta fin de 1Í127, fue limitada á los adeudados en favor de la Real hacienda, todo al mando del general conde Tolstoi. (Gaceta de Estado de Prusia.) ya porque solo este sentido, es el que puede darse al Real decreto de 18 de Berlín 28 de Setiembre.Marzo de 1830, y ya porque se perjudicarla al derecho de propiedad, si se hiciese extensivo a los dueños de los dereqhos enagenad…</t>
  </si>
  <si>
    <t>TolstóL</t>
  </si>
  <si>
    <t>…Sacken del modo ya establecido, los gobiernos de Podolia y Wolhinia; y lo* de Qrodno, Wilna Art. 13. £1 tjempnde.séfvicio para los quintos, ó los. que los y Bialistock bajo el del conde TolstóL. , sustituyan y.sean da; u clase de. paisanos &gt; será el de ocho á£os, conformes lo dispuesto calas Reales ordenanzas y pn el artícu VRVSIA. lo 97 de mi Real decreto, de 31 de Mayo de 1828'/ debiendo Serlin 10 Je Julio. pri nci piar á contarse desde el día en…</t>
  </si>
  <si>
    <t>Tolstoy</t>
  </si>
  <si>
    <t>…qerpo, colocado en cuadro de residencia fija, ili vo., á las cuales pasé revista. mitado ó excedente que se halle encausado, pero sin haber llegado Parte del general de infantería conde Tolstoy, comandante en el caso de ser dado ae baja en su corporación respectiva por no gefe del ejército de reserva. haber sido suspendo del ejercicio de las funciones de su empleo, se le abone mensualnaente el sueldo señalado en el íeglan.»nto-vi El 24 de Junio salí…</t>
  </si>
  <si>
    <t>…rminadas en y se le ha de incorporar lá división Rudiger y cuatro divisiones el artículo ó.° de la Real instrucción de 11 de Febrero de 1829, del ejército de: reserva que manda el conde Tolstoy, que suben á quedan dispensados de todo descuento desde el 1.® de Enero del .503 hombres., y á marchas forzadas caminan sobre el Vístula. (G. presente año, conforme á lo que para los cuerpos y compañías de de Nurcmbcrgl) veteranos se dispuso en el artículo 14…</t>
  </si>
  <si>
    <t>Tolúoy</t>
  </si>
  <si>
    <t>…noticias de que marchaban hácia aquella parte Krolowska, y habiéndosé'ínMdo 'iiii refiidó éombate, perdieron. los potados’ fuerzas conudb^btes rusas .destacadas del ejército .del general Tolúoy, que se 119 prisioneros, á sabéí: túcaudillo Gedraitz,13 oficiales, y IOS cazadoras:' lyllaenLiluah^'. ■■ .. .-3 él resto se salvó huyendo yrmetiéúdoeeenlo* bosques. De resulta? de esté su-j . Se han recihitdo noticias de las ceronias de Kalisch: las tropas J…</t>
  </si>
  <si>
    <t>Tomas</t>
  </si>
  <si>
    <t>…cerca dcl puente del cainjoo Real tica,r;.Us;virtudes, con meditaciones, t^é la pasión para todo el mes; de Albacete, los almacmes, casa de baño*, lavaderos y otra*, te por el Dr. D. Tomas; Álfagemer doctoral de la, Real capilla de té ¡autorizada la junta, y lo misinofpára'reuair fondos,|pgun.Msulr ia Encarnacion. Se hallará á ó ts.rep pasté en lar librerías deBrun «B drías Reales órdenes que forman los números j 1$ del j;4e;'Huttado. apéndice…</t>
  </si>
  <si>
    <t>…la pena de muerte en horca, á que ha sido, nabab, al brama, SI dueño dé ía hacienda y a sus esclavos. sentenciado por la sala primera de señores alcaldes dé la Real Casa, y Corte, D. Tomas de la Chica, por habérsele hallado en su cuar to, la noche del 14 de Marzo último tarjetas y papeles subversivos, ", ¡inútil precaución! *» fcl coleta no se detiene por de que era autor y propagador; y después de ejecutada la sentencia cioti de los sitios, y…</t>
  </si>
  <si>
    <t>…omo indispensable para el desempeño de la sirva de pretexto para suspender las negociaciones entabladas con las Potencias. sumaria información de los hechos, conferida al teniente general D. Tomas En el ínterin permanecerá en Petcrsburgo el conde Nessclrode, y hay luAyalde, según el tenor de la Real orden de 21 del propio mes de Marzo les ar de esperar que los negocios se llevarán rápidamente á su término, y que la sirva de la menor nota en su bien mereci…</t>
  </si>
  <si>
    <t>Tomas, Rafael</t>
  </si>
  <si>
    <t>Rafael Tomas</t>
  </si>
  <si>
    <t>…: para una cattongía de la catedral de Almería, Aparece finalmente: l.° La satisfacción puntual y activa de las obligacio vacante, por fallecimiento de D. Benito Perez-Hinojos*, á D. Rafael Tomas nes: 2.° La notable equivalencia de tes gastos liquidados con el presupuesto de Montes:-para una ración de la misma catedral, por promoción,de D. Joaquín la reforma, comprobada por una demostración mas completa todavía que las anteriores: 3.a La prolijidad de…</t>
  </si>
  <si>
    <t>Tomas, Zenon de</t>
  </si>
  <si>
    <t>Zenon de Tomas</t>
  </si>
  <si>
    <t>…encargo. De Real orden dcc. Madrid 29 de lumna que me acompañaba, al mando del benemérito comandante del mismo 'Noviembre de 1831.=Luis López Ballesteros. 4.0 infantería de línea D. Zenon de Tomas, se fueron reuniendo numeroso* El Fxcmo. Sr. Secretario de Estado y del Despacho de Gracia y Justicia tercios de voluntarios Realistas de los pueblos de Cartama, Alhaurin de la lia recibido por el correo de hoy el parte siguiente: Torre, Alhaurin el Grande, A…</t>
  </si>
  <si>
    <t>Tor, Gerónimo</t>
  </si>
  <si>
    <t>Gerónimo Tor</t>
  </si>
  <si>
    <t>…os á aplaudiros Antonio Montero y Pelaez: para la de Llerena á D. Antonio .si salís bien de la empresa; haced que estos se sonrojen de su ig Machado y Montano: para la de Mérida á D. Gerónimo Tor norancia , que se horroricen de su despotismo. El pueblo está á recilla de Tejada: para la de; Viílanueva de la Serena á D. Josef vuestras órdenes, desea con ansia coadyuvar á vuestros esfuerzos, Joaquín de Ángulo; y para la de Alcántara á D. Juan Vicente -so…</t>
  </si>
  <si>
    <t>Tordesiilas, Antonio</t>
  </si>
  <si>
    <t>Antonio Tordesiilas</t>
  </si>
  <si>
    <t>…é- JUiGena, y escribanía'de Veredas , se cita h los sobrinos del difunto Ba : «¿ ir Coriréo1 Inifiini.* », del «timo puerto Con 1* corresponden .canónigo de Guadslajara de lndtas, D. Antonio Tordesiilas, exiscia -ut.81:- Frágíta wpafiólii Sama', capítaftD. Jl Ageo', de Ma- • tente» en aquello» dominios en- Córdoba de Tucúman, para que i%t,m"ii(^r:UfTr»SnM^im»6biIesrc»pnZt&gt;.F.yi-. dentro del. término de un alio .acudan por síó.poc prqcurador ]á l&amp;lá;déIaHab»M…</t>
  </si>
  <si>
    <t>Toriue-Montásró</t>
  </si>
  <si>
    <t>«ol «ficftdóÁé jÉffltoteé lwti i ll£ Ferie* y 4 todos Jos *» . vacante^fró-fallecimiento de D. Toriue-Montásró yAlbini,á ■ ,,r, ,ae lo á^^*dteí^jQWrn5IOÍ',:v':,‘ **•' ^! ' '• ■'■■&gt;' D. Maripno Torres. :.v. .L^'pfe'Kbeááescriherf&lt;*» teche I7deMayo k» «piejigüe :__. --«l&amp;iíxjéfctéhcú» «fc'ícáítíftSKroe cxtrségeró*, ea que aé.ftm* - -: EL crecido número de enfermo* que d…</t>
  </si>
  <si>
    <t>Tormo, Juan Font y</t>
  </si>
  <si>
    <t>Juan Font y Tormo</t>
  </si>
  <si>
    <t>…i Juan Fernandez, £ Opera omitía, M. T. Cicerón, 14 tomo» 4*, papel $00 rs., D. Justo Manuel Sedaño: para una capongíade la catedral de pasta $50. Oríhuelcy cacante por muerte de D. Juan Font y Tormo, £ Don En papel fino, papel SSO rs., id. en marquilla, papel tfOO rs. Andrés Rodríguez Ortufio: para una canongía de la colegial del Observaciones sobre la historia natural del. reino de Valencia, Salvador deGranada, vacante por muerte de D. Rafael Valdeca- p…</t>
  </si>
  <si>
    <t>Tornielane, Cirios Perez</t>
  </si>
  <si>
    <t>Cirios Perez Tornielane</t>
  </si>
  <si>
    <t>…a generosidad de los rusos ha competido-con su fortaleza y pudieran tener. ardimiento. —Ignorándose el paradero de los herederos de D. Gabriel Marín, presbítero, M Benito Velasco, D. Cirios Perez Tornielane, D. Alfonso Fernandez y D. Nlcasio de la Cámara, vecinos’que ftieron, lo* dos primeros de A randa de Duero, y lo* otros tren SEAIS* lOTEKIA*- de esta corte, se les cita en virtud de providencia del Sr. de Cavia, alcalde de la Real casa y corte, y jofz |de la…</t>
  </si>
  <si>
    <t>Toron, Juan</t>
  </si>
  <si>
    <t>Juan Toron</t>
  </si>
  <si>
    <t>…n mu documentos al portador que por la mitaddel total de Elctzalde, Zamora D. Mateo Hernández de Medina, áEaragozá de los qales.existentes, y que sus tenedores ¿ dueños reciban.en D. Juan Toron. ■ \ cambiad» ellos bien sea extractos de inscripción trssferiblesótítulos al.portador, á cuyo.fin-se admitirán! las solicitudes 6 macrip*; Por Buris se han recibido periódicos del&gt;Brastl que alcanzan* cioncs dé los interesados durante el término de dpa meses…</t>
  </si>
  <si>
    <t>Torrecilla, Josef</t>
  </si>
  <si>
    <t>Josef Torrecilla</t>
  </si>
  <si>
    <t>…aron en este puerto 4&amp; naves horca, poniéndosele al pecho después de la ejecución un cartel que mercantes españolas y tres extrangeras; y salieron 29 de las pri decia Por traidor, D. Josef Torrecilla, procesado como cómpli meras y cinco de las segundas. ce y director de tramas revolucionarias. Murió con las mas rele Denia. Trigo, 4 48 rs. fanega: cebada, 4 16 id.: maíz, á 17 vantes muestras de cristiano arrepentimiento. ■. 1 '■ id.: aceite, 4 26 rs. arrob…</t>
  </si>
  <si>
    <t>Torrecilla, Victoriano</t>
  </si>
  <si>
    <t>Victoriano Torrecilla</t>
  </si>
  <si>
    <t>…hubieren suscrito. 16,562... 1000.................... __ Tratado defisiología patológica porel L. J.Begin; tradu 8,820... 1000.................... cido al castellano con notas por D. Victoriano Torrecilla, doctor 6,611-.- '400......................... Idem. , en cirugía-médica; y socio de númeróf dc la Real academia médi 9,284-.. 400......................... Idem. ca Matritense. Esta obra muy posterior a la de Mr. firoussais, es 2/18... 400....................…</t>
  </si>
  <si>
    <t>Torres, Maripno</t>
  </si>
  <si>
    <t>Maripno Torres</t>
  </si>
  <si>
    <t>…l «ficftdóÁé jÉffltoteé lwti i ll£ Ferie* y 4 todos Jos *» . vacante^fró-fallecimiento de D. Toriue-Montásró yAlbini,á ■ ,,r, ,ae lo á^^*dteí^jQWrn5IOÍ',:v':,‘ **•' ^! ' '• ■'■■&gt;' D. Maripno Torres. :.v. .L^'pfe'Kbeááescriherf&lt;*» teche I7deMayo k» «piejigüe :__. --«l&amp;iíxjéfctéhcú» «fc'ícáítíftSKroe cxtrségeró*, ea que aé.ftm* - -: EL crecido número de enfermo* que dé algunos dias á jnta par den tafite úpenme» , adehditanpoco. Coatodo, U amnistía pirin-.…</t>
  </si>
  <si>
    <t>Torrijos</t>
  </si>
  <si>
    <t>…en el Memorial Je lot Pirineot, y que hemos copiado en nuestro número ayer mañana, la una en la casa de un noble Lord en la inmediata vecindad de de ayer, relativo á la salida del general Torrijos para las islas Terceras. Los Hyde-Parli (sin duda la del duque de Weílington), y la otra en Portland-Pla- proyectos de-la regencia de Terceras no tienen conexión con los que pueden ce.' Han asistido á estas asambleas los ^individuos de mas influjo en la Cámar…</t>
  </si>
  <si>
    <t>Torrijos, Josef María</t>
  </si>
  <si>
    <t>Josef María Torrijos</t>
  </si>
  <si>
    <t>…183i.znExcrao. Sr.=Yicente González Moreno.=Excmo. Sr. Secretario de Estado y del Despacho de Gracia y Jus ticia. s? Gobierno militar de la plaza de Málaga. Excmo. Sr —El rebelde D. Josef María Torrijos que desembarcó en las costas del O. de esta provincia á la cabeza de una gavilla de los emi grados á Gibraltar, acaba de caer en mis manos con los de su facción, que se me han rendido á discreción. Aprovecho la salida de un extraor dinario, que como Subdelega…</t>
  </si>
  <si>
    <t>…oberanía de S. M., ios sugetoa aprehendidos en la Alquería del conde de Mollina, i las inmediaciones de dicha ciudad, con las armas en la mano, y cuyos nombres ton los siguientes: D. Josef María Torrijos, D. Juan López Pinto, D. Roberto Boyd, D. Manuel Flores Calderón, D. Francisco Fer nandez Golfín, D. Francisco Ruiz Jara, D. Francisco Pardillo, D. Pablo Verdegucr «le Osilla, D. Juan Manuel Bobadílla, D. Pedro Manrique, Joaquín Cantaiupe, D. Josef Guillermo…</t>
  </si>
  <si>
    <t>Tos, Fernando</t>
  </si>
  <si>
    <t>Fernando Tos</t>
  </si>
  <si>
    <t>…A constiltá de la Cámara ha tenido á bien Si M. nombrar pa se sigue despachando la obra; completa a 48 rs. rústica 7 56 pastad ra la'dignidad de prior de la catedral de Segovia; á D. Fernando Tos suscriptorcs á la colección de novelas dé sir Walter Bajó Y Ocerin : para la de tesorero &lt; de1 la catedral de Avila, va- Scott, acudirán á las librerías donde se .hubiesen suscripto’, á récante por promoción de I?, justo Sorfondegui, á D. Josef María coger el…</t>
  </si>
  <si>
    <t>Tosca, Tomas Vicente</t>
  </si>
  <si>
    <t>Tomas Vicente Tosca</t>
  </si>
  <si>
    <t>…do: Exce 8. ° D. Diego Mesla y Guarnan, D. Diego Covairublas y Letva, el maestro Juan da lentísimo Sr. marques de la Vera. Avila, Juan Urbina, &lt;1 P. Fr. Josef de Sigílenla y el P. D. Tomas Vicente Tosca. Lengua francesa. Primeros: D. Josef Mascara* y D. Francisco Javier 9. ° D. Hugo de Moneada, D. Antonio Covarrublas y Leiva, el Cardenal Silíceo, Antonio Perez, Bartolomé de Carranza y D. Josef Pellicer. Burgos. Segundos: D. Antonio Heredia y D. Antonio Socue…</t>
  </si>
  <si>
    <t>Tostado, Alonso</t>
  </si>
  <si>
    <t>Alonso Tostado</t>
  </si>
  <si>
    <t>…o Chacón, Fr. Luis de Granada, D. Beraardlno de Re bolledo, Martin de Azpilcueta y D. Luis de Gdngora. Saldaña, D. Juan Sureda y D. Francisco Sánchez; la suértc recayó en Don 6. ° D. Alonso Tostado, D. Gerónimo de Zorita, Luis Vives, D. Diego Saavedra Fa Joaquin Ballestero* y D. Juan Sureda. jardo , D. Diego Hurtado de Mendoza y D. Alvaro Navia Osorio. Historia. Primer premio: Excmo. Sr. conde duque de Luna. Segundo: 7. ° D. Luis de Requesens, D. Franci…</t>
  </si>
  <si>
    <t>Totl</t>
  </si>
  <si>
    <t>…o ha' emprendido ninguna operación impostante gun parece , ha abandonado el plan de dirigirse a WolHynia. en ésto* diasi -Lto hielos del Vístula principian ya á moverse* y con .El conde Totl se tyl^.ya cnlu^in.^ tlia .l? de Mamo',^ dé este motivo las tropas permanecerán inactivas algún .tiempo- .v-¡ un' instante ¿'otro espetamos JS&amp;P?» El mayor general barón'deSacken, que selhalla en el ala dere- siciones que ha tomado para cortar la retirada dé…</t>
  </si>
  <si>
    <t>Totuomby.Bnueles</t>
  </si>
  <si>
    <t>…sin hacer mención de lo que este lo desea , tendré el honor de leerla. {Sí, sil Silencio, silencioí)" pudiera perder de su propio territorio en el caso de ser vencida 'm Carta del lord Totuomby.Bnueles 27deMeyo de 1831,«Ayer en semejante conflicto. poche Heguérá esta /y no quiero dilatar el comunicaros algunas «A los hombres que se hallan al frente de los gobiernos per ideas relativas al «Udddeloinegoeiosde Bélgica-,-en tantó que 1« tenece calcular las prob…</t>
  </si>
  <si>
    <t>Tra, Francisco de</t>
  </si>
  <si>
    <t>Francisco de Tra</t>
  </si>
  <si>
    <t>…altad los combates del velor y la victoria. En los altos designios de la ■itlca yGramáticafio pasta;francesala segundafura4uta26 ders.Jetrfisticatrpahaler,y 30 pasta.compuesta por D. Francisco de Tra— Providencia estaba el ejército de S.M. destinado i dar este grande ejemplo. Y inarria, profesor de esta lengua en la extinguida Real casa dé caballeros pages dé si nuestro corazón no nos engalla, entrevemos la ¿poca en que, venciendo la 3. M.: dedicada al Rs…</t>
  </si>
  <si>
    <t>Trancé</t>
  </si>
  <si>
    <t>…bierno portugués y el almirante francés; La interrupción de estas: relaciones; perjudicando á nuestro comercio, ha per y entrando en la Cuestión de las ventajas mercantiles qpe el almirante Trancé» judicado 4 los portugueses mismos , y ha puesto en peligro la paz de la penín exigió en nombre de la nación, dice; »Si cediendo á las exigencias del vencer sula entera, y aun la de toda Europa. Sé muy bien á lo que. me expongo al ’dor, consintiese el Rey de…</t>
  </si>
  <si>
    <t>Treñibitzki</t>
  </si>
  <si>
    <t>…ca general luego que la recibió fue inmediatamente i comunicárselja El coronel Hauclté;' ét Wn^értte coronel Otendzki, -el mayor al Rey Leopoldo. ¡ ■ . . . .......‘ Cywrtíski y el capitán Treñibitzki lian sido depuestos de sus des El ala izquierda del ejército holandés ha debido ocupar í Tontinos. ' , ; \ _ . : / gres y á Saint-Trond. ! i Él teniente coronel Zaliérski; que mandaba en el palatifiado - r !El'8,de Agosto se dispersaron cerca de ■ Saint-Trond…</t>
  </si>
  <si>
    <t>Trifona, María</t>
  </si>
  <si>
    <t>María Trifona</t>
  </si>
  <si>
    <t>…todas las costas del Brasil desde la vincia y oficio de Rincón, á usar del traslado conferido de la de punta N. del rio Marañan hasta et cabo de S. Anteada en el manda puesta por Doña María Trifona de .Casas, heredera de su rio de la Plata ■ su precio 18 rs. yn.^jCarta núne. 4&gt;° de una padre; apercibidos que dé no hacerlo les parará perjuicio. parte de las mismas costas, compretulida desde el Meara de Á virtud de providencia del alcalde de la villa de A…</t>
  </si>
  <si>
    <t>Trincado, Josef Vega y</t>
  </si>
  <si>
    <t>Josef Vega y Trincado</t>
  </si>
  <si>
    <t>…ha tenido £ bien S. M. nombrar para al deshato primera silla de la catedral de Lugo, vacante por filie- Continúa ti catálogo 3e las, obrat que. te hallan de unta en tí cimiento de D. Josef Vega y Trincado, £ D. Tomas González: despacho y almacén dé la imprenta Real.para In dignidad de tesorero de la colegiata de Bribiesca, diócesi» de Búrgos, vacante por fallecimiento de D. i Juan Fernandez, £ Opera omitía, M. T. Cicerón, 14 tomo» 4*, papel $00 rs., D. Justo M…</t>
  </si>
  <si>
    <t>Trizel</t>
  </si>
  <si>
    <t>acompaña Mr. el general Trizel que ha mandado ya eu; Grecia, y que debe uiir y distribuir, as: como los informes de las comisiones sobre otros proyec de ser gefedel estado'mayor general'del ejército de Africa. El mariscal de tos de ley,. relativos al arreglo-de límites de-ciertos pueblos,…</t>
  </si>
  <si>
    <t>Tuero, Alfonso</t>
  </si>
  <si>
    <t>Alfonso Tuero</t>
  </si>
  <si>
    <t>…boya del Cíate dr primer*! letras. Primero* premios: D. Manuel Henestross y Don cabo Blanco (.Capo Blanco), al N. 23° E. El castillo de Porga al S. 88* E. Manuel Peres. Segundos: D. Alfonso Tuero, O. Raimundo Ñero, D. Ma Angulos observados en el mismo punto. riano Gispert y D. Ramón Gántpuiano. Cíate ínfima de latinidad. Primer premio: D. Josef Bohorque*. Segun Entre el castillo de Porga y.el extremo norte de la isla Negra, S6° 35'. dos. D. Luis Siste…</t>
  </si>
  <si>
    <t>Turqa</t>
  </si>
  <si>
    <t>…y la munición del pan están entre Nieszawa en 16 de Mayo último que con la misma fecha comunicaba de. y Sluzewo, Real orden al wperinténdente general interino de policía lp si" El general Turqa se encontró en las. cercanías, de Flbnsk con guíente: Conformándose el Ruy nuestra Señor caa ei parecer de. la divisioq rusa de Gerstenweig , durante muchas ho.ras hubo un V. S, manifdstadp en su oficio de este mes, relativo al que le ha; fuego de artillería…</t>
  </si>
  <si>
    <t>Uano, Ramón de</t>
  </si>
  <si>
    <t>Ramón de Uano</t>
  </si>
  <si>
    <t>…istxaciovks. —En virtud de providencia del Sr. Cutanda, alcalde fie corte, se cita f tedas loo que se crean con derecho á los bienes que quedaron,por «i fallecimiento Intestado de D. Ramón de Uano, vecino que fije de esta corte, paré que comparezcan á deducirle 12,3^3..8000*Zaragoza. por si ó por medio de representantes dentro del término de godlasúcljMf ; bajoaper22,803. *..., 2(MK).. ........................ Minaya. dblmlento que de no hacerlo los pa…</t>
  </si>
  <si>
    <t>Ucuestion, Francisco de Paula</t>
  </si>
  <si>
    <t>Francisco de Paula Ucuestion</t>
  </si>
  <si>
    <t>…Guilarte y Austri; para la de Antequera i D. Rafael poder ministerial, ni de la dignidad de Par; sino que se agita á su presencia María Dohnet; para la de Villafranca de Córdoba á D. Francisco de Paula Ucuestion de toda la dignidad Real." (Bu ¡os teatroe: Si! Sil En los extre Villalta; para el corregimiento de Arcos de la Frontera á D. Facundo Mar móte Alegría. A la derecha: Cuation ministerial!) tínez Toledano; para el de Mancha Real á D. Cristóbal Benitez; para el…</t>
  </si>
  <si>
    <t>Ugarte, Lucas</t>
  </si>
  <si>
    <t>Lucas Ugarte</t>
  </si>
  <si>
    <t>…irculares acusados de este delito y del. de francmasonería, de los cuales re del ministerio ciertos principios, y en fin, se ha reproducido en sultaban reos D. Josef Julián Solís, D. Lucas Ugarte, D. Miguel esta tribuna la cuestión con motivo del proyecto sobre los alboro Vázquez, D. Josef Gonzalo de Avila, D. Francisco Pacheco y tos. Cuando la Inglaterra se vió hace 20 años amenazada por la D. Josef Encalada, el proceso contra dichos acusados por inf…</t>
  </si>
  <si>
    <t>Ugena, Ramón de</t>
  </si>
  <si>
    <t>Ramón de Ugena</t>
  </si>
  <si>
    <t>…AÑA. Se abre suscripción 4 la obra titulada al Peregrina de Ia cruz, ó Cristabela de Barcelona 16 de Noviembre. lMowbray, novela inglesa de Isabel Helme, traducida del francés por D. Ramón de Ugena: Esta novela debe interesar bajo todos aspectos, pues en ella acertd i pintar Descripción Je la estatua Jei JliY nuestro Señor colocada eh la plata del con unos colores muy semejantes i los de Walter Scott las escenas de los tiempos Real palacio de esta ciuda…</t>
  </si>
  <si>
    <t>Ulioa, Antonia de</t>
  </si>
  <si>
    <t>Antonia de Ulioa</t>
  </si>
  <si>
    <t>…de Guzman y Pimentel. Id. Fr. Juan de Jesús María, el Mtro. Vicente Espinel, D. Martin Bautista de Ca á votar. Asi lo resuelve la Cámara. rniza, O. Jorge Juan, el Conde de temos y D. Antonia de Ulioa. Varios fabricantes y artistas de Paris solicitan que la Cámara fije cuanto I y. D. Pablo de Santa María, D. Josef del Campillo, el P. Diego Lainez, el Carantes la dotación de la casa Real, porque redunda en beneficio de las manu denal O. Francisco de Mendoza…</t>
  </si>
  <si>
    <t>Ulman, Carlos</t>
  </si>
  <si>
    <t>Carlos Ulman</t>
  </si>
  <si>
    <t>…dicha* embarcaciones El Rey nuestro Sefior, en atención ilo*bueno* servicios «fel mariscal do hayan sido embargadas, y que se siga pleito sobre la artillería y pertrechó*.; Campo D. Carlos Ulman, te ha scevido nombrarle comandanta general de b Del mismo modo han sido, embargadas oirás embarcaciones que lo* rebel .plaza de Ceuta. des tenían fletad», cayendo "ademas en poder de un buque guarda-costas de S. M. B. una «fe dichas embarvaciones qiie trató…</t>
  </si>
  <si>
    <t>Uminská</t>
  </si>
  <si>
    <t>…varias cargas de géneros Francisco Solano Gofirman la entrada de varios cuerpos polacos en Lithuania; y aña- mez y Vicente Roldan, africros domiciliados en Doña Mencia, den que el general Uminská ha ocupado á Siedlec, abandonado fueron asaltados en la venta del Tejar por dos bandoleros, loscua* por d mariscal Diebitsch. (D. de D.) les para hacer el robo con mas seguridad retiraron á los viajantes FSPAÑA á un sitio oculto* Estando allí quedaron estos c…</t>
  </si>
  <si>
    <t>Uminski</t>
  </si>
  <si>
    <t>…o le ha enviado refuerzos. ya asegundas sus comunicaciones con nuestro flanco derecho..; En otra carta de Varsovia recibida después dice lo que sigue: , El 2 de Abril se retiró el general Uminski con. su ejército ¿ «Sé ha confirmado la noticia de la derrota del general Sie Pul.tusk: el general Sacken que acabad de ser reforzado por el rawski, .cuyas enormes pérdidas-sufridas al pasar el Vístula son regimiento de los huíanos de Lituania, recibió orden…</t>
  </si>
  <si>
    <t>…legado á ella cuando mudando de proyectó ¿1 enemigo empezó á tro flaneó derecho consistía enel cuerpo del general polaco bajar .el Styr háéia' Boromel y Krinicki. - Clonociendo el general Uminski, que con los últimos refuerzos que había recibido ascen Rudiger que poT consecuencia de este pipyimiento le seria muy día á 129 hombres. Este general tenia concentrada su división jun dificiOefendef lós muqhísjmós puntos por donde se. puede pasar to á Wengrow…</t>
  </si>
  <si>
    <t>….,.. 168,009 día fueron él regimiento de granaderos de la guardia antigua, el Idem d&lt;; veinte y siete ségundós, á 2091... . 540,000' 3.° de cazadores, y parte de la caballería del general Uminski. Idera veinte y ocho dd teAiros, a 169.... Idem y dos de cincuenta cuartos, í'l 49.. 1. M8,0008,000 gimientos"Se dice dequeLithuanialos rusos yempefiaronWolhyniala queacción,desdesóbré¡todo,el principiolosderela' Idem de cincuenta y ocho quintó*, &amp; 129.. 696,…</t>
  </si>
  <si>
    <t>…ó mas bien con la seguriciones que ocupaba cerca de Kaluszyn para tomar la ofensiva en ad de descubrir alguna mina cuya riqueza sabrá él realzar , pro^ tre él- Bug y el Narcw. El general Uminski permanece en i J.en- poniéndose sin duda laborearla. (Carta particular.') drzejaw para apoyar este movimiento é impedir que el enemigo se arroje sobre Praga. El mqjriscal Diebitsch lo atacó el 13 ; pero fue BÉLGICA. rechazado y obligado a tomar sus antiguas p…</t>
  </si>
  <si>
    <t>…campmentó de Praga se dirigió hacia Hoy se espera tal duque de Angulema y al duque de £lac*s Nur. desde donde pasará él rio,LiWíez. que acompña á S. Á. ¿fx, de Magunciaü . . , Ef general Uminski y su gefe de estado mayor Prondzynski '; - ’’1' EAWÉS-YAJÓSI ¡ han sido separados del mandp.1 . „,' . . , . ' Avisan dé Varsóvia que la muerte de Diebitschhu hecho mu Bruselas 27 de Junio. cha sensación en los polacos. Siénten la pérdida de este general, , Se…</t>
  </si>
  <si>
    <t>…omar posición á la dt £. de Frusta.} izquierda del Vístula, junto á Powenzkl, ____ Desde que la cólera-morbo se manifestó en S. Petersburgo, hasta la ma El gobierno ha confiado al general Uminski el mando de una de las alas del ñana del 7 de Agosto el número de enfermos era *1 de 8536, y el de los que ejército polaco: este general había caído en desgracia después de la acción de habían sucumbido ó muerto de la epidemia ascendía á 4^43* (&amp;• dt Frusta.)…</t>
  </si>
  <si>
    <t>….de municiones, vestuario y víve este parte) , - ' ■ res, y nadie cuidaba de ponerse á la cabeza de ella. Por fin el mismo día 21 , ; . Idem 26. . . .. . por ía tarde obligaron al.general Uminski á qué tomaste! inundo, y los sol La última tentativa que han hecho los restos del ejército polaco que( se ra dado* pascaron por las calles de'PlockT; pero "en aquella noche hizo dimillaba en-Modlin para, abrirse peso por Plock hacia el Palatinado de Cracovia,…</t>
  </si>
  <si>
    <t>…., relativa á superiores hay algunos que lian solicitado irse áInglaterra, y-se asegura .que fas bajas que continuamente están ocurriendo en el regimiento provincial de el célebre general Uminski ha logrado ya embarcarse en Dantzick-.CCsrrrr— Tujr, á causa de la deserción á Portugal de los soldados de él, y reclamaciones pansa! imparcial de Hamburgo.') - i que sobre este particular han hecho varios vecinos de S. Miguel de Guillade, PAISES—RAJOS. ' : í…</t>
  </si>
  <si>
    <t>Urbina, Francisco Ortiz de</t>
  </si>
  <si>
    <t>Francisco Ortiz de Urbina</t>
  </si>
  <si>
    <t>…ad de aquellos, dice que, ponien to de la catedral de Calahorra / vacante por fallecimiento de Pon do en lugar de certeza, firme esperanza, adhiw.el ministerio á Pedro de Prado, á D. Francisco Ortiz de Urbina: para una rala adición, porque la palabra certeza es tina resolución grave y ~¿íon de la de Segóvia , Tacante por'muerte de D/Pascual Ortega, , peligrosa-, &gt; , ■ • ■ •!' -cú:?’ - . • .. . á D. Alfonso Sañz‘Martin: para una media ración de la metro Hablan vari…</t>
  </si>
  <si>
    <t>Urduneta</t>
  </si>
  <si>
    <t>…el-Emperador D. Pedro, acompañado de Doña Ma _Las cartas de Cartagena con fecha 27 de Marzo dan la noti ría y del marques de Loulé; pero nada hablan .de la Emperatriz. cia qtie el general Urduneta ha sido destruido y hecho prisionero El Times dice que á pesar de no ser oficiales estas noticias han por Flores, y corrían voces que ya se le había condenado i muer causado una gran sensación en la Cyté; y que probablemente tiene te. Este suceso habido ha ba…</t>
  </si>
  <si>
    <t>Urquizu, Manuel Demetrio</t>
  </si>
  <si>
    <t>Manuel Demetrio Urquizu</t>
  </si>
  <si>
    <t>…ro de oró de Séneca, ó sea sus Aforismos morales, y el de Rcinosa í D. Telesforo Contreras: para el de Cáceres £ los de Aristóteles y Platón, en castellano, con el correspondiente D. Manuel Demetrio Urquizu: para el de Arévaloá D. Manuel texto latirid : un tónió en 16.°, segunda impresión. Se hallará en Antonio.Romero Perez: para el de Benavarre £ D. Josef Acha; la librería de Calleja £ 7 rs. en rústica. para el de Soria á D. Francisco de Paula Ovejas: para el d…</t>
  </si>
  <si>
    <t>Utrata</t>
  </si>
  <si>
    <t>…asó el club á la casa del gobierno na posición. Hicimos prisioneros muchos rezagados que hallamos á la derecha del cional para pedir formalmente que se hiciese venir á Varsovia al general Utrata, y por la noche acampamos en el espacio de una milla cuadrada, en Skrynezki. Desde allí se dirigió el club al castillo, en donde no había mas donde toda nuestra tropa se habia concentrado alrededor del cuartel general de que 200 guardias nacionales, que apena…</t>
  </si>
  <si>
    <t>Uziemblo</t>
  </si>
  <si>
    <t>…el gran duque Miguel que vino de GoSe han vuelto á ver cosacos en las cercanías de Milosna y de Grochow. lenska, y el conde de Wxtt; de modo que en dicho punto se hallan actual El coronel Uziemblo, uno de nuestros mas beneméritos oficiales, acaba de mente tres cuarteles generales. El ejército se ha acampado en tres líneas so morir del tálera. bre la izquierda de Bzura. La primera á las órdenes del conde Pablen se ha ____ El gobierno ha resuelto estable…</t>
  </si>
  <si>
    <t>V, G. F. y</t>
  </si>
  <si>
    <t>G. F. y V</t>
  </si>
  <si>
    <t>…n de Varsovia. De este hecho se Tratado de relaciones comerciales, ó tea práctica de cofflor, infiere el gran miedo y desorden en que se encuentran loa habitan cianta, escrito por D. G. F. y V., del comercio. Contiene mo tes de esta población desde su insurrección. delos de cuantos documentos se suelen mar entre negociantes, y __Se aseguraba que el congreso belga, después de una («ion muy en particular de la teneduría de libra, y un tratado &amp; la prá…</t>
  </si>
  <si>
    <t>V, Ula-</t>
  </si>
  <si>
    <t>Ula- V</t>
  </si>
  <si>
    <t>…un número muy considerable de muertos y dos, según era mayor ó menor el ínteres que habia en ello. Por lo demas de heridos, perdieron 29 prisioneros, entre ios cuales lo fueron el conde Ula- V.- SS. no deben temer que, sacrificando el derecho de nombramiento que po dislao Zamoyski y otros varios oficiales superiores y subalternos. seen , se exponga la Cámara á perder su influencia. Téngase entendido que de Musía. este derecho no'usa la Cámara en cue…</t>
  </si>
  <si>
    <t>Vacayá, Josef Cabeza de</t>
  </si>
  <si>
    <t>Josef Cabeza de Vacayá</t>
  </si>
  <si>
    <t>…sos Predecesores fomentar la agricultura y el co- «marques i de Villatorre , á D. Joscf Díaz Obejero,al bailío «mercio de las provincias de Castilla la Vieja, proyectaron li «frey D. Josef Cabeza de Vacayá D. Joscf Homar ,ÍT&gt;. Diego *&gt;aprrtura' de un canal de riego y navegación, que fertilizando sus «María Nieto y á D. Roque Delgado. Y queriendojdispensar-á «dilatados campos proporciónase: al mismo tiempo la fácil expor- «esta útil empresa toda mi soberana y .especial próteeb…</t>
  </si>
  <si>
    <t>Vahovi, Paskewitz'de</t>
  </si>
  <si>
    <t>Paskewitz'de Vahovi</t>
  </si>
  <si>
    <t>…ue ya * sabe á qué debeme* individuáis que han hecho el 'principal papel en la insurrección. (ídem,) alenertsd*. Las cartas.de Sunderland convienen en que solo ha habido en ota El príncipe Paskewitz'de Vahovi» , conde de Erivan, publicó el 27 del ciudad el cSlera ingles: y en que en New-Castle se ha visto un solo casot Por pasado la o,rden del dia del tenor siguiente; lo demas el tenor pánico de lo» último* dias habrá tenido la ventaja de que en "Según las respetu…</t>
  </si>
  <si>
    <t>Vaieh, Agustín</t>
  </si>
  <si>
    <t>Agustín Vaieh</t>
  </si>
  <si>
    <t>…mente el nueáogobier- nos de Castilla y León. Fue su consagrante , nombrado por el Su-» nO belga sala &gt; jáosUfen «sr idues sebhalubá ct&gt; Rey de- los Paisct- mo Pontífice, el limo. Sr. D. Agustín Vaieh, obispo de Salaman -Bsjoe.«oiáb:smei«bit&gt;qde lá Coofedciecion j cbn los mismós dére- ca. Prelados asistentes, él Excmo. Sr. obispo de León y el llústrí*holiy.obligá«OI»ÍR9Íf^. B*JÍl)ísb brbrf.i simo Sr. obispo auxiliar de Madrid , y padrino el Excmo. Sr. co—…</t>
  </si>
  <si>
    <t>Valbuena, Bernardo de</t>
  </si>
  <si>
    <t>Bernardo de Valbuena</t>
  </si>
  <si>
    <t>…nso de Cartagena. facturas , del comercio y de la industria en general. La comisión propone que 18. D. Pedro Fernandez de Velasco, el P. Alfonso Salmerón, Juan Sebastian del Cano, D. Bernardo de Valbuena, Fr. Melchor Cano y D. Felipe Gil de Taboaaa. (a# esta solicitud se remita ai Presidente de la junta de Ministros, y la Cámara se » minará.) conforma con este dictamen. Se da cuenta de otro informe sobre trasladar el departamento de Gironda Los suscrlptores a…</t>
  </si>
  <si>
    <t>Valdeca-, Rafael</t>
  </si>
  <si>
    <t>Rafael Valdeca-</t>
  </si>
  <si>
    <t>…l tfOO rs. Andrés Rodríguez Ortufio: para una canongía de la colegial del Observaciones sobre la historia natural del. reino de Valencia, Salvador deGranada, vacante por muerte de D. Rafael Valdeca- por Cavanilles, 2 tomos folio, papel ISO rs., rústica 148. fias, á D. Antonio Pineda y Barragan-, y para una ración.de la Orictognosia, por Widenman , 2 tomos 8.® mayor, papel 40 catedral dcGuad¡x,vacantepor muerte deD. Juan Antonio reales, pasta 55. ... Mart…</t>
  </si>
  <si>
    <t>Valdelomar, Luis Cuadrado</t>
  </si>
  <si>
    <t>Luis Cuadrado Valdelomar</t>
  </si>
  <si>
    <t>…la vara de alcalde mayor de Alcalá la Real a D. Pedro Hcnriquc Mon el sistema de candidatura que presenta Mr. Merilhou, que en sustancia a una tero; para la de Fuente de Cantos á D. Luis Cuadrado Valdelomar; para la «lección disimulada. . , de la islá de Tenerife á D. Manuel González Pinto; para la de Vera y Mo«Ruego á la Cámara observe que aquí no se trata, ni de una cuation de jacar á D. Estanislao Guilarte y Austri; para la de Antequera i D. Rafael poder mini…</t>
  </si>
  <si>
    <t>Valdés, Josef</t>
  </si>
  <si>
    <t>Josef Valdés</t>
  </si>
  <si>
    <t>…ibimiento que de no verificarlo D. Vicente Alonso Verdeja. lea parará perjuicio. ——En virtud de providencia de los Sres. del Real consejo de las Ordenes se citó 4 los herederos de D. Josef Valdés, D. Autonio Cornel, D. Josef Alvares de Faria, D. Joa Precios corrientes Sr. Ignacio y Don duque de Lancaster-ó duque de D. de Caúaveral, en la Habana en 30 de Julio ele 1831. quín la Roca, Sr. ' • -* 1 / D. y poseedores Agustín Sr. conde Lancaster, Josef que…</t>
  </si>
  <si>
    <t>Valentín</t>
  </si>
  <si>
    <t>…gura ia misma Gaceta. Rospigliosi, duque de Zagarola, el caballero Alejandro , ios du «Se paseaba S. A. R. en un soto cercano á Edimburgo en ques Torlonsa, ei conde Pianciani y el caballero Valentín!. (Dia compañía de tres de su casa y de Mr. de Vilatte, su ayuda de rio de los Debates.) cámara. Se le antojó á S. A. R. adelantarse á su comitiva desa .____Se podrá formar una ide3 muy exacta de la importancia de fiándoles á correr -. Mr. de Vilatte corrió p…</t>
  </si>
  <si>
    <t>…día de ayer se ha oído un fuer El Rht nuestro Señor, nuestra amada Reiha y la augusta te cañoneo. Infanta, igualmente que SS. A A. RR&gt; los Scrmos. Sres. Infantes, Aseguran que el coronel Valentín d’Hauterive, adicto al es tado mayor de Gielgud, se ha ahogado bañándose en el Vilia,siguen en el Real sitio de S. Ildefonso sin novedad en su impas También dicen que el mayor Puschct, gefe de los insurgentes, hatante salud. sufrido considerables pérdidas en…</t>
  </si>
  <si>
    <t>…_VaJencia, id.: id.; — -En virtud de.providencia del Sr. de la Escalera, teniente^JBarcehma í'pe&amp;s fuertes^par.Jl.Zaras&gt;oza i. daño.— Corufia g corregidor de esta villa, se cita á D. Valentín de. Toro, D. Do idem._Sant¡ágol idein._i_iDe4cijéntbde letras á.razón de 4 por- mingo Pradi y D- Francisco: Sancho, últimos tenedores, el péi100 al afio_lVales Reales consolidados 26 por 1O0._ Inscripcio—. meio de cuatro vales reales consolidados de LOO pes«i…</t>
  </si>
  <si>
    <t>Valero</t>
  </si>
  <si>
    <t>…r ____ Se cita á loe sugetos que se consideren con derecho 4 los bie renuncia de D. Joaquín Foncillas, á D„Gerónimo Priego: para nes que han quedado por fallecimiento intestado de D. Valero una canongía de la catedral de Almería, vacante por muerte de Farlét , cadete que fue del Real cuerpo de Guardias de la Persona D. Antonio Lanfranco, á D. Joaquín Pastorfido, racionero mas del Rey, para que en el término de 30 dias comparezcan á dedu antiguo…</t>
  </si>
  <si>
    <t>Valero, Francisco</t>
  </si>
  <si>
    <t>Francisco Valero</t>
  </si>
  <si>
    <t>…que com ga! antes de D. Alonso xi: i 16 rs. en rústica y 2o en pasta .—Carta pastoral del Iluspitieron á porfia en manifestar la alegría de su corazón con las vistosas col trísimo Sr. D. Francisco Valero, añadida con un compendio de su vida, y un Indice gaduras con que adornaron la fachada de sus casas. muy circunstanciado de las materias que toca su piadoso autor en los motivos y pár— A las doce en puntó una salva general de artillería de la plaza, de la Rea…</t>
  </si>
  <si>
    <t>Valladolid, Ramón García</t>
  </si>
  <si>
    <t>Ramón García Valladolid</t>
  </si>
  <si>
    <t>…es de Abril. vino, de; 20 4 22 rs. arroba. ; ... ...Se cita á los que se crean con derecho á los bienes del di Zatgp. Trigo, á 26 rs. fanega: cebada, á 20 id.: maiz á 26 id. funto Sr. D. Ramón García Valladolid, ministro que fue del su Orense. Trigo, á 40 rs. fanega: centeno,! 15 id.:maiz,á 35 premo Consejo de Hacienda, para que en el término de 30 dias id.: vino, á 60 rs. el moyo. comparezcan ante el Sr. Fernandez de Córdoba, ministro también ^Pontevedra. .Tr¡go, á…</t>
  </si>
  <si>
    <t>Valldeperas, Francisco Puigjauer y</t>
  </si>
  <si>
    <t>Francisco Puigjauer y Valldeperas</t>
  </si>
  <si>
    <t>…por el 9135 D&gt; Bernardo de Eraña, por el 18,803 ' Quinta , de ^ América septentrional,4.°» papel 17»., rúst. l8.t Cartilla para bscer azúcar. &lt;)e pva¡» po» Prouit , S.'*, rást. 2 D. Francisco Puigjauer y Valldeperas. por él 40,016 .el comisio nado principaí que era en Valencia en 6 de Octubre de 1822, por ' Consejo a loe gotosos y reumáticos, rúst. 10 ». el 64*102 D,;Salvador Hernández, por, los 974th9^41 7 9742 Circulares de la junta provisional de gobierno de España é…</t>
  </si>
  <si>
    <t>Valle, Francisco Romero del</t>
  </si>
  <si>
    <t>Francisco Romero del Valle</t>
  </si>
  <si>
    <t>…n á la latinidad: un tomo en 8.a Se hallará es para el de Marbella i D. Juan Cansino y Bejines; para la alcaldía mayor de la librería de Calleja Esteban, á 3 rs. en rústica. Ita i D. Francisco Romero del Valle, y para la de Huesear de Baza á D. Die ——Memorias sobre lo ntilidad de ¡o importación y crio dtl ganado lanar de rano per go Barroso y Gallo. feccionada , y modo de cruzarlo con lar ovtjotlindigenar, y naturalizarlo en toda paiss su autor Mr. Ternaux, traduci…</t>
  </si>
  <si>
    <t>Valle, Luis</t>
  </si>
  <si>
    <t>Luis Valle</t>
  </si>
  <si>
    <t>…Primero: D. Santiago Cáccrcs. Segundo: D. Manuel Morales. miento ablntestato de DoDa María Josefa Ibargtlengoitia, viuda de D. Josef Ramón Cióse universa! de caligrafía. Primeros: D. Luis Valle y D. Francisco Unanue, para que en el término de 30 días se presenten á deducirle en la auditoria de Soto. Segundos: señor marques de Torre-Orgaz, D. Vicente Santa María y esta capitanía general de Castilla la Nueva, con apercibimiento que de no verificarlo D. Vicente Alonso Verde…</t>
  </si>
  <si>
    <t>Vallejó, Andrés</t>
  </si>
  <si>
    <t>Andrés Vallejó</t>
  </si>
  <si>
    <t>…idades. - J .r.'rj ; y .-"ó U 'yh' ■:!■ &lt; b:.i.i':- 73 F. Jaúffret /y traducida libremente al castellano por el capitán »ha asociación pacioml de BcuKliu qdeda abolídi-y disuelriV D. Andrés Vallejó: un tomo en 12i° á 12 rs. Se vende en Ma La ciudad est&amp;ctraóquila ; pero inquicta- hÁta saber eli vésultádo de drid en las librerías de Sojo, Paz, y Orea; en Valencia en la ds Igs ocurrenctas de Gante. La crisis &gt; puede an efecto co'bclpir' con1 Faulí ,' y en…</t>
  </si>
  <si>
    <t>Valles, Francisco</t>
  </si>
  <si>
    <t>Francisco Valles</t>
  </si>
  <si>
    <t>…stero* y D. Juan Sureda. jardo , D. Diego Hurtado de Mendoza y D. Alvaro Navia Osorio. Historia. Primer premio: Excmo. Sr. conde duque de Luna. Segundo: 7. ° D. Luis de Requesens, D. Francisco Valles, D. Bartolomé Leonardo de Argénsola , D. Juan de Ribera, D. Juan de Palafux y MeAdoza y el nuestro Fr. Luis Ponte D. Joaquin Griñan. de León. Lengua italiana. Primer premio: D. Silvestre Collar. Segundo: Exce 8. ° D. Diego Mesla y Guarnan, D. Diego Covairubla…</t>
  </si>
  <si>
    <t>Valsera, Josef</t>
  </si>
  <si>
    <t>Josef Valsera</t>
  </si>
  <si>
    <t>…es, modene- Co la dicha ciudad de Leon D. Josef Alvarez Reyeso ¡ en Vallase» f pérmesanos siguen muy opuesto! hasta ahora i la cáúsa de la dolid D. 'Francisco Bérzoa, y en Scgovia D. Josef Valsera. jnsuyi^cion rttimísmo reina mucha división en lea junte» guber- —y Se cita i todos .ios que se crean con derecho á los .bienes que ieativw de iodrt bu ciudedes imurrccciohatblr han'quedado porfailecimfeato deD. Juan AntonioTlaguóo, su-, • ': '' ESTAÑA. ¡ 1 '…</t>
  </si>
  <si>
    <t>Van-de-Weyer, Silvain</t>
  </si>
  <si>
    <t>Silvain Van-de-Weyer</t>
  </si>
  <si>
    <t>…decretamos lo que En el verano pasado se elevaron , aunque de un modo legal, hasta el trono sigue: varias exposiciones pidiendo algunas mudanzas en la organización del cuerpo «El Sr. Silvain Van-de-Weyer, nuestro enviado extraordinario y minis legislativo restablecido desde 1814, bajo el nombre de audiencias generales. tro'plenipotenciario cerca de S. M. el Rey de Inglaterra, qneda nombrado A su consecuencia envió el Rey al general Van-Pfuel en calidad.de com…</t>
  </si>
  <si>
    <t>Van-Ecckcrcn</t>
  </si>
  <si>
    <t>…permanezcan sobre las armas, Ya se sabia que el Rey Guillermo había enviado á Berlín y S. Petersbur y, porque estoy convencido de que se presentarán al primer llamamiento en go al barón Van-Ecckcrcn, á fin de indagar las verdaderas intenciones de es caso de que la patria vuelva á necesitar de su apoyo. Postdam 31 de Octubre tos dos gabinetes en caso que el de Holanda rehúse aceptar los 24 artículos; de Wll.eeFederico Guillermo." pero ahora acabo de saber…</t>
  </si>
  <si>
    <t>Van-Geen</t>
  </si>
  <si>
    <t>…de las for da.” Estas palabras produjeron en las tropas' una grande y profun— talezas que han'de ser demolidas! Lá Cámara ha descuidado de al- da impresión; después dé lo cual el general Van-Geen contestó gún tiempo á ssta parte su política exterior, sé? por la gráVedad al Príncipe, que el Rey podía'contar con la fidelidad de su ejérci . de otras cuestiones que ocupan su atención, sea porqué muchos to, y en seguida,, descubiertos los soldados, prestar…</t>
  </si>
  <si>
    <t>Van-Ghen</t>
  </si>
  <si>
    <t>…ser satisfactorio, particularmente desde que'hubo una furiotá hout, Hasselt y Maestricht. Se divide en tres cuerpa; el primero tempestad en aquella ciudad^. i '' 4 las órdenes de! general Van-Ghen gira sobre Breda, y está dea- Ayer se hicieron jos funerales del Archiduque Rodolfo, car-» tinado á obrar contra Amberes; hasta la fecha no ha emprendido denal arzobispo de. Olmutz. Con motivo, de la muerte, "de íésto nada decisivo.' •* principe se vestirá la…</t>
  </si>
  <si>
    <t>Van-Minina</t>
  </si>
  <si>
    <t>…a de artillería desde la puerta de la ciudad contra nuestra-tropa. Ignoran*» landa,como vosotros ít» vecinos. • — ..... la causa de esta'1 ocurrencia , envié como parlamentario al capitán Van-Minina» »No trato de induciros á una reacción: al contrarío, mis miras son enteradel estado mayor del príncipe Federico, para que preguntase al comandante oc . mentc pacíficas, pues todas las revoluciones producen desórdenes y ocasionan la plaza qué razón lubia podi…</t>
  </si>
  <si>
    <t>Van-Pfuel</t>
  </si>
  <si>
    <t>…slativo restablecido desde 1814, bajo el nombre de audiencias generales. tro'plenipotenciario cerca de S. M. el Rey de Inglaterra, qneda nombrado A su consecuencia envió el Rey al general Van-Pfuel en calidad.de comisa nuestro comisario, para que unido á los individuos que componen nuestro con rio, y el resultado de su misión'fue el haber hecho algunas mejoras reales, sejo de ministros, presenten á las Cámaras en nuestro nombre el proyecto de tanto resp…</t>
  </si>
  <si>
    <t>Van-Stiruracon</t>
  </si>
  <si>
    <t>…vito á que cada pueblo, cada cantón envié un diputa do al Rey que habéis elegido, y que acaba de jurar hacer cuanto pueda por oíos parecía una traición. . . »No tardó ca volver el capitán Van-Stiruracon un racial belga rquo _ vuestra prosperidad: que-esto* Apurados Je hagan presente como ha ¡legado el manifestó el «amo disgusto que le causaba lo ocurrido; asegurando qu« *r* . momento.cp que debe nmstrar su miera* poé el bien general; que se sacrifique soluta…</t>
  </si>
  <si>
    <t>Van-Turen</t>
  </si>
  <si>
    <t>…5 con piezas de i 8, con las cajas y el tren correspondiente, y estaban manda para salir del estado provisional, insiste en su proposición. das por el coronel Bardeleben y por el brigadier Van-Turen; á poco rato al Voces á derecha é izquierda: Apoyado! apoyado! gunos cañonazos anunciaron la llegada det Príncipe. Me pareció de unos 58 á El Presidente: Voy á consultar La opinión de la Cámara. OÜ años de edad; le acompañaba un numeroso estado mayor, dos gen…</t>
  </si>
  <si>
    <t>Vandenbrock</t>
  </si>
  <si>
    <t>…s ofender al territorio belga. tacados del.mismo ejército. Por todas partes íes es impracticable Se cree que la actividad de loa franceses producirá buen efec el pato del Mosa. El coronel Vandenbrock, gobernador militar to para que continúe ]?. paz. (Atan.) . de Limburgo, vigila con mucha exactitud, y por su orden se han amarrado .ya en este punto todo» los barcos del Mosa. Habiendo ’ CÁMARA BEIOS PA»F&lt;. Xnim dfíS. sabido este coronel que un cuerpo de hol…</t>
  </si>
  <si>
    <t>Vargar, Guillermo de</t>
  </si>
  <si>
    <t>Guillermo de Vargar</t>
  </si>
  <si>
    <t>…mbre de nuestra anuda Rkima , y Fuente, y en el almacén He loza callede Jacómetrezo.1 está sobre uno de lo* vio* por donde pasa 1» carretera de Madrid, - Por providencia del-llmó. Sr. D. Guillermo de Vargar, det inmediato á la población: la luna del puente tendrá sobre 75p¡» consejó y cámara de Guerra, y asesor general de la guardia Real, de elevación, y su arquitectura será sólida y del mejor gustó: ««emplaza á los que se consideren con derecho 4 los bienes-que…</t>
  </si>
  <si>
    <t>Vargas</t>
  </si>
  <si>
    <t>…eal de caballería, 717 .W.-«'. do So pa«-j 1 • • •* -■ á fin de que en el término de treinta, dias se presenten i deducirte Interese» que les corresponden desde en el juzgado del. Sr. Vargas jinieñez de Cistieros, asesor general de Octubre de 1830 17 de Abril de la guardia Real, y escribanía de Calvo; y de no hacerlo les pi de 1831....... •'■a • a a n a • i • • * m rará perjuicio. ' ' !-£■ lit \ • .... SUPLEMENTO 1</t>
  </si>
  <si>
    <t>Varsovia, Je</t>
  </si>
  <si>
    <t>Je Varsovia</t>
  </si>
  <si>
    <t>…perio de todas las Rusias, con el título de alteza; y le mandamos que deliberaciones se ignora, aunque según lo que han afirmado algunos oficialé* en lo sucesivo tome el nombre do príncipe Je Varsovia, conde Paskraitz de polacos, lo único que podrá hacer el ejército polaco, cercado por todas partes de tropas rusas, será el buscar un asilo en el territorio prusiano. El l.° dé este Erivan." ____ El número de enfermoa de^ cólera-morbo en S. Petersburgo desde…</t>
  </si>
  <si>
    <t>Varsovia, Josef Sche de</t>
  </si>
  <si>
    <t>Josef Sche de Varsovia</t>
  </si>
  <si>
    <t>…tí término de tres meses ante el tri Los periódicos de París publicados en la tarde del 19 contienen noticia* bunal del distrito y ciudad de Munich, donde obra la testamentarla de D. Josef Sche de Varsovia que alcanzan hasta las diez de la mañana del dia 8. Confirman rer , para que deduzcan el derecho que crean tener á la herencia; y de no verificarlo asi, y espirado que sea el termino, se dará por reconocido el testamento del difunto cuanto va dicho arriba; y…</t>
  </si>
  <si>
    <t>Varsovia, Paskewitz de</t>
  </si>
  <si>
    <t>Paskewitz de Varsovia</t>
  </si>
  <si>
    <t>…iento de esta capital, han tenido ya el honor de que se les haya presentado á y bajo que condiciones; siendo la soberana voluntad de S. M. que las referidas S. A. el feld-mariscal príncipe Paskewitz de Varsovia; y uno de estos dias Justicias contesten directamente á esa junta remitiéndola todos los expedientes, todos los empleados en los diferentes ramos de la administración publica reno planos ó noticias respectivas; que den publicidad á dicha circular por medio va…</t>
  </si>
  <si>
    <t>Vasalo, Luis</t>
  </si>
  <si>
    <t>Luis Vasalo</t>
  </si>
  <si>
    <t>…n sobre los croquis, prodigiosamente mul , Coa noticia que tuvo la policía de que se. trataba de hacer un tiplicados entonces para embaucar á los tontos con- risueñas pintu cobo á D. Luis Vasalo, residente en Caraban.cliel de arriba, la ras. Esta es la versión ó inteligencia que hoy d.tn tódós á las de segunda rondade, capa, al mando de Aquí no,,, se situó secreta clamaciones y pomposas promesas de los revolucionarios. La dan mente la npefie del 14 d…</t>
  </si>
  <si>
    <t>…an petado dice m^edad de ítia^ grande» sucesót. Mkm o taCuadrifh. y resúWi. hecha é VdtpenIbíos Cuadrosde lo» pum^lciídii ómpo tal donde' se encon-1 dientes de b liíía en casa del coronel D. Luis Vasalo ¿ según'se frarán íaf¡ elementos pairé reléva¡ry méabtecér el estado mayor ge**' ambició ém &lt;fc l9dc julio- último, han sufrido ayer la ¿ de: horca 'liésta por la cóflMsibrr ihtlitar 'ejecwtiy^ Pre^ úwaL "X¿Xi&gt;í'&lt; 'X&lt;X:'t-r ....'XX ’ X’X. 'X X'Xt _pena . Term…</t>
  </si>
  <si>
    <t>Vaughan</t>
  </si>
  <si>
    <t>…extraño? máquinas de Fordinbridge. El duque de Wellington asistió á esta «Pero á falla de fuerza moral «estaría la material á favor de audiencia como lugarteniente d;l condado: el barón Vaughan, los polacos? Esto viene á ser como si hubiese mas fuerza material presidente del tribunal, reclamó enérgicamente la serenidad de los en el cántaro que en la piedra. En resumen, cuentan por su parte jueces. «No debe capitularse con la sedición, dijo: ceded un…</t>
  </si>
  <si>
    <t>Vázquez, Miguel</t>
  </si>
  <si>
    <t>Miguel Vázquez</t>
  </si>
  <si>
    <t>…ha condenado el con En el centro: Esa fuerza entre nosotros es la guardia nacional: sejo y condena por unanimidad‘de votos 4 D. Josef Julián Solís, cuéntese con ella. (Agitación.) D. Miguel Vázquez, D. Josef Gonzalo de Avila, D. Francisco Mr.Odillm-Barrot. »En la época de que se habla también es Pacheco y D. Josef Encalada á la pena ordinaria de muerta, y con taba cubierta de asociaciones la Inglaterra (nueva agitación); y el fiscación de bienes para la…</t>
  </si>
  <si>
    <t>…ró desde luego- várias comiléce^j 'cbd qué- me conformo, señalo el presidio, de Ceuta para siones permanentes, compuestas de los Mismos individuos' de la que.^..'.^rqppscnmidiéco, D. Miguel Vázquez, p. Josef Gpn- junta, para-que reuniendo - datos concernientes al- fomento de la Jalo.jí(».^v4Éit.lJ;;.J¡nsrf' Encalada y D. Jpsef Julián Solís, que agricultura, industria, comercio y-náutica, hiciese-presentes las lian sido indultádos por S. M. de la pena di…</t>
  </si>
  <si>
    <t>Vázquez, Vicente</t>
  </si>
  <si>
    <t>Vicente Vázquez</t>
  </si>
  <si>
    <t>…ntimientos mas marcados de gratitud hácia su bienhechor el El Excmo. Sr. Capitán general,de la testamentaría fundador Clouet, cuyos esfuerzos y sacrificios, reconocidos por el del Sr. D. Vicente Vázquez , por una vez...... ao,Ooo Réy'nuestro Señor en su Real cédula de 20 de Miyo de 1829 El, Real consulado por el cuerpo de comercio ••e«e 5.000 (de que hablamos tnas extensamente en la Gaceta de 25 de Julio El Excmo. Sr. Asistente...................... 6,ooo de…</t>
  </si>
  <si>
    <t>Vcgv, Josef María de</t>
  </si>
  <si>
    <t>Josef María de Vcgv</t>
  </si>
  <si>
    <t>…opietarios.” ... Sibori : para una media ración de la misma, vacante por muerte de D. Matiaa La Cámara adopta en seguida el art. 6.a concebido en estas términos: »E1 Elejaburu , á D. Josef María de Vcgv precio de la venta se entregará á los que tengan derecho á él, sean propieta rios ó'acreedores, con reserva de los derechos .que el Estado pueda tener.? Misa ax councio.^__Cotización do hay d laf trtt dt la tarde. La adición de Mr. Cogite, aprobada en la sesi…</t>
  </si>
  <si>
    <t>Veiazquez</t>
  </si>
  <si>
    <t>…li De un asiático, pintado por Ticiano, y grabado por M. Eíqulvel, 20 rs. dad en toda la monarquía. No es cierto, como se.habia dicho, que hayan lle Del bobo de Coria, piotado por D. Veiazquez, y grabado por L. cruutelle, 14 rs. De un enano, pintado por D. Veiazquez, y grabado por F. R -ora , 14 rs. gado á aquel puerto mas buques que los ordinarios. Xn pliego de marca imperial. De Esopo, pintado por D. Vel-szquez , y grabado por En el próximo númer…</t>
  </si>
  <si>
    <t>Vel-szquez</t>
  </si>
  <si>
    <t>…4 rs. De un enano, pintado por D. Veiazquez, y grabado por F. R -ora , 14 rs. gado á aquel puerto mas buques que los ordinarios. Xn pliego de marca imperial. De Esopo, pintado por D. Vel-szquez , y grabado por En el próximo número se dirá lo demas de particular .que traigan dichoe M. EsquiveV 24 rs. periódicos. De Menipo, pintado por D. Veiazquez, y grabado por M. Esquivel, 24 rs. De Bar bar oja, pintado por D. Veiazquez, y gi abado por L. Cruuteüe,…</t>
  </si>
  <si>
    <t>Velarde, Pedro Pumarejo y</t>
  </si>
  <si>
    <t>Pedro Pumarejo y Velarde</t>
  </si>
  <si>
    <t>…to: para la de Santander á 80 rs., pasta 40. D.: Pedro Remon: para la- de León á D. Joaquín Perez Minayo: En papel vitela,-papel 40 n- continuará.') para la segunda de Barcelona £ D. Pedro Pumarejo y Velarde: para la de S. Felipe de Játiva á D. Francisco de Paula Reig : para Otro novísimo cajón de Sastre, ó sea continuación al anun la de Palma en Mallorca £ D. Josef Luis Moragas: para la de ciado anteriormente , en ét que se hallan cuentos graciosos, verda Cutier…</t>
  </si>
  <si>
    <t>Velasco, Agustín de</t>
  </si>
  <si>
    <t>Agustín de Velasco</t>
  </si>
  <si>
    <t>…in picos, sus botones y bolsos, y sus faldas ahgiilares, todo de mármol! u pintura hace estas ropos imt tolerables á la vista , porque el co ANUNCIO. . para junta de acreedores de D. Agustín de Velasco, vecino y del cooserclo deá lorido las varía, y el claroscuro manifimta su separación de la carne; pero en Real sitio dé Aranjurz, ba. señalado el juqz comisario que entiende en los autos de ;il la escultura, donde la materia y el color todo lo presentan cont…</t>
  </si>
  <si>
    <t>Velasco, Pedro Fernandez de</t>
  </si>
  <si>
    <t>Pedro Fernandez de Velasco</t>
  </si>
  <si>
    <t>…neficio de las manu denal O. Francisco de Mendoza, Fr. Gerónimo Gradan y D. Alfonso de Cartagena. facturas , del comercio y de la industria en general. La comisión propone que 18. D. Pedro Fernandez de Velasco, el P. Alfonso Salmerón, Juan Sebastian del Cano, D. Bernardo de Valbuena, Fr. Melchor Cano y D. Felipe Gil de Taboaaa. (a# esta solicitud se remita ai Presidente de la junta de Ministros, y la Cámara se » minará.) conforma con este dictamen. Se da cuenta de…</t>
  </si>
  <si>
    <t>Velazquez</t>
  </si>
  <si>
    <t>…Hilanderas, pintada por O. Velazquez, y grabada por Mr. Laurence - «Advierto á lois que se toman la molestia de ¡nterrumpirma F. Muntanrr, 36 rs. Lo Fragua de Vutcano, pistada por D. Velazquez, y grabada por Glaironmoaque no bajaré de la tribuna sin haber dicho lo que tengo que decir.” det,36rz. El orador manifiesta que sulnimo no es contristar; pero que habiéndose La Hija de Faraón sacando á Moisés del NUo, pintada por P. Veioods, y grabada mudado…</t>
  </si>
  <si>
    <t>…Francisco de asís, pintado por J. Ribera, y grabado por F. Nlbaúlt, ao rs. Tamhien ha publicado la misma Gaceta una correspondencia en que se ad El Aguador de Sevilla, pintado por D. Velazquez, y grabado por B. Ametller, 24 rs. vierte la justa indignación con que ha mirado el ejército Ral Ja conducta de BaSantaatedioRonpliegode iaLima,mareaplitadaimperial.par B.UoaMurillo,Virgeny congrabadael nidopor OiosB. Ametller,y freí ángeles,24 rs. los per jo…</t>
  </si>
  <si>
    <t>…er de Inglaterra, pintado porTlciano, y grabado por ción del fallo pronunciado por la comisión militar ejecutiva y permanente. F. Muutaner, as rs. El nifio de Válleos, pintado por D. Velazquez, y grabado por B. Vázquez, 14 rs. Madrid 5 de Octubre. Un sugeto desconocido, pintado por D. Velazquez, y grabado por F. Muntaner, Continúan lat variedades estadísticas de la Gaceta anterior. Grabador i pnntet. Una seflora desconocida, pintada por A. Moro, y…</t>
  </si>
  <si>
    <t>Vemsco, Aanstln de</t>
  </si>
  <si>
    <t>Aanstln de Vemsco</t>
  </si>
  <si>
    <t>…consignatarios-el convenir con el ducho de las posesione» demar —En tos autos ejecutiros seguid»* ante el Rral tribunal de comercio de esta plaza' por t&gt;. Josef Urfonagoena contra D. Aanstln de Vemsco sobré prefrrencia de su cfdscadas sobre su justo importe. dltn, se bao nuolbida vender; las fincas hipotecadas é la responsabilidad de aquel, prd~ . '?“* cu*n&lt;?° llegue el caso de poner en cuarentena alguna «iribarcaciea, «e , vía citación de los interesadol…</t>
  </si>
  <si>
    <t>Ventura</t>
  </si>
  <si>
    <t>…égaokm de los buques que van á Otchakof ó á Odeu, y la Xa Espionan, drama en cuatro actos, traducido del francés dé otras dos boya* queae han establecido ert la misma isla. Siendo D. Ventura de la Vega, representado por primera vez en muy importantes estos tres puntos, se han afladido á la certa, del rid en el teatro del Príncipe el dia 10 de Febrero de este afio mar Negro' publicada el afio de 1822-csel depósito de Marina con de 1831. Se vende e…</t>
  </si>
  <si>
    <t>…bido en suerte con el primer extracto de la de este vender las fincas hipotecadas á la responsabilidad de aquel, y antes de verificarlo se - dia á Doña María Josefa López, hija de D. Ventura, capitán que fue de hú- cita á los interesados, ó á quien tgs represente, para que en el término de 15 dias se presenten ea la escribanía de actuaciones sita en esta corte en la casa consular, á - ssres de Granada, muerto en el campo del honor. - enterarse de…</t>
  </si>
  <si>
    <t>Verdegucr, Pablo</t>
  </si>
  <si>
    <t>Pablo Verdegucr</t>
  </si>
  <si>
    <t>…iguientes: D. Josef María Torrijos, D. Juan López Pinto, D. Roberto Boyd, D. Manuel Flores Calderón, D. Francisco Fer nandez Golfín, D. Francisco Ruiz Jara, D. Francisco Pardillo, D. Pablo Verdegucr «le Osilla, D. Juan Manuel Bobadílla, D. Pedro Manrique, Joaquín Cantaiupe, D. Josef Guillermo Gano, D. Angel Hurtado, D. Josef María Cordero, Josef Caler, Francisco Arenes, D. Manuel Vidal, D. Ramón Ibafiez, Santiago Martínez, Domingo Valero Cor tés , Josef…</t>
  </si>
  <si>
    <t>Verdeja, Vicente Alonso</t>
  </si>
  <si>
    <t>Vicente Alonso Verdeja</t>
  </si>
  <si>
    <t>…rle en la auditoria de Soto. Segundos: señor marques de Torre-Orgaz, D. Vicente Santa María y esta capitanía general de Castilla la Nueva, con apercibimiento que de no verificarlo D. Vicente Alonso Verdeja. lea parará perjuicio. ——En virtud de providencia de los Sres. del Real consejo de las Ordenes se citó 4 los herederos de D. Josef Valdés, D. Autonio Cornel, D. Josef Alvares de Faria, D. Joa Precios corrientes Sr. Ignacio y Don duque de Lancaster-ó duque de…</t>
  </si>
  <si>
    <t>Vergara, Simón Saenz de</t>
  </si>
  <si>
    <t>Simón Saenz de Vergara</t>
  </si>
  <si>
    <t>…sidente y es- . — Se cita ¿ los que se Crean con derecho ¿ los bienes que que ¿rúí(adbres , 'rbrnpi¿ jas úrrias" dé rotacion é inutilizó los votos y los daron por fallecimiento de D. Simón Saenz de Vergara, acaecido Afttpia'giaí^fiá^la njeSii?,:luego que.. 1* en esta corte en el afio dc; 1825, para que en el téjrtnirio de 35 junta, electoéál 'déj^ tofeer distrito Ifi'-U'.qiistpa jétíidad' ,supoi lo. días comparezcan á usar del que íes cotnpeta al juzgado‘del’ s…</t>
  </si>
  <si>
    <t>Verhuellda</t>
  </si>
  <si>
    <t>…stos tnilitaresde tanta magnitud ágovian sobre manera á todos lóelRttados europeos. - Corte santa por el P. Cáúsino ; 5 tomos 4..0, papel 65, pasta 1 »El encargo que te reserva al almirante Verhuellda -margen £ 100, pergamino :9d jrs. muchas conjeturas: -algunos se -inclinan á' creer que -se trata de uñ Contpendk|,do.lzReligion por Pintón, 2 tomos 8.°, papel 12j viage á Constantmqpla. -Otros por el contrario-oprnari -que la cor pasto 20 &gt; pergaihino 16. .…</t>
  </si>
  <si>
    <t>Verhuelle</t>
  </si>
  <si>
    <t>…como encerrada por una- detestable centralización. Una resistencia en Sidmoutn. (Id.) local atestiguará la energía de sus últimos instantes; pero esta re ____ Parece que el vi ce-almirante Verhuelle está nombrado em sistencia desarreglada (porque una sola ciudad tiene dentro de sí bajador en ConstantinbplaVperó no saldrá paré su deStino hasta los elementos de toda- nuestra organización social) ensangrentará que llegue á París el conde Guilleminotyá quien…</t>
  </si>
  <si>
    <t>Vi</t>
  </si>
  <si>
    <t>…la Cotidiana, refiriéndole á cartas recibidas dé Méjico, tiene para dar ciertas noticias, es el convencimiento en que estamos que el dia 11 dé Setiembre fue fusilado én Puebla el coronel Vi de que la ventaja de los suscriptorcs no consiste tanto en que Us toria: su delito es, que habiéndosele confiado la escolta del general participemos todo lo que traen los periódicos extrangeros, cuanto Guerrero! se pasó con este al partido enemigo del gobiern…</t>
  </si>
  <si>
    <t>Vi-</t>
  </si>
  <si>
    <t>…doba D. Felipe Ochaita y compañía, Corufia IX Juan Francisco Castro, capitán del regimiento de infantería, 4-° ligero, cuyo para Barrió, Cuerna D. JoaerEscolar y Nbriega, Granada D. Vi- dero se ignora, para que en el término de 15 dias comparezca encou ltartoa jr Tovar, Gusdalajará D. Juan Manuel de Giona, la sala segunda de justicia del supremo Consejó de Hacienda, por JaénSefioras viuda dejauret ¿ hijos, León D. Francisco Salina», medio de…</t>
  </si>
  <si>
    <t>Vicente</t>
  </si>
  <si>
    <t>…telo de Ncgoctoé ecle yedra; 4.! edición, ilustrada con algunas notas y con el análisis de siásticos y de justicia, un decreto por el cual crea dos comisiones, la obre escrito por D. Vicente de los Ríos: 5 tomos en 8.° inar lina en; Lisboa y otra en Porto, compuestas de nñ presidente y trae quilla, iñcjiqm el da la vida de Cervantes; á 114 rs. en pasta y io&lt;S vocales letrados, y otros tres vocales militares, hú oíales conoce^ en túiika^—Vids dt M…</t>
  </si>
  <si>
    <t>Vicente, Juan</t>
  </si>
  <si>
    <t>Juan Vicente</t>
  </si>
  <si>
    <t>…á á recilla de Tejada: para la de; Viílanueva de la Serena á D. Josef vuestras órdenes, desea con ansia coadyuvar á vuestros esfuerzos, Joaquín de Ángulo; y para la de Alcántara á D. Juan Vicente -solo por una cosa anhela, por la felicidad, Dádsela, puesto que Vazago Montenegro. podéis disponer de ella; arreglada vuestro antojo esa muchedumbre; es dócil, y para conseguir lo que le habéis prometido, se prestará A consulta de la Cámara há tenido á bien…</t>
  </si>
  <si>
    <t>Vicentede</t>
  </si>
  <si>
    <t>…nislao ____ Se cita á D.‘ Rudesinda Gómez, hija de D. Bruno, iptendenta Rolaudi ¿ hijos, Ciudad Real D. Manuel González Méza, Cór ente fue de la provincia de Salamanca, y muger de D. Vicentede doba D. Felipe Ochaita y compañía, Corufia IX Juan Francisco Castro, capitán del regimiento de infantería, 4-° ligero, cuyo para Barrió, Cuerna D. JoaerEscolar y Nbriega, Granada D. Vi- dero se ignora, para que en el término de 15 dias comparezca encou ltarto…</t>
  </si>
  <si>
    <t>Vicentl, Alejandro</t>
  </si>
  <si>
    <t>Alejandro Vicentl</t>
  </si>
  <si>
    <t>…to cumplimiento de sus principales deberes. (G. de Lisboa.) Orden.que. haya lugar, con arreglo á lo acordado por la suprema Asamblea de la propia ESPAÑA. . Asimismo los caballeros D. Alejandro Vicentl, conde de Marén, D. Vicente GaUart y Escala, D. Josef Valenzuela Fajardo, D, Angel de Santibadex, O. Andrea Sa Madrid 7 de Setiembre. gas: izaba 1 López, el marques de Vlllalta, D. Ventura Ferran, D. Felipe Díaz Ortega, D. Juan Antonio Pellicer y D. Antonio C…</t>
  </si>
  <si>
    <t>Vidal, Manuel</t>
  </si>
  <si>
    <t>Manuel Vidal</t>
  </si>
  <si>
    <t>…egucr «le Osilla, D. Juan Manuel Bobadílla, D. Pedro Manrique, Joaquín Cantaiupe, D. Josef Guillermo Gano, D. Angel Hurtado, D. Josef María Cordero, Josef Caler, Francisco Arenes, D. Manuel Vidal, D. Ramón Ibafiez, Santiago Martínez, Domingo Valero Cor tés , Josef García, Ignacio Alonso, Antonio Perez» Miguel Andreu, Andrés Collado, Francisco Julián, Josef Olmedo, Francisco Mora, Gonzalo Márquez, Francisco Benabal, Vicente Jorge, Antonio Domeñe, Franc…</t>
  </si>
  <si>
    <t>Vidal, Tomas</t>
  </si>
  <si>
    <t>Tomas Vidal</t>
  </si>
  <si>
    <t>…l mundo; que arrollasteis' veces distintas las tes; debiéndose estos progresos al esmero y trabajo poco común huestes que tanto se ilustraron en Marengo, Austerlitz y Jena , y del catedrático D. Tomas Vidal, y del maestro de primeras le pasearon su victoria por la Europa toda; no os creáis humillados, tras, el presbítero D. Antonio García. si esta vez se ven condenados á sucumbir sin casi combate, algu nos hermanos de armas, que solo las han con ejércitos inexpe…</t>
  </si>
  <si>
    <t>Viduiderse, Antonio</t>
  </si>
  <si>
    <t>Antonio Viduiderse</t>
  </si>
  <si>
    <t>…cía en Benito: para una capellanía de coro y una media ración de la ca la antigua monarquía: se persigue á los que se reúnen para defen tedral de Cuenca, vacantes por promoción de D. Antonio Viduiderse contra una opresión presunta; asi sucedía en la antigua mo roz, y fallecimiento de D. Francisco González, á D. Juan Nornarquía; pero es preciso pagar enormes impuestos, carecer de lo berto Cantero y D. Josef Florez Sierra. mas necesario, estar continuamente e…</t>
  </si>
  <si>
    <t>Vigit, Francisco</t>
  </si>
  <si>
    <t>Francisco Vigit</t>
  </si>
  <si>
    <t>…la escolta de su armarde^bá* yesos al condaciptrá esta ¿(u&lt;teKr| Bolsa dt ayer. Cinco porlOQl, consolidados SS¿ fr. 50 c. Acciona del banco al teniente de Voluntarios-de Marbella D. Francisco Vigit de.Qnifione* , qqq. .- J832.' Empréstito .Real dé España 74- Aenti" perpetua (fcid. hallándose los' revolucionarios,encerrados enla.Alquería.pernuneció muchas, "iPnr un parte telcgráfiso, recibido: hoy á Jas trsádela lardqpsc ha sahoras en su observación, pec…</t>
  </si>
  <si>
    <t>Vigo, Josef Manuel de Vivanco y</t>
  </si>
  <si>
    <t>Josef Manuel de Vivanco y Vigo</t>
  </si>
  <si>
    <t>…a Cámara desacreditada, sin fuerza y sin vida.....” Josef Pradeles; y para una canongía de la catedral de Falencia, vacante por fa En el centro: Al orden! Al orden! llecimiento de D. Josef Manuel de Vivanco y Vigo, á D. Josef Julián Mr. C. Ptrier: «Esto es un insulto!” (Voces tumultuosas.) Mantecón. Presidente á Mr. de Brigode: «Volved á leer la frase, ya que vuestra Asimismo ha tenido á bien nombrar á consulta de la Camara para una ca discurso está escrito. nongía de…</t>
  </si>
  <si>
    <t>Viíliiumei</t>
  </si>
  <si>
    <t>Madrid, jr Mr. el almirante Viíliiumei, han tenido el honor de comer con aduana tuvo aviso de que estaba escondido en una casa de la ciudad un el Rey y toda su Real familia. gran contrabando. En la noche del 28 de Julio se presentaron en ella los Por Real decreto de 17 del que rige, considerando S…</t>
  </si>
  <si>
    <t>Vila, Pedro Juaneda y</t>
  </si>
  <si>
    <t>Pedro Juaneda y Vila</t>
  </si>
  <si>
    <t>…roca, á D. Pedro Pablo Rubio y D. Miguel Miranda; y para una pa res, tales como reintegros por anticipaciones á otros ministerios, resultado de vordía de la catedral de Menorca, á D. Pedro Juaneda y Vila. existencias en fin de Junio de 1828, ventas de efectos Stc. Stc.; y 5.° que es tos mismos recursos, saldando el capítulo extraordinario beneficiaron en todo su valor al Real tesoro, al qye no se pidió ninguna cantidad por suplemenló. - Artículo remitido por…</t>
  </si>
  <si>
    <t>VIlegítimo, Domingo</t>
  </si>
  <si>
    <t>Domingo VIlegítimo</t>
  </si>
  <si>
    <t>…tico lottumoroe arreglada para to carlo ;■ diusiestos.todos i pelgr pir .qL Rcy(nuestraScfiqr O., Miguel 1, tan alumnos del Real colegio de cirugía de Barcelona, por el licenciado D. Domingo VIlegítimo «Soberano como obedecido y. querido, de toda' la nación que ha preser- ■ dai: un tomo eu t.° * 10 n. pasta; dlcbas dos obras te bailan de venta en la- librevt^'4e,to.d^fa«as.^^ojlMciojui:ia¿,,'.,u?;,"'\*,v.‘ .. ■* ría'ifc’ Hurtado. “' I ''' , —Príttita dé iut…</t>
  </si>
  <si>
    <t>Villar, Isidoro Suarez del</t>
  </si>
  <si>
    <t>Isidoro Suarez del Villar</t>
  </si>
  <si>
    <t>…o. Esta potencia nidad de,arcédiaód yhi Tíhéo ,,cón éañongB unida, vacante en la habU decUradrt formalnacate que debía y pieria guardar el staiu catedral dé; Oviedo póir muerte.de D. Isidoro Suarez del Villar, quo. (.Meneagero.') tu *!,-&gt;; - -"V1 i D. Pe&lt;^o;^ Íé&gt; ALttJr C¡enifuegóc. ___El.dfptfj* del orden ivaortz el siguieateñtore^rcrio de un fOtriofr. 'rras-.’íl •/ &lt;y S'.:;. •-• i¡iv ' i &gt; . . Igualmente te haservido St M- conceder honores de su secre _ - Jw^Dpc…</t>
  </si>
  <si>
    <t>Villarzon, Bernardo</t>
  </si>
  <si>
    <t>Bernardo Villarzon</t>
  </si>
  <si>
    <t>Núm. 153. Martes 13 dé Diciembre de 1831. GACETA DE MADRID. ARTICULO DE OFICIO. to de infantería, 4-° d* línea, D. Bernardo Villarzon, que el brigadier coro nel del mismo querpo, y gobernador interino de esta plaza durante mi ausen ¥.1 Rey nuestro Sefiof, nuestra amada Reina y la augusta Tnfanta, igual cia, había hecho marchar estando yo en las ventas de Mismiliana, cuando re mente que SS.…</t>
  </si>
  <si>
    <t>…mna persiguió á lo* revolucionarios hasta incorporan* á la mía; fortificación de Saint-Denis (en París) ocupados. Algunos carabineros y la Comandante del tercer batallón del mismo D. Bernardo Villarzon, que •Hfjuadia nacional de los barrios mas inmediatos á las obras tomaron las armas, é Ipando la tuja llegó de los primeros á la Alquería en que se hallaban u ^faciéONMWtirar á los trabajadores sublevados. (Diario de Guienai) des, apretando el sitio; al coman…</t>
  </si>
  <si>
    <t>Villegas, Francisco Quevedo y</t>
  </si>
  <si>
    <t>Francisco Quevedo y Villegas</t>
  </si>
  <si>
    <t>…ven en habitaciones chicas y J. o El Canlroal Gil Albornoz, Arias Montano, Gonzalo Fernandez de Córdoba, húmeda* en qué respiran un aire corrompido, siendo ellos ademas generalmen D. Francisco Quevedo y Villegas, el gran duque de Alba y D. Juan de Ferreras. D. Pedro Calderón a Hernán 3. de la Barca, GarclUso de la Vega, Miguel Cortés,te lucios, y que hacen uso de alimentos crudos y de poca sustancia, por esto D. Alonso 3a a vedra , D. Cervantes de Erclita y de Josef…</t>
  </si>
  <si>
    <t>Villelc</t>
  </si>
  <si>
    <t>…e cumpliese la 'Voluntad de Napoleón, que quería que sus’ cenizas fue ragoza 4 daño.—Corufia idem idem_Santiago 1 ídem—Descuento de letras sen trasladadas á orillas del Sena, y el ministro Villelc contestóá la persona 4 razón de 4 por 100 al año.__Vales Reales consolidados 29 por lbO_J(L que le habló sobre el particular: «No podemos hacer que el cadáver de Mr. so consolidado* 84.—Deuda sin interes 44 á 5. Manuel atraviese esta capital sin comprometer l…</t>
  </si>
  <si>
    <t>Villó, Manuela</t>
  </si>
  <si>
    <t>Manuela Villó</t>
  </si>
  <si>
    <t>…Zoraida cantado por los internos D. Mariano Martin, unos, se pagar* 4 expensas de, las mejoras qué con sobrada ligereza se habían' D- Josef María Aguirré y la externa beneficiada Doña Manuela Villó. lisonjeado conseguir los franceses: que se há prometido á los Monarcas de Eu 6.a Dúo de ia Sembamü, de Rossini, cantado por la interna Doña Do ropa en precio del hipócrita reconocimiento que m&gt; habia menester la revolu lores García y el beneficiado D. Franci…</t>
  </si>
  <si>
    <t>Vinyals, Ignacio</t>
  </si>
  <si>
    <t>Ignacio Vinyals</t>
  </si>
  <si>
    <t>…eta. Primera tribulación: otras ma ha servido el Rtív nuestro Señor conceder privilegio tttcli&amp;vo yores le aguardaban en el regimiento. ¡Qué acogida para un héroe por cinco años á D. Ignacio Vinyals, vecino de Barcelona,'para dt Julio 1 asegurar la propiedad de una máquina que ha introducido: del ex■ Al verle su coronel hizo un Resto; sus camaradas hicieron re trangero, con objeto de fabricar toda clase de cardar paira las má chifla de él á Cual mas podi…</t>
  </si>
  <si>
    <t>Vístula</t>
  </si>
  <si>
    <t>…robable una batalla decisiva, pues, que se marchaba.di ki , que se hallaba situado en el pueblo de Liw (orilla derecha del rectamente contra el. enemigo. De consiguiente , el feld-mariscal Vístula), en donde se había atrincherado y construido una cabeza destacó el 4 á Zelechow el primer cuerpo de infantería, el* ter al puente. La brigada de carabineros atacó al enemigo con denue cero de caballería, loa guardias de cbrps de Lituania, y la mayor do y cel…</t>
  </si>
  <si>
    <t>Voujlenne</t>
  </si>
  <si>
    <t>…o de 28 á 31 rs. fanega: cebada, de 9 á 10 id: vino de 16 las enfermedades en las que la medicina activa és preferible á la especiante, y esta i £ 18 rs. arroba. ja activa, por el Sr. Voujlenne, doctorea medicina de la universidad dé MontpeUler, nueva edición. revista y corregida en París, traducida del francés al espaflol por ei Toledo. Trigo, de 30 á 32 rs. fanega: cebada, de 1Q á 12 id.: aceite, de profesor de medicina y cirugía el Dr. D. Rafael…</t>
  </si>
  <si>
    <t>VVilt</t>
  </si>
  <si>
    <t>…de 59 votos contra 38 el tratado de paz propuesto por la Conferencia, ha distribuido del modo siguiente la administración de ios Palatinados: el de de Londres. Varsovia al general conde VVilt; el de Sandomir al general Bumin; el de Esto ya se había previsto. La mayoría al aprobar estas.condiciones ha ce Cracovia al general mayor.‘Cuezate; el de Augustowo al general mayor de dido á la imperiosa ley de la necesidad, porque nc»&lt; le, pareció, qpe debí…</t>
  </si>
  <si>
    <t>Waren</t>
  </si>
  <si>
    <t>…rante sir P. Maleólas ha sido nombrado coman- en lo interior de la Francia es precisamente en donde deben en verdad deci dante de la escuadra de las Dunas, en reemplazo del contra-almirante Waren: dirse todas las cuestiones relativas al exterior, el navio el Vengador ha recibido órdenes para marchar á Porstsmouth. (Id.) - ¡Cuál es en efecto la cuestión interior! Es el saber si un pueblo que ha vi —Parece que el Rey Leopoldo ha: manifestado ya su adhes…</t>
  </si>
  <si>
    <t>Waren.'</t>
  </si>
  <si>
    <t>…cuadra han fondeado cerca, del fanal Gállapcr : él bergantín .Onjvr ha el fuego de los buques hizo sallar al de la ciudad; sin embargo,.la Cazaba salido con pliegos para el contra-almirante Waren.', j continuó haciendo fuego. . . . •&gt; ——Sir C. Codiingioa ha llegado i BiighieD, «a dó»* píen#* paiajr &lt;1 iar _■ A las once y media llegó á bordo de uno de lot'buque», sl Adontr, un ofi vicrao. • , ...... cial con algunos soldado* heridos. Pidió refuerzo .de g…</t>
  </si>
  <si>
    <t>Warren</t>
  </si>
  <si>
    <t>…de loa pebres católicos que acudió, sión e» de 2 i S9 libra». (Mormng-Hérald.) qurtfue necesario ocultar al joven convertido y celebras el anoto sacrificio en ____ La escuadra del almirante Warren pcrmaoace aun en las Dunas, de dottdfr una ni» separada. (El Avenir.) creemos no satdrápsra ojsrar centra la Holanda, sino que deberá probeNe- . M* Bereyer debe pesar fila ciudad de.Angnt con «lobjeto de defen mente dispertarse* y «ida uñó «V¡ í» boques que 1…</t>
  </si>
  <si>
    <t>Wat-</t>
  </si>
  <si>
    <t>…o á los soldados de la guardia real por la lealtad y fidelidad? do el'Regcnte que se fabriquen 509 picas para armar á la&gt;gente del que han manifestado por su Soberano¿=El teniente general Wat-: campo. Los holandeses han relevado y aumentado lagúárnicibn de. chin-Tench.. ' , Maestricht. « t;is suscripciones recogidas hasta él dia compondrán la súpu' En el Verdadero Patriota, periódico que se publica en esta, de 214 libras esterlinas (unos 5,354 fran…</t>
  </si>
  <si>
    <t>Wautier</t>
  </si>
  <si>
    <t>…cule} el enemigo hace fuego sobre los labradores qué dades que acabo de ajustar—El comandante en gefe del ejército, Príncipe de procuran salvar su cosecha medio Sumergida ya, y él general Wautier perma Onnge¿sGu¡llermo.” nece tranquilo espectador de esto* desastres y ruinas. La inundación del agüé VAISBS-1AJ0S. . . talada se extiende en el djt á cuatro legua del Capitalem-Iiam, y la llove Bruselas 22 de Agosto. diza acabará de destruir el resto de las…</t>
  </si>
  <si>
    <t>Wcllington</t>
  </si>
  <si>
    <t>78</t>
  </si>
  <si>
    <t>…s, habiéndose fijado el tér cipe de Orange, que en ot ro tiempo estuvo a su sueldo en calidad mino de 7 meses para su entrega. El precio convénido ba sido el ^ 7 , de avudantc del lord Wcllington, y cuyos antepasados,opreso de 28 francos por cada fusil. res oe Holanda, fueron por esta misma rizón los constantes ami gos de la Gran Bretafiá, y los enemigos de la patria.” FKAtfCIA. ' ( '• " Hizo ver que no créia que la guerra estuviese tan próxima París…</t>
  </si>
  <si>
    <t>Wclüugton</t>
  </si>
  <si>
    <t>…no se dos algunos súbditos dé S. M. Británica, había pedido satisfacción el gobierno, .confirmarían las desagradables noticias que circulaban hace,días; mas por des y que el mismo duque Wclüugton había declarado que era' muy dificil gracia eran sobrado ciertas. ' oponerse i que el gobierno francés, que tenia los mismos motivos de queja, . ; Hé aquí los hechostprincipales, que citados simultáneamente porcia cor procurase también obtener satisfacción de…</t>
  </si>
  <si>
    <t>We-</t>
  </si>
  <si>
    <t>…itado la delicadeza británica, y de Julio; ¡cuán satisfechos estáis!_Satisfechos! Nosotros que somos los chas sobre todo el zelo y la envidia de Tos comerciantes y fabricantes. El lord We- queados, nosotros que todo lo hemos hecho, y á quienes nada se ha dado, ¡de llington ha vuelto á ganar el favor, y es probable que tan pronto cemo esté qué hemos de estar satisfechos? ¡de haber derribado un trono que aun subsiste, concluido el asunto de la re…</t>
  </si>
  <si>
    <t>Weissenhof</t>
  </si>
  <si>
    <t>…nión, y por esto los .polacos, que SS. AA. RR. los Sermos. Sres. Infantes. atendiendo al denuedo con que combatió en Dobre, le proclama ron generalísimo. El príncipe Radziwill, el general Weissenhof, Excmo. Sr.: Conformándose el Rey nuestro Señor con lo que y,otros tres,han hecho dimisión dé sus mandos, ó fueron suspen entre otras cosas ¡ha propuesto á S. M. el consejo de Sres. Minis sos de sus destinos. El gobierno polaco ha dado orden para formar tros,…</t>
  </si>
  <si>
    <t>WelliiipfÓn</t>
  </si>
  <si>
    <t>…peats^ éti|..¿ loada ds^reofbqrg,, cn rjonde lá ápafiéiicia de, alianza, ¿anibiara' él ministerio,'"'de .país ¡(lord están alojados.;,■ V \.ú feiréy) pórxél mifiisterio dé'guerra (lord WelliiipfÓn)'qijé dirigi ;t-':r:on Lps soldados llegará* ;piuy cánsadps por • las ¡marchas forzada? rá todos los negocios del gobierno, y suspenderá’ él bilí ' de la re que acababan (le hacer. Áqui no se duda que Mj» líelliird ha¡ forma; porque es: menester desengañarse,…</t>
  </si>
  <si>
    <t>Welling-</t>
  </si>
  <si>
    <t>…rdenes cho sobré l6s vihós de Frtriifcía y dé Portugal. , J que la anarquía ocasionará; pero lós Atas temibles y por consi-i Ef» Jt tnlséhó t¿nlldo! f ¿ftft finís energía habló el lord Welling- guíente los mas dignos de llorar son, otros. Cuando las autoridad ÍÓn; pero at p?ópjó tíémpó ¿Ohfésó que Ao creía que losMinis- des qiie «tan encargadas de hacer respetar el ordéñ público son Irós hübieséh tenido intención dé quebrantar los tratados existen-…</t>
  </si>
  <si>
    <t>Wellingtdn</t>
  </si>
  <si>
    <t>…materiales que Grey acabó de contestar al lord Aberdeen, todos fijaron la vista, ‘los citados por el Diario de Vertiere, que ya no querían reunirse dice un periódico ingles, en el lord Wellingtdn: su nombre reso ú un país en donde habían tantos elementos de desorden, y en don nó por todas partes; asi que, al tomar la palabra en esta circuns de eran tan débiles las autoridades. Ved aquí los hechos que nues tancia se le puede considerar como el mandatar…</t>
  </si>
  <si>
    <t>Wéllington</t>
  </si>
  <si>
    <t>…lven á seguir su curso, y. «1 al parecer próximos é inevitables, que para libertarse del mal oro es buscado con menor solicitud. (Globo.) que amenaza se considera necesario que el lord Wéllington vuelEl sábado 24 á las cuatro de la tarde .hubo consejo en el de-, va 4 tornar parte en los .negocios- Se trata Üe elevarlo al mando partamento de Negocios extranjeros. Asistieron él Jord Canciller, en gefc del ejército , y algunos añaden que se le ha encarga…</t>
  </si>
  <si>
    <t>…anca en señal de sumisión- i su legítimo Soberano. El é lo que parece, nuevos adelantamientos en sus proyectos. Ya el gefe manifestará que S. M. admite á los habitantes bajo su pa lord Wéllington ha tenido varias conferencias con el Rey, Unos trocinio ; y que las armas de la ciudad ó pueblo deberán reco suponen que se trata de confiarle la formación de un nuevo minis gerse. Los gefes militares rusos tomaráp al punto las disposicio terio, y según otros…</t>
  </si>
  <si>
    <t>Wellington</t>
  </si>
  <si>
    <t>…el Si*» ha psado ya por Wilna. Constitucional de 23 del.corriente., ■ , _ El príncipe Czartoriski, que quería renunciar el cargo dé pre&lt; : »El Rey ha hecho up magnífico regalo al lord Wellington sidente del gobierno, ha consentido, á fuerza de las muchas iris— con motivo d?l aniversario de la batalla de Water loo. Consiste EÉacias que sc le han hecbo, en cóatinuax sirviendo aquel destino. ' ep un eaUe , en el que están e^cuipidas todas las condecenci…</t>
  </si>
  <si>
    <t>…*1 »La Inglaterra está amenazada de caer otra vez bajo el yugo de la aristo expreso que ha traído esta noticia me dice que esta mañana 4 las tres se oían cracia. El ministerio del lord Wellington tiene 4 lo que parece la mayor pro descargas de artillería hacia la parte de nuestras esclusas.” babilidad del triunfo. El bilí de reforma se suspenderá; y al punto se decla Se decía ayer que el general Belliard debía ir 4 Flandespara interponer rarán abierta…</t>
  </si>
  <si>
    <t>…s que causa £ la sociedad la costumbre de mezclar tas. (dilÍM.) - 'en las cárceles y casas de corrección £ los vagos menores de 16 años con los —.Continúa mejorindoae la talud del lord Wellington. malhechores; exponen su opinión acerca de los delitos de conspiración contra __Con fecha 1Á del oorrient&amp;escribcnde Mijford lo quesigue: , , el Estado; de vagancia y de mendiguez supuesta; y la Cámara aprueba el ar «Esta ciudfi^Siie'Btta alíom'ha-astaiíjó li…</t>
  </si>
  <si>
    <t>Wellutgton</t>
  </si>
  <si>
    <t>…e compuesto de los mismos individuos que el del día anterior: antea s inmediatamente, el regreso, de Mr. Peel, del de concluirae entraron en él el marques de Lanádowne y el conde. lord Wellutgton y de todo el antiguo ministerio «dicto al siste Carlisle, que venían el primero de Ben-Wood, y el segundo de ma de coalición europea capea Francia.’’^ j. . Brighton. La sesión duró tres horas, y lord Durham no asistió ——Scgunlas, últimas noticias de Roma, la…</t>
  </si>
  <si>
    <t>Wengierski</t>
  </si>
  <si>
    <t>…la acción de habían sucumbido ó muerto de la epidemia ascendía á 4^43* (&amp;• dt Frusta.) Ostrolenka, por insinuación del generalísimo. También va á reuní rseal ejérci Idem 19. to el general Wengierski , que había sido separado de él. No se ha confirmado la noticia de haber evacuado ios rusos la ciudad de El 3 al medio día se trasladó el cuartel general del feld-mariscai desde Brzetc-Litewski. Malzice á Lowiecz, igualmente que el gran duque Miguel que vino…</t>
  </si>
  <si>
    <t>WeUington</t>
  </si>
  <si>
    <t>…at^rra. i ( ' ".'‘l‘77■ 7 justa 14. ■ 5!U“-' Para acaba? de caracterizar la dediericiápólíftcá del gabinete r En ^pél finó, pápe! 14 «.,en táfiíeté 44. ’ ! . . r del P^laij-Royal, lord WeUington; que antes de la sesión había “ Semana santa en' Iatin y castellano ,8.*; papel 26 n. / pasta 20* tenido; ¡urucopferMci» con,él embajador de España y pónéteft- eñ tafiléte 4/. ■ 7 - .■ , yiadq'.^é 1)r Miguel, íu.heenó observar que una invasión de Fran- Sísfem…</t>
  </si>
  <si>
    <t>WhanclifFe</t>
  </si>
  <si>
    <t>…territorio belga, En seguida el marques de Bute habló contra el bilí. ó permitirles residan en el pueblo, cantón, distrito ó provincia que les designe. Después tomó la palabra el lord WhanclifFe para asegurar que se le habia 4.0 Si á un extrangero se le encontrase fuera del pueblo, cantón, distrito hecho entender que la adición del modo como la habia propuesto, podia pare ó provincia que se le designó para su residencia, podrá afrestarle la fuerza ar…</t>
  </si>
  <si>
    <t>Whancliflfe</t>
  </si>
  <si>
    <t>…todo lo que dijo el maris «Pues yo pregunto ahora, ¡se atreverán á desecharloY si esto, exclama cal Soult cuando dió) su parecer sobre la trasmisión del derecho hereditario de el lord Whancliflfe, no es una amenaza directa : si esto no es un ensayo par» la dignidad de Par; pero como el discurso fue largo, y &lt;1 honorable mariscal intimidar con la fuerza numérica á esta Cámara, confieso que no sé lo quesera. ocupó) mucho tiempo en perorar, el pobre Huss…</t>
  </si>
  <si>
    <t>Wharneli</t>
  </si>
  <si>
    <t>…efóriija «p Ijí Gaceta, de Áujgsburgo dice: -/ la Cámara -de íós .Lores con motivo de umu njpcipf1 .que, Hizo el 1. «La crisis no puede tardar en manifestarse.Los francwes bareler lord Wharneli^'para qué |é', presentasen á Ja.pámafá estatjos ^1 .gidp lV parte mas.detestable: no pueden vivir sin libertad» y sin censo de la poblá^ipn de Inglaterra. I^tos j¡$lád$s., le parecím ty1 ^cipbargp,,. no saben uwr de ella. Éí espectáculo de esas'contíeninteres…</t>
  </si>
  <si>
    <t>Wharnelitt'e</t>
  </si>
  <si>
    <t>…vicción., tinúan marchandoháciá Pujfusk por los caminos de Grodnó ^ • Después de esta discusión anticipada del bilí se adoptó la moRowno. (Observador avsfrldcó.’) . . . •cion ,^ei lord Wharnelitt'e, y en seguida se levantó la sesión i ” ' ''íkow^riiá. ■■ .las dos y media. ‘' tendrá 31 de. Marzo, , . La Cámara de los Comunes continuó la discusión sobre la Es El ’Stdf anuncia qúe el, príncipe de* Íiéjpnia-Coburgpi será tá civil y el presupuesto de iparina…</t>
  </si>
  <si>
    <t>WhirncUflv</t>
  </si>
  <si>
    <t>…pero en su lugar ut ptweatará tm biU conciliador, Vístula por junto á Dobrzykowo, levantaron tu puente y le trasportaron por . es decir, un bilí que pueda convenir al partido «leí lord WhirncUflv, y tam el rio abajo harta Plodc. Dede aquí te dirigieron al bajo Vístula y tomaron bién i íos obispos. Entre tanto, todas atas explicación» no» dan margen á re» posición junto á Wrozlawok, en donde cenaron otro puente, por el oue pa- - flexión» muy «olorosas.…</t>
  </si>
  <si>
    <t>WiciochoutEl</t>
  </si>
  <si>
    <t>…y la vanguardia mos: 1,500 muertos, entre loa cuales lo fueron los valientes te rusa los persiguió hasta las inmediaciones de Mingozv. nientes coroneles conde Jules Malachowski y conde WiciochoutEl general Thielman estaba destinado á observar el país que ki, el cual , habiéndose tirado al agua con su escuadrón para pasar Hedía entre el Vístula, el Wieprz y la calzada de Varsovia. El i nado el rio, pereció en él.,Aun no se ha publicado el parte ofi gener…</t>
  </si>
  <si>
    <t>Wielezimki</t>
  </si>
  <si>
    <t>…f' GÁIIT*|A. m. ■ "*ar la guarnicioa de esta plaza federal.; v Cracovia i* teEntro*-- v.. ‘fíV ■ El general mayor Mr. de Buscbe mandaba- las -tropas que le Parece que el teniente coronel Wielezimki .que y» «tf de . enviaban contra Gottinga, en cuyo encargo ha manifestado mu— regreso en Varsovia, ha sido mejor recibido de lo que se creía, / Vicho vigor y energía. Los gefes de la insurrección se fugaron ocul que su comisión no dejará de tener buen resulta…</t>
  </si>
  <si>
    <t>Wiliaminoff</t>
  </si>
  <si>
    <t>…130. Los Agentes, de: Cambios deíía£rid'fÓrmaráh un Coligió 'sepa- Art. ■ , XUSIA. Petenburgo 5 de Setiemhre. i^ik».uc im 4UUITUIUW. w u ^ud^i jiijoibdi aeran anua'* .,^1,teniente general Wiliaminoff 111 ha sido nombrado comandante de las- les: su nombramiento se .haráj á_' pluralidad absoluta deVótós éíijunta eenet'al , tropu,fítuadas en las líneas del Cáucaso, y dé los cosacos del mar Negro, re i del Colegio , y se someteriai lá aprobación del Intendent…</t>
  </si>
  <si>
    <t>WilliamRussell</t>
  </si>
  <si>
    <t>…en territorio belga un ejército francés. Para cer comerciante de lodos los gastos necesarios para los alimentos, medicinas y asis ciorarme de este hecho resolví enviar un oficial; lord WilliamRussell se re tencia, no solicitando otros auxilios que los del arte, los cuales redama. (/di) tiró, y yo continué avanzando. Aunque el enemigo huía por todas partes, con FZUSIA. todo al acercarme á Lovaina le hallé dueño de una posición muy ventajosa en las alturas…</t>
  </si>
  <si>
    <t>Wirmbs, Bartolomé</t>
  </si>
  <si>
    <t>Bartolomé Wirmbs</t>
  </si>
  <si>
    <t>…tar la portada y prólogo, de cada individuo, de la especie humana. Fundar la moral sobre el interes es de buen papel y tetra, y ademas de 10 láminas de igual tamaflo, grabadas por Don Bartolomé Wirmbs. Se hallará en Madrid al precio de 16 rs. en la librería de Viana destruirla, y hacer á la codicia el móvil de las acciones. y en el almacén de música de D. Josef León, y á 18 en la* principales librerías de A tan pernicioso principio se deben no solo los hor…</t>
  </si>
  <si>
    <t>Wític</t>
  </si>
  <si>
    <t>…'cafi0nes.cn uña buena posición, mientras qúe la caballería for-; Fraga para abrirse camino hicia el oricnte deFolonia, se hallaba comprometido iHilM'cl alá izqúierda.Xuego que él conde Wític tomó susf disposiciones , dió , por su debilidad’ñuinérica. El feld-maríscal accedió i este solicitud, y .maa«adán al reginuento daéoeacos del Hcrtmanay dsGrcckbor para que atacase dando echar un pücnte sobre al Vístula á legua y media de Varsovia, pasó</t>
  </si>
  <si>
    <t>Witt</t>
  </si>
  <si>
    <t>…de ¿I, la Rea dose al norte hacia Wyskowa y Sultusk*. se dice que por parte orden siguiente: Excmo. Sr.: He dado cuenta al Rby nuestro Se- de los rusos avanza sobre este punto el general Witt. £or del oficio del Subdelegado principal de policía de esta corte Ayer y anteaser pasaron el Vístula algunos regimientos (de de 4 de Diciembre último, en el que al mismo tiempo que parti infantería que se hallaban en Varsovia. El cuartel general se puso cipa…</t>
  </si>
  <si>
    <t>…ipstilidades. Dice también que en todas las cla Lublin, á la derecha del Vístula. El feld^-mameal ha comunicado ses-reina el mayor^entusíasmo contra los: belgas. ...... •orden al .general Witt para perseguir al general, Dwcrnicki. El ------ La mudanza de. ministerio que ha habido en Francia da i en general polaco Scembeck ha hecho dimisión de su cmpleo. . tender que se- harán todos los esfuerzos compatibles’con el honor La temperatura sigue cada di…</t>
  </si>
  <si>
    <t>…ó hacía la calzada de Se- que conduce á Lublin, y cerca de Wnonow, entre Opolo y Belroczyncr. una división al mando del general Faest, con el objeto zyee, encontró el ejército del general Witt, cuyas fuerzas ascen de que cayese sobre el flanco del enemigo. Asi se verificó; y el dían á unos 249 hombres con 30 piezas dé artillería. El general qoqshue duró hasta las siete de la tarde Varias cargas dé caballe Sierawski, en vez de evitar un combate con…</t>
  </si>
  <si>
    <t>…linea, 3 fragatas, 2 corbetas y 10 ber cos el alcancé dér enemigo; y el mismo día por la tarde se dió gantines. Los preparativos .se hacen con una actividad’nunca vista. orcen al general Witt para que adelantase sobre Rozam con la Qué ganara d gobierno de Luis Felipe con pedir explicacio vanguardia compuesta del 2.a regimiento de granaderos de la 1.* nes al gabinete ruso 1 Nada, probablemente nada. Conseguirá una división de infantería y muchos re…</t>
  </si>
  <si>
    <t>…ten duda según el boletín del cuartel general ruso. El feld-mariscal Pas- sión del mql, y acostumbrémonos á estas imágenes de muerte. Este kewitcn manda el centro, la izquierda el general Witt, y la de es el crisol que debe purificarnos, la lucha en que la religión re recha, compuesta de la guardia imperial y de Ja vanguardia, la cobrará su imperio sobre unos entendimientos extraviados sobre mandan ios generales Toll y Pahlen; con este orden marcha…</t>
  </si>
  <si>
    <t>…dar á nuestra capital. El vicegobernador trabaja en La vanguardia rusa mandada por el príncipe Schachoflfskoi y proporcionar armas á los voluntarios que se presentan para coope el conde Witt se ha adelantado hasta las cercanías de Varsovia, rar á la defensa de Varsovia. Esta mañana á las siete se reunieron sin que lás tropas polacas les hayan puesto el menor obstáculo; los vecinos, y con el ayuntamiento delante marcharon á trabajar Avisan de Litu…</t>
  </si>
  <si>
    <t>…udad los restos de la carava Blonia, siguiendo nosotros este movimiento. La vanguardia mandada por el na. Hace ya dos meses que la peste se está llevando diariamente algunas perso general Witt, y Compuesta de la brigada de infantería MurawiefF, la primera nas. Esta plaga ha venido por Acre y Bayrout: solo Dios sabe lo que nos su división de granaderos, el primer regimiento de coraceros, el i.° de huíanos y cederá si el cólera invade á esta populosa…</t>
  </si>
  <si>
    <t>…yor Anrep man hacía sobre Lowicz; y hasta que este último punto se halló ocupado por la dó suspender la persecución de la caballería enemiga, y se dirigió contra la vanguardia del conde Witt, no marchó este cuerpo sobre el pueblo de Boczki, infantería que tenia á la derecha del Warta. teniendo su vanguardia cerca del de Jasienec: lo demas del ejército se halla «El bien dirigido fuego de nuestros dos cañones, y las vigorosas cargas de •hora en la…</t>
  </si>
  <si>
    <t>…orrien bre de las autoridades municipales á los habitantes de la capital, que el gene te las siguientes medidas propuestas ¿ virtud de Real orden por la Junta su ral de caballería conde Witt había sido nombrado gobernador de Varsovia; prema de Sanidad para preservar al reino del contagio. que el general-mayor barón Korff era el comandante de la plaza, y que de 1. » En las dos fronteras al Occidente jr Oriente del reino se designaría consiguiente…</t>
  </si>
  <si>
    <t>…onces los documentos relativos á esta cuestión: de esto infie ver á sus casas.” ren algunos que el ministerio prevé que dentro de poco se va á cerrar la sesión Gracias al zelo del general Witt, gobernador de esta ciudad, se ha resta del Parlamento. En efecto, parece .que los ministros están convencidos de que blecido en ella la tranquilidad: todas las tiendas están abiertas: los palios y el lili de reforma será desechado en los primeros dias de la…</t>
  </si>
  <si>
    <t>…zmente, y con un zelo de los valientes que sucumbieran en él. _ extraordinario y recomendable, el comandante principal D. José de .Trillo, Se El gobernador general de «sta ciudad, conde Witt, ha publicado la orden han ocupado desde que llegaron á Dueñas en las pbias que van referidas, des siguiente:</t>
  </si>
  <si>
    <t>Witt, Cons</t>
  </si>
  <si>
    <t>Cons Witt</t>
  </si>
  <si>
    <t>…tenido á bien Ja divina Providencia enviarnos otra nueva adic de coraceros, 6 de húsares, y 72 piezas de artillería. El del conde ción. Nuestro amado Hermano el Cesarevjtch 7 gran duque Cons Witt se compone de 8© caballos y 72 cañones. Una división de tantino Pawlovitch ha fallecido el 27 del corriente en Witebsk 133 hombres de todas armas y 13 cañones bajo las órdenes del de resultas del cólera morbo. Con el mayor sentimiento, pero so conde Pahten y…</t>
  </si>
  <si>
    <t>Wittz</t>
  </si>
  <si>
    <t>…para continuar sos, que hacia su infantería, mandó varios cañones para protegerla, en su resistencia contra los egipctdsí Dicen que sobre este parti yr.envió, al mismo- tiémpo al general Wittz con ^ escuadrones cular Mehmet-Ali ha pedido explicafiones á los tres almirantes.” para-atacar al enemigo en el terreno que se iba abriendo.. ^Correo At »Fn este momerito, sin embargo, se vió precisado el mariscal ■ / \ J,; ... IOIONIA, j'.j i;.,' ~ , 1 Diebi…</t>
  </si>
  <si>
    <t>Witwinski</t>
  </si>
  <si>
    <t>…oa lord John Russéll. Se le permitió llevar consigo ademas de su ayudante de campó, ” Los condados se dividirán en-distritos, y para cada uno de es al teniente coronel Osinski, el capitán Witwinski, el subteniente tos se designará un punto-jora la reunión-ó. junta electoral. Grotkowski yKrisinski. Escolta al general y ácstos oficiales di »Las universiríádés de Oxford y de Cambridge no tendfán.decapitán de húsares húngaros conde Horwartb. .0 xecho &lt;fc vo…</t>
  </si>
  <si>
    <t>Wlassoff</t>
  </si>
  <si>
    <t>…ciende á dos columnas, y para descubrir al mismo tiempo hasta donde llegasen; y se encar millones y medio de francos. Ayer recorrí toda la ciudad, y me horroricé al gó al teniente general Wlassoff que mantuviese las comunicaciones entre Docver el espectáculo que presentaba. La fortuna ha sido que estos malvados solo toroflf y el conde Pahlen, con el objeto de hacer inútil cualquiera tentativa de querían dinero y-mcrcancías. Los comerciantes extrangeros…</t>
  </si>
  <si>
    <t>Wlawoff</t>
  </si>
  <si>
    <t>…::-:, v' ¿ cuatro movimiento hizo retrogradar sobre Modlin á toda* hs Art. 17. Las comisiona de revisión. desempeñaran las atnbu- partidas que discurrían por aquella comarca; y el general Wlawoff ciona que &lt;Jes corrapondfn del modo que la marca él referido ha avanzado ya con su* cosacos hasta Plock sin i haber encontradlo Real decreto de 8 ,de Febictp de 1827 .cpn'las modificaciones y tropa» polacas. aclaraciona.prevenidas en órdena posteriora, y las1…</t>
  </si>
  <si>
    <t>Wlodeck</t>
  </si>
  <si>
    <t>…. orillaizcuerpo no tiene sino otra división de caballería,'compuesta ¿dbi quierda del Escalda , y.dcígran ducado de tuxembu r co. f, cuatro regim’iéhtais de lanceros al mando del general Wlodeck. : • El protocolo dei .17, y Us nótas que. se han pa^ado, por cuna y El general Pablen r.° que níanda 409 hombres 1 se challa 7a'cu otra pirtfr , no,tardarán en comunicarse alcongreso. No debéperWilná con algunos regimientos, y lo raíante de su ejército;!*: d…</t>
  </si>
  <si>
    <t>…encargado de donde se infiere que los rusos están perfectamente instruidos de entretener al visir. ^cuanto pasa en Varsovia, como lo prueba una carta del general EVSIA. . Rosen el general Wlodeck, en donde le anunciaba el día en que él general Klopinscki había abdicado la dictadura, y el en que el •Ptter¡burgo 9 de Abril. general -\Vcissenhof había hecho dimisión del mando en gefe del Se acaba de publicar el siguiente ukase de 3 del . corriente. ejérc…</t>
  </si>
  <si>
    <t>Wlodelc</t>
  </si>
  <si>
    <t>…están armados ni equi gueitío, que es del partido'mas liberal. Florez h? ;marchado tam pados. bién contra Urdaneta; y se dice que Bendel ha sido asesinado. Co— Por los papeles del general Wlodelc, cogidos en el campo lozaf, San Benito Abad , el Carmen, Suice y otros pueblos se hu de batalla, se ha venido en conocimiento de que los rusos saben ‘levantado en favor de los dé Soledad. exactamente todo lo que pasa en Varsovia. (JM. de las C.) : En la Gacet…</t>
  </si>
  <si>
    <t>Wltt</t>
  </si>
  <si>
    <t>…átinado de Plbclé, ... girse i otfó punto, ha. vuelto á entrar en aquella ciudad una divi Concluye manifestando que el día 28 de Febrero se presentó sión rusa bajo las órdenes del general Wltt. Al abandonar los ru én las avanzadas, del general Sacken él teniente coronel Swahnski sos las'posiciones que ocupaban al frente de Praga, marchó trasde del 8.° de infantería polaca. Esté oficial,'que fiel á sus juramentos etlós un déstácamento de tropas lige…</t>
  </si>
  <si>
    <t>WmmR</t>
  </si>
  <si>
    <t>…--Sé cita á todos los ácreedores á loe bienes quv han quedado bÉtitutiopes philbspphitfe et mathematicáe, por Eximepi, 2 por fallecimiento de Doña María Elizalde, xiud^ que fue de Don WmmR? marqúiila,-papél28 rs;, pasta 38js.. , •. Facundo.Arrtagoitia y vecina de esta corte , pav» que «n el. término T&gt; studiis pliilosophicis et mathcmaticis, por Eximeni, de 30! dias acudan.á deducir, su derechoi.ant z el Sr. Modet, del 8.? matquill* , pspel .9;…</t>
  </si>
  <si>
    <t>Wolinski</t>
  </si>
  <si>
    <t>…ompletar las tripulaciones de los buques: que- se jia mandado tro de pocos dias saldrá para regresar á Berlín. armar el Belvedere, de 42 cañones \ para pasar inmediatamente al El ‘conde Wolinski, gefe del estado mayor del ejército dd Mediterráneo, habiendo recibido yai su bordo 15. marineros y remo de Polonia, ha salido para encontrarse &lt;ccn el ex-dictador -mas de 30 supernumerarios., para la .escuadra que está/destinada Chlopicki, quien se viene á e…</t>
  </si>
  <si>
    <t>Wurtemberg, Adam de</t>
  </si>
  <si>
    <t>Adam de Wurtemberg</t>
  </si>
  <si>
    <t>…. El nuevo biil, aunque diferente del antiguo en algunos pormenores, será no obstante en todo conforme con los principios contenidos Varsotia 7 de Norírmbrt. en este.” S, A. R. el príncipe Adam de Wurtemberg ha salido para Wengeroóv. ____Aseguran que en el último viage que el lord Brougham hizo i Brighton Dentro de poco se sabrá la resolución de SÍ M. 1. respecto á las tropas presentó a S. M. una liste de las personas que podían ser elevadas á la dignidad que han…</t>
  </si>
  <si>
    <t>Wurtemberg, Alejandro de</t>
  </si>
  <si>
    <t>Alejandro de Wurtemberg</t>
  </si>
  <si>
    <t>…por el camino real de Ka- lish. El último escuadran del regimiento de Tver marchaba un poco mas so acsM. bre la izquierda, y un escuadrón del regimiento de dragones de S. A. R. el duque Alejandro de Wurtemberg quedo en la ciudad para mantener el orden, S. Petersburgo 1S de Agosto. Entonces se dejó ver por la orilla del Warta una columna fuerte de infantería Parte del general en ge/e del ejército ruso fecho en Lowicz á S de Agosto (1). con tres escuadrones, que adel…</t>
  </si>
  <si>
    <t>Wyleiinski</t>
  </si>
  <si>
    <t>…rovin , . POLONIA. cias-unidas dé los Países-B.i¡os, como subversiva del derecho de Vanovt* 16 de Entro. gentes, y enteramente incompatible con los sentimientos de amisEl teniente coronel Wyleiinski, quien condujo ! Petersburgo .ttd que cinco Potencias han profesado hasta ahora i S. M. «Considerando sin embargo que ja Europa no puede esperar Jos pliegos del dictador, después de haber tenido una corta.entre de Jos esfuerzos de up soloEstado, por gloriosos…</t>
  </si>
  <si>
    <t>Wylezynski</t>
  </si>
  <si>
    <t>…ngratitud á se Varsovia 13 de Enera. mejante beneficio. No creáis que vuestro auxilio pueda ser de al guna utilidad á la ciudad y á sus vecinos; al contrario, solo pue El teniente coronel Wylezynski, á quien el dictador envió de; causar su ruina. ■ ; ■ , , á S. Pctersburgo, llegó á esta el dia 7 á las tres de la mañana, con »St la ciudad no se somete voluntariamente, se recurrirá a la . pliegos para Mr. Soboíewski, presidente que era del consejo ad fuerz…</t>
  </si>
  <si>
    <t>Wynhford</t>
  </si>
  <si>
    <t>…interrumpido muchas veces por los murmullos del partido de. nación, y que debería verificarse en la noche del lunes: en esté caso si la ma oposición. Cuando iba a tomar la palabra lord Wynhford pidió la Cámara-que' yoría no es considerable, y que merezca fijar la atención, imponiendo al parti se suspendiese la discusión hasta hoy i las cinco, y asi se acordó. Se cree que do opuesto, los ministros, según se dice.harán la dimisión de sus destinos. De…</t>
  </si>
  <si>
    <t>Xedochowskt</t>
  </si>
  <si>
    <t>…fortificación los rusos á las tropas al mando del general Rozyski, este general habia deupaque se han hecho en Varsovia.” rccido, y que ocupó su lugar, y se encargó del manilo el conde Xedochowskt. - ídem 2 de Octubre. Cracovia 20 de Setiemire. El Diario militar de ayer anuncia que el general Knesebcck, ayudante geEl periódico titulado Correo de Cracovia, que sale á luz en esta ciudad, neral de S. M., ha sido nombrado comandante en «efe de los cuerpos…</t>
  </si>
  <si>
    <t>Xorr, Francisco Raiiz de</t>
  </si>
  <si>
    <t>Francisco Raiiz de Xorr</t>
  </si>
  <si>
    <t>…nto bel la Ca|^)¡e« a libre de todopágp« i los/ticaides ordinariosde Jn,- al secreto denlas delaéiantóuse guardé! inviolablemente, -poniendo brique í&gt;. -Antonio del Rio, Ribcroc y D. Francisco Raiiz de Xorr pliego resérvado de ellas1, cómo-se hace eñlas otras causas defrau res, al de Bcnahabis D. «Manuel Ruiz Rubio., al de lgualeja Don de , siguiéndose las demaridas por el oficio..fiscal, comunicándolo Pedro Montesinos, al de Pugerra D. Cristóbal. Jaxillo, al de…</t>
  </si>
  <si>
    <t>Xvi, Luis</t>
  </si>
  <si>
    <t>Luis Xvi</t>
  </si>
  <si>
    <t>…les. Hutía , Alemania y Prutia. No fueron favorables á la nuera doctrina moral las eminentes Si solo por descuido de ios gobiernos puede introducirse en las virtudes del siguiente rey Luis Xvi; pero su carácter dulce, y su naciones una opinión contraria á las leyes fundamentales existen-' deseo de popularidad, era la circunstancia mas ventosa para dar tes, mal habrán podido progresar las ideas democráticas en los tres derechos de naturaleza á las i…</t>
  </si>
  <si>
    <t>Ya</t>
  </si>
  <si>
    <t>…acabó para siempre? ¡No la ciudad en cuanto ló permite La ^vigilancia de la agentes depo- .habrá remedio para esta obcecación ? El Monitor nos lo dirá. ■ licía. (¡Coi.) • - . » P. D. Ya no hay que esperar á mañana.- Esta, noche á las $ se Paréceque en Alemania; y; sobremodo en Prasia, temen que ha publicado segunda edición del Monitor , qué trae el arreglo de ;las;reliquias del ejército polaco intenten abrirse pasó á mano arma finitivo del m…</t>
  </si>
  <si>
    <t>Yarto, Tomas de</t>
  </si>
  <si>
    <t>Tomas de Yarto</t>
  </si>
  <si>
    <t>…años, soltero , paisano, cabrero, que fuecl que dió ba el todo y la caballería; asi como el teniente coronel graduado muerte al referido Manzanares. del de infantería J|| la Reina D. Tomas de Yarto, gefe de la co Siendo cuanto tengo que manifestar á V. S. para su satisfac lumna de infantería, y el de igual clase D. Miguel de Alcega que ción. Dios guarde á V. S. muchos años. Ronda 9 de Marzo de tenia á sus órdenes una columna móvil compuesta de infanterí…</t>
  </si>
  <si>
    <t>Yarzi, Miguel María</t>
  </si>
  <si>
    <t>Miguel María Yarzi</t>
  </si>
  <si>
    <t>…iene al fin la devoción para el día 19 de cada mes, y está de; D; VioetMe Riñz AlbilloéyD. Andrea Sánchez Recalde, 4 adornado con una estampa, á 8 rs. en pasta__El Ayo dt la juven D. Miguel María Yarzi, D. Julián Cerezo y D. Manuel Fernan tud cristiana de ambos sexos, a quien instruye en los deberes dt dez Espíndsa.' : la Religión y en los de la sociedad, un tomo, en 8.°, á 10 rs. en pasta. Véndense en las librerías de Hurtado y de Villa. . : Otra vez los r…</t>
  </si>
  <si>
    <t>YVurremberg, Alejandro de</t>
  </si>
  <si>
    <t>Alejandro de YVurremberg</t>
  </si>
  <si>
    <t>…il de 1823: deberán irse á sus casas ó á los gobiernos inferiores. que se haga lo mismo con respecto i los empleados cesantes clasificados, dando S. A. R. el general de caballería príncipe Alejandro de YVurremberg ha curso á los expedientes las autoridades directivas de los ramos á que hayan'per salido para inspeccionar el camino de Mosco\v. tenecido; y que las solicitudes que hagan con el mismo objeto los cesantes no Ha llegado á Tiflis el general barón Rosen, comanda…</t>
  </si>
  <si>
    <t>Zaliérski</t>
  </si>
  <si>
    <t>…i y el capitán Treñibitzki lian sido depuestos de sus des El ala izquierda del ejército holandés ha debido ocupar í Tontinos. ' , ; \ _ . : / gres y á Saint-Trond. ! i Él teniente coronel Zaliérski; que mandaba en el palatifiado - r !El'8,de Agosto se dispersaron cerca de ■ Saint-Trond algunos dé Áugustowo un cüérpó' de51200 hombres con la artillería cor^ batallones de. ía guardia cívica, de resultas de un ataque que iés vespóndiénte, ha vueltd á Varsbv…</t>
  </si>
  <si>
    <t>Zaliwski</t>
  </si>
  <si>
    <t>…y K«- " Otra columna de unos 700 rebeldes «le- infantería- con dos es minski se hallan entre los primeros, cómo también muchos oficuadrones de la caballería, al mando del teniente coronel Zaliwski, ciales superiores. El 27 es tabú el ejército polaco en Pultusk. ’*salió-de Shorzel y se dirigía precipitadamente para reforzar la (G. dt Estado.)primera; pero apenas supieron la derrota de sus compañeros, M i..,.. . Nuestra Gaceta oficial inserta el siguient…</t>
  </si>
  <si>
    <t>Zaliwskt</t>
  </si>
  <si>
    <t>…to se Je concedió; mas sin do tomase la columna del general Romarino y el destacamento del teniente embargo, antes que espirase este término, se presentó á nuestras avanzadas el ■ coronel Zaliwskt, que se hallaba al otro lado del Kaczew. parlamentario sin la respuesta definitiva, bien que anunciando únicamente de Idem2i. palabra, de parte del conde Krukowiecki, que se hallaba reunida laDieta para En los últimos cuatro días desde el 16 inclusive hasta e…</t>
  </si>
  <si>
    <t>Zambam</t>
  </si>
  <si>
    <t>…San Gregorio: ea cierto que la bula de institución no se conoce todavía; pero En Petersburgo, donde se cuentan 3509 habitantes, enfermaron 7737:"de •I mismo tiempo se sabe que el coronel Zambam , que tanto se distinguió en estos se restablecieron 2282 y fallecieron 3967; resulta pues que dé cada 19 . «1 campo de Cirica-Catfelíana, ha recibido ya la decoración, y que ha pasado habitantes enfermaron 12 y murieron 8. , ; á Milán con el encargo &lt;le llev…</t>
  </si>
  <si>
    <t>Zamorano, María</t>
  </si>
  <si>
    <t>María Zamorano</t>
  </si>
  <si>
    <t>…n cuyo obsequio se ce __ Los que se crean con derecho á los bienes que han quedado lebró esta función, y toda la ciudad estuvo la noche anterior ilu por fallecimiento intestado de Doña María Zamorano, en la villa minada vistosamente y colgadas con gusto las calles al dia siguien de Cabra., provincia de Córdoba, se presentarán en el'juzgado de te, reinando en todo la paz y la alegría general. dicha villa y por la escribanía de Garate, en el término de trc$…</t>
  </si>
  <si>
    <t>Zamoyski</t>
  </si>
  <si>
    <t>…rias son las econo lita presentación se había dilatado por la enfermedad'del Conde. mías :as i es que se «pera con impaciencia el presupuesto prometi «Ha llegado á ésta capital el conde Zamoyski, presidente del do tanto tiempo hi. (Z). dr Ci) senado Polaco. S. E. viene de Brzeic Litewsko.*(D. de loe Di) ____ Deseando la municipalidad de la ciudad de París acudir á los ESPAÑA. gastos extraordinarios que han ocurrido desde fines de Julio últi mo, ha pr…</t>
  </si>
  <si>
    <t>Zamoyski, Andrés</t>
  </si>
  <si>
    <t>Andrés Zamoyski</t>
  </si>
  <si>
    <t>Núm. 123. Jueves 6 de Octubre de 1831. GACETA DE MADRID. s ARTICULO DE OFICIO. á Mr. Suminski, director general de policía y de los correos del reino. El 10 llegó de Viena el conde Andrés Zamoyski con pasaportes del em El Ret nuestro Señor, nuestra amada Reina y la augusta Infanta, igual bajador ruso conde TatischtscheíF. mente que SS. AA. RR. los Sermos. Síes. Infantes, siguen en esta corte El general Krukowiezki se halla todavía en Varsovia. Nada se…</t>
  </si>
  <si>
    <t>Zancajo, Agustín</t>
  </si>
  <si>
    <t>Agustín Zancajo</t>
  </si>
  <si>
    <t>…atisfecha la Xiburcio Diaz: para otra dé la de Avila, vacante por renuncia de D. Blas. Es- suma del capítulo extraordinario de 1829, sin recurrir á un aumento suple téban Egido, á D. Agustín Zancajo: para dos raciones de mensa de la colegia mental del ministerio de Hacienda, cubriéndola con algunos recursos interio ta de Daroca, á D. Pedro Pablo Rubio y D. Miguel Miranda; y para una pa res, tales como reintegros por anticipaciones á otros ministerios, re…</t>
  </si>
  <si>
    <t>Zapatero, Manuel</t>
  </si>
  <si>
    <t>Manuel Zapatero</t>
  </si>
  <si>
    <t>…; . : .r JO-Vicente,d? Cura: para otra de ia colegiata de Roa, vacante por promoción ; Fú riáhtóck so&gt;re 603 habitanteshubo 166 contagiados, de losque mti- . de D. AntonioPa-ea- ¿ D. Manuel Zapatero: para otra de lá4c-.Lafcaapor ''iieriM'Í3^Í^~f^T^n£niM.r2. mueños por cada 13 Jiábitanfec. . , ^fallecimiento de D..Francisco.Martincz, á IX Juan García A ¡arpón: para -'*■' ErrElbiíg-afe .2251.hab¡tántcí hubo lól^cníérmos, sanaronrS7 y fallecie . raci ón de…</t>
  </si>
  <si>
    <t>Zaragoza, Joaquín</t>
  </si>
  <si>
    <t>Joaquín Zaragoza</t>
  </si>
  <si>
    <t>…4 idem._Granada 4 ídem. D. Francisco Javier Burgos. .Alicante par á 4 b_Valencia 4 daño.__Barcelona á pesos fuertes 4 b.. Cíate de aritmética, álgebra y geometría. Primer premio: D. Joaquín Zaragoza % daño.__Coruña id. id..__Santiago 1 id.__ Descuento de letra* Griñan. Segundo: D. Antonio Maaera. á razón de 4 por 100 al año._Vaks Reales consolidados 30.. IA no con Idem dt geometría analítica y edículo. Primer premio: Excuso. Sr. con solidado* 8^-__Deuda…</t>
  </si>
  <si>
    <t>Zarsndis, P.</t>
  </si>
  <si>
    <t>P. Zarsndis</t>
  </si>
  <si>
    <t>…ué décimo* derJe-elatio dr ryyo al de lypf* traducidos,al,español con,ej inútil, nina; revolución no , menos: contraria á *u ínteres personal teito:original: al frente,,por Vi Dr. D. P. Zarsndis!, tres tomo» quealdcl-públ&gt;cÓ? i i , ¡ k en 8.°; se halla de venta á 40 rs.. en Zaragoza eq la librería de PoiOnérepetocianU A qué se dirigía su ambición !&lt; al poder! lo lo y Monge, hermano*; y á 44 r». en Madrid en 4m .de Pta» T tenían bajo £nrique&lt;v, y.lo c…</t>
  </si>
  <si>
    <t>Zavala, Jotaf</t>
  </si>
  <si>
    <t>Jotaf Zavala</t>
  </si>
  <si>
    <t>…xto de Ojedav teniente corobel del única causa de la detención que sufrió al correo da la mala an Real cuerpo da artillería, ae nombraron por síndicos D. Manual terior. _ Apraiz y D. Jotaf Zavala, facultándole* pan que en el término de 30 día* liquidaran lo* créditos que resultasen contra dicho OjeNo habían de ser menos los «migrado* en Gibraltsr que lo* d». Lo quese hace notorio 4 Jos intensado* para que sa presénten emigrados en Francia. Era vergonz…</t>
  </si>
  <si>
    <t>Zayas, Fernando</t>
  </si>
  <si>
    <t>Fernando Zayas</t>
  </si>
  <si>
    <t>…star al Exciho. Sr. Capitán genera! que do, sin que ¿n aquellos alrededores hubiese ocurrido otra coa. El él batallón de Marina que practicó la sublevación en aquel punto, capitán'D. Fernando Zayas, del regimiéntóde la Reina, que se se había marchado anoche con dirección á Chiclana, dejando los hallaba de reten en la plaza de S. Antonio, vió en ella é la misma destacamentos que tenian cubiertos las compañías de este cuer hora un grupo como dé 10 á 11 pe…</t>
  </si>
  <si>
    <t>Zeperuelo, Josef AriRo y</t>
  </si>
  <si>
    <t>Josef AriRo y Zeperuelo</t>
  </si>
  <si>
    <t>…ltaría si no hubiese existido ó si no hubiese salido de ■ de la catedral de Tarazona, vacante por renuncia de D. Marcos Martin Sedeño, los recursos de la administración militar. 4 D. Josef AriRo y Zeperuelo: para una cattongía de la catedral de Almería, Aparece finalmente: l.° La satisfacción puntual y activa de las obligacio vacante, por fallecimiento de D. Benito Perez-Hinojos*, á D. Rafael Tomas nes: 2.° La notable equivalencia de tes gastos liquidados con el…</t>
  </si>
  <si>
    <t>Zichy</t>
  </si>
  <si>
    <t>…fuese, mis espantosos estragos, quedaron muertos de repente mas de cien faisanes de «sea inmediatamente entregado, á una comisión nüiitar, que acreditando la ido*la faisanería del conde Zichy. Pera preservar este establecimiento de una total «tídad {murmullo) aplicara fas leyes que rigen Contra los franceses que atacan ruina, ae determinó el mete lar le ipecacuana ea loa alimentos destinados rilas »»á su patriará mano armadj {No hí lugar A notar!…</t>
  </si>
  <si>
    <t>Ziminski</t>
  </si>
  <si>
    <t>…poca, y la oposición parecia ~atacada por fuerzas superiores, y habiendo visto caer herido de , «star .comprimida; pero nos hallábamos sobre un volcan. . muerte a su comandante el general Ziminski,se vio precisada á .. «La .necesidad, que en el día nos domina, es una consecuencia abandonar Una importante posición, y á entrarse en Praga. de esta revolución-que' nosotros hemos hecho y tenemos que pa «A las tres de la tarde sé hizo indispensable replegar…</t>
  </si>
  <si>
    <t>Zolski, Pedro</t>
  </si>
  <si>
    <t>Pedro Zolski</t>
  </si>
  <si>
    <t>…salieron los rusosdeMyuk. (Corresponsal .inmediatamente en Witepesk, en donde se.formará un gran ejér de la Gaceta de Augsburgo.) . - , 1 cito de reserva, cuyo mando se daiiá: al conde Pedro Zolski, go bernador militar de Moskow, y el gencral.d’Auvray será gefe del FAISBS-SAJTOS. '. . . estado mayor. (Gaceta de IcipsickS) ‘ , 1 ^ Bruselas 9 de Mayo. ' J Fronteras de Lituartiá 28 de Abril. . Hace días que el gobierno, por él órgano que también le fia Se…</t>
  </si>
  <si>
    <t>Zorita, Gerónimo de</t>
  </si>
  <si>
    <t>Gerónimo de Zorita</t>
  </si>
  <si>
    <t>…de Granada, D. Beraardlno de Re bolledo, Martin de Azpilcueta y D. Luis de Gdngora. Saldaña, D. Juan Sureda y D. Francisco Sánchez; la suértc recayó en Don 6. ° D. Alonso Tostado, D. Gerónimo de Zorita, Luis Vives, D. Diego Saavedra Fa Joaquin Ballestero* y D. Juan Sureda. jardo , D. Diego Hurtado de Mendoza y D. Alvaro Navia Osorio. Historia. Primer premio: Excmo. Sr. conde duque de Luna. Segundo: 7. ° D. Luis de Requesens, D. Francisco Valles, D. Bartolom…</t>
  </si>
  <si>
    <t>Zorrilla</t>
  </si>
  <si>
    <t>…del día ó del mes pasado, de suerte.que ayer y mino «fe 10 dia comparezca por si ó por apoderado en el juzgado hoy, diadela fecha , se,fem astado quitandode fes calla Jos: es del Sr. Zorrilla, alcalde de Reál Casa y Corte, y escribanía de combros que hanciido dé los tejados, qua.en muchm parages, y García Huerta, á usar del derecho «le que ae crea asistido en loa «o particular los que miraban al N. O., ten sido arrojados al sue autos «jue contra é…</t>
  </si>
  <si>
    <t>…. fanega: cebada, de 21 á mos herederos, para que en el término de treinta- días comparez 23 id.: maiz, de 3u á 34 id.-: aceite, de 29 á 30 rs. arroba: vino, can en el juzgado del Sr. Zorrilla, alcalde de Real casa y corte, de 23 á 24 id. y escribanía de provincia de D. Julián García Huerta, donde ra , Jáb n.^.Andujar. Trigo,! 44 rs* fanega: aceite, 4 32 rs. dican los autos de testamentaría de Dolía María Antonia Aguado, atrobá. ■■■. 4 usar del der…</t>
  </si>
  <si>
    <t>Zorrilla, Francisco de Rójas</t>
  </si>
  <si>
    <t>Francisco de Rójas Zorrilla</t>
  </si>
  <si>
    <t>…e S. E. para que las interesadas puedan todavía suscrito á recoger el cuaderno 34&gt;Sue contiene las comedias Lo que dirigirle sus solicitudes. ssm mugeres, y Abrir el ojo, ambas de D. Francisco de Rójas Zorrilla, y adelantar el importe del 35 que ya está ea prsnsa. Si • El.li sé ha hecho pública en Lisboa, la feliz terminaciomde1 gne abierta la suscripción en las mismas librerías. las negociaciones entabladas por el gobierno francés con el de —Set na, coro y aria fin…</t>
  </si>
  <si>
    <t>Zorrilla, Josef</t>
  </si>
  <si>
    <t>Josef Zorrilla</t>
  </si>
  <si>
    <t>…nde dé Goyencche. Segundos premios en lógica, y ontologia: D. Juan Ocafia y D. Fernando Nieulant. Idem en elemento» dé matemática»: D.‘Benigno CAMBIOS DEl DIA. López Ballesteros y D. Josef Zorrilla. Lóndres 38._Paris 16 á 16__ 1___Santander f b._Bilbao par á 4 daño. Segundo año dr filosofía. Primar premio: D. Josef Amírola. Segundo: .Cádiz J ídem.__Sevilla ídem ídem..Málaga 4 idem._Granada 4 ídem. D. Francisco Javier Burgos. .Alicante par á 4 b_Valencia…</t>
  </si>
  <si>
    <t>Zucchi</t>
  </si>
  <si>
    <t>¡247' El general Zucchi ha sido trasladado 4 Veaecia: muy valiente duque de 'Northutnberland empezó i destruir ká! ventanas. Desde en el campo de batalla, carece dé la fortaleza de ánimo qi^e cons allí paso a Pall—malí, en donde hizo .lo.mismo con: álgohar casastituye el valor cívil…</t>
  </si>
  <si>
    <t>…respondencia de los carbonari djí esta ciudad y de los carbónarótiempo en este estado, sin que un pie de guerra general tán for filos extrangeros. Este lio lo arrojarían al mar el general Zucchi midable ocasione en ciertos países o una colisión en él exterior, ó y sus compañeros de viage. (Cor.) el despotismo militar en su interior. _-.Los diarios deRio-Janeiro del 11 al 17de Marzo contienes - : Un periódico de la mañana ha publicado el siguiente art…</t>
  </si>
  <si>
    <t>…no militar-temporal reconocidos, porque á la verdad no esperaban se les tratase con tanta indul de Wilna y Grodno. Los desórdenes que hubo en loa gobiernos occidentales gencia. El general Zucchi, desertor del servicio del Austria, queda en prisión durante la rebelión del reino de Polonia exigieron para contenerlos medidas perpetuamente, y esta es la tercera vez que el Emperador Francisco le perdo severas y decisivas que en cierto modo se alejaron de…</t>
  </si>
  <si>
    <t>Zuchi</t>
  </si>
  <si>
    <t>…cinco oidores asimismo de lá cámara ____EIRey de los franceses ha escritoá nuestro Sotaran? pidien de comptos, á 169 rs. cada uno/ 3809; para 25 subalternos do el perdón para' el' general Zuchi; pero el Imperador le ha con ^9;0o3' rs. con 14mrs.; para gastos de la- junta suprema ¿¿purifi testado por su propia manó qüdlá ^Micia seguiría sus trámites or caciones civiles , y secretarías de las provincias; 77,700; para el dinarios. , • ... .t„. tribunal…</t>
  </si>
  <si>
    <t>Zwolinski</t>
  </si>
  <si>
    <t>…an se hallo úna resistencia, muy. obsti por lomza el dia 13, y el ejército ruso, goza de la mejor nada : los dragones .rusos se Vieron ‘ obligados á apoderarse' a vivé El teniente coronel Zwolinski que se .pasó á los rusos fue fuerza de las trincheta».quejhabián Kecto.éni calces, tomando acompañad^ de casi todo si» regimiento, las carlas de Siennica, en dondese'halla el cuartel general del ejército iroso, explican la inacción de dicho ejército; manifest…</t>
  </si>
  <si>
    <t>Fuentes oficiales y criterio de elaboración · 1831</t>
  </si>
  <si>
    <t>162 archivos · 701 páginas · enlaces al facsímil oficial</t>
  </si>
  <si>
    <t>Archivo</t>
  </si>
  <si>
    <t>Páginas PDF</t>
  </si>
  <si>
    <t>Registros del índice</t>
  </si>
  <si>
    <t>Facsímil completo</t>
  </si>
  <si>
    <t>GMD-1831-1.pdf</t>
  </si>
  <si>
    <t>GMD-1831-2.pdf</t>
  </si>
  <si>
    <t>GMD-1831-3.pdf</t>
  </si>
  <si>
    <t>GMD-1831-4.pdf</t>
  </si>
  <si>
    <t>GMD-1831-5.pdf</t>
  </si>
  <si>
    <t>GMD-1831-6.pdf</t>
  </si>
  <si>
    <t>GMD-1831-7.pdf</t>
  </si>
  <si>
    <t>GMD-1831-8.pdf</t>
  </si>
  <si>
    <t>GMD-1831-9.pdf</t>
  </si>
  <si>
    <t>GMD-1831-10.pdf</t>
  </si>
  <si>
    <t>GMD-1831-11.pdf</t>
  </si>
  <si>
    <t>GMD-1831-12.pdf</t>
  </si>
  <si>
    <t>GMD-1831-13.pdf</t>
  </si>
  <si>
    <t>GMD-1831-14.pdf</t>
  </si>
  <si>
    <t>GMD-1831-15.pdf</t>
  </si>
  <si>
    <t>GMD-1831-16.pdf</t>
  </si>
  <si>
    <t>GMD-1831-17.pdf</t>
  </si>
  <si>
    <t>GMD-1831-18.pdf</t>
  </si>
  <si>
    <t>GMD-1831-19.pdf</t>
  </si>
  <si>
    <t>GMD-1831-20.pdf</t>
  </si>
  <si>
    <t>GMD-1831-21.pdf</t>
  </si>
  <si>
    <t>GMD-1831-22.pdf</t>
  </si>
  <si>
    <t>GMD-1831-23.pdf</t>
  </si>
  <si>
    <t>GMD-1831-24.pdf</t>
  </si>
  <si>
    <t>GMD-1831-25.pdf</t>
  </si>
  <si>
    <t>GMD-1831-26.pdf</t>
  </si>
  <si>
    <t>GMD-1831-27.pdf</t>
  </si>
  <si>
    <t>GMD-1831-28.pdf</t>
  </si>
  <si>
    <t>GMD-1831-29.pdf</t>
  </si>
  <si>
    <t>GMD-1831-30E.pdf</t>
  </si>
  <si>
    <t>GMD-1831-31.pdf</t>
  </si>
  <si>
    <t>GMD-1831-32.pdf</t>
  </si>
  <si>
    <t>GMD-1831-33E.pdf</t>
  </si>
  <si>
    <t>GMD-1831-34.pdf</t>
  </si>
  <si>
    <t>GMD-1831-35.pdf</t>
  </si>
  <si>
    <t>GMD-1831-36.pdf</t>
  </si>
  <si>
    <t>GMD-1831-37.pdf</t>
  </si>
  <si>
    <t>GMD-1831-38.pdf</t>
  </si>
  <si>
    <t>GMD-1831-39.pdf</t>
  </si>
  <si>
    <t>GMD-1831-40.pdf</t>
  </si>
  <si>
    <t>GMD-1831-41.pdf</t>
  </si>
  <si>
    <t>GMD-1831-42.pdf</t>
  </si>
  <si>
    <t>GMD-1831-43.pdf</t>
  </si>
  <si>
    <t>GMD-1831-44.pdf</t>
  </si>
  <si>
    <t>GMD-1831-45.pdf</t>
  </si>
  <si>
    <t>GMD-1831-46.pdf</t>
  </si>
  <si>
    <t>GMD-1831-47.pdf</t>
  </si>
  <si>
    <t>GMD-1831-48.pdf</t>
  </si>
  <si>
    <t>GMD-1831-49.pdf</t>
  </si>
  <si>
    <t>GMD-1831-50.pdf</t>
  </si>
  <si>
    <t>GMD-1831-51.pdf</t>
  </si>
  <si>
    <t>GMD-1831-52.pdf</t>
  </si>
  <si>
    <t>GMD-1831-53.pdf</t>
  </si>
  <si>
    <t>GMD-1831-54.pdf</t>
  </si>
  <si>
    <t>GMD-1831-55.pdf</t>
  </si>
  <si>
    <t>GMD-1831-56.pdf</t>
  </si>
  <si>
    <t>GMD-1831-57.pdf</t>
  </si>
  <si>
    <t>GMD-1831-58.pdf</t>
  </si>
  <si>
    <t>GMD-1831-59.pdf</t>
  </si>
  <si>
    <t>GMD-1831-60.pdf</t>
  </si>
  <si>
    <t>GMD-1831-61.pdf</t>
  </si>
  <si>
    <t>GMD-1831-62.pdf</t>
  </si>
  <si>
    <t>GMD-1831-63.pdf</t>
  </si>
  <si>
    <t>GMD-1831-64.pdf</t>
  </si>
  <si>
    <t>GMD-1831-65.pdf</t>
  </si>
  <si>
    <t>GMD-1831-66.pdf</t>
  </si>
  <si>
    <t>GMD-1831-67.pdf</t>
  </si>
  <si>
    <t>GMD-1831-68.pdf</t>
  </si>
  <si>
    <t>GMD-1831-69.pdf</t>
  </si>
  <si>
    <t>GMD-1831-70.pdf</t>
  </si>
  <si>
    <t>GMD-1831-71.pdf</t>
  </si>
  <si>
    <t>GMD-1831-72.pdf</t>
  </si>
  <si>
    <t>GMD-1831-73.pdf</t>
  </si>
  <si>
    <t>GMD-1831-74.pdf</t>
  </si>
  <si>
    <t>GMD-1831-75.pdf</t>
  </si>
  <si>
    <t>GMD-1831-76.pdf</t>
  </si>
  <si>
    <t>GMD-1831-77.pdf</t>
  </si>
  <si>
    <t>GMD-1831-78.pdf</t>
  </si>
  <si>
    <t>GMD-1831-79.pdf</t>
  </si>
  <si>
    <t>GMD-1831-80.pdf</t>
  </si>
  <si>
    <t>GMD-1831-81.pdf</t>
  </si>
  <si>
    <t>GMD-1831-82.pdf</t>
  </si>
  <si>
    <t>GMD-1831-83.pdf</t>
  </si>
  <si>
    <t>GMD-1831-84.pdf</t>
  </si>
  <si>
    <t>GMD-1831-85.pdf</t>
  </si>
  <si>
    <t>GMD-1831-86.pdf</t>
  </si>
  <si>
    <t>GMD-1831-87.pdf</t>
  </si>
  <si>
    <t>GMD-1831-88.pdf</t>
  </si>
  <si>
    <t>GMD-1831-89.pdf</t>
  </si>
  <si>
    <t>GMD-1831-90.pdf</t>
  </si>
  <si>
    <t>GMD-1831-91.pdf</t>
  </si>
  <si>
    <t>GMD-1831-92.pdf</t>
  </si>
  <si>
    <t>GMD-1831-93.pdf</t>
  </si>
  <si>
    <t>GMD-1831-94.pdf</t>
  </si>
  <si>
    <t>GMD-1831-95.pdf</t>
  </si>
  <si>
    <t>GMD-1831-96.pdf</t>
  </si>
  <si>
    <t>GMD-1831-97.pdf</t>
  </si>
  <si>
    <t>GMD-1831-98.pdf</t>
  </si>
  <si>
    <t>GMD-1831-99.pdf</t>
  </si>
  <si>
    <t>GMD-1831-100.pdf</t>
  </si>
  <si>
    <t>GMD-1831-101.pdf</t>
  </si>
  <si>
    <t>GMD-1831-102.pdf</t>
  </si>
  <si>
    <t>GMD-1831-103.pdf</t>
  </si>
  <si>
    <t>GMD-1831-104.pdf</t>
  </si>
  <si>
    <t>GMD-1831-105.pdf</t>
  </si>
  <si>
    <t>GMD-1831-106.pdf</t>
  </si>
  <si>
    <t>GMD-1831-107.pdf</t>
  </si>
  <si>
    <t>GMD-1831-108.pdf</t>
  </si>
  <si>
    <t>GMD-1831-109E.pdf</t>
  </si>
  <si>
    <t>GMD-1831-110.pdf</t>
  </si>
  <si>
    <t>GMD-1831-111.pdf</t>
  </si>
  <si>
    <t>GMD-1831-112.pdf</t>
  </si>
  <si>
    <t>GMD-1831-113.pdf</t>
  </si>
  <si>
    <t>GMD-1831-114.pdf</t>
  </si>
  <si>
    <t>GMD-1831-115.pdf</t>
  </si>
  <si>
    <t>GMD-1831-116.pdf</t>
  </si>
  <si>
    <t>GMD-1831-117.pdf</t>
  </si>
  <si>
    <t>GMD-1831-118.pdf</t>
  </si>
  <si>
    <t>GMD-1831-119.pdf</t>
  </si>
  <si>
    <t>GMD-1831-120.pdf</t>
  </si>
  <si>
    <t>GMD-1831-121.pdf</t>
  </si>
  <si>
    <t>GMD-1831-122.pdf</t>
  </si>
  <si>
    <t>GMD-1831-123.pdf</t>
  </si>
  <si>
    <t>GMD-1831-124.pdf</t>
  </si>
  <si>
    <t>GMD-1831-125.pdf</t>
  </si>
  <si>
    <t>GMD-1831-126.pdf</t>
  </si>
  <si>
    <t>GMD-1831-127.pdf</t>
  </si>
  <si>
    <t>GMD-1831-128.pdf</t>
  </si>
  <si>
    <t>GMD-1831-129.pdf</t>
  </si>
  <si>
    <t>GMD-1831-130.pdf</t>
  </si>
  <si>
    <t>GMD-1831-131.pdf</t>
  </si>
  <si>
    <t>GMD-1831-132.pdf</t>
  </si>
  <si>
    <t>GMD-1831-133.pdf</t>
  </si>
  <si>
    <t>GMD-1831-134.pdf</t>
  </si>
  <si>
    <t>GMD-1831-135.pdf</t>
  </si>
  <si>
    <t>GMD-1831-136.pdf</t>
  </si>
  <si>
    <t>GMD-1831-137.pdf</t>
  </si>
  <si>
    <t>GMD-1831-138.pdf</t>
  </si>
  <si>
    <t>GMD-1831-139.pdf</t>
  </si>
  <si>
    <t>GMD-1831-140.pdf</t>
  </si>
  <si>
    <t>GMD-1831-141.pdf</t>
  </si>
  <si>
    <t>GMD-1831-142.pdf</t>
  </si>
  <si>
    <t>GMD-1831-143.pdf</t>
  </si>
  <si>
    <t>GMD-1831-144.pdf</t>
  </si>
  <si>
    <t>GMD-1831-145.pdf</t>
  </si>
  <si>
    <t>GMD-1831-146.pdf</t>
  </si>
  <si>
    <t>GMD-1831-147.pdf</t>
  </si>
  <si>
    <t>GMD-1831-148.pdf</t>
  </si>
  <si>
    <t>GMD-1831-149.pdf</t>
  </si>
  <si>
    <t>GMD-1831-150.pdf</t>
  </si>
  <si>
    <t>GMD-1831-151E.pdf</t>
  </si>
  <si>
    <t>GMD-1831-152.pdf</t>
  </si>
  <si>
    <t>GMD-1831-153.pdf</t>
  </si>
  <si>
    <t>GMD-1831-154.pdf</t>
  </si>
  <si>
    <t>GMD-1831-155E.pdf</t>
  </si>
  <si>
    <t>GMD-1831-156.pdf</t>
  </si>
  <si>
    <t>GMD-1831-157.pdf</t>
  </si>
  <si>
    <t>GMD-1831-158.pdf</t>
  </si>
  <si>
    <t>GMD-1831-159.pdf</t>
  </si>
  <si>
    <t>GMD-1831-160.pdf</t>
  </si>
  <si>
    <t>GMD-1831-161.pdf</t>
  </si>
  <si>
    <t>GMD-1831-162.pdf</t>
  </si>
  <si>
    <t>Criterios, alcance y limitaciones</t>
  </si>
  <si>
    <t>Cobertura</t>
  </si>
  <si>
    <t>Se incluyen los 162 archivos localizados en la hemeroteca oficial entre el 1 de enero y el 31 de diciembre de 1831, incluidas 5 ediciones extraordinarias.</t>
  </si>
  <si>
    <t>Cabeceras</t>
  </si>
  <si>
    <t>Gaceta de Madrid (162 archivos).</t>
  </si>
  <si>
    <t>Numeración</t>
  </si>
  <si>
    <t>La numeración y las 5 ediciones extraordinarias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</si>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</sst>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9">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49" fontId="6" fillId="0" borderId="0" xfId="0" applyNumberFormat="1" applyFont="1" applyAlignment="1">
      <alignment horizontal="center" vertical="top" wrapText="1"/>
    </xf>
    <xf numFmtId="49"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31" displayName="IndiceOnomasticoAnual1831" ref="A6:K3143" totalsRowShown="0">
  <autoFilter ref="A6:K3143"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31" displayName="FuentesGacetaAnual1831" ref="A4:F166" totalsRowShown="0">
  <autoFilter ref="A4:F166"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2.05" customHeight="1">
      <c r="A2" s="9" t="s">
        <v>1</v>
      </c>
      <c r="B2" s="9"/>
      <c r="C2" s="9"/>
      <c r="D2" s="9"/>
      <c r="E2" s="9"/>
      <c r="F2" s="9"/>
      <c r="G2" s="9"/>
      <c r="H2" s="9"/>
      <c r="I2" s="9"/>
      <c r="J2" s="9"/>
      <c r="K2" s="9"/>
    </row>
    <row r="3" spans="1:11" ht="34.049999999999997" customHeight="1">
      <c r="A3" s="10" t="s">
        <v>2</v>
      </c>
      <c r="B3" s="10"/>
      <c r="C3" s="10"/>
      <c r="D3" s="10"/>
      <c r="E3" s="10"/>
      <c r="F3" s="10"/>
      <c r="G3" s="10"/>
      <c r="H3" s="10"/>
      <c r="I3" s="10"/>
      <c r="J3" s="10"/>
      <c r="K3" s="10"/>
    </row>
    <row r="4" spans="1:11" ht="22.05" customHeight="1">
      <c r="A4" s="11" t="s">
        <v>3</v>
      </c>
      <c r="B4" s="11"/>
      <c r="C4" s="11"/>
      <c r="D4" s="11"/>
      <c r="E4" s="11"/>
      <c r="F4" s="11"/>
      <c r="G4" s="11"/>
      <c r="H4" s="11"/>
      <c r="I4" s="11"/>
      <c r="J4" s="11"/>
      <c r="K4" s="11"/>
    </row>
    <row r="6" spans="1:11" ht="31.95"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5" t="s">
        <v>19</v>
      </c>
      <c r="F7" s="3" t="s">
        <v>20</v>
      </c>
      <c r="G7" s="3" t="s">
        <v>21</v>
      </c>
      <c r="H7" s="2" t="s">
        <v>22</v>
      </c>
      <c r="I7" s="2" t="s">
        <v>23</v>
      </c>
      <c r="J7" s="3" t="str">
        <f>HYPERLINK("https://www.boe.es/gazeta/dias/1831/05/14/pdfs/GMD-1831-60.pdf#page=4","Abrir facsímil")</f>
        <v>Abrir facsímil</v>
      </c>
      <c r="K7" s="3" t="s">
        <v>24</v>
      </c>
    </row>
    <row r="8" spans="1:11" ht="42" customHeight="1">
      <c r="A8" s="2" t="s">
        <v>25</v>
      </c>
      <c r="B8" s="2" t="s">
        <v>26</v>
      </c>
      <c r="C8" s="2" t="s">
        <v>17</v>
      </c>
      <c r="D8" s="2" t="s">
        <v>18</v>
      </c>
      <c r="E8" s="5" t="s">
        <v>27</v>
      </c>
      <c r="F8" s="3" t="s">
        <v>28</v>
      </c>
      <c r="G8" s="3" t="s">
        <v>21</v>
      </c>
      <c r="H8" s="2" t="s">
        <v>22</v>
      </c>
      <c r="I8" s="2" t="s">
        <v>29</v>
      </c>
      <c r="J8" s="3" t="str">
        <f>HYPERLINK("https://www.boe.es/gazeta/dias/1831/05/31/pdfs/GMD-1831-67.pdf#page=4","Abrir facsímil")</f>
        <v>Abrir facsímil</v>
      </c>
      <c r="K8" s="3" t="s">
        <v>24</v>
      </c>
    </row>
    <row r="9" spans="1:11" ht="42" customHeight="1">
      <c r="A9" s="2" t="s">
        <v>30</v>
      </c>
      <c r="B9" s="2" t="s">
        <v>31</v>
      </c>
      <c r="C9" s="2" t="s">
        <v>32</v>
      </c>
      <c r="D9" s="2" t="s">
        <v>33</v>
      </c>
      <c r="E9" s="5" t="s">
        <v>34</v>
      </c>
      <c r="F9" s="3" t="s">
        <v>35</v>
      </c>
      <c r="G9" s="3" t="s">
        <v>36</v>
      </c>
      <c r="H9" s="2" t="s">
        <v>22</v>
      </c>
      <c r="I9" s="2" t="s">
        <v>37</v>
      </c>
      <c r="J9" s="3" t="str">
        <f>HYPERLINK("https://www.boe.es/gazeta/dias/1831/11/19/pdfs/GMD-1831-142.pdf#page=1","Abrir facsímil")</f>
        <v>Abrir facsímil</v>
      </c>
      <c r="K9" s="3" t="s">
        <v>24</v>
      </c>
    </row>
    <row r="10" spans="1:11" ht="42" customHeight="1">
      <c r="A10" s="2" t="s">
        <v>38</v>
      </c>
      <c r="B10" s="2" t="s">
        <v>39</v>
      </c>
      <c r="C10" s="2" t="s">
        <v>40</v>
      </c>
      <c r="D10" s="2" t="s">
        <v>18</v>
      </c>
      <c r="E10" s="5" t="s">
        <v>41</v>
      </c>
      <c r="F10" s="3" t="s">
        <v>42</v>
      </c>
      <c r="G10" s="3" t="s">
        <v>36</v>
      </c>
      <c r="H10" s="2" t="s">
        <v>22</v>
      </c>
      <c r="I10" s="2" t="s">
        <v>43</v>
      </c>
      <c r="J10" s="3" t="str">
        <f>HYPERLINK("https://www.boe.es/gazeta/dias/1831/07/14/pdfs/GMD-1831-86.pdf#page=1","Abrir facsímil")</f>
        <v>Abrir facsímil</v>
      </c>
      <c r="K10" s="3" t="s">
        <v>24</v>
      </c>
    </row>
    <row r="11" spans="1:11" ht="42" customHeight="1">
      <c r="A11" s="2" t="s">
        <v>44</v>
      </c>
      <c r="B11" s="2" t="s">
        <v>45</v>
      </c>
      <c r="C11" s="2" t="s">
        <v>32</v>
      </c>
      <c r="D11" s="2" t="s">
        <v>33</v>
      </c>
      <c r="E11" s="5" t="s">
        <v>46</v>
      </c>
      <c r="F11" s="3" t="s">
        <v>47</v>
      </c>
      <c r="G11" s="3" t="s">
        <v>21</v>
      </c>
      <c r="H11" s="2" t="s">
        <v>22</v>
      </c>
      <c r="I11" s="2" t="s">
        <v>48</v>
      </c>
      <c r="J11" s="3" t="str">
        <f>HYPERLINK("https://www.boe.es/gazeta/dias/1831/09/01/pdfs/GMD-1831-107.pdf#page=4","Abrir facsímil")</f>
        <v>Abrir facsímil</v>
      </c>
      <c r="K11" s="3" t="s">
        <v>24</v>
      </c>
    </row>
    <row r="12" spans="1:11" ht="42" customHeight="1">
      <c r="A12" s="2" t="s">
        <v>49</v>
      </c>
      <c r="B12" s="2" t="s">
        <v>50</v>
      </c>
      <c r="C12" s="2" t="s">
        <v>51</v>
      </c>
      <c r="D12" s="2" t="s">
        <v>52</v>
      </c>
      <c r="E12" s="5" t="s">
        <v>53</v>
      </c>
      <c r="F12" s="3" t="s">
        <v>54</v>
      </c>
      <c r="G12" s="3" t="s">
        <v>55</v>
      </c>
      <c r="H12" s="2" t="s">
        <v>56</v>
      </c>
      <c r="I12" s="2" t="s">
        <v>57</v>
      </c>
      <c r="J12" s="3" t="str">
        <f>HYPERLINK("https://www.boe.es/gazeta/dias/1831/10/29/pdfs/GMD-1831-133.pdf#page=3","Abrir facsímil")</f>
        <v>Abrir facsímil</v>
      </c>
      <c r="K12" s="3" t="s">
        <v>58</v>
      </c>
    </row>
    <row r="13" spans="1:11" ht="42" customHeight="1">
      <c r="A13" s="2" t="s">
        <v>59</v>
      </c>
      <c r="B13" s="2" t="s">
        <v>59</v>
      </c>
      <c r="C13" s="2" t="s">
        <v>17</v>
      </c>
      <c r="D13" s="2" t="s">
        <v>18</v>
      </c>
      <c r="E13" s="5" t="s">
        <v>60</v>
      </c>
      <c r="F13" s="3" t="s">
        <v>61</v>
      </c>
      <c r="G13" s="3" t="s">
        <v>62</v>
      </c>
      <c r="H13" s="2" t="s">
        <v>56</v>
      </c>
      <c r="I13" s="2" t="s">
        <v>63</v>
      </c>
      <c r="J13" s="3" t="str">
        <f>HYPERLINK("https://www.boe.es/gazeta/dias/1831/09/22/pdfs/GMD-1831-117.pdf#page=2","Abrir facsímil")</f>
        <v>Abrir facsímil</v>
      </c>
      <c r="K13" s="3" t="s">
        <v>58</v>
      </c>
    </row>
    <row r="14" spans="1:11" ht="42" customHeight="1">
      <c r="A14" s="2" t="s">
        <v>64</v>
      </c>
      <c r="B14" s="2" t="s">
        <v>64</v>
      </c>
      <c r="C14" s="2" t="s">
        <v>32</v>
      </c>
      <c r="D14" s="2" t="s">
        <v>33</v>
      </c>
      <c r="E14" s="5" t="s">
        <v>60</v>
      </c>
      <c r="F14" s="3" t="s">
        <v>61</v>
      </c>
      <c r="G14" s="3" t="s">
        <v>55</v>
      </c>
      <c r="H14" s="2" t="s">
        <v>56</v>
      </c>
      <c r="I14" s="2" t="s">
        <v>65</v>
      </c>
      <c r="J14" s="3" t="str">
        <f>HYPERLINK("https://www.boe.es/gazeta/dias/1831/09/22/pdfs/GMD-1831-117.pdf#page=3","Abrir facsímil")</f>
        <v>Abrir facsímil</v>
      </c>
      <c r="K14" s="3" t="s">
        <v>58</v>
      </c>
    </row>
    <row r="15" spans="1:11" ht="42" customHeight="1">
      <c r="A15" s="2" t="s">
        <v>66</v>
      </c>
      <c r="B15" s="2" t="s">
        <v>66</v>
      </c>
      <c r="C15" s="2" t="s">
        <v>67</v>
      </c>
      <c r="D15" s="2" t="s">
        <v>18</v>
      </c>
      <c r="E15" s="5" t="s">
        <v>68</v>
      </c>
      <c r="F15" s="3" t="s">
        <v>69</v>
      </c>
      <c r="G15" s="3" t="s">
        <v>62</v>
      </c>
      <c r="H15" s="2" t="s">
        <v>56</v>
      </c>
      <c r="I15" s="2" t="s">
        <v>70</v>
      </c>
      <c r="J15" s="3" t="str">
        <f>HYPERLINK("https://www.boe.es/gazeta/dias/1831/12/29/pdfs/GMD-1831-161.pdf#page=2","Abrir facsímil")</f>
        <v>Abrir facsímil</v>
      </c>
      <c r="K15" s="3" t="s">
        <v>58</v>
      </c>
    </row>
    <row r="16" spans="1:11" ht="42" customHeight="1">
      <c r="A16" s="2" t="s">
        <v>71</v>
      </c>
      <c r="B16" s="2" t="s">
        <v>71</v>
      </c>
      <c r="C16" s="2" t="s">
        <v>32</v>
      </c>
      <c r="D16" s="2" t="s">
        <v>33</v>
      </c>
      <c r="E16" s="5" t="s">
        <v>72</v>
      </c>
      <c r="F16" s="3" t="s">
        <v>73</v>
      </c>
      <c r="G16" s="3" t="s">
        <v>74</v>
      </c>
      <c r="H16" s="2" t="s">
        <v>56</v>
      </c>
      <c r="I16" s="2" t="s">
        <v>75</v>
      </c>
      <c r="J16" s="3" t="str">
        <f>HYPERLINK("https://www.boe.es/gazeta/dias/1831/07/09/pdfs/GMD-1831-84.pdf#page=3","Abrir facsímil")</f>
        <v>Abrir facsímil</v>
      </c>
      <c r="K16" s="3" t="s">
        <v>58</v>
      </c>
    </row>
    <row r="17" spans="1:11" ht="42" customHeight="1">
      <c r="A17" s="2" t="s">
        <v>71</v>
      </c>
      <c r="B17" s="2" t="s">
        <v>71</v>
      </c>
      <c r="C17" s="2" t="s">
        <v>32</v>
      </c>
      <c r="D17" s="2" t="s">
        <v>33</v>
      </c>
      <c r="E17" s="5" t="s">
        <v>41</v>
      </c>
      <c r="F17" s="3" t="s">
        <v>42</v>
      </c>
      <c r="G17" s="3" t="s">
        <v>76</v>
      </c>
      <c r="H17" s="2" t="s">
        <v>56</v>
      </c>
      <c r="I17" s="2" t="s">
        <v>77</v>
      </c>
      <c r="J17" s="3" t="str">
        <f>HYPERLINK("https://www.boe.es/gazeta/dias/1831/07/14/pdfs/GMD-1831-86.pdf#page=5","Abrir facsímil")</f>
        <v>Abrir facsímil</v>
      </c>
      <c r="K17" s="3" t="s">
        <v>58</v>
      </c>
    </row>
    <row r="18" spans="1:11" ht="42" customHeight="1">
      <c r="A18" s="2" t="s">
        <v>71</v>
      </c>
      <c r="B18" s="2" t="s">
        <v>71</v>
      </c>
      <c r="C18" s="2" t="s">
        <v>67</v>
      </c>
      <c r="D18" s="2" t="s">
        <v>18</v>
      </c>
      <c r="E18" s="5" t="s">
        <v>78</v>
      </c>
      <c r="F18" s="3" t="s">
        <v>79</v>
      </c>
      <c r="G18" s="3" t="s">
        <v>55</v>
      </c>
      <c r="H18" s="2" t="s">
        <v>56</v>
      </c>
      <c r="I18" s="2" t="s">
        <v>80</v>
      </c>
      <c r="J18" s="3" t="str">
        <f>HYPERLINK("https://www.boe.es/gazeta/dias/1831/08/11/pdfs/GMD-1831-98.pdf#page=3","Abrir facsímil")</f>
        <v>Abrir facsímil</v>
      </c>
      <c r="K18" s="3" t="s">
        <v>58</v>
      </c>
    </row>
    <row r="19" spans="1:11" ht="42" customHeight="1">
      <c r="A19" s="2" t="s">
        <v>71</v>
      </c>
      <c r="B19" s="2" t="s">
        <v>71</v>
      </c>
      <c r="C19" s="2" t="s">
        <v>81</v>
      </c>
      <c r="D19" s="2" t="s">
        <v>18</v>
      </c>
      <c r="E19" s="5" t="s">
        <v>82</v>
      </c>
      <c r="F19" s="3" t="s">
        <v>83</v>
      </c>
      <c r="G19" s="3" t="s">
        <v>62</v>
      </c>
      <c r="H19" s="2" t="s">
        <v>56</v>
      </c>
      <c r="I19" s="2" t="s">
        <v>84</v>
      </c>
      <c r="J19" s="3" t="str">
        <f>HYPERLINK("https://www.boe.es/gazeta/dias/1831/08/23/pdfs/GMD-1831-103.pdf#page=2","Abrir facsímil")</f>
        <v>Abrir facsímil</v>
      </c>
      <c r="K19" s="3" t="s">
        <v>58</v>
      </c>
    </row>
    <row r="20" spans="1:11" ht="42" customHeight="1">
      <c r="A20" s="2" t="s">
        <v>71</v>
      </c>
      <c r="B20" s="2" t="s">
        <v>71</v>
      </c>
      <c r="C20" s="2" t="s">
        <v>17</v>
      </c>
      <c r="D20" s="2" t="s">
        <v>18</v>
      </c>
      <c r="E20" s="5" t="s">
        <v>85</v>
      </c>
      <c r="F20" s="3" t="s">
        <v>86</v>
      </c>
      <c r="G20" s="3" t="s">
        <v>62</v>
      </c>
      <c r="H20" s="2" t="s">
        <v>56</v>
      </c>
      <c r="I20" s="2" t="s">
        <v>87</v>
      </c>
      <c r="J20" s="3" t="str">
        <f>HYPERLINK("https://www.boe.es/gazeta/dias/1831/09/20/pdfs/GMD-1831-116.pdf#page=2","Abrir facsímil")</f>
        <v>Abrir facsímil</v>
      </c>
      <c r="K20" s="3" t="s">
        <v>58</v>
      </c>
    </row>
    <row r="21" spans="1:11" ht="42" customHeight="1">
      <c r="A21" s="2" t="s">
        <v>71</v>
      </c>
      <c r="B21" s="2" t="s">
        <v>71</v>
      </c>
      <c r="C21" s="2" t="s">
        <v>32</v>
      </c>
      <c r="D21" s="2" t="s">
        <v>33</v>
      </c>
      <c r="E21" s="5" t="s">
        <v>88</v>
      </c>
      <c r="F21" s="3" t="s">
        <v>89</v>
      </c>
      <c r="G21" s="3" t="s">
        <v>55</v>
      </c>
      <c r="H21" s="2" t="s">
        <v>56</v>
      </c>
      <c r="I21" s="2" t="s">
        <v>90</v>
      </c>
      <c r="J21" s="3" t="str">
        <f>HYPERLINK("https://www.boe.es/gazeta/dias/1831/10/01/pdfs/GMD-1831-121.pdf#page=3","Abrir facsímil")</f>
        <v>Abrir facsímil</v>
      </c>
      <c r="K21" s="3" t="s">
        <v>58</v>
      </c>
    </row>
    <row r="22" spans="1:11" ht="42" customHeight="1">
      <c r="A22" s="2" t="s">
        <v>71</v>
      </c>
      <c r="B22" s="2" t="s">
        <v>71</v>
      </c>
      <c r="C22" s="2" t="s">
        <v>81</v>
      </c>
      <c r="D22" s="2" t="s">
        <v>18</v>
      </c>
      <c r="E22" s="5" t="s">
        <v>91</v>
      </c>
      <c r="F22" s="3" t="s">
        <v>92</v>
      </c>
      <c r="G22" s="3" t="s">
        <v>93</v>
      </c>
      <c r="H22" s="2" t="s">
        <v>56</v>
      </c>
      <c r="I22" s="2" t="s">
        <v>94</v>
      </c>
      <c r="J22" s="3" t="str">
        <f>HYPERLINK("https://www.boe.es/gazeta/dias/1831/10/06/pdfs/GMD-1831-123.pdf#page=2","Abrir facsímil")</f>
        <v>Abrir facsímil</v>
      </c>
      <c r="K22" s="3" t="s">
        <v>58</v>
      </c>
    </row>
    <row r="23" spans="1:11" ht="42" customHeight="1">
      <c r="A23" s="2" t="s">
        <v>71</v>
      </c>
      <c r="B23" s="2" t="s">
        <v>71</v>
      </c>
      <c r="C23" s="2" t="s">
        <v>32</v>
      </c>
      <c r="D23" s="2" t="s">
        <v>33</v>
      </c>
      <c r="E23" s="5" t="s">
        <v>91</v>
      </c>
      <c r="F23" s="3" t="s">
        <v>92</v>
      </c>
      <c r="G23" s="3" t="s">
        <v>55</v>
      </c>
      <c r="H23" s="2" t="s">
        <v>56</v>
      </c>
      <c r="I23" s="2" t="s">
        <v>95</v>
      </c>
      <c r="J23" s="3" t="str">
        <f>HYPERLINK("https://www.boe.es/gazeta/dias/1831/10/06/pdfs/GMD-1831-123.pdf#page=3","Abrir facsímil")</f>
        <v>Abrir facsímil</v>
      </c>
      <c r="K23" s="3" t="s">
        <v>58</v>
      </c>
    </row>
    <row r="24" spans="1:11" ht="42" customHeight="1">
      <c r="A24" s="2" t="s">
        <v>71</v>
      </c>
      <c r="B24" s="2" t="s">
        <v>71</v>
      </c>
      <c r="C24" s="2" t="s">
        <v>40</v>
      </c>
      <c r="D24" s="2" t="s">
        <v>18</v>
      </c>
      <c r="E24" s="5" t="s">
        <v>96</v>
      </c>
      <c r="F24" s="3" t="s">
        <v>97</v>
      </c>
      <c r="G24" s="3" t="s">
        <v>98</v>
      </c>
      <c r="H24" s="2" t="s">
        <v>56</v>
      </c>
      <c r="I24" s="2" t="s">
        <v>99</v>
      </c>
      <c r="J24" s="3" t="str">
        <f>HYPERLINK("https://www.boe.es/gazeta/dias/1831/12/22/pdfs/GMD-1831-158.pdf#page=2","Abrir facsímil")</f>
        <v>Abrir facsímil</v>
      </c>
      <c r="K24" s="3" t="s">
        <v>58</v>
      </c>
    </row>
    <row r="25" spans="1:11" ht="42" customHeight="1">
      <c r="A25" s="2" t="s">
        <v>71</v>
      </c>
      <c r="B25" s="2" t="s">
        <v>71</v>
      </c>
      <c r="C25" s="2" t="s">
        <v>51</v>
      </c>
      <c r="D25" s="2" t="s">
        <v>52</v>
      </c>
      <c r="E25" s="5" t="s">
        <v>96</v>
      </c>
      <c r="F25" s="3" t="s">
        <v>97</v>
      </c>
      <c r="G25" s="3" t="s">
        <v>55</v>
      </c>
      <c r="H25" s="2" t="s">
        <v>56</v>
      </c>
      <c r="I25" s="2" t="s">
        <v>100</v>
      </c>
      <c r="J25" s="3" t="str">
        <f>HYPERLINK("https://www.boe.es/gazeta/dias/1831/12/22/pdfs/GMD-1831-158.pdf#page=3","Abrir facsímil")</f>
        <v>Abrir facsímil</v>
      </c>
      <c r="K25" s="3" t="s">
        <v>58</v>
      </c>
    </row>
    <row r="26" spans="1:11" ht="42" customHeight="1">
      <c r="A26" s="2" t="s">
        <v>101</v>
      </c>
      <c r="B26" s="2" t="s">
        <v>101</v>
      </c>
      <c r="C26" s="2" t="s">
        <v>40</v>
      </c>
      <c r="D26" s="2" t="s">
        <v>18</v>
      </c>
      <c r="E26" s="5" t="s">
        <v>60</v>
      </c>
      <c r="F26" s="3" t="s">
        <v>61</v>
      </c>
      <c r="G26" s="3" t="s">
        <v>62</v>
      </c>
      <c r="H26" s="2" t="s">
        <v>56</v>
      </c>
      <c r="I26" s="2" t="s">
        <v>102</v>
      </c>
      <c r="J26" s="3" t="str">
        <f>HYPERLINK("https://www.boe.es/gazeta/dias/1831/09/22/pdfs/GMD-1831-117.pdf#page=2","Abrir facsímil")</f>
        <v>Abrir facsímil</v>
      </c>
      <c r="K26" s="3" t="s">
        <v>58</v>
      </c>
    </row>
    <row r="27" spans="1:11" ht="42" customHeight="1">
      <c r="A27" s="2" t="s">
        <v>103</v>
      </c>
      <c r="B27" s="2" t="s">
        <v>104</v>
      </c>
      <c r="C27" s="2" t="s">
        <v>81</v>
      </c>
      <c r="D27" s="2" t="s">
        <v>18</v>
      </c>
      <c r="E27" s="5" t="s">
        <v>105</v>
      </c>
      <c r="F27" s="3" t="s">
        <v>106</v>
      </c>
      <c r="G27" s="3" t="s">
        <v>107</v>
      </c>
      <c r="H27" s="2" t="s">
        <v>56</v>
      </c>
      <c r="I27" s="2" t="s">
        <v>108</v>
      </c>
      <c r="J27" s="3" t="str">
        <f>HYPERLINK("https://www.boe.es/gazeta/dias/1831/07/05/pdfs/GMD-1831-82.pdf#page=4","Abrir facsímil")</f>
        <v>Abrir facsímil</v>
      </c>
      <c r="K27" s="3" t="s">
        <v>58</v>
      </c>
    </row>
    <row r="28" spans="1:11" ht="42" customHeight="1">
      <c r="A28" s="2" t="s">
        <v>109</v>
      </c>
      <c r="B28" s="2" t="s">
        <v>109</v>
      </c>
      <c r="C28" s="2" t="s">
        <v>32</v>
      </c>
      <c r="D28" s="2" t="s">
        <v>33</v>
      </c>
      <c r="E28" s="5" t="s">
        <v>85</v>
      </c>
      <c r="F28" s="3" t="s">
        <v>86</v>
      </c>
      <c r="G28" s="3" t="s">
        <v>21</v>
      </c>
      <c r="H28" s="2" t="s">
        <v>56</v>
      </c>
      <c r="I28" s="2" t="s">
        <v>110</v>
      </c>
      <c r="J28" s="3" t="str">
        <f>HYPERLINK("https://www.boe.es/gazeta/dias/1831/09/20/pdfs/GMD-1831-116.pdf#page=4","Abrir facsímil")</f>
        <v>Abrir facsímil</v>
      </c>
      <c r="K28" s="3" t="s">
        <v>58</v>
      </c>
    </row>
    <row r="29" spans="1:11" ht="42" customHeight="1">
      <c r="A29" s="2" t="s">
        <v>111</v>
      </c>
      <c r="B29" s="2" t="s">
        <v>112</v>
      </c>
      <c r="C29" s="2" t="s">
        <v>81</v>
      </c>
      <c r="D29" s="2" t="s">
        <v>18</v>
      </c>
      <c r="E29" s="5" t="s">
        <v>113</v>
      </c>
      <c r="F29" s="3" t="s">
        <v>114</v>
      </c>
      <c r="G29" s="3" t="s">
        <v>115</v>
      </c>
      <c r="H29" s="2" t="s">
        <v>22</v>
      </c>
      <c r="I29" s="2" t="s">
        <v>116</v>
      </c>
      <c r="J29" s="3" t="str">
        <f>HYPERLINK("https://www.boe.es/gazeta/dias/1831/03/22/pdfs/GMD-1831-37.pdf#page=6","Abrir facsímil")</f>
        <v>Abrir facsímil</v>
      </c>
      <c r="K29" s="3" t="s">
        <v>24</v>
      </c>
    </row>
    <row r="30" spans="1:11" ht="42" customHeight="1">
      <c r="A30" s="2" t="s">
        <v>117</v>
      </c>
      <c r="B30" s="2" t="s">
        <v>117</v>
      </c>
      <c r="C30" s="2" t="s">
        <v>32</v>
      </c>
      <c r="D30" s="2" t="s">
        <v>33</v>
      </c>
      <c r="E30" s="5" t="s">
        <v>118</v>
      </c>
      <c r="F30" s="3" t="s">
        <v>119</v>
      </c>
      <c r="G30" s="3" t="s">
        <v>62</v>
      </c>
      <c r="H30" s="2" t="s">
        <v>56</v>
      </c>
      <c r="I30" s="2" t="s">
        <v>120</v>
      </c>
      <c r="J30" s="3" t="str">
        <f>HYPERLINK("https://www.boe.es/gazeta/dias/1831/09/10/pdfs/GMD-1831-112.pdf#page=2","Abrir facsímil")</f>
        <v>Abrir facsímil</v>
      </c>
      <c r="K30" s="3" t="s">
        <v>58</v>
      </c>
    </row>
    <row r="31" spans="1:11" ht="42" customHeight="1">
      <c r="A31" s="2" t="s">
        <v>121</v>
      </c>
      <c r="B31" s="2" t="s">
        <v>121</v>
      </c>
      <c r="C31" s="2" t="s">
        <v>32</v>
      </c>
      <c r="D31" s="2" t="s">
        <v>33</v>
      </c>
      <c r="E31" s="5" t="s">
        <v>122</v>
      </c>
      <c r="F31" s="3" t="s">
        <v>123</v>
      </c>
      <c r="G31" s="3" t="s">
        <v>21</v>
      </c>
      <c r="H31" s="2" t="s">
        <v>56</v>
      </c>
      <c r="I31" s="2" t="s">
        <v>124</v>
      </c>
      <c r="J31" s="3" t="str">
        <f>HYPERLINK("https://www.boe.es/gazeta/dias/1831/04/16/pdfs/GMD-1831-48.pdf#page=4","Abrir facsímil")</f>
        <v>Abrir facsímil</v>
      </c>
      <c r="K31" s="3" t="s">
        <v>58</v>
      </c>
    </row>
    <row r="32" spans="1:11" ht="42" customHeight="1">
      <c r="A32" s="2" t="s">
        <v>125</v>
      </c>
      <c r="B32" s="2" t="s">
        <v>125</v>
      </c>
      <c r="C32" s="2" t="s">
        <v>32</v>
      </c>
      <c r="D32" s="2" t="s">
        <v>33</v>
      </c>
      <c r="E32" s="5" t="s">
        <v>126</v>
      </c>
      <c r="F32" s="3" t="s">
        <v>127</v>
      </c>
      <c r="G32" s="3" t="s">
        <v>62</v>
      </c>
      <c r="H32" s="2" t="s">
        <v>56</v>
      </c>
      <c r="I32" s="2" t="s">
        <v>128</v>
      </c>
      <c r="J32" s="3" t="str">
        <f>HYPERLINK("https://www.boe.es/gazeta/dias/1831/04/12/pdfs/GMD-1831-46.pdf#page=2","Abrir facsímil")</f>
        <v>Abrir facsímil</v>
      </c>
      <c r="K32" s="3" t="s">
        <v>58</v>
      </c>
    </row>
    <row r="33" spans="1:11" ht="42" customHeight="1">
      <c r="A33" s="2" t="s">
        <v>129</v>
      </c>
      <c r="B33" s="2" t="s">
        <v>130</v>
      </c>
      <c r="C33" s="2" t="s">
        <v>17</v>
      </c>
      <c r="D33" s="2" t="s">
        <v>18</v>
      </c>
      <c r="E33" s="5" t="s">
        <v>41</v>
      </c>
      <c r="F33" s="3" t="s">
        <v>42</v>
      </c>
      <c r="G33" s="3" t="s">
        <v>131</v>
      </c>
      <c r="H33" s="2" t="s">
        <v>56</v>
      </c>
      <c r="I33" s="2" t="s">
        <v>132</v>
      </c>
      <c r="J33" s="3" t="str">
        <f>HYPERLINK("https://www.boe.es/gazeta/dias/1831/07/14/pdfs/GMD-1831-86.pdf#page=6","Abrir facsímil")</f>
        <v>Abrir facsímil</v>
      </c>
      <c r="K33" s="3" t="s">
        <v>58</v>
      </c>
    </row>
    <row r="34" spans="1:11" ht="42" customHeight="1">
      <c r="A34" s="2" t="s">
        <v>133</v>
      </c>
      <c r="B34" s="2" t="s">
        <v>134</v>
      </c>
      <c r="C34" s="2" t="s">
        <v>17</v>
      </c>
      <c r="D34" s="2" t="s">
        <v>18</v>
      </c>
      <c r="E34" s="5" t="s">
        <v>135</v>
      </c>
      <c r="F34" s="3" t="s">
        <v>136</v>
      </c>
      <c r="G34" s="3" t="s">
        <v>21</v>
      </c>
      <c r="H34" s="2" t="s">
        <v>56</v>
      </c>
      <c r="I34" s="2" t="s">
        <v>137</v>
      </c>
      <c r="J34" s="3" t="str">
        <f>HYPERLINK("https://www.boe.es/gazeta/dias/1831/03/24/pdfs/GMD-1831-38.pdf#page=4","Abrir facsímil")</f>
        <v>Abrir facsímil</v>
      </c>
      <c r="K34" s="3" t="s">
        <v>58</v>
      </c>
    </row>
    <row r="35" spans="1:11" ht="42" customHeight="1">
      <c r="A35" s="2" t="s">
        <v>138</v>
      </c>
      <c r="B35" s="2" t="s">
        <v>139</v>
      </c>
      <c r="C35" s="2" t="s">
        <v>17</v>
      </c>
      <c r="D35" s="2" t="s">
        <v>18</v>
      </c>
      <c r="E35" s="5" t="s">
        <v>140</v>
      </c>
      <c r="F35" s="3" t="s">
        <v>141</v>
      </c>
      <c r="G35" s="3" t="s">
        <v>142</v>
      </c>
      <c r="H35" s="2" t="s">
        <v>56</v>
      </c>
      <c r="I35" s="2" t="s">
        <v>143</v>
      </c>
      <c r="J35" s="3" t="str">
        <f>HYPERLINK("https://www.boe.es/gazeta/dias/1831/04/26/pdfs/GMD-1831-52.pdf#page=2","Abrir facsímil")</f>
        <v>Abrir facsímil</v>
      </c>
      <c r="K35" s="3" t="s">
        <v>58</v>
      </c>
    </row>
    <row r="36" spans="1:11" ht="42" customHeight="1">
      <c r="A36" s="2" t="s">
        <v>144</v>
      </c>
      <c r="B36" s="2" t="s">
        <v>145</v>
      </c>
      <c r="C36" s="2" t="s">
        <v>32</v>
      </c>
      <c r="D36" s="2" t="s">
        <v>33</v>
      </c>
      <c r="E36" s="5" t="s">
        <v>146</v>
      </c>
      <c r="F36" s="3" t="s">
        <v>147</v>
      </c>
      <c r="G36" s="3" t="s">
        <v>62</v>
      </c>
      <c r="H36" s="2" t="s">
        <v>56</v>
      </c>
      <c r="I36" s="2" t="s">
        <v>148</v>
      </c>
      <c r="J36" s="3" t="str">
        <f>HYPERLINK("https://www.boe.es/gazeta/dias/1831/12/13/pdfs/GMD-1831-153.pdf#page=2","Abrir facsímil")</f>
        <v>Abrir facsímil</v>
      </c>
      <c r="K36" s="3" t="s">
        <v>58</v>
      </c>
    </row>
    <row r="37" spans="1:11" ht="42" customHeight="1">
      <c r="A37" s="2" t="s">
        <v>149</v>
      </c>
      <c r="B37" s="2" t="s">
        <v>150</v>
      </c>
      <c r="C37" s="2" t="s">
        <v>32</v>
      </c>
      <c r="D37" s="2" t="s">
        <v>33</v>
      </c>
      <c r="E37" s="5" t="s">
        <v>151</v>
      </c>
      <c r="F37" s="3" t="s">
        <v>152</v>
      </c>
      <c r="G37" s="3" t="s">
        <v>153</v>
      </c>
      <c r="H37" s="2" t="s">
        <v>56</v>
      </c>
      <c r="I37" s="2" t="s">
        <v>154</v>
      </c>
      <c r="J37" s="3" t="str">
        <f>HYPERLINK("https://www.boe.es/gazeta/dias/1831/06/14/pdfs/GMD-1831-73.pdf#page=4","Abrir facsímil")</f>
        <v>Abrir facsímil</v>
      </c>
      <c r="K37" s="3" t="s">
        <v>58</v>
      </c>
    </row>
    <row r="38" spans="1:11" ht="42" customHeight="1">
      <c r="A38" s="2" t="s">
        <v>155</v>
      </c>
      <c r="B38" s="2" t="s">
        <v>156</v>
      </c>
      <c r="C38" s="2" t="s">
        <v>157</v>
      </c>
      <c r="D38" s="2" t="s">
        <v>18</v>
      </c>
      <c r="E38" s="5" t="s">
        <v>158</v>
      </c>
      <c r="F38" s="3" t="s">
        <v>159</v>
      </c>
      <c r="G38" s="3" t="s">
        <v>131</v>
      </c>
      <c r="H38" s="2" t="s">
        <v>56</v>
      </c>
      <c r="I38" s="2" t="s">
        <v>160</v>
      </c>
      <c r="J38" s="3" t="str">
        <f>HYPERLINK("https://www.boe.es/gazeta/dias/1831/08/27/pdfs/GMD-1831-105.pdf#page=6","Abrir facsímil")</f>
        <v>Abrir facsímil</v>
      </c>
      <c r="K38" s="3" t="s">
        <v>58</v>
      </c>
    </row>
    <row r="39" spans="1:11" ht="42" customHeight="1">
      <c r="A39" s="2" t="s">
        <v>161</v>
      </c>
      <c r="B39" s="2" t="s">
        <v>162</v>
      </c>
      <c r="C39" s="2" t="s">
        <v>32</v>
      </c>
      <c r="D39" s="2" t="s">
        <v>33</v>
      </c>
      <c r="E39" s="5" t="s">
        <v>105</v>
      </c>
      <c r="F39" s="3" t="s">
        <v>106</v>
      </c>
      <c r="G39" s="3" t="s">
        <v>107</v>
      </c>
      <c r="H39" s="2" t="s">
        <v>22</v>
      </c>
      <c r="I39" s="2" t="s">
        <v>163</v>
      </c>
      <c r="J39" s="3" t="str">
        <f>HYPERLINK("https://www.boe.es/gazeta/dias/1831/07/05/pdfs/GMD-1831-82.pdf#page=4","Abrir facsímil")</f>
        <v>Abrir facsímil</v>
      </c>
      <c r="K39" s="3" t="s">
        <v>24</v>
      </c>
    </row>
    <row r="40" spans="1:11" ht="42" customHeight="1">
      <c r="A40" s="2" t="s">
        <v>164</v>
      </c>
      <c r="B40" s="2" t="s">
        <v>165</v>
      </c>
      <c r="C40" s="2" t="s">
        <v>17</v>
      </c>
      <c r="D40" s="2" t="s">
        <v>18</v>
      </c>
      <c r="E40" s="5" t="s">
        <v>19</v>
      </c>
      <c r="F40" s="3" t="s">
        <v>20</v>
      </c>
      <c r="G40" s="3" t="s">
        <v>36</v>
      </c>
      <c r="H40" s="2" t="s">
        <v>56</v>
      </c>
      <c r="I40" s="2" t="s">
        <v>166</v>
      </c>
      <c r="J40" s="3" t="str">
        <f>HYPERLINK("https://www.boe.es/gazeta/dias/1831/05/14/pdfs/GMD-1831-60.pdf#page=1","Abrir facsímil")</f>
        <v>Abrir facsímil</v>
      </c>
      <c r="K40" s="3" t="s">
        <v>58</v>
      </c>
    </row>
    <row r="41" spans="1:11" ht="42" customHeight="1">
      <c r="A41" s="2" t="s">
        <v>167</v>
      </c>
      <c r="B41" s="2" t="s">
        <v>168</v>
      </c>
      <c r="C41" s="2" t="s">
        <v>157</v>
      </c>
      <c r="D41" s="2" t="s">
        <v>18</v>
      </c>
      <c r="E41" s="5" t="s">
        <v>169</v>
      </c>
      <c r="F41" s="3" t="s">
        <v>170</v>
      </c>
      <c r="G41" s="3" t="s">
        <v>131</v>
      </c>
      <c r="H41" s="2" t="s">
        <v>56</v>
      </c>
      <c r="I41" s="2" t="s">
        <v>171</v>
      </c>
      <c r="J41" s="3" t="str">
        <f>HYPERLINK("https://www.boe.es/gazeta/dias/1831/08/04/pdfs/GMD-1831-95.pdf#page=6","Abrir facsímil")</f>
        <v>Abrir facsímil</v>
      </c>
      <c r="K41" s="3" t="s">
        <v>58</v>
      </c>
    </row>
    <row r="42" spans="1:11" ht="42" customHeight="1">
      <c r="A42" s="2" t="s">
        <v>172</v>
      </c>
      <c r="B42" s="2" t="s">
        <v>173</v>
      </c>
      <c r="C42" s="2" t="s">
        <v>51</v>
      </c>
      <c r="D42" s="2" t="s">
        <v>52</v>
      </c>
      <c r="E42" s="5" t="s">
        <v>174</v>
      </c>
      <c r="F42" s="3" t="s">
        <v>175</v>
      </c>
      <c r="G42" s="3" t="s">
        <v>21</v>
      </c>
      <c r="H42" s="2" t="s">
        <v>22</v>
      </c>
      <c r="I42" s="2" t="s">
        <v>176</v>
      </c>
      <c r="J42" s="3" t="str">
        <f>HYPERLINK("https://www.boe.es/gazeta/dias/1831/01/18/pdfs/GMD-1831-8.pdf#page=4","Abrir facsímil")</f>
        <v>Abrir facsímil</v>
      </c>
      <c r="K42" s="3" t="s">
        <v>24</v>
      </c>
    </row>
    <row r="43" spans="1:11" ht="42" customHeight="1">
      <c r="A43" s="2" t="s">
        <v>177</v>
      </c>
      <c r="B43" s="2" t="s">
        <v>177</v>
      </c>
      <c r="C43" s="2" t="s">
        <v>32</v>
      </c>
      <c r="D43" s="2" t="s">
        <v>33</v>
      </c>
      <c r="E43" s="5" t="s">
        <v>178</v>
      </c>
      <c r="F43" s="3" t="s">
        <v>179</v>
      </c>
      <c r="G43" s="3" t="s">
        <v>36</v>
      </c>
      <c r="H43" s="2" t="s">
        <v>56</v>
      </c>
      <c r="I43" s="2" t="s">
        <v>180</v>
      </c>
      <c r="J43" s="3" t="str">
        <f>HYPERLINK("https://www.boe.es/gazeta/dias/1831/08/18/pdfs/GMD-1831-101.pdf#page=1","Abrir facsímil")</f>
        <v>Abrir facsímil</v>
      </c>
      <c r="K43" s="3" t="s">
        <v>58</v>
      </c>
    </row>
    <row r="44" spans="1:11" ht="42" customHeight="1">
      <c r="A44" s="2" t="s">
        <v>177</v>
      </c>
      <c r="B44" s="2" t="s">
        <v>177</v>
      </c>
      <c r="C44" s="2" t="s">
        <v>32</v>
      </c>
      <c r="D44" s="2" t="s">
        <v>33</v>
      </c>
      <c r="E44" s="5" t="s">
        <v>181</v>
      </c>
      <c r="F44" s="3" t="s">
        <v>182</v>
      </c>
      <c r="G44" s="3" t="s">
        <v>21</v>
      </c>
      <c r="H44" s="2" t="s">
        <v>56</v>
      </c>
      <c r="I44" s="2" t="s">
        <v>183</v>
      </c>
      <c r="J44" s="3" t="str">
        <f>HYPERLINK("https://www.boe.es/gazeta/dias/1831/09/13/pdfs/GMD-1831-113.pdf#page=4","Abrir facsímil")</f>
        <v>Abrir facsímil</v>
      </c>
      <c r="K44" s="3" t="s">
        <v>58</v>
      </c>
    </row>
    <row r="45" spans="1:11" ht="42" customHeight="1">
      <c r="A45" s="2" t="s">
        <v>184</v>
      </c>
      <c r="B45" s="2" t="s">
        <v>185</v>
      </c>
      <c r="C45" s="2" t="s">
        <v>17</v>
      </c>
      <c r="D45" s="2" t="s">
        <v>18</v>
      </c>
      <c r="E45" s="5" t="s">
        <v>186</v>
      </c>
      <c r="F45" s="3" t="s">
        <v>187</v>
      </c>
      <c r="G45" s="3" t="s">
        <v>131</v>
      </c>
      <c r="H45" s="2" t="s">
        <v>56</v>
      </c>
      <c r="I45" s="2" t="s">
        <v>188</v>
      </c>
      <c r="J45" s="3" t="str">
        <f>HYPERLINK("https://www.boe.es/gazeta/dias/1831/10/08/pdfs/GMD-1831-124.pdf#page=6","Abrir facsímil")</f>
        <v>Abrir facsímil</v>
      </c>
      <c r="K45" s="3" t="s">
        <v>58</v>
      </c>
    </row>
    <row r="46" spans="1:11" ht="42" customHeight="1">
      <c r="A46" s="2" t="s">
        <v>189</v>
      </c>
      <c r="B46" s="2" t="s">
        <v>189</v>
      </c>
      <c r="C46" s="2" t="s">
        <v>81</v>
      </c>
      <c r="D46" s="2" t="s">
        <v>18</v>
      </c>
      <c r="E46" s="5" t="s">
        <v>190</v>
      </c>
      <c r="F46" s="3" t="s">
        <v>191</v>
      </c>
      <c r="G46" s="3" t="s">
        <v>62</v>
      </c>
      <c r="H46" s="2" t="s">
        <v>56</v>
      </c>
      <c r="I46" s="2" t="s">
        <v>192</v>
      </c>
      <c r="J46" s="3" t="str">
        <f>HYPERLINK("https://www.boe.es/gazeta/dias/1831/02/12/pdfs/GMD-1831-19.pdf#page=2","Abrir facsímil")</f>
        <v>Abrir facsímil</v>
      </c>
      <c r="K46" s="3" t="s">
        <v>58</v>
      </c>
    </row>
    <row r="47" spans="1:11" ht="42" customHeight="1">
      <c r="A47" s="2" t="s">
        <v>193</v>
      </c>
      <c r="B47" s="2" t="s">
        <v>194</v>
      </c>
      <c r="C47" s="2" t="s">
        <v>67</v>
      </c>
      <c r="D47" s="2" t="s">
        <v>18</v>
      </c>
      <c r="E47" s="5" t="s">
        <v>41</v>
      </c>
      <c r="F47" s="3" t="s">
        <v>42</v>
      </c>
      <c r="G47" s="3" t="s">
        <v>131</v>
      </c>
      <c r="H47" s="2" t="s">
        <v>56</v>
      </c>
      <c r="I47" s="2" t="s">
        <v>195</v>
      </c>
      <c r="J47" s="3" t="str">
        <f>HYPERLINK("https://www.boe.es/gazeta/dias/1831/07/14/pdfs/GMD-1831-86.pdf#page=6","Abrir facsímil")</f>
        <v>Abrir facsímil</v>
      </c>
      <c r="K47" s="3" t="s">
        <v>58</v>
      </c>
    </row>
    <row r="48" spans="1:11" ht="42" customHeight="1">
      <c r="A48" s="2" t="s">
        <v>196</v>
      </c>
      <c r="B48" s="2" t="s">
        <v>196</v>
      </c>
      <c r="C48" s="2" t="s">
        <v>17</v>
      </c>
      <c r="D48" s="2" t="s">
        <v>18</v>
      </c>
      <c r="E48" s="5" t="s">
        <v>197</v>
      </c>
      <c r="F48" s="3" t="s">
        <v>198</v>
      </c>
      <c r="G48" s="3" t="s">
        <v>21</v>
      </c>
      <c r="H48" s="2" t="s">
        <v>56</v>
      </c>
      <c r="I48" s="2" t="s">
        <v>199</v>
      </c>
      <c r="J48" s="3" t="str">
        <f>HYPERLINK("https://www.boe.es/gazeta/dias/1831/02/08/pdfs/GMD-1831-17.pdf#page=4","Abrir facsímil")</f>
        <v>Abrir facsímil</v>
      </c>
      <c r="K48" s="3" t="s">
        <v>58</v>
      </c>
    </row>
    <row r="49" spans="1:11" ht="42" customHeight="1">
      <c r="A49" s="2" t="s">
        <v>200</v>
      </c>
      <c r="B49" s="2" t="s">
        <v>200</v>
      </c>
      <c r="C49" s="2" t="s">
        <v>51</v>
      </c>
      <c r="D49" s="2" t="s">
        <v>52</v>
      </c>
      <c r="E49" s="5" t="s">
        <v>201</v>
      </c>
      <c r="F49" s="3" t="s">
        <v>202</v>
      </c>
      <c r="G49" s="3" t="s">
        <v>21</v>
      </c>
      <c r="H49" s="2" t="s">
        <v>56</v>
      </c>
      <c r="I49" s="2" t="s">
        <v>203</v>
      </c>
      <c r="J49" s="3" t="str">
        <f>HYPERLINK("https://www.boe.es/gazeta/dias/1831/07/23/pdfs/GMD-1831-90.pdf#page=4","Abrir facsímil")</f>
        <v>Abrir facsímil</v>
      </c>
      <c r="K49" s="3" t="s">
        <v>58</v>
      </c>
    </row>
    <row r="50" spans="1:11" ht="42" customHeight="1">
      <c r="A50" s="2" t="s">
        <v>204</v>
      </c>
      <c r="B50" s="2" t="s">
        <v>205</v>
      </c>
      <c r="C50" s="2" t="s">
        <v>32</v>
      </c>
      <c r="D50" s="2" t="s">
        <v>33</v>
      </c>
      <c r="E50" s="5" t="s">
        <v>46</v>
      </c>
      <c r="F50" s="3" t="s">
        <v>47</v>
      </c>
      <c r="G50" s="3" t="s">
        <v>21</v>
      </c>
      <c r="H50" s="2" t="s">
        <v>56</v>
      </c>
      <c r="I50" s="2" t="s">
        <v>206</v>
      </c>
      <c r="J50" s="3" t="str">
        <f>HYPERLINK("https://www.boe.es/gazeta/dias/1831/09/01/pdfs/GMD-1831-107.pdf#page=4","Abrir facsímil")</f>
        <v>Abrir facsímil</v>
      </c>
      <c r="K50" s="3" t="s">
        <v>58</v>
      </c>
    </row>
    <row r="51" spans="1:11" ht="42" customHeight="1">
      <c r="A51" s="2" t="s">
        <v>207</v>
      </c>
      <c r="B51" s="2" t="s">
        <v>208</v>
      </c>
      <c r="C51" s="2" t="s">
        <v>32</v>
      </c>
      <c r="D51" s="2" t="s">
        <v>33</v>
      </c>
      <c r="E51" s="5" t="s">
        <v>41</v>
      </c>
      <c r="F51" s="3" t="s">
        <v>42</v>
      </c>
      <c r="G51" s="3" t="s">
        <v>131</v>
      </c>
      <c r="H51" s="2" t="s">
        <v>56</v>
      </c>
      <c r="I51" s="2" t="s">
        <v>209</v>
      </c>
      <c r="J51" s="3" t="str">
        <f>HYPERLINK("https://www.boe.es/gazeta/dias/1831/07/14/pdfs/GMD-1831-86.pdf#page=6","Abrir facsímil")</f>
        <v>Abrir facsímil</v>
      </c>
      <c r="K51" s="3" t="s">
        <v>58</v>
      </c>
    </row>
    <row r="52" spans="1:11" ht="42" customHeight="1">
      <c r="A52" s="2" t="s">
        <v>210</v>
      </c>
      <c r="B52" s="2" t="s">
        <v>210</v>
      </c>
      <c r="C52" s="2" t="s">
        <v>51</v>
      </c>
      <c r="D52" s="2" t="s">
        <v>52</v>
      </c>
      <c r="E52" s="5" t="s">
        <v>190</v>
      </c>
      <c r="F52" s="3" t="s">
        <v>191</v>
      </c>
      <c r="G52" s="3" t="s">
        <v>62</v>
      </c>
      <c r="H52" s="2" t="s">
        <v>56</v>
      </c>
      <c r="I52" s="2" t="s">
        <v>211</v>
      </c>
      <c r="J52" s="3" t="str">
        <f>HYPERLINK("https://www.boe.es/gazeta/dias/1831/02/12/pdfs/GMD-1831-19.pdf#page=2","Abrir facsímil")</f>
        <v>Abrir facsímil</v>
      </c>
      <c r="K52" s="3" t="s">
        <v>58</v>
      </c>
    </row>
    <row r="53" spans="1:11" ht="42" customHeight="1">
      <c r="A53" s="2" t="s">
        <v>210</v>
      </c>
      <c r="B53" s="2" t="s">
        <v>210</v>
      </c>
      <c r="C53" s="2" t="s">
        <v>32</v>
      </c>
      <c r="D53" s="2" t="s">
        <v>33</v>
      </c>
      <c r="E53" s="5" t="s">
        <v>190</v>
      </c>
      <c r="F53" s="3" t="s">
        <v>191</v>
      </c>
      <c r="G53" s="3" t="s">
        <v>55</v>
      </c>
      <c r="H53" s="2" t="s">
        <v>56</v>
      </c>
      <c r="I53" s="2" t="s">
        <v>212</v>
      </c>
      <c r="J53" s="3" t="str">
        <f>HYPERLINK("https://www.boe.es/gazeta/dias/1831/02/12/pdfs/GMD-1831-19.pdf#page=3","Abrir facsímil")</f>
        <v>Abrir facsímil</v>
      </c>
      <c r="K53" s="3" t="s">
        <v>58</v>
      </c>
    </row>
    <row r="54" spans="1:11" ht="42" customHeight="1">
      <c r="A54" s="2" t="s">
        <v>213</v>
      </c>
      <c r="B54" s="2" t="s">
        <v>213</v>
      </c>
      <c r="C54" s="2" t="s">
        <v>32</v>
      </c>
      <c r="D54" s="2" t="s">
        <v>33</v>
      </c>
      <c r="E54" s="5" t="s">
        <v>214</v>
      </c>
      <c r="F54" s="3" t="s">
        <v>215</v>
      </c>
      <c r="G54" s="3" t="s">
        <v>36</v>
      </c>
      <c r="H54" s="2" t="s">
        <v>56</v>
      </c>
      <c r="I54" s="2" t="s">
        <v>216</v>
      </c>
      <c r="J54" s="3" t="str">
        <f>HYPERLINK("https://www.boe.es/gazeta/dias/1831/03/31/pdfs/GMD-1831-41.pdf#page=1","Abrir facsímil")</f>
        <v>Abrir facsímil</v>
      </c>
      <c r="K54" s="3" t="s">
        <v>58</v>
      </c>
    </row>
    <row r="55" spans="1:11" ht="42" customHeight="1">
      <c r="A55" s="2" t="s">
        <v>217</v>
      </c>
      <c r="B55" s="2" t="s">
        <v>217</v>
      </c>
      <c r="C55" s="2" t="s">
        <v>32</v>
      </c>
      <c r="D55" s="2" t="s">
        <v>33</v>
      </c>
      <c r="E55" s="5" t="s">
        <v>218</v>
      </c>
      <c r="F55" s="3" t="s">
        <v>219</v>
      </c>
      <c r="G55" s="3" t="s">
        <v>62</v>
      </c>
      <c r="H55" s="2" t="s">
        <v>56</v>
      </c>
      <c r="I55" s="2" t="s">
        <v>220</v>
      </c>
      <c r="J55" s="3" t="str">
        <f>HYPERLINK("https://www.boe.es/gazeta/dias/1831/09/03/pdfs/GMD-1831-108.pdf#page=2","Abrir facsímil")</f>
        <v>Abrir facsímil</v>
      </c>
      <c r="K55" s="3" t="s">
        <v>58</v>
      </c>
    </row>
    <row r="56" spans="1:11" ht="42" customHeight="1">
      <c r="A56" s="2" t="s">
        <v>221</v>
      </c>
      <c r="B56" s="2" t="s">
        <v>222</v>
      </c>
      <c r="C56" s="2" t="s">
        <v>32</v>
      </c>
      <c r="D56" s="2" t="s">
        <v>33</v>
      </c>
      <c r="E56" s="5" t="s">
        <v>223</v>
      </c>
      <c r="F56" s="3" t="s">
        <v>224</v>
      </c>
      <c r="G56" s="3" t="s">
        <v>21</v>
      </c>
      <c r="H56" s="2" t="s">
        <v>56</v>
      </c>
      <c r="I56" s="2" t="s">
        <v>225</v>
      </c>
      <c r="J56" s="3" t="str">
        <f>HYPERLINK("https://www.boe.es/gazeta/dias/1831/02/01/pdfs/GMD-1831-14.pdf#page=4","Abrir facsímil")</f>
        <v>Abrir facsímil</v>
      </c>
      <c r="K56" s="3" t="s">
        <v>58</v>
      </c>
    </row>
    <row r="57" spans="1:11" ht="42" customHeight="1">
      <c r="A57" s="2" t="s">
        <v>226</v>
      </c>
      <c r="B57" s="2" t="s">
        <v>227</v>
      </c>
      <c r="C57" s="2" t="s">
        <v>32</v>
      </c>
      <c r="D57" s="2" t="s">
        <v>33</v>
      </c>
      <c r="E57" s="5" t="s">
        <v>228</v>
      </c>
      <c r="F57" s="3" t="s">
        <v>229</v>
      </c>
      <c r="G57" s="3" t="s">
        <v>230</v>
      </c>
      <c r="H57" s="2" t="s">
        <v>56</v>
      </c>
      <c r="I57" s="2" t="s">
        <v>231</v>
      </c>
      <c r="J57" s="3" t="str">
        <f>HYPERLINK("https://www.boe.es/gazeta/dias/1831/06/07/pdfs/GMD-1831-70.pdf#page=4","Abrir facsímil")</f>
        <v>Abrir facsímil</v>
      </c>
      <c r="K57" s="3" t="s">
        <v>58</v>
      </c>
    </row>
    <row r="58" spans="1:11" ht="42" customHeight="1">
      <c r="A58" s="2" t="s">
        <v>232</v>
      </c>
      <c r="B58" s="2" t="s">
        <v>233</v>
      </c>
      <c r="C58" s="2" t="s">
        <v>32</v>
      </c>
      <c r="D58" s="2" t="s">
        <v>33</v>
      </c>
      <c r="E58" s="5" t="s">
        <v>234</v>
      </c>
      <c r="F58" s="3" t="s">
        <v>235</v>
      </c>
      <c r="G58" s="3" t="s">
        <v>62</v>
      </c>
      <c r="H58" s="2" t="s">
        <v>56</v>
      </c>
      <c r="I58" s="2" t="s">
        <v>236</v>
      </c>
      <c r="J58" s="3" t="str">
        <f>HYPERLINK("https://www.boe.es/gazeta/dias/1831/06/25/pdfs/GMD-1831-78.pdf#page=2","Abrir facsímil")</f>
        <v>Abrir facsímil</v>
      </c>
      <c r="K58" s="3" t="s">
        <v>58</v>
      </c>
    </row>
    <row r="59" spans="1:11" ht="42" customHeight="1">
      <c r="A59" s="2" t="s">
        <v>237</v>
      </c>
      <c r="B59" s="2" t="s">
        <v>238</v>
      </c>
      <c r="C59" s="2" t="s">
        <v>17</v>
      </c>
      <c r="D59" s="2" t="s">
        <v>18</v>
      </c>
      <c r="E59" s="5" t="s">
        <v>239</v>
      </c>
      <c r="F59" s="3" t="s">
        <v>240</v>
      </c>
      <c r="G59" s="3" t="s">
        <v>21</v>
      </c>
      <c r="H59" s="2" t="s">
        <v>56</v>
      </c>
      <c r="I59" s="2" t="s">
        <v>241</v>
      </c>
      <c r="J59" s="3" t="str">
        <f>HYPERLINK("https://www.boe.es/gazeta/dias/1831/06/30/pdfs/GMD-1831-80.pdf#page=4","Abrir facsímil")</f>
        <v>Abrir facsímil</v>
      </c>
      <c r="K59" s="3" t="s">
        <v>58</v>
      </c>
    </row>
    <row r="60" spans="1:11" ht="42" customHeight="1">
      <c r="A60" s="2" t="s">
        <v>242</v>
      </c>
      <c r="B60" s="2" t="s">
        <v>243</v>
      </c>
      <c r="C60" s="2" t="s">
        <v>32</v>
      </c>
      <c r="D60" s="2" t="s">
        <v>244</v>
      </c>
      <c r="E60" s="5" t="s">
        <v>245</v>
      </c>
      <c r="F60" s="3" t="s">
        <v>246</v>
      </c>
      <c r="G60" s="3" t="s">
        <v>36</v>
      </c>
      <c r="H60" s="2" t="s">
        <v>56</v>
      </c>
      <c r="I60" s="2" t="s">
        <v>247</v>
      </c>
      <c r="J60" s="3" t="str">
        <f>HYPERLINK("https://www.boe.es/gazeta/dias/1831/03/12/pdfs/GMD-1831-33E.pdf#page=1","Abrir facsímil")</f>
        <v>Abrir facsímil</v>
      </c>
      <c r="K60" s="3" t="s">
        <v>58</v>
      </c>
    </row>
    <row r="61" spans="1:11" ht="42" customHeight="1">
      <c r="A61" s="2" t="s">
        <v>248</v>
      </c>
      <c r="B61" s="2" t="s">
        <v>249</v>
      </c>
      <c r="C61" s="2" t="s">
        <v>81</v>
      </c>
      <c r="D61" s="2" t="s">
        <v>18</v>
      </c>
      <c r="E61" s="5" t="s">
        <v>82</v>
      </c>
      <c r="F61" s="3" t="s">
        <v>83</v>
      </c>
      <c r="G61" s="3" t="s">
        <v>250</v>
      </c>
      <c r="H61" s="2" t="s">
        <v>56</v>
      </c>
      <c r="I61" s="2" t="s">
        <v>251</v>
      </c>
      <c r="J61" s="3" t="str">
        <f>HYPERLINK("https://www.boe.es/gazeta/dias/1831/08/23/pdfs/GMD-1831-103.pdf#page=7","Abrir facsímil")</f>
        <v>Abrir facsímil</v>
      </c>
      <c r="K61" s="3" t="s">
        <v>58</v>
      </c>
    </row>
    <row r="62" spans="1:11" ht="42" customHeight="1">
      <c r="A62" s="2" t="s">
        <v>252</v>
      </c>
      <c r="B62" s="2" t="s">
        <v>253</v>
      </c>
      <c r="C62" s="2" t="s">
        <v>51</v>
      </c>
      <c r="D62" s="2" t="s">
        <v>52</v>
      </c>
      <c r="E62" s="5" t="s">
        <v>254</v>
      </c>
      <c r="F62" s="3" t="s">
        <v>255</v>
      </c>
      <c r="G62" s="3" t="s">
        <v>55</v>
      </c>
      <c r="H62" s="2" t="s">
        <v>56</v>
      </c>
      <c r="I62" s="2" t="s">
        <v>256</v>
      </c>
      <c r="J62" s="3" t="str">
        <f>HYPERLINK("https://www.boe.es/gazeta/dias/1831/10/27/pdfs/GMD-1831-132.pdf#page=3","Abrir facsímil")</f>
        <v>Abrir facsímil</v>
      </c>
      <c r="K62" s="3" t="s">
        <v>58</v>
      </c>
    </row>
    <row r="63" spans="1:11" ht="42" customHeight="1">
      <c r="A63" s="2" t="s">
        <v>257</v>
      </c>
      <c r="B63" s="2" t="s">
        <v>258</v>
      </c>
      <c r="C63" s="2" t="s">
        <v>157</v>
      </c>
      <c r="D63" s="2" t="s">
        <v>18</v>
      </c>
      <c r="E63" s="5" t="s">
        <v>259</v>
      </c>
      <c r="F63" s="3" t="s">
        <v>260</v>
      </c>
      <c r="G63" s="3" t="s">
        <v>21</v>
      </c>
      <c r="H63" s="2" t="s">
        <v>56</v>
      </c>
      <c r="I63" s="2" t="s">
        <v>261</v>
      </c>
      <c r="J63" s="3" t="str">
        <f>HYPERLINK("https://www.boe.es/gazeta/dias/1831/11/03/pdfs/GMD-1831-135.pdf#page=4","Abrir facsímil")</f>
        <v>Abrir facsímil</v>
      </c>
      <c r="K63" s="3" t="s">
        <v>58</v>
      </c>
    </row>
    <row r="64" spans="1:11" ht="42" customHeight="1">
      <c r="A64" s="2" t="s">
        <v>262</v>
      </c>
      <c r="B64" s="2" t="s">
        <v>262</v>
      </c>
      <c r="C64" s="2" t="s">
        <v>17</v>
      </c>
      <c r="D64" s="2" t="s">
        <v>18</v>
      </c>
      <c r="E64" s="5" t="s">
        <v>140</v>
      </c>
      <c r="F64" s="3" t="s">
        <v>141</v>
      </c>
      <c r="G64" s="3" t="s">
        <v>21</v>
      </c>
      <c r="H64" s="2" t="s">
        <v>56</v>
      </c>
      <c r="I64" s="2" t="s">
        <v>263</v>
      </c>
      <c r="J64" s="3" t="str">
        <f>HYPERLINK("https://www.boe.es/gazeta/dias/1831/04/26/pdfs/GMD-1831-52.pdf#page=4","Abrir facsímil")</f>
        <v>Abrir facsímil</v>
      </c>
      <c r="K64" s="3" t="s">
        <v>58</v>
      </c>
    </row>
    <row r="65" spans="1:11" ht="42" customHeight="1">
      <c r="A65" s="2" t="s">
        <v>264</v>
      </c>
      <c r="B65" s="2" t="s">
        <v>264</v>
      </c>
      <c r="C65" s="2" t="s">
        <v>51</v>
      </c>
      <c r="D65" s="2" t="s">
        <v>52</v>
      </c>
      <c r="E65" s="5" t="s">
        <v>140</v>
      </c>
      <c r="F65" s="3" t="s">
        <v>141</v>
      </c>
      <c r="G65" s="3" t="s">
        <v>142</v>
      </c>
      <c r="H65" s="2" t="s">
        <v>56</v>
      </c>
      <c r="I65" s="2" t="s">
        <v>265</v>
      </c>
      <c r="J65" s="3" t="str">
        <f>HYPERLINK("https://www.boe.es/gazeta/dias/1831/04/26/pdfs/GMD-1831-52.pdf#page=2","Abrir facsímil")</f>
        <v>Abrir facsímil</v>
      </c>
      <c r="K65" s="3" t="s">
        <v>58</v>
      </c>
    </row>
    <row r="66" spans="1:11" ht="42" customHeight="1">
      <c r="A66" s="2" t="s">
        <v>264</v>
      </c>
      <c r="B66" s="2" t="s">
        <v>264</v>
      </c>
      <c r="C66" s="2" t="s">
        <v>51</v>
      </c>
      <c r="D66" s="2" t="s">
        <v>52</v>
      </c>
      <c r="E66" s="5" t="s">
        <v>201</v>
      </c>
      <c r="F66" s="3" t="s">
        <v>202</v>
      </c>
      <c r="G66" s="3" t="s">
        <v>266</v>
      </c>
      <c r="H66" s="2" t="s">
        <v>56</v>
      </c>
      <c r="I66" s="2" t="s">
        <v>267</v>
      </c>
      <c r="J66" s="3" t="str">
        <f>HYPERLINK("https://www.boe.es/gazeta/dias/1831/07/23/pdfs/GMD-1831-90.pdf#page=5","Abrir facsímil")</f>
        <v>Abrir facsímil</v>
      </c>
      <c r="K66" s="3" t="s">
        <v>58</v>
      </c>
    </row>
    <row r="67" spans="1:11" ht="42" customHeight="1">
      <c r="A67" s="2" t="s">
        <v>268</v>
      </c>
      <c r="B67" s="2" t="s">
        <v>268</v>
      </c>
      <c r="C67" s="2" t="s">
        <v>17</v>
      </c>
      <c r="D67" s="2" t="s">
        <v>18</v>
      </c>
      <c r="E67" s="5" t="s">
        <v>19</v>
      </c>
      <c r="F67" s="3" t="s">
        <v>20</v>
      </c>
      <c r="G67" s="3" t="s">
        <v>36</v>
      </c>
      <c r="H67" s="2" t="s">
        <v>56</v>
      </c>
      <c r="I67" s="2" t="s">
        <v>269</v>
      </c>
      <c r="J67" s="3" t="str">
        <f>HYPERLINK("https://www.boe.es/gazeta/dias/1831/05/14/pdfs/GMD-1831-60.pdf#page=1","Abrir facsímil")</f>
        <v>Abrir facsímil</v>
      </c>
      <c r="K67" s="3" t="s">
        <v>58</v>
      </c>
    </row>
    <row r="68" spans="1:11" ht="42" customHeight="1">
      <c r="A68" s="2" t="s">
        <v>270</v>
      </c>
      <c r="B68" s="2" t="s">
        <v>271</v>
      </c>
      <c r="C68" s="2" t="s">
        <v>32</v>
      </c>
      <c r="D68" s="2" t="s">
        <v>33</v>
      </c>
      <c r="E68" s="5" t="s">
        <v>272</v>
      </c>
      <c r="F68" s="3" t="s">
        <v>273</v>
      </c>
      <c r="G68" s="3" t="s">
        <v>21</v>
      </c>
      <c r="H68" s="2" t="s">
        <v>56</v>
      </c>
      <c r="I68" s="2" t="s">
        <v>274</v>
      </c>
      <c r="J68" s="3" t="str">
        <f>HYPERLINK("https://www.boe.es/gazeta/dias/1831/06/28/pdfs/GMD-1831-79.pdf#page=4","Abrir facsímil")</f>
        <v>Abrir facsímil</v>
      </c>
      <c r="K68" s="3" t="s">
        <v>58</v>
      </c>
    </row>
    <row r="69" spans="1:11" ht="42" customHeight="1">
      <c r="A69" s="2" t="s">
        <v>275</v>
      </c>
      <c r="B69" s="2" t="s">
        <v>275</v>
      </c>
      <c r="C69" s="2" t="s">
        <v>17</v>
      </c>
      <c r="D69" s="2" t="s">
        <v>18</v>
      </c>
      <c r="E69" s="5" t="s">
        <v>276</v>
      </c>
      <c r="F69" s="3" t="s">
        <v>277</v>
      </c>
      <c r="G69" s="3" t="s">
        <v>21</v>
      </c>
      <c r="H69" s="2" t="s">
        <v>56</v>
      </c>
      <c r="I69" s="2" t="s">
        <v>278</v>
      </c>
      <c r="J69" s="3" t="str">
        <f>HYPERLINK("https://www.boe.es/gazeta/dias/1831/10/13/pdfs/GMD-1831-126.pdf#page=4","Abrir facsímil")</f>
        <v>Abrir facsímil</v>
      </c>
      <c r="K69" s="3" t="s">
        <v>58</v>
      </c>
    </row>
    <row r="70" spans="1:11" ht="42" customHeight="1">
      <c r="A70" s="2" t="s">
        <v>279</v>
      </c>
      <c r="B70" s="2" t="s">
        <v>280</v>
      </c>
      <c r="C70" s="2" t="s">
        <v>51</v>
      </c>
      <c r="D70" s="2" t="s">
        <v>52</v>
      </c>
      <c r="E70" s="5" t="s">
        <v>281</v>
      </c>
      <c r="F70" s="3" t="s">
        <v>282</v>
      </c>
      <c r="G70" s="3" t="s">
        <v>21</v>
      </c>
      <c r="H70" s="2" t="s">
        <v>56</v>
      </c>
      <c r="I70" s="2" t="s">
        <v>283</v>
      </c>
      <c r="J70" s="3" t="str">
        <f>HYPERLINK("https://www.boe.es/gazeta/dias/1831/03/08/pdfs/GMD-1831-29.pdf#page=4","Abrir facsímil")</f>
        <v>Abrir facsímil</v>
      </c>
      <c r="K70" s="3" t="s">
        <v>58</v>
      </c>
    </row>
    <row r="71" spans="1:11" ht="42" customHeight="1">
      <c r="A71" s="2" t="s">
        <v>284</v>
      </c>
      <c r="B71" s="2" t="s">
        <v>285</v>
      </c>
      <c r="C71" s="2" t="s">
        <v>32</v>
      </c>
      <c r="D71" s="2" t="s">
        <v>33</v>
      </c>
      <c r="E71" s="5" t="s">
        <v>228</v>
      </c>
      <c r="F71" s="3" t="s">
        <v>229</v>
      </c>
      <c r="G71" s="3" t="s">
        <v>230</v>
      </c>
      <c r="H71" s="2" t="s">
        <v>56</v>
      </c>
      <c r="I71" s="2" t="s">
        <v>286</v>
      </c>
      <c r="J71" s="3" t="str">
        <f>HYPERLINK("https://www.boe.es/gazeta/dias/1831/06/07/pdfs/GMD-1831-70.pdf#page=4","Abrir facsímil")</f>
        <v>Abrir facsímil</v>
      </c>
      <c r="K71" s="3" t="s">
        <v>58</v>
      </c>
    </row>
    <row r="72" spans="1:11" ht="42" customHeight="1">
      <c r="A72" s="2" t="s">
        <v>287</v>
      </c>
      <c r="B72" s="2" t="s">
        <v>287</v>
      </c>
      <c r="C72" s="2" t="s">
        <v>51</v>
      </c>
      <c r="D72" s="2" t="s">
        <v>52</v>
      </c>
      <c r="E72" s="5" t="s">
        <v>288</v>
      </c>
      <c r="F72" s="3" t="s">
        <v>289</v>
      </c>
      <c r="G72" s="3" t="s">
        <v>21</v>
      </c>
      <c r="H72" s="2" t="s">
        <v>56</v>
      </c>
      <c r="I72" s="2" t="s">
        <v>290</v>
      </c>
      <c r="J72" s="3" t="str">
        <f>HYPERLINK("https://www.boe.es/gazeta/dias/1831/10/22/pdfs/GMD-1831-130.pdf#page=4","Abrir facsímil")</f>
        <v>Abrir facsímil</v>
      </c>
      <c r="K72" s="3" t="s">
        <v>58</v>
      </c>
    </row>
    <row r="73" spans="1:11" ht="42" customHeight="1">
      <c r="A73" s="2" t="s">
        <v>291</v>
      </c>
      <c r="B73" s="2" t="s">
        <v>291</v>
      </c>
      <c r="C73" s="2" t="s">
        <v>81</v>
      </c>
      <c r="D73" s="2" t="s">
        <v>18</v>
      </c>
      <c r="E73" s="5" t="s">
        <v>292</v>
      </c>
      <c r="F73" s="3" t="s">
        <v>293</v>
      </c>
      <c r="G73" s="3" t="s">
        <v>21</v>
      </c>
      <c r="H73" s="2" t="s">
        <v>56</v>
      </c>
      <c r="I73" s="2" t="s">
        <v>294</v>
      </c>
      <c r="J73" s="3" t="str">
        <f>HYPERLINK("https://www.boe.es/gazeta/dias/1831/04/07/pdfs/GMD-1831-44.pdf#page=4","Abrir facsímil")</f>
        <v>Abrir facsímil</v>
      </c>
      <c r="K73" s="3" t="s">
        <v>58</v>
      </c>
    </row>
    <row r="74" spans="1:11" ht="42" customHeight="1">
      <c r="A74" s="2" t="s">
        <v>295</v>
      </c>
      <c r="B74" s="2" t="s">
        <v>295</v>
      </c>
      <c r="C74" s="2" t="s">
        <v>17</v>
      </c>
      <c r="D74" s="2" t="s">
        <v>18</v>
      </c>
      <c r="E74" s="5" t="s">
        <v>186</v>
      </c>
      <c r="F74" s="3" t="s">
        <v>187</v>
      </c>
      <c r="G74" s="3" t="s">
        <v>131</v>
      </c>
      <c r="H74" s="2" t="s">
        <v>56</v>
      </c>
      <c r="I74" s="2" t="s">
        <v>296</v>
      </c>
      <c r="J74" s="3" t="str">
        <f>HYPERLINK("https://www.boe.es/gazeta/dias/1831/10/08/pdfs/GMD-1831-124.pdf#page=6","Abrir facsímil")</f>
        <v>Abrir facsímil</v>
      </c>
      <c r="K74" s="3" t="s">
        <v>58</v>
      </c>
    </row>
    <row r="75" spans="1:11" ht="42" customHeight="1">
      <c r="A75" s="2" t="s">
        <v>295</v>
      </c>
      <c r="B75" s="2" t="s">
        <v>295</v>
      </c>
      <c r="C75" s="2" t="s">
        <v>81</v>
      </c>
      <c r="D75" s="2" t="s">
        <v>18</v>
      </c>
      <c r="E75" s="5" t="s">
        <v>297</v>
      </c>
      <c r="F75" s="3" t="s">
        <v>298</v>
      </c>
      <c r="G75" s="3" t="s">
        <v>299</v>
      </c>
      <c r="H75" s="2" t="s">
        <v>56</v>
      </c>
      <c r="I75" s="2" t="s">
        <v>300</v>
      </c>
      <c r="J75" s="3" t="str">
        <f>HYPERLINK("https://www.boe.es/gazeta/dias/1831/11/24/pdfs/GMD-1831-144.pdf#page=4","Abrir facsímil")</f>
        <v>Abrir facsímil</v>
      </c>
      <c r="K75" s="3" t="s">
        <v>58</v>
      </c>
    </row>
    <row r="76" spans="1:11" ht="42" customHeight="1">
      <c r="A76" s="2" t="s">
        <v>301</v>
      </c>
      <c r="B76" s="2" t="s">
        <v>301</v>
      </c>
      <c r="C76" s="2" t="s">
        <v>32</v>
      </c>
      <c r="D76" s="2" t="s">
        <v>33</v>
      </c>
      <c r="E76" s="5" t="s">
        <v>126</v>
      </c>
      <c r="F76" s="3" t="s">
        <v>127</v>
      </c>
      <c r="G76" s="3" t="s">
        <v>55</v>
      </c>
      <c r="H76" s="2" t="s">
        <v>56</v>
      </c>
      <c r="I76" s="2" t="s">
        <v>302</v>
      </c>
      <c r="J76" s="3" t="str">
        <f>HYPERLINK("https://www.boe.es/gazeta/dias/1831/04/12/pdfs/GMD-1831-46.pdf#page=3","Abrir facsímil")</f>
        <v>Abrir facsímil</v>
      </c>
      <c r="K76" s="3" t="s">
        <v>58</v>
      </c>
    </row>
    <row r="77" spans="1:11" ht="42" customHeight="1">
      <c r="A77" s="2" t="s">
        <v>301</v>
      </c>
      <c r="B77" s="2" t="s">
        <v>301</v>
      </c>
      <c r="C77" s="2" t="s">
        <v>51</v>
      </c>
      <c r="D77" s="2" t="s">
        <v>52</v>
      </c>
      <c r="E77" s="5" t="s">
        <v>303</v>
      </c>
      <c r="F77" s="3" t="s">
        <v>304</v>
      </c>
      <c r="G77" s="3" t="s">
        <v>62</v>
      </c>
      <c r="H77" s="2" t="s">
        <v>56</v>
      </c>
      <c r="I77" s="2" t="s">
        <v>305</v>
      </c>
      <c r="J77" s="3" t="str">
        <f>HYPERLINK("https://www.boe.es/gazeta/dias/1831/10/04/pdfs/GMD-1831-122.pdf#page=2","Abrir facsímil")</f>
        <v>Abrir facsímil</v>
      </c>
      <c r="K77" s="3" t="s">
        <v>58</v>
      </c>
    </row>
    <row r="78" spans="1:11" ht="42" customHeight="1">
      <c r="A78" s="2" t="s">
        <v>301</v>
      </c>
      <c r="B78" s="2" t="s">
        <v>301</v>
      </c>
      <c r="C78" s="2" t="s">
        <v>40</v>
      </c>
      <c r="D78" s="2" t="s">
        <v>18</v>
      </c>
      <c r="E78" s="5" t="s">
        <v>68</v>
      </c>
      <c r="F78" s="3" t="s">
        <v>69</v>
      </c>
      <c r="G78" s="3" t="s">
        <v>62</v>
      </c>
      <c r="H78" s="2" t="s">
        <v>56</v>
      </c>
      <c r="I78" s="2" t="s">
        <v>306</v>
      </c>
      <c r="J78" s="3" t="str">
        <f>HYPERLINK("https://www.boe.es/gazeta/dias/1831/12/29/pdfs/GMD-1831-161.pdf#page=2","Abrir facsímil")</f>
        <v>Abrir facsímil</v>
      </c>
      <c r="K78" s="3" t="s">
        <v>58</v>
      </c>
    </row>
    <row r="79" spans="1:11" ht="42" customHeight="1">
      <c r="A79" s="2" t="s">
        <v>307</v>
      </c>
      <c r="B79" s="2" t="s">
        <v>307</v>
      </c>
      <c r="C79" s="2" t="s">
        <v>51</v>
      </c>
      <c r="D79" s="2" t="s">
        <v>52</v>
      </c>
      <c r="E79" s="5" t="s">
        <v>308</v>
      </c>
      <c r="F79" s="3" t="s">
        <v>309</v>
      </c>
      <c r="G79" s="3" t="s">
        <v>310</v>
      </c>
      <c r="H79" s="2" t="s">
        <v>56</v>
      </c>
      <c r="I79" s="2" t="s">
        <v>311</v>
      </c>
      <c r="J79" s="3" t="str">
        <f>HYPERLINK("https://www.boe.es/gazeta/dias/1831/03/29/pdfs/GMD-1831-40.pdf#page=2","Abrir facsímil")</f>
        <v>Abrir facsímil</v>
      </c>
      <c r="K79" s="3" t="s">
        <v>58</v>
      </c>
    </row>
    <row r="80" spans="1:11" ht="42" customHeight="1">
      <c r="A80" s="2" t="s">
        <v>312</v>
      </c>
      <c r="B80" s="2" t="s">
        <v>312</v>
      </c>
      <c r="C80" s="2" t="s">
        <v>40</v>
      </c>
      <c r="D80" s="2" t="s">
        <v>18</v>
      </c>
      <c r="E80" s="5" t="s">
        <v>228</v>
      </c>
      <c r="F80" s="3" t="s">
        <v>229</v>
      </c>
      <c r="G80" s="3" t="s">
        <v>55</v>
      </c>
      <c r="H80" s="2" t="s">
        <v>56</v>
      </c>
      <c r="I80" s="2" t="s">
        <v>313</v>
      </c>
      <c r="J80" s="3" t="str">
        <f>HYPERLINK("https://www.boe.es/gazeta/dias/1831/06/07/pdfs/GMD-1831-70.pdf#page=3","Abrir facsímil")</f>
        <v>Abrir facsímil</v>
      </c>
      <c r="K80" s="3" t="s">
        <v>58</v>
      </c>
    </row>
    <row r="81" spans="1:11" ht="42" customHeight="1">
      <c r="A81" s="2" t="s">
        <v>314</v>
      </c>
      <c r="B81" s="2" t="s">
        <v>315</v>
      </c>
      <c r="C81" s="2" t="s">
        <v>32</v>
      </c>
      <c r="D81" s="2" t="s">
        <v>33</v>
      </c>
      <c r="E81" s="5" t="s">
        <v>46</v>
      </c>
      <c r="F81" s="3" t="s">
        <v>47</v>
      </c>
      <c r="G81" s="3" t="s">
        <v>21</v>
      </c>
      <c r="H81" s="2" t="s">
        <v>56</v>
      </c>
      <c r="I81" s="2" t="s">
        <v>316</v>
      </c>
      <c r="J81" s="3" t="str">
        <f>HYPERLINK("https://www.boe.es/gazeta/dias/1831/09/01/pdfs/GMD-1831-107.pdf#page=4","Abrir facsímil")</f>
        <v>Abrir facsímil</v>
      </c>
      <c r="K81" s="3" t="s">
        <v>58</v>
      </c>
    </row>
    <row r="82" spans="1:11" ht="42" customHeight="1">
      <c r="A82" s="2" t="s">
        <v>317</v>
      </c>
      <c r="B82" s="2" t="s">
        <v>318</v>
      </c>
      <c r="C82" s="2" t="s">
        <v>17</v>
      </c>
      <c r="D82" s="2" t="s">
        <v>18</v>
      </c>
      <c r="E82" s="5" t="s">
        <v>146</v>
      </c>
      <c r="F82" s="3" t="s">
        <v>147</v>
      </c>
      <c r="G82" s="3" t="s">
        <v>21</v>
      </c>
      <c r="H82" s="2" t="s">
        <v>56</v>
      </c>
      <c r="I82" s="2" t="s">
        <v>319</v>
      </c>
      <c r="J82" s="3" t="str">
        <f>HYPERLINK("https://www.boe.es/gazeta/dias/1831/12/13/pdfs/GMD-1831-153.pdf#page=4","Abrir facsímil")</f>
        <v>Abrir facsímil</v>
      </c>
      <c r="K82" s="3" t="s">
        <v>58</v>
      </c>
    </row>
    <row r="83" spans="1:11" ht="42" customHeight="1">
      <c r="A83" s="2" t="s">
        <v>320</v>
      </c>
      <c r="B83" s="2" t="s">
        <v>321</v>
      </c>
      <c r="C83" s="2" t="s">
        <v>32</v>
      </c>
      <c r="D83" s="2" t="s">
        <v>33</v>
      </c>
      <c r="E83" s="5" t="s">
        <v>322</v>
      </c>
      <c r="F83" s="3" t="s">
        <v>323</v>
      </c>
      <c r="G83" s="3" t="s">
        <v>324</v>
      </c>
      <c r="H83" s="2" t="s">
        <v>56</v>
      </c>
      <c r="I83" s="2" t="s">
        <v>325</v>
      </c>
      <c r="J83" s="3" t="str">
        <f>HYPERLINK("https://www.boe.es/gazeta/dias/1831/07/16/pdfs/GMD-1831-87.pdf#page=3","Abrir facsímil")</f>
        <v>Abrir facsímil</v>
      </c>
      <c r="K83" s="3" t="s">
        <v>58</v>
      </c>
    </row>
    <row r="84" spans="1:11" ht="42" customHeight="1">
      <c r="A84" s="2" t="s">
        <v>326</v>
      </c>
      <c r="B84" s="2" t="s">
        <v>327</v>
      </c>
      <c r="C84" s="2" t="s">
        <v>81</v>
      </c>
      <c r="D84" s="2" t="s">
        <v>18</v>
      </c>
      <c r="E84" s="5" t="s">
        <v>328</v>
      </c>
      <c r="F84" s="3" t="s">
        <v>329</v>
      </c>
      <c r="G84" s="3" t="s">
        <v>330</v>
      </c>
      <c r="H84" s="2" t="s">
        <v>56</v>
      </c>
      <c r="I84" s="2" t="s">
        <v>331</v>
      </c>
      <c r="J84" s="3" t="str">
        <f>HYPERLINK("https://www.boe.es/gazeta/dias/1831/12/08/pdfs/GMD-1831-150.pdf#page=4","Abrir facsímil")</f>
        <v>Abrir facsímil</v>
      </c>
      <c r="K84" s="3" t="s">
        <v>58</v>
      </c>
    </row>
    <row r="85" spans="1:11" ht="42" customHeight="1">
      <c r="A85" s="2" t="s">
        <v>332</v>
      </c>
      <c r="B85" s="2" t="s">
        <v>333</v>
      </c>
      <c r="C85" s="2" t="s">
        <v>157</v>
      </c>
      <c r="D85" s="2" t="s">
        <v>18</v>
      </c>
      <c r="E85" s="5" t="s">
        <v>334</v>
      </c>
      <c r="F85" s="3" t="s">
        <v>335</v>
      </c>
      <c r="G85" s="3" t="s">
        <v>21</v>
      </c>
      <c r="H85" s="2" t="s">
        <v>56</v>
      </c>
      <c r="I85" s="2" t="s">
        <v>336</v>
      </c>
      <c r="J85" s="3" t="str">
        <f>HYPERLINK("https://www.boe.es/gazeta/dias/1831/03/26/pdfs/GMD-1831-39.pdf#page=4","Abrir facsímil")</f>
        <v>Abrir facsímil</v>
      </c>
      <c r="K85" s="3" t="s">
        <v>58</v>
      </c>
    </row>
    <row r="86" spans="1:11" ht="42" customHeight="1">
      <c r="A86" s="2" t="s">
        <v>337</v>
      </c>
      <c r="B86" s="2" t="s">
        <v>338</v>
      </c>
      <c r="C86" s="2" t="s">
        <v>32</v>
      </c>
      <c r="D86" s="2" t="s">
        <v>33</v>
      </c>
      <c r="E86" s="5" t="s">
        <v>96</v>
      </c>
      <c r="F86" s="3" t="s">
        <v>97</v>
      </c>
      <c r="G86" s="3" t="s">
        <v>21</v>
      </c>
      <c r="H86" s="2" t="s">
        <v>56</v>
      </c>
      <c r="I86" s="2" t="s">
        <v>339</v>
      </c>
      <c r="J86" s="3" t="str">
        <f>HYPERLINK("https://www.boe.es/gazeta/dias/1831/12/22/pdfs/GMD-1831-158.pdf#page=4","Abrir facsímil")</f>
        <v>Abrir facsímil</v>
      </c>
      <c r="K86" s="3" t="s">
        <v>58</v>
      </c>
    </row>
    <row r="87" spans="1:11" ht="42" customHeight="1">
      <c r="A87" s="2" t="s">
        <v>340</v>
      </c>
      <c r="B87" s="2" t="s">
        <v>341</v>
      </c>
      <c r="C87" s="2" t="s">
        <v>32</v>
      </c>
      <c r="D87" s="2" t="s">
        <v>33</v>
      </c>
      <c r="E87" s="5" t="s">
        <v>342</v>
      </c>
      <c r="F87" s="3" t="s">
        <v>343</v>
      </c>
      <c r="G87" s="3" t="s">
        <v>21</v>
      </c>
      <c r="H87" s="2" t="s">
        <v>56</v>
      </c>
      <c r="I87" s="2" t="s">
        <v>344</v>
      </c>
      <c r="J87" s="3" t="str">
        <f>HYPERLINK("https://www.boe.es/gazeta/dias/1831/11/05/pdfs/GMD-1831-136.pdf#page=4","Abrir facsímil")</f>
        <v>Abrir facsímil</v>
      </c>
      <c r="K87" s="3" t="s">
        <v>58</v>
      </c>
    </row>
    <row r="88" spans="1:11" ht="42" customHeight="1">
      <c r="A88" s="2" t="s">
        <v>345</v>
      </c>
      <c r="B88" s="2" t="s">
        <v>345</v>
      </c>
      <c r="C88" s="2" t="s">
        <v>346</v>
      </c>
      <c r="D88" s="2" t="s">
        <v>52</v>
      </c>
      <c r="E88" s="5" t="s">
        <v>347</v>
      </c>
      <c r="F88" s="3" t="s">
        <v>348</v>
      </c>
      <c r="G88" s="3" t="s">
        <v>21</v>
      </c>
      <c r="H88" s="2" t="s">
        <v>56</v>
      </c>
      <c r="I88" s="2" t="s">
        <v>349</v>
      </c>
      <c r="J88" s="3" t="str">
        <f>HYPERLINK("https://www.boe.es/gazeta/dias/1831/07/07/pdfs/GMD-1831-83.pdf#page=4","Abrir facsímil")</f>
        <v>Abrir facsímil</v>
      </c>
      <c r="K88" s="3" t="s">
        <v>58</v>
      </c>
    </row>
    <row r="89" spans="1:11" ht="42" customHeight="1">
      <c r="A89" s="2" t="s">
        <v>350</v>
      </c>
      <c r="B89" s="2" t="s">
        <v>351</v>
      </c>
      <c r="C89" s="2" t="s">
        <v>67</v>
      </c>
      <c r="D89" s="2" t="s">
        <v>18</v>
      </c>
      <c r="E89" s="5" t="s">
        <v>34</v>
      </c>
      <c r="F89" s="3" t="s">
        <v>35</v>
      </c>
      <c r="G89" s="3" t="s">
        <v>131</v>
      </c>
      <c r="H89" s="2" t="s">
        <v>56</v>
      </c>
      <c r="I89" s="2" t="s">
        <v>352</v>
      </c>
      <c r="J89" s="3" t="str">
        <f>HYPERLINK("https://www.boe.es/gazeta/dias/1831/11/19/pdfs/GMD-1831-142.pdf#page=6","Abrir facsímil")</f>
        <v>Abrir facsímil</v>
      </c>
      <c r="K89" s="3" t="s">
        <v>58</v>
      </c>
    </row>
    <row r="90" spans="1:11" ht="42" customHeight="1">
      <c r="A90" s="2" t="s">
        <v>353</v>
      </c>
      <c r="B90" s="2" t="s">
        <v>353</v>
      </c>
      <c r="C90" s="2" t="s">
        <v>346</v>
      </c>
      <c r="D90" s="2" t="s">
        <v>52</v>
      </c>
      <c r="E90" s="5" t="s">
        <v>354</v>
      </c>
      <c r="F90" s="3" t="s">
        <v>355</v>
      </c>
      <c r="G90" s="3" t="s">
        <v>21</v>
      </c>
      <c r="H90" s="2" t="s">
        <v>56</v>
      </c>
      <c r="I90" s="2" t="s">
        <v>356</v>
      </c>
      <c r="J90" s="3" t="str">
        <f>HYPERLINK("https://www.boe.es/gazeta/dias/1831/01/08/pdfs/GMD-1831-4.pdf#page=4","Abrir facsímil")</f>
        <v>Abrir facsímil</v>
      </c>
      <c r="K90" s="3" t="s">
        <v>58</v>
      </c>
    </row>
    <row r="91" spans="1:11" ht="42" customHeight="1">
      <c r="A91" s="2" t="s">
        <v>353</v>
      </c>
      <c r="B91" s="2" t="s">
        <v>353</v>
      </c>
      <c r="C91" s="2" t="s">
        <v>51</v>
      </c>
      <c r="D91" s="2" t="s">
        <v>52</v>
      </c>
      <c r="E91" s="5" t="s">
        <v>228</v>
      </c>
      <c r="F91" s="3" t="s">
        <v>229</v>
      </c>
      <c r="G91" s="3" t="s">
        <v>230</v>
      </c>
      <c r="H91" s="2" t="s">
        <v>56</v>
      </c>
      <c r="I91" s="2" t="s">
        <v>357</v>
      </c>
      <c r="J91" s="3" t="str">
        <f>HYPERLINK("https://www.boe.es/gazeta/dias/1831/06/07/pdfs/GMD-1831-70.pdf#page=4","Abrir facsímil")</f>
        <v>Abrir facsímil</v>
      </c>
      <c r="K91" s="3" t="s">
        <v>58</v>
      </c>
    </row>
    <row r="92" spans="1:11" ht="42" customHeight="1">
      <c r="A92" s="2" t="s">
        <v>353</v>
      </c>
      <c r="B92" s="2" t="s">
        <v>353</v>
      </c>
      <c r="C92" s="2" t="s">
        <v>17</v>
      </c>
      <c r="D92" s="2" t="s">
        <v>18</v>
      </c>
      <c r="E92" s="5" t="s">
        <v>78</v>
      </c>
      <c r="F92" s="3" t="s">
        <v>79</v>
      </c>
      <c r="G92" s="3" t="s">
        <v>21</v>
      </c>
      <c r="H92" s="2" t="s">
        <v>56</v>
      </c>
      <c r="I92" s="2" t="s">
        <v>358</v>
      </c>
      <c r="J92" s="3" t="str">
        <f>HYPERLINK("https://www.boe.es/gazeta/dias/1831/08/11/pdfs/GMD-1831-98.pdf#page=4","Abrir facsímil")</f>
        <v>Abrir facsímil</v>
      </c>
      <c r="K92" s="3" t="s">
        <v>58</v>
      </c>
    </row>
    <row r="93" spans="1:11" ht="42" customHeight="1">
      <c r="A93" s="2" t="s">
        <v>359</v>
      </c>
      <c r="B93" s="2" t="s">
        <v>360</v>
      </c>
      <c r="C93" s="2" t="s">
        <v>17</v>
      </c>
      <c r="D93" s="2" t="s">
        <v>18</v>
      </c>
      <c r="E93" s="5" t="s">
        <v>361</v>
      </c>
      <c r="F93" s="3" t="s">
        <v>362</v>
      </c>
      <c r="G93" s="3" t="s">
        <v>131</v>
      </c>
      <c r="H93" s="2" t="s">
        <v>56</v>
      </c>
      <c r="I93" s="2" t="s">
        <v>363</v>
      </c>
      <c r="J93" s="3" t="str">
        <f>HYPERLINK("https://www.boe.es/gazeta/dias/1831/06/18/pdfs/GMD-1831-75.pdf#page=6","Abrir facsímil")</f>
        <v>Abrir facsímil</v>
      </c>
      <c r="K93" s="3" t="s">
        <v>58</v>
      </c>
    </row>
    <row r="94" spans="1:11" ht="42" customHeight="1">
      <c r="A94" s="2" t="s">
        <v>364</v>
      </c>
      <c r="B94" s="2" t="s">
        <v>365</v>
      </c>
      <c r="C94" s="2" t="s">
        <v>51</v>
      </c>
      <c r="D94" s="2" t="s">
        <v>52</v>
      </c>
      <c r="E94" s="5" t="s">
        <v>53</v>
      </c>
      <c r="F94" s="3" t="s">
        <v>54</v>
      </c>
      <c r="G94" s="3" t="s">
        <v>55</v>
      </c>
      <c r="H94" s="2" t="s">
        <v>56</v>
      </c>
      <c r="I94" s="2" t="s">
        <v>366</v>
      </c>
      <c r="J94" s="3" t="str">
        <f>HYPERLINK("https://www.boe.es/gazeta/dias/1831/10/29/pdfs/GMD-1831-133.pdf#page=3","Abrir facsímil")</f>
        <v>Abrir facsímil</v>
      </c>
      <c r="K94" s="3" t="s">
        <v>58</v>
      </c>
    </row>
    <row r="95" spans="1:11" ht="42" customHeight="1">
      <c r="A95" s="2" t="s">
        <v>367</v>
      </c>
      <c r="B95" s="2" t="s">
        <v>368</v>
      </c>
      <c r="C95" s="2" t="s">
        <v>32</v>
      </c>
      <c r="D95" s="2" t="s">
        <v>33</v>
      </c>
      <c r="E95" s="5" t="s">
        <v>369</v>
      </c>
      <c r="F95" s="3" t="s">
        <v>370</v>
      </c>
      <c r="G95" s="3" t="s">
        <v>36</v>
      </c>
      <c r="H95" s="2" t="s">
        <v>56</v>
      </c>
      <c r="I95" s="2" t="s">
        <v>371</v>
      </c>
      <c r="J95" s="3" t="str">
        <f>HYPERLINK("https://www.boe.es/gazeta/dias/1831/12/27/pdfs/GMD-1831-160.pdf#page=1","Abrir facsímil")</f>
        <v>Abrir facsímil</v>
      </c>
      <c r="K95" s="3" t="s">
        <v>58</v>
      </c>
    </row>
    <row r="96" spans="1:11" ht="42" customHeight="1">
      <c r="A96" s="2" t="s">
        <v>372</v>
      </c>
      <c r="B96" s="2" t="s">
        <v>373</v>
      </c>
      <c r="C96" s="2" t="s">
        <v>17</v>
      </c>
      <c r="D96" s="2" t="s">
        <v>18</v>
      </c>
      <c r="E96" s="5" t="s">
        <v>374</v>
      </c>
      <c r="F96" s="3" t="s">
        <v>375</v>
      </c>
      <c r="G96" s="3" t="s">
        <v>131</v>
      </c>
      <c r="H96" s="2" t="s">
        <v>56</v>
      </c>
      <c r="I96" s="2" t="s">
        <v>376</v>
      </c>
      <c r="J96" s="3" t="str">
        <f>HYPERLINK("https://www.boe.es/gazeta/dias/1831/10/11/pdfs/GMD-1831-125.pdf#page=6","Abrir facsímil")</f>
        <v>Abrir facsímil</v>
      </c>
      <c r="K96" s="3" t="s">
        <v>58</v>
      </c>
    </row>
    <row r="97" spans="1:11" ht="42" customHeight="1">
      <c r="A97" s="2" t="s">
        <v>377</v>
      </c>
      <c r="B97" s="2" t="s">
        <v>377</v>
      </c>
      <c r="C97" s="2" t="s">
        <v>32</v>
      </c>
      <c r="D97" s="2" t="s">
        <v>33</v>
      </c>
      <c r="E97" s="5" t="s">
        <v>197</v>
      </c>
      <c r="F97" s="3" t="s">
        <v>198</v>
      </c>
      <c r="G97" s="3" t="s">
        <v>36</v>
      </c>
      <c r="H97" s="2" t="s">
        <v>56</v>
      </c>
      <c r="I97" s="2" t="s">
        <v>378</v>
      </c>
      <c r="J97" s="3" t="str">
        <f>HYPERLINK("https://www.boe.es/gazeta/dias/1831/02/08/pdfs/GMD-1831-17.pdf#page=1","Abrir facsímil")</f>
        <v>Abrir facsímil</v>
      </c>
      <c r="K97" s="3" t="s">
        <v>58</v>
      </c>
    </row>
    <row r="98" spans="1:11" ht="42" customHeight="1">
      <c r="A98" s="2" t="s">
        <v>379</v>
      </c>
      <c r="B98" s="2" t="s">
        <v>380</v>
      </c>
      <c r="C98" s="2" t="s">
        <v>157</v>
      </c>
      <c r="D98" s="2" t="s">
        <v>18</v>
      </c>
      <c r="E98" s="5" t="s">
        <v>328</v>
      </c>
      <c r="F98" s="3" t="s">
        <v>329</v>
      </c>
      <c r="G98" s="3" t="s">
        <v>330</v>
      </c>
      <c r="H98" s="2" t="s">
        <v>56</v>
      </c>
      <c r="I98" s="2" t="s">
        <v>381</v>
      </c>
      <c r="J98" s="3" t="str">
        <f>HYPERLINK("https://www.boe.es/gazeta/dias/1831/12/08/pdfs/GMD-1831-150.pdf#page=4","Abrir facsímil")</f>
        <v>Abrir facsímil</v>
      </c>
      <c r="K98" s="3" t="s">
        <v>58</v>
      </c>
    </row>
    <row r="99" spans="1:11" ht="42" customHeight="1">
      <c r="A99" s="2" t="s">
        <v>382</v>
      </c>
      <c r="B99" s="2" t="s">
        <v>383</v>
      </c>
      <c r="C99" s="2" t="s">
        <v>51</v>
      </c>
      <c r="D99" s="2" t="s">
        <v>52</v>
      </c>
      <c r="E99" s="5" t="s">
        <v>105</v>
      </c>
      <c r="F99" s="3" t="s">
        <v>106</v>
      </c>
      <c r="G99" s="3" t="s">
        <v>107</v>
      </c>
      <c r="H99" s="2" t="s">
        <v>56</v>
      </c>
      <c r="I99" s="2" t="s">
        <v>384</v>
      </c>
      <c r="J99" s="3" t="str">
        <f>HYPERLINK("https://www.boe.es/gazeta/dias/1831/07/05/pdfs/GMD-1831-82.pdf#page=4","Abrir facsímil")</f>
        <v>Abrir facsímil</v>
      </c>
      <c r="K99" s="3" t="s">
        <v>58</v>
      </c>
    </row>
    <row r="100" spans="1:11" ht="42" customHeight="1">
      <c r="A100" s="2" t="s">
        <v>385</v>
      </c>
      <c r="B100" s="2" t="s">
        <v>386</v>
      </c>
      <c r="C100" s="2" t="s">
        <v>51</v>
      </c>
      <c r="D100" s="2" t="s">
        <v>52</v>
      </c>
      <c r="E100" s="5" t="s">
        <v>387</v>
      </c>
      <c r="F100" s="3" t="s">
        <v>388</v>
      </c>
      <c r="G100" s="3" t="s">
        <v>21</v>
      </c>
      <c r="H100" s="2" t="s">
        <v>56</v>
      </c>
      <c r="I100" s="2" t="s">
        <v>389</v>
      </c>
      <c r="J100" s="3" t="str">
        <f>HYPERLINK("https://www.boe.es/gazeta/dias/1831/02/26/pdfs/GMD-1831-25.pdf#page=4","Abrir facsímil")</f>
        <v>Abrir facsímil</v>
      </c>
      <c r="K100" s="3" t="s">
        <v>58</v>
      </c>
    </row>
    <row r="101" spans="1:11" ht="42" customHeight="1">
      <c r="A101" s="2" t="s">
        <v>390</v>
      </c>
      <c r="B101" s="2" t="s">
        <v>390</v>
      </c>
      <c r="C101" s="2" t="s">
        <v>157</v>
      </c>
      <c r="D101" s="2" t="s">
        <v>18</v>
      </c>
      <c r="E101" s="5" t="s">
        <v>391</v>
      </c>
      <c r="F101" s="3" t="s">
        <v>392</v>
      </c>
      <c r="G101" s="3" t="s">
        <v>55</v>
      </c>
      <c r="H101" s="2" t="s">
        <v>56</v>
      </c>
      <c r="I101" s="2" t="s">
        <v>393</v>
      </c>
      <c r="J101" s="3" t="str">
        <f>HYPERLINK("https://www.boe.es/gazeta/dias/1831/03/15/pdfs/GMD-1831-34.pdf#page=3","Abrir facsímil")</f>
        <v>Abrir facsímil</v>
      </c>
      <c r="K101" s="3" t="s">
        <v>58</v>
      </c>
    </row>
    <row r="102" spans="1:11" ht="42" customHeight="1">
      <c r="A102" s="2" t="s">
        <v>390</v>
      </c>
      <c r="B102" s="2" t="s">
        <v>390</v>
      </c>
      <c r="C102" s="2" t="s">
        <v>17</v>
      </c>
      <c r="D102" s="2" t="s">
        <v>18</v>
      </c>
      <c r="E102" s="5" t="s">
        <v>186</v>
      </c>
      <c r="F102" s="3" t="s">
        <v>187</v>
      </c>
      <c r="G102" s="3" t="s">
        <v>131</v>
      </c>
      <c r="H102" s="2" t="s">
        <v>56</v>
      </c>
      <c r="I102" s="2" t="s">
        <v>394</v>
      </c>
      <c r="J102" s="3" t="str">
        <f>HYPERLINK("https://www.boe.es/gazeta/dias/1831/10/08/pdfs/GMD-1831-124.pdf#page=6","Abrir facsímil")</f>
        <v>Abrir facsímil</v>
      </c>
      <c r="K102" s="3" t="s">
        <v>58</v>
      </c>
    </row>
    <row r="103" spans="1:11" ht="42" customHeight="1">
      <c r="A103" s="2" t="s">
        <v>390</v>
      </c>
      <c r="B103" s="2" t="s">
        <v>390</v>
      </c>
      <c r="C103" s="2" t="s">
        <v>17</v>
      </c>
      <c r="D103" s="2" t="s">
        <v>18</v>
      </c>
      <c r="E103" s="5" t="s">
        <v>395</v>
      </c>
      <c r="F103" s="3" t="s">
        <v>396</v>
      </c>
      <c r="G103" s="3" t="s">
        <v>76</v>
      </c>
      <c r="H103" s="2" t="s">
        <v>56</v>
      </c>
      <c r="I103" s="2" t="s">
        <v>397</v>
      </c>
      <c r="J103" s="3" t="str">
        <f>HYPERLINK("https://www.boe.es/gazeta/dias/1831/10/20/pdfs/GMD-1831-129.pdf#page=5","Abrir facsímil")</f>
        <v>Abrir facsímil</v>
      </c>
      <c r="K103" s="3" t="s">
        <v>58</v>
      </c>
    </row>
    <row r="104" spans="1:11" ht="42" customHeight="1">
      <c r="A104" s="2" t="s">
        <v>398</v>
      </c>
      <c r="B104" s="2" t="s">
        <v>399</v>
      </c>
      <c r="C104" s="2" t="s">
        <v>81</v>
      </c>
      <c r="D104" s="2" t="s">
        <v>18</v>
      </c>
      <c r="E104" s="5" t="s">
        <v>400</v>
      </c>
      <c r="F104" s="3" t="s">
        <v>401</v>
      </c>
      <c r="G104" s="3" t="s">
        <v>21</v>
      </c>
      <c r="H104" s="2" t="s">
        <v>56</v>
      </c>
      <c r="I104" s="2" t="s">
        <v>402</v>
      </c>
      <c r="J104" s="3" t="str">
        <f>HYPERLINK("https://www.boe.es/gazeta/dias/1831/11/01/pdfs/GMD-1831-134.pdf#page=4","Abrir facsímil")</f>
        <v>Abrir facsímil</v>
      </c>
      <c r="K104" s="3" t="s">
        <v>58</v>
      </c>
    </row>
    <row r="105" spans="1:11" ht="42" customHeight="1">
      <c r="A105" s="2" t="s">
        <v>403</v>
      </c>
      <c r="B105" s="2" t="s">
        <v>404</v>
      </c>
      <c r="C105" s="2" t="s">
        <v>32</v>
      </c>
      <c r="D105" s="2" t="s">
        <v>33</v>
      </c>
      <c r="E105" s="5" t="s">
        <v>60</v>
      </c>
      <c r="F105" s="3" t="s">
        <v>61</v>
      </c>
      <c r="G105" s="3" t="s">
        <v>55</v>
      </c>
      <c r="H105" s="2" t="s">
        <v>56</v>
      </c>
      <c r="I105" s="2" t="s">
        <v>405</v>
      </c>
      <c r="J105" s="3" t="str">
        <f>HYPERLINK("https://www.boe.es/gazeta/dias/1831/09/22/pdfs/GMD-1831-117.pdf#page=3","Abrir facsímil")</f>
        <v>Abrir facsímil</v>
      </c>
      <c r="K105" s="3" t="s">
        <v>58</v>
      </c>
    </row>
    <row r="106" spans="1:11" ht="42" customHeight="1">
      <c r="A106" s="2" t="s">
        <v>406</v>
      </c>
      <c r="B106" s="2" t="s">
        <v>406</v>
      </c>
      <c r="C106" s="2" t="s">
        <v>157</v>
      </c>
      <c r="D106" s="2" t="s">
        <v>18</v>
      </c>
      <c r="E106" s="5" t="s">
        <v>169</v>
      </c>
      <c r="F106" s="3" t="s">
        <v>170</v>
      </c>
      <c r="G106" s="3" t="s">
        <v>131</v>
      </c>
      <c r="H106" s="2" t="s">
        <v>56</v>
      </c>
      <c r="I106" s="2" t="s">
        <v>407</v>
      </c>
      <c r="J106" s="3" t="str">
        <f>HYPERLINK("https://www.boe.es/gazeta/dias/1831/08/04/pdfs/GMD-1831-95.pdf#page=6","Abrir facsímil")</f>
        <v>Abrir facsímil</v>
      </c>
      <c r="K106" s="3" t="s">
        <v>58</v>
      </c>
    </row>
    <row r="107" spans="1:11" ht="42" customHeight="1">
      <c r="A107" s="2" t="s">
        <v>408</v>
      </c>
      <c r="B107" s="2" t="s">
        <v>408</v>
      </c>
      <c r="C107" s="2" t="s">
        <v>32</v>
      </c>
      <c r="D107" s="2" t="s">
        <v>33</v>
      </c>
      <c r="E107" s="5" t="s">
        <v>186</v>
      </c>
      <c r="F107" s="3" t="s">
        <v>187</v>
      </c>
      <c r="G107" s="3" t="s">
        <v>55</v>
      </c>
      <c r="H107" s="2" t="s">
        <v>56</v>
      </c>
      <c r="I107" s="2" t="s">
        <v>409</v>
      </c>
      <c r="J107" s="3" t="str">
        <f>HYPERLINK("https://www.boe.es/gazeta/dias/1831/10/08/pdfs/GMD-1831-124.pdf#page=3","Abrir facsímil")</f>
        <v>Abrir facsímil</v>
      </c>
      <c r="K107" s="3" t="s">
        <v>58</v>
      </c>
    </row>
    <row r="108" spans="1:11" ht="42" customHeight="1">
      <c r="A108" s="2" t="s">
        <v>410</v>
      </c>
      <c r="B108" s="2" t="s">
        <v>410</v>
      </c>
      <c r="C108" s="2" t="s">
        <v>17</v>
      </c>
      <c r="D108" s="2" t="s">
        <v>18</v>
      </c>
      <c r="E108" s="5" t="s">
        <v>53</v>
      </c>
      <c r="F108" s="3" t="s">
        <v>54</v>
      </c>
      <c r="G108" s="3" t="s">
        <v>21</v>
      </c>
      <c r="H108" s="2" t="s">
        <v>56</v>
      </c>
      <c r="I108" s="2" t="s">
        <v>411</v>
      </c>
      <c r="J108" s="3" t="str">
        <f>HYPERLINK("https://www.boe.es/gazeta/dias/1831/10/29/pdfs/GMD-1831-133.pdf#page=4","Abrir facsímil")</f>
        <v>Abrir facsímil</v>
      </c>
      <c r="K108" s="3" t="s">
        <v>58</v>
      </c>
    </row>
    <row r="109" spans="1:11" ht="42" customHeight="1">
      <c r="A109" s="2" t="s">
        <v>412</v>
      </c>
      <c r="B109" s="2" t="s">
        <v>412</v>
      </c>
      <c r="C109" s="2" t="s">
        <v>157</v>
      </c>
      <c r="D109" s="2" t="s">
        <v>18</v>
      </c>
      <c r="E109" s="5" t="s">
        <v>413</v>
      </c>
      <c r="F109" s="3" t="s">
        <v>414</v>
      </c>
      <c r="G109" s="3" t="s">
        <v>21</v>
      </c>
      <c r="H109" s="2" t="s">
        <v>56</v>
      </c>
      <c r="I109" s="2" t="s">
        <v>415</v>
      </c>
      <c r="J109" s="3" t="str">
        <f>HYPERLINK("https://www.boe.es/gazeta/dias/1831/07/26/pdfs/GMD-1831-91.pdf#page=4","Abrir facsímil")</f>
        <v>Abrir facsímil</v>
      </c>
      <c r="K109" s="3" t="s">
        <v>58</v>
      </c>
    </row>
    <row r="110" spans="1:11" ht="42" customHeight="1">
      <c r="A110" s="2" t="s">
        <v>416</v>
      </c>
      <c r="B110" s="2" t="s">
        <v>416</v>
      </c>
      <c r="C110" s="2" t="s">
        <v>32</v>
      </c>
      <c r="D110" s="2" t="s">
        <v>33</v>
      </c>
      <c r="E110" s="5" t="s">
        <v>417</v>
      </c>
      <c r="F110" s="3" t="s">
        <v>418</v>
      </c>
      <c r="G110" s="3" t="s">
        <v>21</v>
      </c>
      <c r="H110" s="2" t="s">
        <v>56</v>
      </c>
      <c r="I110" s="2" t="s">
        <v>419</v>
      </c>
      <c r="J110" s="3" t="str">
        <f>HYPERLINK("https://www.boe.es/gazeta/dias/1831/01/25/pdfs/GMD-1831-11.pdf#page=4","Abrir facsímil")</f>
        <v>Abrir facsímil</v>
      </c>
      <c r="K110" s="3" t="s">
        <v>58</v>
      </c>
    </row>
    <row r="111" spans="1:11" ht="42" customHeight="1">
      <c r="A111" s="2" t="s">
        <v>416</v>
      </c>
      <c r="B111" s="2" t="s">
        <v>416</v>
      </c>
      <c r="C111" s="2" t="s">
        <v>40</v>
      </c>
      <c r="D111" s="2" t="s">
        <v>18</v>
      </c>
      <c r="E111" s="5" t="s">
        <v>420</v>
      </c>
      <c r="F111" s="3" t="s">
        <v>421</v>
      </c>
      <c r="G111" s="3" t="s">
        <v>131</v>
      </c>
      <c r="H111" s="2" t="s">
        <v>56</v>
      </c>
      <c r="I111" s="2" t="s">
        <v>422</v>
      </c>
      <c r="J111" s="3" t="str">
        <f>HYPERLINK("https://www.boe.es/gazeta/dias/1831/04/23/pdfs/GMD-1831-51.pdf#page=6","Abrir facsímil")</f>
        <v>Abrir facsímil</v>
      </c>
      <c r="K111" s="3" t="s">
        <v>58</v>
      </c>
    </row>
    <row r="112" spans="1:11" ht="42" customHeight="1">
      <c r="A112" s="2" t="s">
        <v>416</v>
      </c>
      <c r="B112" s="2" t="s">
        <v>416</v>
      </c>
      <c r="C112" s="2" t="s">
        <v>32</v>
      </c>
      <c r="D112" s="2" t="s">
        <v>33</v>
      </c>
      <c r="E112" s="5" t="s">
        <v>423</v>
      </c>
      <c r="F112" s="3" t="s">
        <v>424</v>
      </c>
      <c r="G112" s="3" t="s">
        <v>425</v>
      </c>
      <c r="H112" s="2" t="s">
        <v>56</v>
      </c>
      <c r="I112" s="2" t="s">
        <v>426</v>
      </c>
      <c r="J112" s="3" t="str">
        <f>HYPERLINK("https://www.boe.es/gazeta/dias/1831/06/23/pdfs/GMD-1831-77.pdf#page=2","Abrir facsímil")</f>
        <v>Abrir facsímil</v>
      </c>
      <c r="K112" s="3" t="s">
        <v>58</v>
      </c>
    </row>
    <row r="113" spans="1:11" ht="42" customHeight="1">
      <c r="A113" s="2" t="s">
        <v>427</v>
      </c>
      <c r="B113" s="2" t="s">
        <v>428</v>
      </c>
      <c r="C113" s="2" t="s">
        <v>17</v>
      </c>
      <c r="D113" s="2" t="s">
        <v>18</v>
      </c>
      <c r="E113" s="5" t="s">
        <v>429</v>
      </c>
      <c r="F113" s="3" t="s">
        <v>430</v>
      </c>
      <c r="G113" s="3" t="s">
        <v>431</v>
      </c>
      <c r="H113" s="2" t="s">
        <v>56</v>
      </c>
      <c r="I113" s="2" t="s">
        <v>432</v>
      </c>
      <c r="J113" s="3" t="str">
        <f>HYPERLINK("https://www.boe.es/gazeta/dias/1831/05/07/pdfs/GMD-1831-57.pdf#page=4","Abrir facsímil")</f>
        <v>Abrir facsímil</v>
      </c>
      <c r="K113" s="3" t="s">
        <v>58</v>
      </c>
    </row>
    <row r="114" spans="1:11" ht="42" customHeight="1">
      <c r="A114" s="2" t="s">
        <v>433</v>
      </c>
      <c r="B114" s="2" t="s">
        <v>434</v>
      </c>
      <c r="C114" s="2" t="s">
        <v>67</v>
      </c>
      <c r="D114" s="2" t="s">
        <v>18</v>
      </c>
      <c r="E114" s="5" t="s">
        <v>435</v>
      </c>
      <c r="F114" s="3" t="s">
        <v>436</v>
      </c>
      <c r="G114" s="3" t="s">
        <v>21</v>
      </c>
      <c r="H114" s="2" t="s">
        <v>56</v>
      </c>
      <c r="I114" s="2" t="s">
        <v>437</v>
      </c>
      <c r="J114" s="3" t="str">
        <f>HYPERLINK("https://www.boe.es/gazeta/dias/1831/12/01/pdfs/GMD-1831-147.pdf#page=4","Abrir facsímil")</f>
        <v>Abrir facsímil</v>
      </c>
      <c r="K114" s="3" t="s">
        <v>58</v>
      </c>
    </row>
    <row r="115" spans="1:11" ht="42" customHeight="1">
      <c r="A115" s="2" t="s">
        <v>438</v>
      </c>
      <c r="B115" s="2" t="s">
        <v>438</v>
      </c>
      <c r="C115" s="2" t="s">
        <v>32</v>
      </c>
      <c r="D115" s="2" t="s">
        <v>33</v>
      </c>
      <c r="E115" s="5" t="s">
        <v>439</v>
      </c>
      <c r="F115" s="3" t="s">
        <v>440</v>
      </c>
      <c r="G115" s="3" t="s">
        <v>36</v>
      </c>
      <c r="H115" s="2" t="s">
        <v>56</v>
      </c>
      <c r="I115" s="2" t="s">
        <v>441</v>
      </c>
      <c r="J115" s="3" t="str">
        <f>HYPERLINK("https://www.boe.es/gazeta/dias/1831/05/03/pdfs/GMD-1831-55.pdf#page=1","Abrir facsímil")</f>
        <v>Abrir facsímil</v>
      </c>
      <c r="K115" s="3" t="s">
        <v>58</v>
      </c>
    </row>
    <row r="116" spans="1:11" ht="42" customHeight="1">
      <c r="A116" s="2" t="s">
        <v>442</v>
      </c>
      <c r="B116" s="2" t="s">
        <v>443</v>
      </c>
      <c r="C116" s="2" t="s">
        <v>67</v>
      </c>
      <c r="D116" s="2" t="s">
        <v>18</v>
      </c>
      <c r="E116" s="5" t="s">
        <v>328</v>
      </c>
      <c r="F116" s="3" t="s">
        <v>329</v>
      </c>
      <c r="G116" s="3" t="s">
        <v>330</v>
      </c>
      <c r="H116" s="2" t="s">
        <v>56</v>
      </c>
      <c r="I116" s="2" t="s">
        <v>444</v>
      </c>
      <c r="J116" s="3" t="str">
        <f>HYPERLINK("https://www.boe.es/gazeta/dias/1831/12/08/pdfs/GMD-1831-150.pdf#page=4","Abrir facsímil")</f>
        <v>Abrir facsímil</v>
      </c>
      <c r="K116" s="3" t="s">
        <v>58</v>
      </c>
    </row>
    <row r="117" spans="1:11" ht="42" customHeight="1">
      <c r="A117" s="2" t="s">
        <v>445</v>
      </c>
      <c r="B117" s="2" t="s">
        <v>446</v>
      </c>
      <c r="C117" s="2" t="s">
        <v>32</v>
      </c>
      <c r="D117" s="2" t="s">
        <v>33</v>
      </c>
      <c r="E117" s="5" t="s">
        <v>447</v>
      </c>
      <c r="F117" s="3" t="s">
        <v>448</v>
      </c>
      <c r="G117" s="3" t="s">
        <v>36</v>
      </c>
      <c r="H117" s="2" t="s">
        <v>56</v>
      </c>
      <c r="I117" s="2" t="s">
        <v>449</v>
      </c>
      <c r="J117" s="3" t="str">
        <f>HYPERLINK("https://www.boe.es/gazeta/dias/1831/08/16/pdfs/GMD-1831-100.pdf#page=1","Abrir facsímil")</f>
        <v>Abrir facsímil</v>
      </c>
      <c r="K117" s="3" t="s">
        <v>58</v>
      </c>
    </row>
    <row r="118" spans="1:11" ht="42" customHeight="1">
      <c r="A118" s="2" t="s">
        <v>450</v>
      </c>
      <c r="B118" s="2" t="s">
        <v>451</v>
      </c>
      <c r="C118" s="2" t="s">
        <v>51</v>
      </c>
      <c r="D118" s="2" t="s">
        <v>52</v>
      </c>
      <c r="E118" s="5" t="s">
        <v>452</v>
      </c>
      <c r="F118" s="3" t="s">
        <v>453</v>
      </c>
      <c r="G118" s="3" t="s">
        <v>21</v>
      </c>
      <c r="H118" s="2" t="s">
        <v>56</v>
      </c>
      <c r="I118" s="2" t="s">
        <v>454</v>
      </c>
      <c r="J118" s="3" t="str">
        <f>HYPERLINK("https://www.boe.es/gazeta/dias/1831/06/04/pdfs/GMD-1831-69.pdf#page=4","Abrir facsímil")</f>
        <v>Abrir facsímil</v>
      </c>
      <c r="K118" s="3" t="s">
        <v>58</v>
      </c>
    </row>
    <row r="119" spans="1:11" ht="42" customHeight="1">
      <c r="A119" s="2" t="s">
        <v>455</v>
      </c>
      <c r="B119" s="2" t="s">
        <v>456</v>
      </c>
      <c r="C119" s="2" t="s">
        <v>51</v>
      </c>
      <c r="D119" s="2" t="s">
        <v>52</v>
      </c>
      <c r="E119" s="5" t="s">
        <v>413</v>
      </c>
      <c r="F119" s="3" t="s">
        <v>414</v>
      </c>
      <c r="G119" s="3" t="s">
        <v>21</v>
      </c>
      <c r="H119" s="2" t="s">
        <v>56</v>
      </c>
      <c r="I119" s="2" t="s">
        <v>457</v>
      </c>
      <c r="J119" s="3" t="str">
        <f>HYPERLINK("https://www.boe.es/gazeta/dias/1831/07/26/pdfs/GMD-1831-91.pdf#page=4","Abrir facsímil")</f>
        <v>Abrir facsímil</v>
      </c>
      <c r="K119" s="3" t="s">
        <v>58</v>
      </c>
    </row>
    <row r="120" spans="1:11" ht="42" customHeight="1">
      <c r="A120" s="2" t="s">
        <v>458</v>
      </c>
      <c r="B120" s="2" t="s">
        <v>459</v>
      </c>
      <c r="C120" s="2" t="s">
        <v>17</v>
      </c>
      <c r="D120" s="2" t="s">
        <v>18</v>
      </c>
      <c r="E120" s="5" t="s">
        <v>460</v>
      </c>
      <c r="F120" s="3" t="s">
        <v>461</v>
      </c>
      <c r="G120" s="3" t="s">
        <v>21</v>
      </c>
      <c r="H120" s="2" t="s">
        <v>56</v>
      </c>
      <c r="I120" s="2" t="s">
        <v>462</v>
      </c>
      <c r="J120" s="3" t="str">
        <f>HYPERLINK("https://www.boe.es/gazeta/dias/1831/01/04/pdfs/GMD-1831-2.pdf#page=4","Abrir facsímil")</f>
        <v>Abrir facsímil</v>
      </c>
      <c r="K120" s="3" t="s">
        <v>58</v>
      </c>
    </row>
    <row r="121" spans="1:11" ht="42" customHeight="1">
      <c r="A121" s="2" t="s">
        <v>463</v>
      </c>
      <c r="B121" s="2" t="s">
        <v>464</v>
      </c>
      <c r="C121" s="2" t="s">
        <v>17</v>
      </c>
      <c r="D121" s="2" t="s">
        <v>18</v>
      </c>
      <c r="E121" s="5" t="s">
        <v>374</v>
      </c>
      <c r="F121" s="3" t="s">
        <v>375</v>
      </c>
      <c r="G121" s="3" t="s">
        <v>131</v>
      </c>
      <c r="H121" s="2" t="s">
        <v>56</v>
      </c>
      <c r="I121" s="2" t="s">
        <v>465</v>
      </c>
      <c r="J121" s="3" t="str">
        <f>HYPERLINK("https://www.boe.es/gazeta/dias/1831/10/11/pdfs/GMD-1831-125.pdf#page=6","Abrir facsímil")</f>
        <v>Abrir facsímil</v>
      </c>
      <c r="K121" s="3" t="s">
        <v>58</v>
      </c>
    </row>
    <row r="122" spans="1:11" ht="42" customHeight="1">
      <c r="A122" s="2" t="s">
        <v>466</v>
      </c>
      <c r="B122" s="2" t="s">
        <v>466</v>
      </c>
      <c r="C122" s="2" t="s">
        <v>32</v>
      </c>
      <c r="D122" s="2" t="s">
        <v>33</v>
      </c>
      <c r="E122" s="5" t="s">
        <v>467</v>
      </c>
      <c r="F122" s="3" t="s">
        <v>468</v>
      </c>
      <c r="G122" s="3" t="s">
        <v>36</v>
      </c>
      <c r="H122" s="2" t="s">
        <v>56</v>
      </c>
      <c r="I122" s="2" t="s">
        <v>469</v>
      </c>
      <c r="J122" s="3" t="str">
        <f>HYPERLINK("https://www.boe.es/gazeta/dias/1831/09/17/pdfs/GMD-1831-115.pdf#page=1","Abrir facsímil")</f>
        <v>Abrir facsímil</v>
      </c>
      <c r="K122" s="3" t="s">
        <v>58</v>
      </c>
    </row>
    <row r="123" spans="1:11" ht="42" customHeight="1">
      <c r="A123" s="2" t="s">
        <v>470</v>
      </c>
      <c r="B123" s="2" t="s">
        <v>470</v>
      </c>
      <c r="C123" s="2" t="s">
        <v>32</v>
      </c>
      <c r="D123" s="2" t="s">
        <v>33</v>
      </c>
      <c r="E123" s="5" t="s">
        <v>471</v>
      </c>
      <c r="F123" s="3" t="s">
        <v>472</v>
      </c>
      <c r="G123" s="3" t="s">
        <v>36</v>
      </c>
      <c r="H123" s="2" t="s">
        <v>56</v>
      </c>
      <c r="I123" s="2" t="s">
        <v>473</v>
      </c>
      <c r="J123" s="3" t="str">
        <f>HYPERLINK("https://www.boe.es/gazeta/dias/1831/05/12/pdfs/GMD-1831-59.pdf#page=1","Abrir facsímil")</f>
        <v>Abrir facsímil</v>
      </c>
      <c r="K123" s="3" t="s">
        <v>58</v>
      </c>
    </row>
    <row r="124" spans="1:11" ht="42" customHeight="1">
      <c r="A124" s="2" t="s">
        <v>474</v>
      </c>
      <c r="B124" s="2" t="s">
        <v>474</v>
      </c>
      <c r="C124" s="2" t="s">
        <v>81</v>
      </c>
      <c r="D124" s="2" t="s">
        <v>18</v>
      </c>
      <c r="E124" s="5" t="s">
        <v>417</v>
      </c>
      <c r="F124" s="3" t="s">
        <v>418</v>
      </c>
      <c r="G124" s="3" t="s">
        <v>21</v>
      </c>
      <c r="H124" s="2" t="s">
        <v>56</v>
      </c>
      <c r="I124" s="2" t="s">
        <v>475</v>
      </c>
      <c r="J124" s="3" t="str">
        <f>HYPERLINK("https://www.boe.es/gazeta/dias/1831/01/25/pdfs/GMD-1831-11.pdf#page=4","Abrir facsímil")</f>
        <v>Abrir facsímil</v>
      </c>
      <c r="K124" s="3" t="s">
        <v>58</v>
      </c>
    </row>
    <row r="125" spans="1:11" ht="42" customHeight="1">
      <c r="A125" s="2" t="s">
        <v>476</v>
      </c>
      <c r="B125" s="2" t="s">
        <v>476</v>
      </c>
      <c r="C125" s="2" t="s">
        <v>81</v>
      </c>
      <c r="D125" s="2" t="s">
        <v>18</v>
      </c>
      <c r="E125" s="5" t="s">
        <v>85</v>
      </c>
      <c r="F125" s="3" t="s">
        <v>86</v>
      </c>
      <c r="G125" s="3" t="s">
        <v>21</v>
      </c>
      <c r="H125" s="2" t="s">
        <v>56</v>
      </c>
      <c r="I125" s="2" t="s">
        <v>477</v>
      </c>
      <c r="J125" s="3" t="str">
        <f>HYPERLINK("https://www.boe.es/gazeta/dias/1831/09/20/pdfs/GMD-1831-116.pdf#page=4","Abrir facsímil")</f>
        <v>Abrir facsímil</v>
      </c>
      <c r="K125" s="3" t="s">
        <v>58</v>
      </c>
    </row>
    <row r="126" spans="1:11" ht="42" customHeight="1">
      <c r="A126" s="2" t="s">
        <v>476</v>
      </c>
      <c r="B126" s="2" t="s">
        <v>476</v>
      </c>
      <c r="C126" s="2" t="s">
        <v>32</v>
      </c>
      <c r="D126" s="2" t="s">
        <v>33</v>
      </c>
      <c r="E126" s="5" t="s">
        <v>146</v>
      </c>
      <c r="F126" s="3" t="s">
        <v>147</v>
      </c>
      <c r="G126" s="3" t="s">
        <v>36</v>
      </c>
      <c r="H126" s="2" t="s">
        <v>56</v>
      </c>
      <c r="I126" s="2" t="s">
        <v>478</v>
      </c>
      <c r="J126" s="3" t="str">
        <f>HYPERLINK("https://www.boe.es/gazeta/dias/1831/12/13/pdfs/GMD-1831-153.pdf#page=1","Abrir facsímil")</f>
        <v>Abrir facsímil</v>
      </c>
      <c r="K126" s="3" t="s">
        <v>58</v>
      </c>
    </row>
    <row r="127" spans="1:11" ht="42" customHeight="1">
      <c r="A127" s="2" t="s">
        <v>479</v>
      </c>
      <c r="B127" s="2" t="s">
        <v>479</v>
      </c>
      <c r="C127" s="2" t="s">
        <v>81</v>
      </c>
      <c r="D127" s="2" t="s">
        <v>18</v>
      </c>
      <c r="E127" s="5" t="s">
        <v>480</v>
      </c>
      <c r="F127" s="3" t="s">
        <v>481</v>
      </c>
      <c r="G127" s="3" t="s">
        <v>21</v>
      </c>
      <c r="H127" s="2" t="s">
        <v>56</v>
      </c>
      <c r="I127" s="2" t="s">
        <v>482</v>
      </c>
      <c r="J127" s="3" t="str">
        <f>HYPERLINK("https://www.boe.es/gazeta/dias/1831/07/21/pdfs/GMD-1831-89.pdf#page=4","Abrir facsímil")</f>
        <v>Abrir facsímil</v>
      </c>
      <c r="K127" s="3" t="s">
        <v>58</v>
      </c>
    </row>
    <row r="128" spans="1:11" ht="42" customHeight="1">
      <c r="A128" s="2" t="s">
        <v>483</v>
      </c>
      <c r="B128" s="2" t="s">
        <v>483</v>
      </c>
      <c r="C128" s="2" t="s">
        <v>157</v>
      </c>
      <c r="D128" s="2" t="s">
        <v>18</v>
      </c>
      <c r="E128" s="5" t="s">
        <v>181</v>
      </c>
      <c r="F128" s="3" t="s">
        <v>182</v>
      </c>
      <c r="G128" s="3" t="s">
        <v>21</v>
      </c>
      <c r="H128" s="2" t="s">
        <v>56</v>
      </c>
      <c r="I128" s="2" t="s">
        <v>484</v>
      </c>
      <c r="J128" s="3" t="str">
        <f>HYPERLINK("https://www.boe.es/gazeta/dias/1831/09/13/pdfs/GMD-1831-113.pdf#page=4","Abrir facsímil")</f>
        <v>Abrir facsímil</v>
      </c>
      <c r="K128" s="3" t="s">
        <v>58</v>
      </c>
    </row>
    <row r="129" spans="1:11" ht="42" customHeight="1">
      <c r="A129" s="2" t="s">
        <v>485</v>
      </c>
      <c r="B129" s="2" t="s">
        <v>485</v>
      </c>
      <c r="C129" s="2" t="s">
        <v>32</v>
      </c>
      <c r="D129" s="2" t="s">
        <v>33</v>
      </c>
      <c r="E129" s="5" t="s">
        <v>197</v>
      </c>
      <c r="F129" s="3" t="s">
        <v>198</v>
      </c>
      <c r="G129" s="3" t="s">
        <v>36</v>
      </c>
      <c r="H129" s="2" t="s">
        <v>56</v>
      </c>
      <c r="I129" s="2" t="s">
        <v>486</v>
      </c>
      <c r="J129" s="3" t="str">
        <f>HYPERLINK("https://www.boe.es/gazeta/dias/1831/02/08/pdfs/GMD-1831-17.pdf#page=1","Abrir facsímil")</f>
        <v>Abrir facsímil</v>
      </c>
      <c r="K129" s="3" t="s">
        <v>58</v>
      </c>
    </row>
    <row r="130" spans="1:11" ht="42" customHeight="1">
      <c r="A130" s="2" t="s">
        <v>485</v>
      </c>
      <c r="B130" s="2" t="s">
        <v>485</v>
      </c>
      <c r="C130" s="2" t="s">
        <v>67</v>
      </c>
      <c r="D130" s="2" t="s">
        <v>18</v>
      </c>
      <c r="E130" s="5" t="s">
        <v>487</v>
      </c>
      <c r="F130" s="3" t="s">
        <v>488</v>
      </c>
      <c r="G130" s="3" t="s">
        <v>21</v>
      </c>
      <c r="H130" s="2" t="s">
        <v>56</v>
      </c>
      <c r="I130" s="2" t="s">
        <v>489</v>
      </c>
      <c r="J130" s="3" t="str">
        <f>HYPERLINK("https://www.boe.es/gazeta/dias/1831/02/15/pdfs/GMD-1831-20.pdf#page=4","Abrir facsímil")</f>
        <v>Abrir facsímil</v>
      </c>
      <c r="K130" s="3" t="s">
        <v>58</v>
      </c>
    </row>
    <row r="131" spans="1:11" ht="42" customHeight="1">
      <c r="A131" s="2" t="s">
        <v>485</v>
      </c>
      <c r="B131" s="2" t="s">
        <v>485</v>
      </c>
      <c r="C131" s="2" t="s">
        <v>40</v>
      </c>
      <c r="D131" s="2" t="s">
        <v>18</v>
      </c>
      <c r="E131" s="5" t="s">
        <v>490</v>
      </c>
      <c r="F131" s="3" t="s">
        <v>491</v>
      </c>
      <c r="G131" s="3" t="s">
        <v>21</v>
      </c>
      <c r="H131" s="2" t="s">
        <v>56</v>
      </c>
      <c r="I131" s="2" t="s">
        <v>492</v>
      </c>
      <c r="J131" s="3" t="str">
        <f>HYPERLINK("https://www.boe.es/gazeta/dias/1831/03/05/pdfs/GMD-1831-28.pdf#page=4","Abrir facsímil")</f>
        <v>Abrir facsímil</v>
      </c>
      <c r="K131" s="3" t="s">
        <v>58</v>
      </c>
    </row>
    <row r="132" spans="1:11" ht="42" customHeight="1">
      <c r="A132" s="2" t="s">
        <v>485</v>
      </c>
      <c r="B132" s="2" t="s">
        <v>485</v>
      </c>
      <c r="C132" s="2" t="s">
        <v>32</v>
      </c>
      <c r="D132" s="2" t="s">
        <v>33</v>
      </c>
      <c r="E132" s="5" t="s">
        <v>493</v>
      </c>
      <c r="F132" s="3" t="s">
        <v>494</v>
      </c>
      <c r="G132" s="3" t="s">
        <v>36</v>
      </c>
      <c r="H132" s="2" t="s">
        <v>56</v>
      </c>
      <c r="I132" s="2" t="s">
        <v>495</v>
      </c>
      <c r="J132" s="3" t="str">
        <f>HYPERLINK("https://www.boe.es/gazeta/dias/1831/04/28/pdfs/GMD-1831-53.pdf#page=1","Abrir facsímil")</f>
        <v>Abrir facsímil</v>
      </c>
      <c r="K132" s="3" t="s">
        <v>58</v>
      </c>
    </row>
    <row r="133" spans="1:11" ht="42" customHeight="1">
      <c r="A133" s="2" t="s">
        <v>485</v>
      </c>
      <c r="B133" s="2" t="s">
        <v>485</v>
      </c>
      <c r="C133" s="2" t="s">
        <v>32</v>
      </c>
      <c r="D133" s="2" t="s">
        <v>33</v>
      </c>
      <c r="E133" s="5" t="s">
        <v>429</v>
      </c>
      <c r="F133" s="3" t="s">
        <v>430</v>
      </c>
      <c r="G133" s="3" t="s">
        <v>55</v>
      </c>
      <c r="H133" s="2" t="s">
        <v>56</v>
      </c>
      <c r="I133" s="2" t="s">
        <v>496</v>
      </c>
      <c r="J133" s="3" t="str">
        <f>HYPERLINK("https://www.boe.es/gazeta/dias/1831/05/07/pdfs/GMD-1831-57.pdf#page=3","Abrir facsímil")</f>
        <v>Abrir facsímil</v>
      </c>
      <c r="K133" s="3" t="s">
        <v>58</v>
      </c>
    </row>
    <row r="134" spans="1:11" ht="42" customHeight="1">
      <c r="A134" s="2" t="s">
        <v>485</v>
      </c>
      <c r="B134" s="2" t="s">
        <v>485</v>
      </c>
      <c r="C134" s="2" t="s">
        <v>17</v>
      </c>
      <c r="D134" s="2" t="s">
        <v>18</v>
      </c>
      <c r="E134" s="5" t="s">
        <v>19</v>
      </c>
      <c r="F134" s="3" t="s">
        <v>20</v>
      </c>
      <c r="G134" s="3" t="s">
        <v>76</v>
      </c>
      <c r="H134" s="2" t="s">
        <v>56</v>
      </c>
      <c r="I134" s="2" t="s">
        <v>497</v>
      </c>
      <c r="J134" s="3" t="str">
        <f>HYPERLINK("https://www.boe.es/gazeta/dias/1831/05/14/pdfs/GMD-1831-60.pdf#page=5","Abrir facsímil")</f>
        <v>Abrir facsímil</v>
      </c>
      <c r="K134" s="3" t="s">
        <v>58</v>
      </c>
    </row>
    <row r="135" spans="1:11" ht="42" customHeight="1">
      <c r="A135" s="2" t="s">
        <v>485</v>
      </c>
      <c r="B135" s="2" t="s">
        <v>485</v>
      </c>
      <c r="C135" s="2" t="s">
        <v>81</v>
      </c>
      <c r="D135" s="2" t="s">
        <v>18</v>
      </c>
      <c r="E135" s="5" t="s">
        <v>400</v>
      </c>
      <c r="F135" s="3" t="s">
        <v>401</v>
      </c>
      <c r="G135" s="3" t="s">
        <v>21</v>
      </c>
      <c r="H135" s="2" t="s">
        <v>56</v>
      </c>
      <c r="I135" s="2" t="s">
        <v>498</v>
      </c>
      <c r="J135" s="3" t="str">
        <f>HYPERLINK("https://www.boe.es/gazeta/dias/1831/11/01/pdfs/GMD-1831-134.pdf#page=4","Abrir facsímil")</f>
        <v>Abrir facsímil</v>
      </c>
      <c r="K135" s="3" t="s">
        <v>58</v>
      </c>
    </row>
    <row r="136" spans="1:11" ht="42" customHeight="1">
      <c r="A136" s="2" t="s">
        <v>499</v>
      </c>
      <c r="B136" s="2" t="s">
        <v>500</v>
      </c>
      <c r="C136" s="2" t="s">
        <v>32</v>
      </c>
      <c r="D136" s="2" t="s">
        <v>33</v>
      </c>
      <c r="E136" s="5" t="s">
        <v>186</v>
      </c>
      <c r="F136" s="3" t="s">
        <v>187</v>
      </c>
      <c r="G136" s="3" t="s">
        <v>131</v>
      </c>
      <c r="H136" s="2" t="s">
        <v>56</v>
      </c>
      <c r="I136" s="2" t="s">
        <v>501</v>
      </c>
      <c r="J136" s="3" t="str">
        <f>HYPERLINK("https://www.boe.es/gazeta/dias/1831/10/08/pdfs/GMD-1831-124.pdf#page=6","Abrir facsímil")</f>
        <v>Abrir facsímil</v>
      </c>
      <c r="K136" s="3" t="s">
        <v>58</v>
      </c>
    </row>
    <row r="137" spans="1:11" ht="42" customHeight="1">
      <c r="A137" s="2" t="s">
        <v>502</v>
      </c>
      <c r="B137" s="2" t="s">
        <v>502</v>
      </c>
      <c r="C137" s="2" t="s">
        <v>157</v>
      </c>
      <c r="D137" s="2" t="s">
        <v>18</v>
      </c>
      <c r="E137" s="5" t="s">
        <v>85</v>
      </c>
      <c r="F137" s="3" t="s">
        <v>86</v>
      </c>
      <c r="G137" s="3" t="s">
        <v>21</v>
      </c>
      <c r="H137" s="2" t="s">
        <v>56</v>
      </c>
      <c r="I137" s="2" t="s">
        <v>503</v>
      </c>
      <c r="J137" s="3" t="str">
        <f>HYPERLINK("https://www.boe.es/gazeta/dias/1831/09/20/pdfs/GMD-1831-116.pdf#page=4","Abrir facsímil")</f>
        <v>Abrir facsímil</v>
      </c>
      <c r="K137" s="3" t="s">
        <v>58</v>
      </c>
    </row>
    <row r="138" spans="1:11" ht="42" customHeight="1">
      <c r="A138" s="2" t="s">
        <v>504</v>
      </c>
      <c r="B138" s="2" t="s">
        <v>504</v>
      </c>
      <c r="C138" s="2" t="s">
        <v>32</v>
      </c>
      <c r="D138" s="2" t="s">
        <v>33</v>
      </c>
      <c r="E138" s="5" t="s">
        <v>413</v>
      </c>
      <c r="F138" s="3" t="s">
        <v>414</v>
      </c>
      <c r="G138" s="3" t="s">
        <v>21</v>
      </c>
      <c r="H138" s="2" t="s">
        <v>56</v>
      </c>
      <c r="I138" s="2" t="s">
        <v>505</v>
      </c>
      <c r="J138" s="3" t="str">
        <f>HYPERLINK("https://www.boe.es/gazeta/dias/1831/07/26/pdfs/GMD-1831-91.pdf#page=4","Abrir facsímil")</f>
        <v>Abrir facsímil</v>
      </c>
      <c r="K138" s="3" t="s">
        <v>58</v>
      </c>
    </row>
    <row r="139" spans="1:11" ht="42" customHeight="1">
      <c r="A139" s="2" t="s">
        <v>506</v>
      </c>
      <c r="B139" s="2" t="s">
        <v>507</v>
      </c>
      <c r="C139" s="2" t="s">
        <v>17</v>
      </c>
      <c r="D139" s="2" t="s">
        <v>18</v>
      </c>
      <c r="E139" s="5" t="s">
        <v>374</v>
      </c>
      <c r="F139" s="3" t="s">
        <v>375</v>
      </c>
      <c r="G139" s="3" t="s">
        <v>131</v>
      </c>
      <c r="H139" s="2" t="s">
        <v>56</v>
      </c>
      <c r="I139" s="2" t="s">
        <v>508</v>
      </c>
      <c r="J139" s="3" t="str">
        <f>HYPERLINK("https://www.boe.es/gazeta/dias/1831/10/11/pdfs/GMD-1831-125.pdf#page=6","Abrir facsímil")</f>
        <v>Abrir facsímil</v>
      </c>
      <c r="K139" s="3" t="s">
        <v>58</v>
      </c>
    </row>
    <row r="140" spans="1:11" ht="42" customHeight="1">
      <c r="A140" s="2" t="s">
        <v>509</v>
      </c>
      <c r="B140" s="2" t="s">
        <v>510</v>
      </c>
      <c r="C140" s="2" t="s">
        <v>32</v>
      </c>
      <c r="D140" s="2" t="s">
        <v>33</v>
      </c>
      <c r="E140" s="5" t="s">
        <v>174</v>
      </c>
      <c r="F140" s="3" t="s">
        <v>175</v>
      </c>
      <c r="G140" s="3" t="s">
        <v>36</v>
      </c>
      <c r="H140" s="2" t="s">
        <v>56</v>
      </c>
      <c r="I140" s="2" t="s">
        <v>511</v>
      </c>
      <c r="J140" s="3" t="str">
        <f>HYPERLINK("https://www.boe.es/gazeta/dias/1831/01/18/pdfs/GMD-1831-8.pdf#page=1","Abrir facsímil")</f>
        <v>Abrir facsímil</v>
      </c>
      <c r="K140" s="3" t="s">
        <v>58</v>
      </c>
    </row>
    <row r="141" spans="1:11" ht="42" customHeight="1">
      <c r="A141" s="2" t="s">
        <v>512</v>
      </c>
      <c r="B141" s="2" t="s">
        <v>513</v>
      </c>
      <c r="C141" s="2" t="s">
        <v>17</v>
      </c>
      <c r="D141" s="2" t="s">
        <v>18</v>
      </c>
      <c r="E141" s="5" t="s">
        <v>413</v>
      </c>
      <c r="F141" s="3" t="s">
        <v>414</v>
      </c>
      <c r="G141" s="3" t="s">
        <v>21</v>
      </c>
      <c r="H141" s="2" t="s">
        <v>56</v>
      </c>
      <c r="I141" s="2" t="s">
        <v>514</v>
      </c>
      <c r="J141" s="3" t="str">
        <f>HYPERLINK("https://www.boe.es/gazeta/dias/1831/07/26/pdfs/GMD-1831-91.pdf#page=4","Abrir facsímil")</f>
        <v>Abrir facsímil</v>
      </c>
      <c r="K141" s="3" t="s">
        <v>58</v>
      </c>
    </row>
    <row r="142" spans="1:11" ht="42" customHeight="1">
      <c r="A142" s="2" t="s">
        <v>515</v>
      </c>
      <c r="B142" s="2" t="s">
        <v>515</v>
      </c>
      <c r="C142" s="2" t="s">
        <v>51</v>
      </c>
      <c r="D142" s="2" t="s">
        <v>52</v>
      </c>
      <c r="E142" s="5" t="s">
        <v>471</v>
      </c>
      <c r="F142" s="3" t="s">
        <v>472</v>
      </c>
      <c r="G142" s="3" t="s">
        <v>55</v>
      </c>
      <c r="H142" s="2" t="s">
        <v>56</v>
      </c>
      <c r="I142" s="2" t="s">
        <v>516</v>
      </c>
      <c r="J142" s="3" t="str">
        <f>HYPERLINK("https://www.boe.es/gazeta/dias/1831/05/12/pdfs/GMD-1831-59.pdf#page=3","Abrir facsímil")</f>
        <v>Abrir facsímil</v>
      </c>
      <c r="K142" s="3" t="s">
        <v>58</v>
      </c>
    </row>
    <row r="143" spans="1:11" ht="42" customHeight="1">
      <c r="A143" s="2" t="s">
        <v>517</v>
      </c>
      <c r="B143" s="2" t="s">
        <v>518</v>
      </c>
      <c r="C143" s="2" t="s">
        <v>40</v>
      </c>
      <c r="D143" s="2" t="s">
        <v>18</v>
      </c>
      <c r="E143" s="5" t="s">
        <v>303</v>
      </c>
      <c r="F143" s="3" t="s">
        <v>304</v>
      </c>
      <c r="G143" s="3" t="s">
        <v>21</v>
      </c>
      <c r="H143" s="2" t="s">
        <v>22</v>
      </c>
      <c r="I143" s="2" t="s">
        <v>519</v>
      </c>
      <c r="J143" s="3" t="str">
        <f>HYPERLINK("https://www.boe.es/gazeta/dias/1831/10/04/pdfs/GMD-1831-122.pdf#page=4","Abrir facsímil")</f>
        <v>Abrir facsímil</v>
      </c>
      <c r="K143" s="3" t="s">
        <v>24</v>
      </c>
    </row>
    <row r="144" spans="1:11" ht="42" customHeight="1">
      <c r="A144" s="2" t="s">
        <v>520</v>
      </c>
      <c r="B144" s="2" t="s">
        <v>521</v>
      </c>
      <c r="C144" s="2" t="s">
        <v>32</v>
      </c>
      <c r="D144" s="2" t="s">
        <v>33</v>
      </c>
      <c r="E144" s="5" t="s">
        <v>522</v>
      </c>
      <c r="F144" s="3" t="s">
        <v>523</v>
      </c>
      <c r="G144" s="3" t="s">
        <v>131</v>
      </c>
      <c r="H144" s="2" t="s">
        <v>56</v>
      </c>
      <c r="I144" s="2" t="s">
        <v>524</v>
      </c>
      <c r="J144" s="3" t="str">
        <f>HYPERLINK("https://www.boe.es/gazeta/dias/1831/09/27/pdfs/GMD-1831-119.pdf#page=6","Abrir facsímil")</f>
        <v>Abrir facsímil</v>
      </c>
      <c r="K144" s="3" t="s">
        <v>58</v>
      </c>
    </row>
    <row r="145" spans="1:11" ht="42" customHeight="1">
      <c r="A145" s="2" t="s">
        <v>525</v>
      </c>
      <c r="B145" s="2" t="s">
        <v>525</v>
      </c>
      <c r="C145" s="2" t="s">
        <v>17</v>
      </c>
      <c r="D145" s="2" t="s">
        <v>18</v>
      </c>
      <c r="E145" s="5" t="s">
        <v>526</v>
      </c>
      <c r="F145" s="3" t="s">
        <v>527</v>
      </c>
      <c r="G145" s="3" t="s">
        <v>131</v>
      </c>
      <c r="H145" s="2" t="s">
        <v>56</v>
      </c>
      <c r="I145" s="2" t="s">
        <v>528</v>
      </c>
      <c r="J145" s="3" t="str">
        <f>HYPERLINK("https://www.boe.es/gazeta/dias/1831/09/29/pdfs/GMD-1831-120.pdf#page=6","Abrir facsímil")</f>
        <v>Abrir facsímil</v>
      </c>
      <c r="K145" s="3" t="s">
        <v>58</v>
      </c>
    </row>
    <row r="146" spans="1:11" ht="42" customHeight="1">
      <c r="A146" s="2" t="s">
        <v>529</v>
      </c>
      <c r="B146" s="2" t="s">
        <v>530</v>
      </c>
      <c r="C146" s="2" t="s">
        <v>40</v>
      </c>
      <c r="D146" s="2" t="s">
        <v>18</v>
      </c>
      <c r="E146" s="5" t="s">
        <v>531</v>
      </c>
      <c r="F146" s="3" t="s">
        <v>532</v>
      </c>
      <c r="G146" s="3" t="s">
        <v>21</v>
      </c>
      <c r="H146" s="2" t="s">
        <v>22</v>
      </c>
      <c r="I146" s="2" t="s">
        <v>533</v>
      </c>
      <c r="J146" s="3" t="str">
        <f>HYPERLINK("https://www.boe.es/gazeta/dias/1831/08/06/pdfs/GMD-1831-96.pdf#page=4","Abrir facsímil")</f>
        <v>Abrir facsímil</v>
      </c>
      <c r="K146" s="3" t="s">
        <v>24</v>
      </c>
    </row>
    <row r="147" spans="1:11" ht="42" customHeight="1">
      <c r="A147" s="2" t="s">
        <v>534</v>
      </c>
      <c r="B147" s="2" t="s">
        <v>535</v>
      </c>
      <c r="C147" s="2" t="s">
        <v>17</v>
      </c>
      <c r="D147" s="2" t="s">
        <v>18</v>
      </c>
      <c r="E147" s="5" t="s">
        <v>374</v>
      </c>
      <c r="F147" s="3" t="s">
        <v>375</v>
      </c>
      <c r="G147" s="3" t="s">
        <v>131</v>
      </c>
      <c r="H147" s="2" t="s">
        <v>56</v>
      </c>
      <c r="I147" s="2" t="s">
        <v>536</v>
      </c>
      <c r="J147" s="3" t="str">
        <f>HYPERLINK("https://www.boe.es/gazeta/dias/1831/10/11/pdfs/GMD-1831-125.pdf#page=6","Abrir facsímil")</f>
        <v>Abrir facsímil</v>
      </c>
      <c r="K147" s="3" t="s">
        <v>58</v>
      </c>
    </row>
    <row r="148" spans="1:11" ht="42" customHeight="1">
      <c r="A148" s="2" t="s">
        <v>537</v>
      </c>
      <c r="B148" s="2" t="s">
        <v>538</v>
      </c>
      <c r="C148" s="2" t="s">
        <v>32</v>
      </c>
      <c r="D148" s="2" t="s">
        <v>33</v>
      </c>
      <c r="E148" s="5" t="s">
        <v>539</v>
      </c>
      <c r="F148" s="3" t="s">
        <v>540</v>
      </c>
      <c r="G148" s="3" t="s">
        <v>21</v>
      </c>
      <c r="H148" s="2" t="s">
        <v>56</v>
      </c>
      <c r="I148" s="2" t="s">
        <v>541</v>
      </c>
      <c r="J148" s="3" t="str">
        <f>HYPERLINK("https://www.boe.es/gazeta/dias/1831/03/01/pdfs/GMD-1831-26.pdf#page=4","Abrir facsímil")</f>
        <v>Abrir facsímil</v>
      </c>
      <c r="K148" s="3" t="s">
        <v>58</v>
      </c>
    </row>
    <row r="149" spans="1:11" ht="42" customHeight="1">
      <c r="A149" s="2" t="s">
        <v>542</v>
      </c>
      <c r="B149" s="2" t="s">
        <v>543</v>
      </c>
      <c r="C149" s="2" t="s">
        <v>51</v>
      </c>
      <c r="D149" s="2" t="s">
        <v>52</v>
      </c>
      <c r="E149" s="5" t="s">
        <v>91</v>
      </c>
      <c r="F149" s="3" t="s">
        <v>92</v>
      </c>
      <c r="G149" s="3" t="s">
        <v>544</v>
      </c>
      <c r="H149" s="2" t="s">
        <v>22</v>
      </c>
      <c r="I149" s="2" t="s">
        <v>545</v>
      </c>
      <c r="J149" s="3" t="str">
        <f>HYPERLINK("https://www.boe.es/gazeta/dias/1831/10/06/pdfs/GMD-1831-123.pdf#page=6","Abrir facsímil")</f>
        <v>Abrir facsímil</v>
      </c>
      <c r="K149" s="3" t="s">
        <v>24</v>
      </c>
    </row>
    <row r="150" spans="1:11" ht="42" customHeight="1">
      <c r="A150" s="2" t="s">
        <v>546</v>
      </c>
      <c r="B150" s="2" t="s">
        <v>546</v>
      </c>
      <c r="C150" s="2" t="s">
        <v>32</v>
      </c>
      <c r="D150" s="2" t="s">
        <v>33</v>
      </c>
      <c r="E150" s="5" t="s">
        <v>547</v>
      </c>
      <c r="F150" s="3" t="s">
        <v>548</v>
      </c>
      <c r="G150" s="3" t="s">
        <v>55</v>
      </c>
      <c r="H150" s="2" t="s">
        <v>56</v>
      </c>
      <c r="I150" s="2" t="s">
        <v>549</v>
      </c>
      <c r="J150" s="3" t="str">
        <f>HYPERLINK("https://www.boe.es/gazeta/dias/1831/08/30/pdfs/GMD-1831-106.pdf#page=3","Abrir facsímil")</f>
        <v>Abrir facsímil</v>
      </c>
      <c r="K150" s="3" t="s">
        <v>58</v>
      </c>
    </row>
    <row r="151" spans="1:11" ht="42" customHeight="1">
      <c r="A151" s="2" t="s">
        <v>550</v>
      </c>
      <c r="B151" s="2" t="s">
        <v>551</v>
      </c>
      <c r="C151" s="2" t="s">
        <v>51</v>
      </c>
      <c r="D151" s="2" t="s">
        <v>52</v>
      </c>
      <c r="E151" s="5" t="s">
        <v>105</v>
      </c>
      <c r="F151" s="3" t="s">
        <v>106</v>
      </c>
      <c r="G151" s="3" t="s">
        <v>107</v>
      </c>
      <c r="H151" s="2" t="s">
        <v>56</v>
      </c>
      <c r="I151" s="2" t="s">
        <v>552</v>
      </c>
      <c r="J151" s="3" t="str">
        <f>HYPERLINK("https://www.boe.es/gazeta/dias/1831/07/05/pdfs/GMD-1831-82.pdf#page=4","Abrir facsímil")</f>
        <v>Abrir facsímil</v>
      </c>
      <c r="K151" s="3" t="s">
        <v>58</v>
      </c>
    </row>
    <row r="152" spans="1:11" ht="42" customHeight="1">
      <c r="A152" s="2" t="s">
        <v>553</v>
      </c>
      <c r="B152" s="2" t="s">
        <v>554</v>
      </c>
      <c r="C152" s="2" t="s">
        <v>81</v>
      </c>
      <c r="D152" s="2" t="s">
        <v>18</v>
      </c>
      <c r="E152" s="5" t="s">
        <v>46</v>
      </c>
      <c r="F152" s="3" t="s">
        <v>47</v>
      </c>
      <c r="G152" s="3" t="s">
        <v>21</v>
      </c>
      <c r="H152" s="2" t="s">
        <v>56</v>
      </c>
      <c r="I152" s="2" t="s">
        <v>555</v>
      </c>
      <c r="J152" s="3" t="str">
        <f>HYPERLINK("https://www.boe.es/gazeta/dias/1831/09/01/pdfs/GMD-1831-107.pdf#page=4","Abrir facsímil")</f>
        <v>Abrir facsímil</v>
      </c>
      <c r="K152" s="3" t="s">
        <v>58</v>
      </c>
    </row>
    <row r="153" spans="1:11" ht="42" customHeight="1">
      <c r="A153" s="2" t="s">
        <v>556</v>
      </c>
      <c r="B153" s="2" t="s">
        <v>557</v>
      </c>
      <c r="C153" s="2" t="s">
        <v>17</v>
      </c>
      <c r="D153" s="2" t="s">
        <v>18</v>
      </c>
      <c r="E153" s="5" t="s">
        <v>452</v>
      </c>
      <c r="F153" s="3" t="s">
        <v>453</v>
      </c>
      <c r="G153" s="3" t="s">
        <v>21</v>
      </c>
      <c r="H153" s="2" t="s">
        <v>56</v>
      </c>
      <c r="I153" s="2" t="s">
        <v>558</v>
      </c>
      <c r="J153" s="3" t="str">
        <f>HYPERLINK("https://www.boe.es/gazeta/dias/1831/06/04/pdfs/GMD-1831-69.pdf#page=4","Abrir facsímil")</f>
        <v>Abrir facsímil</v>
      </c>
      <c r="K153" s="3" t="s">
        <v>58</v>
      </c>
    </row>
    <row r="154" spans="1:11" ht="42" customHeight="1">
      <c r="A154" s="2" t="s">
        <v>559</v>
      </c>
      <c r="B154" s="2" t="s">
        <v>560</v>
      </c>
      <c r="C154" s="2" t="s">
        <v>32</v>
      </c>
      <c r="D154" s="2" t="s">
        <v>33</v>
      </c>
      <c r="E154" s="5" t="s">
        <v>439</v>
      </c>
      <c r="F154" s="3" t="s">
        <v>440</v>
      </c>
      <c r="G154" s="3" t="s">
        <v>21</v>
      </c>
      <c r="H154" s="2" t="s">
        <v>56</v>
      </c>
      <c r="I154" s="2" t="s">
        <v>561</v>
      </c>
      <c r="J154" s="3" t="str">
        <f>HYPERLINK("https://www.boe.es/gazeta/dias/1831/05/03/pdfs/GMD-1831-55.pdf#page=4","Abrir facsímil")</f>
        <v>Abrir facsímil</v>
      </c>
      <c r="K154" s="3" t="s">
        <v>58</v>
      </c>
    </row>
    <row r="155" spans="1:11" ht="42" customHeight="1">
      <c r="A155" s="2" t="s">
        <v>562</v>
      </c>
      <c r="B155" s="2" t="s">
        <v>562</v>
      </c>
      <c r="C155" s="2" t="s">
        <v>32</v>
      </c>
      <c r="D155" s="2" t="s">
        <v>33</v>
      </c>
      <c r="E155" s="5" t="s">
        <v>563</v>
      </c>
      <c r="F155" s="3" t="s">
        <v>564</v>
      </c>
      <c r="G155" s="3" t="s">
        <v>21</v>
      </c>
      <c r="H155" s="2" t="s">
        <v>56</v>
      </c>
      <c r="I155" s="2" t="s">
        <v>565</v>
      </c>
      <c r="J155" s="3" t="str">
        <f>HYPERLINK("https://www.boe.es/gazeta/dias/1831/02/10/pdfs/GMD-1831-18.pdf#page=4","Abrir facsímil")</f>
        <v>Abrir facsímil</v>
      </c>
      <c r="K155" s="3" t="s">
        <v>58</v>
      </c>
    </row>
    <row r="156" spans="1:11" ht="42" customHeight="1">
      <c r="A156" s="2" t="s">
        <v>566</v>
      </c>
      <c r="B156" s="2" t="s">
        <v>566</v>
      </c>
      <c r="C156" s="2" t="s">
        <v>67</v>
      </c>
      <c r="D156" s="2" t="s">
        <v>18</v>
      </c>
      <c r="E156" s="5" t="s">
        <v>563</v>
      </c>
      <c r="F156" s="3" t="s">
        <v>564</v>
      </c>
      <c r="G156" s="3" t="s">
        <v>21</v>
      </c>
      <c r="H156" s="2" t="s">
        <v>56</v>
      </c>
      <c r="I156" s="2" t="s">
        <v>567</v>
      </c>
      <c r="J156" s="3" t="str">
        <f>HYPERLINK("https://www.boe.es/gazeta/dias/1831/02/10/pdfs/GMD-1831-18.pdf#page=4","Abrir facsímil")</f>
        <v>Abrir facsímil</v>
      </c>
      <c r="K156" s="3" t="s">
        <v>58</v>
      </c>
    </row>
    <row r="157" spans="1:11" ht="42" customHeight="1">
      <c r="A157" s="2" t="s">
        <v>566</v>
      </c>
      <c r="B157" s="2" t="s">
        <v>566</v>
      </c>
      <c r="C157" s="2" t="s">
        <v>17</v>
      </c>
      <c r="D157" s="2" t="s">
        <v>18</v>
      </c>
      <c r="E157" s="5" t="s">
        <v>568</v>
      </c>
      <c r="F157" s="3" t="s">
        <v>569</v>
      </c>
      <c r="G157" s="3" t="s">
        <v>21</v>
      </c>
      <c r="H157" s="2" t="s">
        <v>56</v>
      </c>
      <c r="I157" s="2" t="s">
        <v>570</v>
      </c>
      <c r="J157" s="3" t="str">
        <f>HYPERLINK("https://www.boe.es/gazeta/dias/1831/12/17/pdfs/GMD-1831-156.pdf#page=4","Abrir facsímil")</f>
        <v>Abrir facsímil</v>
      </c>
      <c r="K157" s="3" t="s">
        <v>58</v>
      </c>
    </row>
    <row r="158" spans="1:11" ht="42" customHeight="1">
      <c r="A158" s="2" t="s">
        <v>571</v>
      </c>
      <c r="B158" s="2" t="s">
        <v>572</v>
      </c>
      <c r="C158" s="2" t="s">
        <v>157</v>
      </c>
      <c r="D158" s="2" t="s">
        <v>18</v>
      </c>
      <c r="E158" s="5" t="s">
        <v>374</v>
      </c>
      <c r="F158" s="3" t="s">
        <v>375</v>
      </c>
      <c r="G158" s="3" t="s">
        <v>131</v>
      </c>
      <c r="H158" s="2" t="s">
        <v>56</v>
      </c>
      <c r="I158" s="2" t="s">
        <v>573</v>
      </c>
      <c r="J158" s="3" t="str">
        <f>HYPERLINK("https://www.boe.es/gazeta/dias/1831/10/11/pdfs/GMD-1831-125.pdf#page=6","Abrir facsímil")</f>
        <v>Abrir facsímil</v>
      </c>
      <c r="K158" s="3" t="s">
        <v>58</v>
      </c>
    </row>
    <row r="159" spans="1:11" ht="42" customHeight="1">
      <c r="A159" s="2" t="s">
        <v>574</v>
      </c>
      <c r="B159" s="2" t="s">
        <v>574</v>
      </c>
      <c r="C159" s="2" t="s">
        <v>67</v>
      </c>
      <c r="D159" s="2" t="s">
        <v>18</v>
      </c>
      <c r="E159" s="5" t="s">
        <v>487</v>
      </c>
      <c r="F159" s="3" t="s">
        <v>488</v>
      </c>
      <c r="G159" s="3" t="s">
        <v>21</v>
      </c>
      <c r="H159" s="2" t="s">
        <v>56</v>
      </c>
      <c r="I159" s="2" t="s">
        <v>575</v>
      </c>
      <c r="J159" s="3" t="str">
        <f>HYPERLINK("https://www.boe.es/gazeta/dias/1831/02/15/pdfs/GMD-1831-20.pdf#page=4","Abrir facsímil")</f>
        <v>Abrir facsímil</v>
      </c>
      <c r="K159" s="3" t="s">
        <v>58</v>
      </c>
    </row>
    <row r="160" spans="1:11" ht="42" customHeight="1">
      <c r="A160" s="2" t="s">
        <v>576</v>
      </c>
      <c r="B160" s="2" t="s">
        <v>577</v>
      </c>
      <c r="C160" s="2" t="s">
        <v>67</v>
      </c>
      <c r="D160" s="2" t="s">
        <v>18</v>
      </c>
      <c r="E160" s="5" t="s">
        <v>578</v>
      </c>
      <c r="F160" s="3" t="s">
        <v>579</v>
      </c>
      <c r="G160" s="3" t="s">
        <v>21</v>
      </c>
      <c r="H160" s="2" t="s">
        <v>22</v>
      </c>
      <c r="I160" s="2" t="s">
        <v>580</v>
      </c>
      <c r="J160" s="3" t="str">
        <f>HYPERLINK("https://www.boe.es/gazeta/dias/1831/11/17/pdfs/GMD-1831-141.pdf#page=4","Abrir facsímil")</f>
        <v>Abrir facsímil</v>
      </c>
      <c r="K160" s="3" t="s">
        <v>24</v>
      </c>
    </row>
    <row r="161" spans="1:11" ht="42" customHeight="1">
      <c r="A161" s="2" t="s">
        <v>581</v>
      </c>
      <c r="B161" s="2" t="s">
        <v>581</v>
      </c>
      <c r="C161" s="2" t="s">
        <v>32</v>
      </c>
      <c r="D161" s="2" t="s">
        <v>33</v>
      </c>
      <c r="E161" s="5" t="s">
        <v>420</v>
      </c>
      <c r="F161" s="3" t="s">
        <v>421</v>
      </c>
      <c r="G161" s="3" t="s">
        <v>62</v>
      </c>
      <c r="H161" s="2" t="s">
        <v>56</v>
      </c>
      <c r="I161" s="2" t="s">
        <v>582</v>
      </c>
      <c r="J161" s="3" t="str">
        <f>HYPERLINK("https://www.boe.es/gazeta/dias/1831/04/23/pdfs/GMD-1831-51.pdf#page=2","Abrir facsímil")</f>
        <v>Abrir facsímil</v>
      </c>
      <c r="K161" s="3" t="s">
        <v>58</v>
      </c>
    </row>
    <row r="162" spans="1:11" ht="42" customHeight="1">
      <c r="A162" s="2" t="s">
        <v>583</v>
      </c>
      <c r="B162" s="2" t="s">
        <v>583</v>
      </c>
      <c r="C162" s="2" t="s">
        <v>17</v>
      </c>
      <c r="D162" s="2" t="s">
        <v>18</v>
      </c>
      <c r="E162" s="5" t="s">
        <v>467</v>
      </c>
      <c r="F162" s="3" t="s">
        <v>468</v>
      </c>
      <c r="G162" s="3" t="s">
        <v>62</v>
      </c>
      <c r="H162" s="2" t="s">
        <v>56</v>
      </c>
      <c r="I162" s="2" t="s">
        <v>584</v>
      </c>
      <c r="J162" s="3" t="str">
        <f>HYPERLINK("https://www.boe.es/gazeta/dias/1831/09/17/pdfs/GMD-1831-115.pdf#page=2","Abrir facsímil")</f>
        <v>Abrir facsímil</v>
      </c>
      <c r="K162" s="3" t="s">
        <v>58</v>
      </c>
    </row>
    <row r="163" spans="1:11" ht="42" customHeight="1">
      <c r="A163" s="2" t="s">
        <v>585</v>
      </c>
      <c r="B163" s="2" t="s">
        <v>586</v>
      </c>
      <c r="C163" s="2" t="s">
        <v>17</v>
      </c>
      <c r="D163" s="2" t="s">
        <v>18</v>
      </c>
      <c r="E163" s="5" t="s">
        <v>53</v>
      </c>
      <c r="F163" s="3" t="s">
        <v>54</v>
      </c>
      <c r="G163" s="3" t="s">
        <v>55</v>
      </c>
      <c r="H163" s="2" t="s">
        <v>22</v>
      </c>
      <c r="I163" s="2" t="s">
        <v>587</v>
      </c>
      <c r="J163" s="3" t="str">
        <f>HYPERLINK("https://www.boe.es/gazeta/dias/1831/10/29/pdfs/GMD-1831-133.pdf#page=3","Abrir facsímil")</f>
        <v>Abrir facsímil</v>
      </c>
      <c r="K163" s="3" t="s">
        <v>24</v>
      </c>
    </row>
    <row r="164" spans="1:11" ht="42" customHeight="1">
      <c r="A164" s="2" t="s">
        <v>588</v>
      </c>
      <c r="B164" s="2" t="s">
        <v>589</v>
      </c>
      <c r="C164" s="2" t="s">
        <v>32</v>
      </c>
      <c r="D164" s="2" t="s">
        <v>33</v>
      </c>
      <c r="E164" s="5" t="s">
        <v>417</v>
      </c>
      <c r="F164" s="3" t="s">
        <v>418</v>
      </c>
      <c r="G164" s="3" t="s">
        <v>55</v>
      </c>
      <c r="H164" s="2" t="s">
        <v>56</v>
      </c>
      <c r="I164" s="2" t="s">
        <v>590</v>
      </c>
      <c r="J164" s="3" t="str">
        <f>HYPERLINK("https://www.boe.es/gazeta/dias/1831/01/25/pdfs/GMD-1831-11.pdf#page=3","Abrir facsímil")</f>
        <v>Abrir facsímil</v>
      </c>
      <c r="K164" s="3" t="s">
        <v>58</v>
      </c>
    </row>
    <row r="165" spans="1:11" ht="42" customHeight="1">
      <c r="A165" s="2" t="s">
        <v>591</v>
      </c>
      <c r="B165" s="2" t="s">
        <v>592</v>
      </c>
      <c r="C165" s="2" t="s">
        <v>40</v>
      </c>
      <c r="D165" s="2" t="s">
        <v>18</v>
      </c>
      <c r="E165" s="5" t="s">
        <v>593</v>
      </c>
      <c r="F165" s="3" t="s">
        <v>594</v>
      </c>
      <c r="G165" s="3" t="s">
        <v>131</v>
      </c>
      <c r="H165" s="2" t="s">
        <v>56</v>
      </c>
      <c r="I165" s="2" t="s">
        <v>595</v>
      </c>
      <c r="J165" s="3" t="str">
        <f>HYPERLINK("https://www.boe.es/gazeta/dias/1831/04/09/pdfs/GMD-1831-45.pdf#page=6","Abrir facsímil")</f>
        <v>Abrir facsímil</v>
      </c>
      <c r="K165" s="3" t="s">
        <v>58</v>
      </c>
    </row>
    <row r="166" spans="1:11" ht="42" customHeight="1">
      <c r="A166" s="2" t="s">
        <v>596</v>
      </c>
      <c r="B166" s="2" t="s">
        <v>597</v>
      </c>
      <c r="C166" s="2" t="s">
        <v>32</v>
      </c>
      <c r="D166" s="2" t="s">
        <v>244</v>
      </c>
      <c r="E166" s="5" t="s">
        <v>245</v>
      </c>
      <c r="F166" s="3" t="s">
        <v>246</v>
      </c>
      <c r="G166" s="3" t="s">
        <v>36</v>
      </c>
      <c r="H166" s="2" t="s">
        <v>56</v>
      </c>
      <c r="I166" s="2" t="s">
        <v>598</v>
      </c>
      <c r="J166" s="3" t="str">
        <f>HYPERLINK("https://www.boe.es/gazeta/dias/1831/03/12/pdfs/GMD-1831-33E.pdf#page=1","Abrir facsímil")</f>
        <v>Abrir facsímil</v>
      </c>
      <c r="K166" s="3" t="s">
        <v>58</v>
      </c>
    </row>
    <row r="167" spans="1:11" ht="42" customHeight="1">
      <c r="A167" s="2" t="s">
        <v>599</v>
      </c>
      <c r="B167" s="2" t="s">
        <v>600</v>
      </c>
      <c r="C167" s="2" t="s">
        <v>17</v>
      </c>
      <c r="D167" s="2" t="s">
        <v>18</v>
      </c>
      <c r="E167" s="5" t="s">
        <v>186</v>
      </c>
      <c r="F167" s="3" t="s">
        <v>187</v>
      </c>
      <c r="G167" s="3" t="s">
        <v>131</v>
      </c>
      <c r="H167" s="2" t="s">
        <v>22</v>
      </c>
      <c r="I167" s="2" t="s">
        <v>601</v>
      </c>
      <c r="J167" s="3" t="str">
        <f>HYPERLINK("https://www.boe.es/gazeta/dias/1831/10/08/pdfs/GMD-1831-124.pdf#page=6","Abrir facsímil")</f>
        <v>Abrir facsímil</v>
      </c>
      <c r="K167" s="3" t="s">
        <v>24</v>
      </c>
    </row>
    <row r="168" spans="1:11" ht="42" customHeight="1">
      <c r="A168" s="2" t="s">
        <v>602</v>
      </c>
      <c r="B168" s="2" t="s">
        <v>602</v>
      </c>
      <c r="C168" s="2" t="s">
        <v>17</v>
      </c>
      <c r="D168" s="2" t="s">
        <v>18</v>
      </c>
      <c r="E168" s="5" t="s">
        <v>276</v>
      </c>
      <c r="F168" s="3" t="s">
        <v>277</v>
      </c>
      <c r="G168" s="3" t="s">
        <v>55</v>
      </c>
      <c r="H168" s="2" t="s">
        <v>56</v>
      </c>
      <c r="I168" s="2" t="s">
        <v>603</v>
      </c>
      <c r="J168" s="3" t="str">
        <f>HYPERLINK("https://www.boe.es/gazeta/dias/1831/10/13/pdfs/GMD-1831-126.pdf#page=3","Abrir facsímil")</f>
        <v>Abrir facsímil</v>
      </c>
      <c r="K168" s="3" t="s">
        <v>58</v>
      </c>
    </row>
    <row r="169" spans="1:11" ht="42" customHeight="1">
      <c r="A169" s="2" t="s">
        <v>604</v>
      </c>
      <c r="B169" s="2" t="s">
        <v>605</v>
      </c>
      <c r="C169" s="2" t="s">
        <v>17</v>
      </c>
      <c r="D169" s="2" t="s">
        <v>18</v>
      </c>
      <c r="E169" s="5" t="s">
        <v>593</v>
      </c>
      <c r="F169" s="3" t="s">
        <v>594</v>
      </c>
      <c r="G169" s="3" t="s">
        <v>606</v>
      </c>
      <c r="H169" s="2" t="s">
        <v>56</v>
      </c>
      <c r="I169" s="2" t="s">
        <v>607</v>
      </c>
      <c r="J169" s="3" t="str">
        <f>HYPERLINK("https://www.boe.es/gazeta/dias/1831/04/09/pdfs/GMD-1831-45.pdf#page=8","Abrir facsímil")</f>
        <v>Abrir facsímil</v>
      </c>
      <c r="K169" s="3" t="s">
        <v>58</v>
      </c>
    </row>
    <row r="170" spans="1:11" ht="42" customHeight="1">
      <c r="A170" s="2" t="s">
        <v>608</v>
      </c>
      <c r="B170" s="2" t="s">
        <v>609</v>
      </c>
      <c r="C170" s="2" t="s">
        <v>51</v>
      </c>
      <c r="D170" s="2" t="s">
        <v>52</v>
      </c>
      <c r="E170" s="5" t="s">
        <v>174</v>
      </c>
      <c r="F170" s="3" t="s">
        <v>175</v>
      </c>
      <c r="G170" s="3" t="s">
        <v>36</v>
      </c>
      <c r="H170" s="2" t="s">
        <v>56</v>
      </c>
      <c r="I170" s="2" t="s">
        <v>610</v>
      </c>
      <c r="J170" s="3" t="str">
        <f>HYPERLINK("https://www.boe.es/gazeta/dias/1831/01/18/pdfs/GMD-1831-8.pdf#page=1","Abrir facsímil")</f>
        <v>Abrir facsímil</v>
      </c>
      <c r="K170" s="3" t="s">
        <v>58</v>
      </c>
    </row>
    <row r="171" spans="1:11" ht="42" customHeight="1">
      <c r="A171" s="2" t="s">
        <v>611</v>
      </c>
      <c r="B171" s="2" t="s">
        <v>612</v>
      </c>
      <c r="C171" s="2" t="s">
        <v>81</v>
      </c>
      <c r="D171" s="2" t="s">
        <v>18</v>
      </c>
      <c r="E171" s="5" t="s">
        <v>613</v>
      </c>
      <c r="F171" s="3" t="s">
        <v>614</v>
      </c>
      <c r="G171" s="3" t="s">
        <v>21</v>
      </c>
      <c r="H171" s="2" t="s">
        <v>56</v>
      </c>
      <c r="I171" s="2" t="s">
        <v>615</v>
      </c>
      <c r="J171" s="3" t="str">
        <f>HYPERLINK("https://www.boe.es/gazeta/dias/1831/06/21/pdfs/GMD-1831-76.pdf#page=4","Abrir facsímil")</f>
        <v>Abrir facsímil</v>
      </c>
      <c r="K171" s="3" t="s">
        <v>58</v>
      </c>
    </row>
    <row r="172" spans="1:11" ht="42" customHeight="1">
      <c r="A172" s="2" t="s">
        <v>616</v>
      </c>
      <c r="B172" s="2" t="s">
        <v>617</v>
      </c>
      <c r="C172" s="2" t="s">
        <v>32</v>
      </c>
      <c r="D172" s="2" t="s">
        <v>33</v>
      </c>
      <c r="E172" s="5" t="s">
        <v>201</v>
      </c>
      <c r="F172" s="3" t="s">
        <v>202</v>
      </c>
      <c r="G172" s="3" t="s">
        <v>62</v>
      </c>
      <c r="H172" s="2" t="s">
        <v>56</v>
      </c>
      <c r="I172" s="2" t="s">
        <v>618</v>
      </c>
      <c r="J172" s="3" t="str">
        <f>HYPERLINK("https://www.boe.es/gazeta/dias/1831/07/23/pdfs/GMD-1831-90.pdf#page=2","Abrir facsímil")</f>
        <v>Abrir facsímil</v>
      </c>
      <c r="K172" s="3" t="s">
        <v>58</v>
      </c>
    </row>
    <row r="173" spans="1:11" ht="42" customHeight="1">
      <c r="A173" s="2" t="s">
        <v>619</v>
      </c>
      <c r="B173" s="2" t="s">
        <v>620</v>
      </c>
      <c r="C173" s="2" t="s">
        <v>81</v>
      </c>
      <c r="D173" s="2" t="s">
        <v>18</v>
      </c>
      <c r="E173" s="5" t="s">
        <v>78</v>
      </c>
      <c r="F173" s="3" t="s">
        <v>79</v>
      </c>
      <c r="G173" s="3" t="s">
        <v>21</v>
      </c>
      <c r="H173" s="2" t="s">
        <v>56</v>
      </c>
      <c r="I173" s="2" t="s">
        <v>621</v>
      </c>
      <c r="J173" s="3" t="str">
        <f>HYPERLINK("https://www.boe.es/gazeta/dias/1831/08/11/pdfs/GMD-1831-98.pdf#page=4","Abrir facsímil")</f>
        <v>Abrir facsímil</v>
      </c>
      <c r="K173" s="3" t="s">
        <v>58</v>
      </c>
    </row>
    <row r="174" spans="1:11" ht="42" customHeight="1">
      <c r="A174" s="2" t="s">
        <v>622</v>
      </c>
      <c r="B174" s="2" t="s">
        <v>623</v>
      </c>
      <c r="C174" s="2" t="s">
        <v>32</v>
      </c>
      <c r="D174" s="2" t="s">
        <v>33</v>
      </c>
      <c r="E174" s="5" t="s">
        <v>174</v>
      </c>
      <c r="F174" s="3" t="s">
        <v>175</v>
      </c>
      <c r="G174" s="3" t="s">
        <v>21</v>
      </c>
      <c r="H174" s="2" t="s">
        <v>56</v>
      </c>
      <c r="I174" s="2" t="s">
        <v>624</v>
      </c>
      <c r="J174" s="3" t="str">
        <f>HYPERLINK("https://www.boe.es/gazeta/dias/1831/01/18/pdfs/GMD-1831-8.pdf#page=4","Abrir facsímil")</f>
        <v>Abrir facsímil</v>
      </c>
      <c r="K174" s="3" t="s">
        <v>58</v>
      </c>
    </row>
    <row r="175" spans="1:11" ht="42" customHeight="1">
      <c r="A175" s="2" t="s">
        <v>625</v>
      </c>
      <c r="B175" s="2" t="s">
        <v>626</v>
      </c>
      <c r="C175" s="2" t="s">
        <v>67</v>
      </c>
      <c r="D175" s="2" t="s">
        <v>18</v>
      </c>
      <c r="E175" s="5" t="s">
        <v>259</v>
      </c>
      <c r="F175" s="3" t="s">
        <v>260</v>
      </c>
      <c r="G175" s="3" t="s">
        <v>21</v>
      </c>
      <c r="H175" s="2" t="s">
        <v>56</v>
      </c>
      <c r="I175" s="2" t="s">
        <v>627</v>
      </c>
      <c r="J175" s="3" t="str">
        <f>HYPERLINK("https://www.boe.es/gazeta/dias/1831/11/03/pdfs/GMD-1831-135.pdf#page=4","Abrir facsímil")</f>
        <v>Abrir facsímil</v>
      </c>
      <c r="K175" s="3" t="s">
        <v>58</v>
      </c>
    </row>
    <row r="176" spans="1:11" ht="42" customHeight="1">
      <c r="A176" s="2" t="s">
        <v>628</v>
      </c>
      <c r="B176" s="2" t="s">
        <v>629</v>
      </c>
      <c r="C176" s="2" t="s">
        <v>81</v>
      </c>
      <c r="D176" s="2" t="s">
        <v>18</v>
      </c>
      <c r="E176" s="5" t="s">
        <v>60</v>
      </c>
      <c r="F176" s="3" t="s">
        <v>61</v>
      </c>
      <c r="G176" s="3" t="s">
        <v>21</v>
      </c>
      <c r="H176" s="2" t="s">
        <v>22</v>
      </c>
      <c r="I176" s="2" t="s">
        <v>630</v>
      </c>
      <c r="J176" s="3" t="str">
        <f>HYPERLINK("https://www.boe.es/gazeta/dias/1831/09/22/pdfs/GMD-1831-117.pdf#page=4","Abrir facsímil")</f>
        <v>Abrir facsímil</v>
      </c>
      <c r="K176" s="3" t="s">
        <v>24</v>
      </c>
    </row>
    <row r="177" spans="1:11" ht="42" customHeight="1">
      <c r="A177" s="2" t="s">
        <v>631</v>
      </c>
      <c r="B177" s="2" t="s">
        <v>632</v>
      </c>
      <c r="C177" s="2" t="s">
        <v>17</v>
      </c>
      <c r="D177" s="2" t="s">
        <v>18</v>
      </c>
      <c r="E177" s="5" t="s">
        <v>88</v>
      </c>
      <c r="F177" s="3" t="s">
        <v>89</v>
      </c>
      <c r="G177" s="3" t="s">
        <v>62</v>
      </c>
      <c r="H177" s="2" t="s">
        <v>56</v>
      </c>
      <c r="I177" s="2" t="s">
        <v>633</v>
      </c>
      <c r="J177" s="3" t="str">
        <f>HYPERLINK("https://www.boe.es/gazeta/dias/1831/10/01/pdfs/GMD-1831-121.pdf#page=2","Abrir facsímil")</f>
        <v>Abrir facsímil</v>
      </c>
      <c r="K177" s="3" t="s">
        <v>58</v>
      </c>
    </row>
    <row r="178" spans="1:11" ht="42" customHeight="1">
      <c r="A178" s="2" t="s">
        <v>634</v>
      </c>
      <c r="B178" s="2" t="s">
        <v>634</v>
      </c>
      <c r="C178" s="2" t="s">
        <v>32</v>
      </c>
      <c r="D178" s="2" t="s">
        <v>33</v>
      </c>
      <c r="E178" s="5" t="s">
        <v>447</v>
      </c>
      <c r="F178" s="3" t="s">
        <v>448</v>
      </c>
      <c r="G178" s="3" t="s">
        <v>62</v>
      </c>
      <c r="H178" s="2" t="s">
        <v>56</v>
      </c>
      <c r="I178" s="2" t="s">
        <v>635</v>
      </c>
      <c r="J178" s="3" t="str">
        <f>HYPERLINK("https://www.boe.es/gazeta/dias/1831/08/16/pdfs/GMD-1831-100.pdf#page=2","Abrir facsímil")</f>
        <v>Abrir facsímil</v>
      </c>
      <c r="K178" s="3" t="s">
        <v>58</v>
      </c>
    </row>
    <row r="179" spans="1:11" ht="42" customHeight="1">
      <c r="A179" s="2" t="s">
        <v>636</v>
      </c>
      <c r="B179" s="2" t="s">
        <v>636</v>
      </c>
      <c r="C179" s="2" t="s">
        <v>40</v>
      </c>
      <c r="D179" s="2" t="s">
        <v>18</v>
      </c>
      <c r="E179" s="5" t="s">
        <v>68</v>
      </c>
      <c r="F179" s="3" t="s">
        <v>69</v>
      </c>
      <c r="G179" s="3" t="s">
        <v>36</v>
      </c>
      <c r="H179" s="2" t="s">
        <v>56</v>
      </c>
      <c r="I179" s="2" t="s">
        <v>637</v>
      </c>
      <c r="J179" s="3" t="str">
        <f>HYPERLINK("https://www.boe.es/gazeta/dias/1831/12/29/pdfs/GMD-1831-161.pdf#page=1","Abrir facsímil")</f>
        <v>Abrir facsímil</v>
      </c>
      <c r="K179" s="3" t="s">
        <v>58</v>
      </c>
    </row>
    <row r="180" spans="1:11" ht="42" customHeight="1">
      <c r="A180" s="2" t="s">
        <v>638</v>
      </c>
      <c r="B180" s="2" t="s">
        <v>639</v>
      </c>
      <c r="C180" s="2" t="s">
        <v>67</v>
      </c>
      <c r="D180" s="2" t="s">
        <v>18</v>
      </c>
      <c r="E180" s="5" t="s">
        <v>218</v>
      </c>
      <c r="F180" s="3" t="s">
        <v>219</v>
      </c>
      <c r="G180" s="3" t="s">
        <v>21</v>
      </c>
      <c r="H180" s="2" t="s">
        <v>56</v>
      </c>
      <c r="I180" s="2" t="s">
        <v>640</v>
      </c>
      <c r="J180" s="3" t="str">
        <f>HYPERLINK("https://www.boe.es/gazeta/dias/1831/09/03/pdfs/GMD-1831-108.pdf#page=4","Abrir facsímil")</f>
        <v>Abrir facsímil</v>
      </c>
      <c r="K180" s="3" t="s">
        <v>58</v>
      </c>
    </row>
    <row r="181" spans="1:11" ht="42" customHeight="1">
      <c r="A181" s="2" t="s">
        <v>641</v>
      </c>
      <c r="B181" s="2" t="s">
        <v>642</v>
      </c>
      <c r="C181" s="2" t="s">
        <v>32</v>
      </c>
      <c r="D181" s="2" t="s">
        <v>33</v>
      </c>
      <c r="E181" s="5" t="s">
        <v>643</v>
      </c>
      <c r="F181" s="3" t="s">
        <v>644</v>
      </c>
      <c r="G181" s="3" t="s">
        <v>21</v>
      </c>
      <c r="H181" s="2" t="s">
        <v>56</v>
      </c>
      <c r="I181" s="2" t="s">
        <v>645</v>
      </c>
      <c r="J181" s="3" t="str">
        <f>HYPERLINK("https://www.boe.es/gazeta/dias/1831/05/05/pdfs/GMD-1831-56.pdf#page=4","Abrir facsímil")</f>
        <v>Abrir facsímil</v>
      </c>
      <c r="K181" s="3" t="s">
        <v>58</v>
      </c>
    </row>
    <row r="182" spans="1:11" ht="42" customHeight="1">
      <c r="A182" s="2" t="s">
        <v>646</v>
      </c>
      <c r="B182" s="2" t="s">
        <v>646</v>
      </c>
      <c r="C182" s="2" t="s">
        <v>32</v>
      </c>
      <c r="D182" s="2" t="s">
        <v>33</v>
      </c>
      <c r="E182" s="5" t="s">
        <v>223</v>
      </c>
      <c r="F182" s="3" t="s">
        <v>224</v>
      </c>
      <c r="G182" s="3" t="s">
        <v>21</v>
      </c>
      <c r="H182" s="2" t="s">
        <v>56</v>
      </c>
      <c r="I182" s="2" t="s">
        <v>647</v>
      </c>
      <c r="J182" s="3" t="str">
        <f>HYPERLINK("https://www.boe.es/gazeta/dias/1831/02/01/pdfs/GMD-1831-14.pdf#page=4","Abrir facsímil")</f>
        <v>Abrir facsímil</v>
      </c>
      <c r="K182" s="3" t="s">
        <v>58</v>
      </c>
    </row>
    <row r="183" spans="1:11" ht="42" customHeight="1">
      <c r="A183" s="2" t="s">
        <v>648</v>
      </c>
      <c r="B183" s="2" t="s">
        <v>649</v>
      </c>
      <c r="C183" s="2" t="s">
        <v>17</v>
      </c>
      <c r="D183" s="2" t="s">
        <v>18</v>
      </c>
      <c r="E183" s="5" t="s">
        <v>374</v>
      </c>
      <c r="F183" s="3" t="s">
        <v>375</v>
      </c>
      <c r="G183" s="3" t="s">
        <v>131</v>
      </c>
      <c r="H183" s="2" t="s">
        <v>56</v>
      </c>
      <c r="I183" s="2" t="s">
        <v>650</v>
      </c>
      <c r="J183" s="3" t="str">
        <f>HYPERLINK("https://www.boe.es/gazeta/dias/1831/10/11/pdfs/GMD-1831-125.pdf#page=6","Abrir facsímil")</f>
        <v>Abrir facsímil</v>
      </c>
      <c r="K183" s="3" t="s">
        <v>58</v>
      </c>
    </row>
    <row r="184" spans="1:11" ht="42" customHeight="1">
      <c r="A184" s="2" t="s">
        <v>651</v>
      </c>
      <c r="B184" s="2" t="s">
        <v>651</v>
      </c>
      <c r="C184" s="2" t="s">
        <v>32</v>
      </c>
      <c r="D184" s="2" t="s">
        <v>33</v>
      </c>
      <c r="E184" s="5" t="s">
        <v>174</v>
      </c>
      <c r="F184" s="3" t="s">
        <v>175</v>
      </c>
      <c r="G184" s="3" t="s">
        <v>36</v>
      </c>
      <c r="H184" s="2" t="s">
        <v>56</v>
      </c>
      <c r="I184" s="2" t="s">
        <v>652</v>
      </c>
      <c r="J184" s="3" t="str">
        <f>HYPERLINK("https://www.boe.es/gazeta/dias/1831/01/18/pdfs/GMD-1831-8.pdf#page=1","Abrir facsímil")</f>
        <v>Abrir facsímil</v>
      </c>
      <c r="K184" s="3" t="s">
        <v>58</v>
      </c>
    </row>
    <row r="185" spans="1:11" ht="42" customHeight="1">
      <c r="A185" s="2" t="s">
        <v>653</v>
      </c>
      <c r="B185" s="2" t="s">
        <v>654</v>
      </c>
      <c r="C185" s="2" t="s">
        <v>655</v>
      </c>
      <c r="D185" s="2" t="s">
        <v>18</v>
      </c>
      <c r="E185" s="5" t="s">
        <v>126</v>
      </c>
      <c r="F185" s="3" t="s">
        <v>127</v>
      </c>
      <c r="G185" s="3" t="s">
        <v>36</v>
      </c>
      <c r="H185" s="2" t="s">
        <v>56</v>
      </c>
      <c r="I185" s="2" t="s">
        <v>656</v>
      </c>
      <c r="J185" s="3" t="str">
        <f>HYPERLINK("https://www.boe.es/gazeta/dias/1831/04/12/pdfs/GMD-1831-46.pdf#page=1","Abrir facsímil")</f>
        <v>Abrir facsímil</v>
      </c>
      <c r="K185" s="3" t="s">
        <v>58</v>
      </c>
    </row>
    <row r="186" spans="1:11" ht="42" customHeight="1">
      <c r="A186" s="2" t="s">
        <v>653</v>
      </c>
      <c r="B186" s="2" t="s">
        <v>654</v>
      </c>
      <c r="C186" s="2" t="s">
        <v>81</v>
      </c>
      <c r="D186" s="2" t="s">
        <v>18</v>
      </c>
      <c r="E186" s="5" t="s">
        <v>347</v>
      </c>
      <c r="F186" s="3" t="s">
        <v>348</v>
      </c>
      <c r="G186" s="3" t="s">
        <v>21</v>
      </c>
      <c r="H186" s="2" t="s">
        <v>56</v>
      </c>
      <c r="I186" s="2" t="s">
        <v>657</v>
      </c>
      <c r="J186" s="3" t="str">
        <f>HYPERLINK("https://www.boe.es/gazeta/dias/1831/07/07/pdfs/GMD-1831-83.pdf#page=4","Abrir facsímil")</f>
        <v>Abrir facsímil</v>
      </c>
      <c r="K186" s="3" t="s">
        <v>58</v>
      </c>
    </row>
    <row r="187" spans="1:11" ht="42" customHeight="1">
      <c r="A187" s="2" t="s">
        <v>653</v>
      </c>
      <c r="B187" s="2" t="s">
        <v>654</v>
      </c>
      <c r="C187" s="2" t="s">
        <v>655</v>
      </c>
      <c r="D187" s="2" t="s">
        <v>18</v>
      </c>
      <c r="E187" s="5" t="s">
        <v>522</v>
      </c>
      <c r="F187" s="3" t="s">
        <v>523</v>
      </c>
      <c r="G187" s="3" t="s">
        <v>36</v>
      </c>
      <c r="H187" s="2" t="s">
        <v>56</v>
      </c>
      <c r="I187" s="2" t="s">
        <v>658</v>
      </c>
      <c r="J187" s="3" t="str">
        <f>HYPERLINK("https://www.boe.es/gazeta/dias/1831/09/27/pdfs/GMD-1831-119.pdf#page=1","Abrir facsímil")</f>
        <v>Abrir facsímil</v>
      </c>
      <c r="K187" s="3" t="s">
        <v>58</v>
      </c>
    </row>
    <row r="188" spans="1:11" ht="42" customHeight="1">
      <c r="A188" s="2" t="s">
        <v>653</v>
      </c>
      <c r="B188" s="2" t="s">
        <v>654</v>
      </c>
      <c r="C188" s="2" t="s">
        <v>32</v>
      </c>
      <c r="D188" s="2" t="s">
        <v>33</v>
      </c>
      <c r="E188" s="5" t="s">
        <v>259</v>
      </c>
      <c r="F188" s="3" t="s">
        <v>260</v>
      </c>
      <c r="G188" s="3" t="s">
        <v>36</v>
      </c>
      <c r="H188" s="2" t="s">
        <v>56</v>
      </c>
      <c r="I188" s="2" t="s">
        <v>659</v>
      </c>
      <c r="J188" s="3" t="str">
        <f>HYPERLINK("https://www.boe.es/gazeta/dias/1831/11/03/pdfs/GMD-1831-135.pdf#page=1","Abrir facsímil")</f>
        <v>Abrir facsímil</v>
      </c>
      <c r="K188" s="3" t="s">
        <v>58</v>
      </c>
    </row>
    <row r="189" spans="1:11" ht="42" customHeight="1">
      <c r="A189" s="2" t="s">
        <v>660</v>
      </c>
      <c r="B189" s="2" t="s">
        <v>661</v>
      </c>
      <c r="C189" s="2" t="s">
        <v>157</v>
      </c>
      <c r="D189" s="2" t="s">
        <v>18</v>
      </c>
      <c r="E189" s="5" t="s">
        <v>662</v>
      </c>
      <c r="F189" s="3" t="s">
        <v>663</v>
      </c>
      <c r="G189" s="3" t="s">
        <v>664</v>
      </c>
      <c r="H189" s="2" t="s">
        <v>56</v>
      </c>
      <c r="I189" s="2" t="s">
        <v>665</v>
      </c>
      <c r="J189" s="3" t="str">
        <f>HYPERLINK("https://www.boe.es/gazeta/dias/1831/05/28/pdfs/GMD-1831-66.pdf#page=4","Abrir facsímil")</f>
        <v>Abrir facsímil</v>
      </c>
      <c r="K189" s="3" t="s">
        <v>58</v>
      </c>
    </row>
    <row r="190" spans="1:11" ht="42" customHeight="1">
      <c r="A190" s="2" t="s">
        <v>666</v>
      </c>
      <c r="B190" s="2" t="s">
        <v>666</v>
      </c>
      <c r="C190" s="2" t="s">
        <v>40</v>
      </c>
      <c r="D190" s="2" t="s">
        <v>18</v>
      </c>
      <c r="E190" s="5" t="s">
        <v>387</v>
      </c>
      <c r="F190" s="3" t="s">
        <v>388</v>
      </c>
      <c r="G190" s="3" t="s">
        <v>21</v>
      </c>
      <c r="H190" s="2" t="s">
        <v>56</v>
      </c>
      <c r="I190" s="2" t="s">
        <v>667</v>
      </c>
      <c r="J190" s="3" t="str">
        <f>HYPERLINK("https://www.boe.es/gazeta/dias/1831/02/26/pdfs/GMD-1831-25.pdf#page=4","Abrir facsímil")</f>
        <v>Abrir facsímil</v>
      </c>
      <c r="K190" s="3" t="s">
        <v>58</v>
      </c>
    </row>
    <row r="191" spans="1:11" ht="42" customHeight="1">
      <c r="A191" s="2" t="s">
        <v>666</v>
      </c>
      <c r="B191" s="2" t="s">
        <v>666</v>
      </c>
      <c r="C191" s="2" t="s">
        <v>32</v>
      </c>
      <c r="D191" s="2" t="s">
        <v>33</v>
      </c>
      <c r="E191" s="5" t="s">
        <v>82</v>
      </c>
      <c r="F191" s="3" t="s">
        <v>83</v>
      </c>
      <c r="G191" s="3" t="s">
        <v>606</v>
      </c>
      <c r="H191" s="2" t="s">
        <v>56</v>
      </c>
      <c r="I191" s="2" t="s">
        <v>668</v>
      </c>
      <c r="J191" s="3" t="str">
        <f>HYPERLINK("https://www.boe.es/gazeta/dias/1831/08/23/pdfs/GMD-1831-103.pdf#page=8","Abrir facsímil")</f>
        <v>Abrir facsímil</v>
      </c>
      <c r="K191" s="3" t="s">
        <v>58</v>
      </c>
    </row>
    <row r="192" spans="1:11" ht="42" customHeight="1">
      <c r="A192" s="2" t="s">
        <v>669</v>
      </c>
      <c r="B192" s="2" t="s">
        <v>669</v>
      </c>
      <c r="C192" s="2" t="s">
        <v>655</v>
      </c>
      <c r="D192" s="2" t="s">
        <v>18</v>
      </c>
      <c r="E192" s="5" t="s">
        <v>670</v>
      </c>
      <c r="F192" s="3" t="s">
        <v>671</v>
      </c>
      <c r="G192" s="3" t="s">
        <v>606</v>
      </c>
      <c r="H192" s="2" t="s">
        <v>56</v>
      </c>
      <c r="I192" s="2" t="s">
        <v>672</v>
      </c>
      <c r="J192" s="3" t="str">
        <f>HYPERLINK("https://www.boe.es/gazeta/dias/1831/06/09/pdfs/GMD-1831-71.pdf#page=8","Abrir facsímil")</f>
        <v>Abrir facsímil</v>
      </c>
      <c r="K192" s="3" t="s">
        <v>58</v>
      </c>
    </row>
    <row r="193" spans="1:11" ht="42" customHeight="1">
      <c r="A193" s="2" t="s">
        <v>673</v>
      </c>
      <c r="B193" s="2" t="s">
        <v>674</v>
      </c>
      <c r="C193" s="2" t="s">
        <v>32</v>
      </c>
      <c r="D193" s="2" t="s">
        <v>33</v>
      </c>
      <c r="E193" s="5" t="s">
        <v>197</v>
      </c>
      <c r="F193" s="3" t="s">
        <v>198</v>
      </c>
      <c r="G193" s="3" t="s">
        <v>36</v>
      </c>
      <c r="H193" s="2" t="s">
        <v>56</v>
      </c>
      <c r="I193" s="2" t="s">
        <v>675</v>
      </c>
      <c r="J193" s="3" t="str">
        <f>HYPERLINK("https://www.boe.es/gazeta/dias/1831/02/08/pdfs/GMD-1831-17.pdf#page=1","Abrir facsímil")</f>
        <v>Abrir facsímil</v>
      </c>
      <c r="K193" s="3" t="s">
        <v>58</v>
      </c>
    </row>
    <row r="194" spans="1:11" ht="42" customHeight="1">
      <c r="A194" s="2" t="s">
        <v>676</v>
      </c>
      <c r="B194" s="2" t="s">
        <v>676</v>
      </c>
      <c r="C194" s="2" t="s">
        <v>32</v>
      </c>
      <c r="D194" s="2" t="s">
        <v>33</v>
      </c>
      <c r="E194" s="5" t="s">
        <v>522</v>
      </c>
      <c r="F194" s="3" t="s">
        <v>523</v>
      </c>
      <c r="G194" s="3" t="s">
        <v>76</v>
      </c>
      <c r="H194" s="2" t="s">
        <v>56</v>
      </c>
      <c r="I194" s="2" t="s">
        <v>677</v>
      </c>
      <c r="J194" s="3" t="str">
        <f>HYPERLINK("https://www.boe.es/gazeta/dias/1831/09/27/pdfs/GMD-1831-119.pdf#page=5","Abrir facsímil")</f>
        <v>Abrir facsímil</v>
      </c>
      <c r="K194" s="3" t="s">
        <v>58</v>
      </c>
    </row>
    <row r="195" spans="1:11" ht="42" customHeight="1">
      <c r="A195" s="2" t="s">
        <v>678</v>
      </c>
      <c r="B195" s="2" t="s">
        <v>678</v>
      </c>
      <c r="C195" s="2" t="s">
        <v>32</v>
      </c>
      <c r="D195" s="2" t="s">
        <v>33</v>
      </c>
      <c r="E195" s="5" t="s">
        <v>272</v>
      </c>
      <c r="F195" s="3" t="s">
        <v>273</v>
      </c>
      <c r="G195" s="3" t="s">
        <v>36</v>
      </c>
      <c r="H195" s="2" t="s">
        <v>56</v>
      </c>
      <c r="I195" s="2" t="s">
        <v>679</v>
      </c>
      <c r="J195" s="3" t="str">
        <f>HYPERLINK("https://www.boe.es/gazeta/dias/1831/06/28/pdfs/GMD-1831-79.pdf#page=1","Abrir facsímil")</f>
        <v>Abrir facsímil</v>
      </c>
      <c r="K195" s="3" t="s">
        <v>58</v>
      </c>
    </row>
    <row r="196" spans="1:11" ht="42" customHeight="1">
      <c r="A196" s="2" t="s">
        <v>680</v>
      </c>
      <c r="B196" s="2" t="s">
        <v>681</v>
      </c>
      <c r="C196" s="2" t="s">
        <v>32</v>
      </c>
      <c r="D196" s="2" t="s">
        <v>33</v>
      </c>
      <c r="E196" s="5" t="s">
        <v>174</v>
      </c>
      <c r="F196" s="3" t="s">
        <v>175</v>
      </c>
      <c r="G196" s="3" t="s">
        <v>36</v>
      </c>
      <c r="H196" s="2" t="s">
        <v>56</v>
      </c>
      <c r="I196" s="2" t="s">
        <v>682</v>
      </c>
      <c r="J196" s="3" t="str">
        <f>HYPERLINK("https://www.boe.es/gazeta/dias/1831/01/18/pdfs/GMD-1831-8.pdf#page=1","Abrir facsímil")</f>
        <v>Abrir facsímil</v>
      </c>
      <c r="K196" s="3" t="s">
        <v>58</v>
      </c>
    </row>
    <row r="197" spans="1:11" ht="42" customHeight="1">
      <c r="A197" s="2" t="s">
        <v>683</v>
      </c>
      <c r="B197" s="2" t="s">
        <v>684</v>
      </c>
      <c r="C197" s="2" t="s">
        <v>67</v>
      </c>
      <c r="D197" s="2" t="s">
        <v>18</v>
      </c>
      <c r="E197" s="5" t="s">
        <v>46</v>
      </c>
      <c r="F197" s="3" t="s">
        <v>47</v>
      </c>
      <c r="G197" s="3" t="s">
        <v>21</v>
      </c>
      <c r="H197" s="2" t="s">
        <v>56</v>
      </c>
      <c r="I197" s="2" t="s">
        <v>685</v>
      </c>
      <c r="J197" s="3" t="str">
        <f>HYPERLINK("https://www.boe.es/gazeta/dias/1831/09/01/pdfs/GMD-1831-107.pdf#page=4","Abrir facsímil")</f>
        <v>Abrir facsímil</v>
      </c>
      <c r="K197" s="3" t="s">
        <v>58</v>
      </c>
    </row>
    <row r="198" spans="1:11" ht="42" customHeight="1">
      <c r="A198" s="2" t="s">
        <v>686</v>
      </c>
      <c r="B198" s="2" t="s">
        <v>687</v>
      </c>
      <c r="C198" s="2" t="s">
        <v>157</v>
      </c>
      <c r="D198" s="2" t="s">
        <v>18</v>
      </c>
      <c r="E198" s="5" t="s">
        <v>105</v>
      </c>
      <c r="F198" s="3" t="s">
        <v>106</v>
      </c>
      <c r="G198" s="3" t="s">
        <v>107</v>
      </c>
      <c r="H198" s="2" t="s">
        <v>22</v>
      </c>
      <c r="I198" s="2" t="s">
        <v>688</v>
      </c>
      <c r="J198" s="3" t="str">
        <f>HYPERLINK("https://www.boe.es/gazeta/dias/1831/07/05/pdfs/GMD-1831-82.pdf#page=4","Abrir facsímil")</f>
        <v>Abrir facsímil</v>
      </c>
      <c r="K198" s="3" t="s">
        <v>24</v>
      </c>
    </row>
    <row r="199" spans="1:11" ht="42" customHeight="1">
      <c r="A199" s="2" t="s">
        <v>689</v>
      </c>
      <c r="B199" s="2" t="s">
        <v>689</v>
      </c>
      <c r="C199" s="2" t="s">
        <v>32</v>
      </c>
      <c r="D199" s="2" t="s">
        <v>33</v>
      </c>
      <c r="E199" s="5" t="s">
        <v>197</v>
      </c>
      <c r="F199" s="3" t="s">
        <v>198</v>
      </c>
      <c r="G199" s="3" t="s">
        <v>36</v>
      </c>
      <c r="H199" s="2" t="s">
        <v>56</v>
      </c>
      <c r="I199" s="2" t="s">
        <v>690</v>
      </c>
      <c r="J199" s="3" t="str">
        <f>HYPERLINK("https://www.boe.es/gazeta/dias/1831/02/08/pdfs/GMD-1831-17.pdf#page=1","Abrir facsímil")</f>
        <v>Abrir facsímil</v>
      </c>
      <c r="K199" s="3" t="s">
        <v>58</v>
      </c>
    </row>
    <row r="200" spans="1:11" ht="42" customHeight="1">
      <c r="A200" s="2" t="s">
        <v>691</v>
      </c>
      <c r="B200" s="2" t="s">
        <v>692</v>
      </c>
      <c r="C200" s="2" t="s">
        <v>17</v>
      </c>
      <c r="D200" s="2" t="s">
        <v>18</v>
      </c>
      <c r="E200" s="5" t="s">
        <v>158</v>
      </c>
      <c r="F200" s="3" t="s">
        <v>159</v>
      </c>
      <c r="G200" s="3" t="s">
        <v>131</v>
      </c>
      <c r="H200" s="2" t="s">
        <v>56</v>
      </c>
      <c r="I200" s="2" t="s">
        <v>693</v>
      </c>
      <c r="J200" s="3" t="str">
        <f>HYPERLINK("https://www.boe.es/gazeta/dias/1831/08/27/pdfs/GMD-1831-105.pdf#page=6","Abrir facsímil")</f>
        <v>Abrir facsímil</v>
      </c>
      <c r="K200" s="3" t="s">
        <v>58</v>
      </c>
    </row>
    <row r="201" spans="1:11" ht="42" customHeight="1">
      <c r="A201" s="2" t="s">
        <v>694</v>
      </c>
      <c r="B201" s="2" t="s">
        <v>695</v>
      </c>
      <c r="C201" s="2" t="s">
        <v>32</v>
      </c>
      <c r="D201" s="2" t="s">
        <v>33</v>
      </c>
      <c r="E201" s="5" t="s">
        <v>181</v>
      </c>
      <c r="F201" s="3" t="s">
        <v>182</v>
      </c>
      <c r="G201" s="3" t="s">
        <v>21</v>
      </c>
      <c r="H201" s="2" t="s">
        <v>56</v>
      </c>
      <c r="I201" s="2" t="s">
        <v>696</v>
      </c>
      <c r="J201" s="3" t="str">
        <f>HYPERLINK("https://www.boe.es/gazeta/dias/1831/09/13/pdfs/GMD-1831-113.pdf#page=4","Abrir facsímil")</f>
        <v>Abrir facsímil</v>
      </c>
      <c r="K201" s="3" t="s">
        <v>58</v>
      </c>
    </row>
    <row r="202" spans="1:11" ht="42" customHeight="1">
      <c r="A202" s="2" t="s">
        <v>697</v>
      </c>
      <c r="B202" s="2" t="s">
        <v>698</v>
      </c>
      <c r="C202" s="2" t="s">
        <v>32</v>
      </c>
      <c r="D202" s="2" t="s">
        <v>33</v>
      </c>
      <c r="E202" s="5" t="s">
        <v>146</v>
      </c>
      <c r="F202" s="3" t="s">
        <v>147</v>
      </c>
      <c r="G202" s="3" t="s">
        <v>62</v>
      </c>
      <c r="H202" s="2" t="s">
        <v>56</v>
      </c>
      <c r="I202" s="2" t="s">
        <v>699</v>
      </c>
      <c r="J202" s="3" t="str">
        <f>HYPERLINK("https://www.boe.es/gazeta/dias/1831/12/13/pdfs/GMD-1831-153.pdf#page=2","Abrir facsímil")</f>
        <v>Abrir facsímil</v>
      </c>
      <c r="K202" s="3" t="s">
        <v>58</v>
      </c>
    </row>
    <row r="203" spans="1:11" ht="42" customHeight="1">
      <c r="A203" s="2" t="s">
        <v>700</v>
      </c>
      <c r="B203" s="2" t="s">
        <v>700</v>
      </c>
      <c r="C203" s="2" t="s">
        <v>32</v>
      </c>
      <c r="D203" s="2" t="s">
        <v>33</v>
      </c>
      <c r="E203" s="5" t="s">
        <v>181</v>
      </c>
      <c r="F203" s="3" t="s">
        <v>182</v>
      </c>
      <c r="G203" s="3" t="s">
        <v>62</v>
      </c>
      <c r="H203" s="2" t="s">
        <v>56</v>
      </c>
      <c r="I203" s="2" t="s">
        <v>701</v>
      </c>
      <c r="J203" s="3" t="str">
        <f>HYPERLINK("https://www.boe.es/gazeta/dias/1831/09/13/pdfs/GMD-1831-113.pdf#page=2","Abrir facsímil")</f>
        <v>Abrir facsímil</v>
      </c>
      <c r="K203" s="3" t="s">
        <v>58</v>
      </c>
    </row>
    <row r="204" spans="1:11" ht="42" customHeight="1">
      <c r="A204" s="2" t="s">
        <v>702</v>
      </c>
      <c r="B204" s="2" t="s">
        <v>702</v>
      </c>
      <c r="C204" s="2" t="s">
        <v>32</v>
      </c>
      <c r="D204" s="2" t="s">
        <v>33</v>
      </c>
      <c r="E204" s="5" t="s">
        <v>703</v>
      </c>
      <c r="F204" s="3" t="s">
        <v>704</v>
      </c>
      <c r="G204" s="3" t="s">
        <v>36</v>
      </c>
      <c r="H204" s="2" t="s">
        <v>56</v>
      </c>
      <c r="I204" s="2" t="s">
        <v>705</v>
      </c>
      <c r="J204" s="3" t="str">
        <f>HYPERLINK("https://www.boe.es/gazeta/dias/1831/09/24/pdfs/GMD-1831-118.pdf#page=1","Abrir facsímil")</f>
        <v>Abrir facsímil</v>
      </c>
      <c r="K204" s="3" t="s">
        <v>58</v>
      </c>
    </row>
    <row r="205" spans="1:11" ht="42" customHeight="1">
      <c r="A205" s="2" t="s">
        <v>706</v>
      </c>
      <c r="B205" s="2" t="s">
        <v>706</v>
      </c>
      <c r="C205" s="2" t="s">
        <v>32</v>
      </c>
      <c r="D205" s="2" t="s">
        <v>33</v>
      </c>
      <c r="E205" s="5" t="s">
        <v>27</v>
      </c>
      <c r="F205" s="3" t="s">
        <v>28</v>
      </c>
      <c r="G205" s="3" t="s">
        <v>36</v>
      </c>
      <c r="H205" s="2" t="s">
        <v>56</v>
      </c>
      <c r="I205" s="2" t="s">
        <v>707</v>
      </c>
      <c r="J205" s="3" t="str">
        <f>HYPERLINK("https://www.boe.es/gazeta/dias/1831/05/31/pdfs/GMD-1831-67.pdf#page=1","Abrir facsímil")</f>
        <v>Abrir facsímil</v>
      </c>
      <c r="K205" s="3" t="s">
        <v>58</v>
      </c>
    </row>
    <row r="206" spans="1:11" ht="42" customHeight="1">
      <c r="A206" s="2" t="s">
        <v>708</v>
      </c>
      <c r="B206" s="2" t="s">
        <v>708</v>
      </c>
      <c r="C206" s="2" t="s">
        <v>32</v>
      </c>
      <c r="D206" s="2" t="s">
        <v>33</v>
      </c>
      <c r="E206" s="5" t="s">
        <v>181</v>
      </c>
      <c r="F206" s="3" t="s">
        <v>182</v>
      </c>
      <c r="G206" s="3" t="s">
        <v>62</v>
      </c>
      <c r="H206" s="2" t="s">
        <v>56</v>
      </c>
      <c r="I206" s="2" t="s">
        <v>709</v>
      </c>
      <c r="J206" s="3" t="str">
        <f>HYPERLINK("https://www.boe.es/gazeta/dias/1831/09/13/pdfs/GMD-1831-113.pdf#page=2","Abrir facsímil")</f>
        <v>Abrir facsímil</v>
      </c>
      <c r="K206" s="3" t="s">
        <v>58</v>
      </c>
    </row>
    <row r="207" spans="1:11" ht="42" customHeight="1">
      <c r="A207" s="2" t="s">
        <v>710</v>
      </c>
      <c r="B207" s="2" t="s">
        <v>711</v>
      </c>
      <c r="C207" s="2" t="s">
        <v>51</v>
      </c>
      <c r="D207" s="2" t="s">
        <v>52</v>
      </c>
      <c r="E207" s="5" t="s">
        <v>259</v>
      </c>
      <c r="F207" s="3" t="s">
        <v>260</v>
      </c>
      <c r="G207" s="3" t="s">
        <v>21</v>
      </c>
      <c r="H207" s="2" t="s">
        <v>56</v>
      </c>
      <c r="I207" s="2" t="s">
        <v>712</v>
      </c>
      <c r="J207" s="3" t="str">
        <f>HYPERLINK("https://www.boe.es/gazeta/dias/1831/11/03/pdfs/GMD-1831-135.pdf#page=4","Abrir facsímil")</f>
        <v>Abrir facsímil</v>
      </c>
      <c r="K207" s="3" t="s">
        <v>58</v>
      </c>
    </row>
    <row r="208" spans="1:11" ht="42" customHeight="1">
      <c r="A208" s="2" t="s">
        <v>713</v>
      </c>
      <c r="B208" s="2" t="s">
        <v>714</v>
      </c>
      <c r="C208" s="2" t="s">
        <v>17</v>
      </c>
      <c r="D208" s="2" t="s">
        <v>18</v>
      </c>
      <c r="E208" s="5" t="s">
        <v>420</v>
      </c>
      <c r="F208" s="3" t="s">
        <v>421</v>
      </c>
      <c r="G208" s="3" t="s">
        <v>131</v>
      </c>
      <c r="H208" s="2" t="s">
        <v>56</v>
      </c>
      <c r="I208" s="2" t="s">
        <v>715</v>
      </c>
      <c r="J208" s="3" t="str">
        <f>HYPERLINK("https://www.boe.es/gazeta/dias/1831/04/23/pdfs/GMD-1831-51.pdf#page=6","Abrir facsímil")</f>
        <v>Abrir facsímil</v>
      </c>
      <c r="K208" s="3" t="s">
        <v>58</v>
      </c>
    </row>
    <row r="209" spans="1:11" ht="42" customHeight="1">
      <c r="A209" s="2" t="s">
        <v>716</v>
      </c>
      <c r="B209" s="2" t="s">
        <v>717</v>
      </c>
      <c r="C209" s="2" t="s">
        <v>17</v>
      </c>
      <c r="D209" s="2" t="s">
        <v>18</v>
      </c>
      <c r="E209" s="5" t="s">
        <v>186</v>
      </c>
      <c r="F209" s="3" t="s">
        <v>187</v>
      </c>
      <c r="G209" s="3" t="s">
        <v>131</v>
      </c>
      <c r="H209" s="2" t="s">
        <v>56</v>
      </c>
      <c r="I209" s="2" t="s">
        <v>718</v>
      </c>
      <c r="J209" s="3" t="str">
        <f>HYPERLINK("https://www.boe.es/gazeta/dias/1831/10/08/pdfs/GMD-1831-124.pdf#page=6","Abrir facsímil")</f>
        <v>Abrir facsímil</v>
      </c>
      <c r="K209" s="3" t="s">
        <v>58</v>
      </c>
    </row>
    <row r="210" spans="1:11" ht="42" customHeight="1">
      <c r="A210" s="2" t="s">
        <v>719</v>
      </c>
      <c r="B210" s="2" t="s">
        <v>720</v>
      </c>
      <c r="C210" s="2" t="s">
        <v>81</v>
      </c>
      <c r="D210" s="2" t="s">
        <v>18</v>
      </c>
      <c r="E210" s="5" t="s">
        <v>721</v>
      </c>
      <c r="F210" s="3" t="s">
        <v>722</v>
      </c>
      <c r="G210" s="3" t="s">
        <v>21</v>
      </c>
      <c r="H210" s="2" t="s">
        <v>56</v>
      </c>
      <c r="I210" s="2" t="s">
        <v>723</v>
      </c>
      <c r="J210" s="3" t="str">
        <f>HYPERLINK("https://www.boe.es/gazeta/dias/1831/12/15/pdfs/GMD-1831-154.pdf#page=4","Abrir facsímil")</f>
        <v>Abrir facsímil</v>
      </c>
      <c r="K210" s="3" t="s">
        <v>58</v>
      </c>
    </row>
    <row r="211" spans="1:11" ht="42" customHeight="1">
      <c r="A211" s="2" t="s">
        <v>724</v>
      </c>
      <c r="B211" s="2" t="s">
        <v>724</v>
      </c>
      <c r="C211" s="2" t="s">
        <v>32</v>
      </c>
      <c r="D211" s="2" t="s">
        <v>33</v>
      </c>
      <c r="E211" s="5" t="s">
        <v>725</v>
      </c>
      <c r="F211" s="3" t="s">
        <v>726</v>
      </c>
      <c r="G211" s="3" t="s">
        <v>21</v>
      </c>
      <c r="H211" s="2" t="s">
        <v>56</v>
      </c>
      <c r="I211" s="2" t="s">
        <v>727</v>
      </c>
      <c r="J211" s="3" t="str">
        <f>HYPERLINK("https://www.boe.es/gazeta/dias/1831/07/30/pdfs/GMD-1831-93.pdf#page=4","Abrir facsímil")</f>
        <v>Abrir facsímil</v>
      </c>
      <c r="K211" s="3" t="s">
        <v>58</v>
      </c>
    </row>
    <row r="212" spans="1:11" ht="42" customHeight="1">
      <c r="A212" s="2" t="s">
        <v>728</v>
      </c>
      <c r="B212" s="2" t="s">
        <v>728</v>
      </c>
      <c r="C212" s="2" t="s">
        <v>32</v>
      </c>
      <c r="D212" s="2" t="s">
        <v>33</v>
      </c>
      <c r="E212" s="5" t="s">
        <v>729</v>
      </c>
      <c r="F212" s="3" t="s">
        <v>730</v>
      </c>
      <c r="G212" s="3" t="s">
        <v>62</v>
      </c>
      <c r="H212" s="2" t="s">
        <v>56</v>
      </c>
      <c r="I212" s="2" t="s">
        <v>731</v>
      </c>
      <c r="J212" s="3" t="str">
        <f>HYPERLINK("https://www.boe.es/gazeta/dias/1831/11/12/pdfs/GMD-1831-139.pdf#page=2","Abrir facsímil")</f>
        <v>Abrir facsímil</v>
      </c>
      <c r="K212" s="3" t="s">
        <v>58</v>
      </c>
    </row>
    <row r="213" spans="1:11" ht="42" customHeight="1">
      <c r="A213" s="2" t="s">
        <v>732</v>
      </c>
      <c r="B213" s="2" t="s">
        <v>732</v>
      </c>
      <c r="C213" s="2" t="s">
        <v>32</v>
      </c>
      <c r="D213" s="2" t="s">
        <v>33</v>
      </c>
      <c r="E213" s="5" t="s">
        <v>733</v>
      </c>
      <c r="F213" s="3" t="s">
        <v>734</v>
      </c>
      <c r="G213" s="3" t="s">
        <v>62</v>
      </c>
      <c r="H213" s="2" t="s">
        <v>56</v>
      </c>
      <c r="I213" s="2" t="s">
        <v>735</v>
      </c>
      <c r="J213" s="3" t="str">
        <f>HYPERLINK("https://www.boe.es/gazeta/dias/1831/05/26/pdfs/GMD-1831-65.pdf#page=2","Abrir facsímil")</f>
        <v>Abrir facsímil</v>
      </c>
      <c r="K213" s="3" t="s">
        <v>58</v>
      </c>
    </row>
    <row r="214" spans="1:11" ht="42" customHeight="1">
      <c r="A214" s="2" t="s">
        <v>736</v>
      </c>
      <c r="B214" s="2" t="s">
        <v>737</v>
      </c>
      <c r="C214" s="2" t="s">
        <v>655</v>
      </c>
      <c r="D214" s="2" t="s">
        <v>18</v>
      </c>
      <c r="E214" s="5" t="s">
        <v>738</v>
      </c>
      <c r="F214" s="3" t="s">
        <v>739</v>
      </c>
      <c r="G214" s="3" t="s">
        <v>21</v>
      </c>
      <c r="H214" s="2" t="s">
        <v>56</v>
      </c>
      <c r="I214" s="2" t="s">
        <v>740</v>
      </c>
      <c r="J214" s="3" t="str">
        <f>HYPERLINK("https://www.boe.es/gazeta/dias/1831/01/15/pdfs/GMD-1831-7.pdf#page=4","Abrir facsímil")</f>
        <v>Abrir facsímil</v>
      </c>
      <c r="K214" s="3" t="s">
        <v>58</v>
      </c>
    </row>
    <row r="215" spans="1:11" ht="42" customHeight="1">
      <c r="A215" s="2" t="s">
        <v>741</v>
      </c>
      <c r="B215" s="2" t="s">
        <v>742</v>
      </c>
      <c r="C215" s="2" t="s">
        <v>32</v>
      </c>
      <c r="D215" s="2" t="s">
        <v>33</v>
      </c>
      <c r="E215" s="5" t="s">
        <v>118</v>
      </c>
      <c r="F215" s="3" t="s">
        <v>119</v>
      </c>
      <c r="G215" s="3" t="s">
        <v>21</v>
      </c>
      <c r="H215" s="2" t="s">
        <v>56</v>
      </c>
      <c r="I215" s="2" t="s">
        <v>743</v>
      </c>
      <c r="J215" s="3" t="str">
        <f>HYPERLINK("https://www.boe.es/gazeta/dias/1831/09/10/pdfs/GMD-1831-112.pdf#page=4","Abrir facsímil")</f>
        <v>Abrir facsímil</v>
      </c>
      <c r="K215" s="3" t="s">
        <v>58</v>
      </c>
    </row>
    <row r="216" spans="1:11" ht="42" customHeight="1">
      <c r="A216" s="2" t="s">
        <v>744</v>
      </c>
      <c r="B216" s="2" t="s">
        <v>745</v>
      </c>
      <c r="C216" s="2" t="s">
        <v>655</v>
      </c>
      <c r="D216" s="2" t="s">
        <v>18</v>
      </c>
      <c r="E216" s="5" t="s">
        <v>452</v>
      </c>
      <c r="F216" s="3" t="s">
        <v>453</v>
      </c>
      <c r="G216" s="3" t="s">
        <v>21</v>
      </c>
      <c r="H216" s="2" t="s">
        <v>56</v>
      </c>
      <c r="I216" s="2" t="s">
        <v>746</v>
      </c>
      <c r="J216" s="3" t="str">
        <f>HYPERLINK("https://www.boe.es/gazeta/dias/1831/06/04/pdfs/GMD-1831-69.pdf#page=4","Abrir facsímil")</f>
        <v>Abrir facsímil</v>
      </c>
      <c r="K216" s="3" t="s">
        <v>58</v>
      </c>
    </row>
    <row r="217" spans="1:11" ht="42" customHeight="1">
      <c r="A217" s="2" t="s">
        <v>747</v>
      </c>
      <c r="B217" s="2" t="s">
        <v>748</v>
      </c>
      <c r="C217" s="2" t="s">
        <v>157</v>
      </c>
      <c r="D217" s="2" t="s">
        <v>18</v>
      </c>
      <c r="E217" s="5" t="s">
        <v>181</v>
      </c>
      <c r="F217" s="3" t="s">
        <v>182</v>
      </c>
      <c r="G217" s="3" t="s">
        <v>21</v>
      </c>
      <c r="H217" s="2" t="s">
        <v>56</v>
      </c>
      <c r="I217" s="2" t="s">
        <v>749</v>
      </c>
      <c r="J217" s="3" t="str">
        <f>HYPERLINK("https://www.boe.es/gazeta/dias/1831/09/13/pdfs/GMD-1831-113.pdf#page=4","Abrir facsímil")</f>
        <v>Abrir facsímil</v>
      </c>
      <c r="K217" s="3" t="s">
        <v>58</v>
      </c>
    </row>
    <row r="218" spans="1:11" ht="42" customHeight="1">
      <c r="A218" s="2" t="s">
        <v>750</v>
      </c>
      <c r="B218" s="2" t="s">
        <v>750</v>
      </c>
      <c r="C218" s="2" t="s">
        <v>32</v>
      </c>
      <c r="D218" s="2" t="s">
        <v>33</v>
      </c>
      <c r="E218" s="5" t="s">
        <v>447</v>
      </c>
      <c r="F218" s="3" t="s">
        <v>448</v>
      </c>
      <c r="G218" s="3" t="s">
        <v>55</v>
      </c>
      <c r="H218" s="2" t="s">
        <v>56</v>
      </c>
      <c r="I218" s="2" t="s">
        <v>751</v>
      </c>
      <c r="J218" s="3" t="str">
        <f>HYPERLINK("https://www.boe.es/gazeta/dias/1831/08/16/pdfs/GMD-1831-100.pdf#page=3","Abrir facsímil")</f>
        <v>Abrir facsímil</v>
      </c>
      <c r="K218" s="3" t="s">
        <v>58</v>
      </c>
    </row>
    <row r="219" spans="1:11" ht="42" customHeight="1">
      <c r="A219" s="2" t="s">
        <v>752</v>
      </c>
      <c r="B219" s="2" t="s">
        <v>752</v>
      </c>
      <c r="C219" s="2" t="s">
        <v>32</v>
      </c>
      <c r="D219" s="2" t="s">
        <v>33</v>
      </c>
      <c r="E219" s="5" t="s">
        <v>342</v>
      </c>
      <c r="F219" s="3" t="s">
        <v>343</v>
      </c>
      <c r="G219" s="3" t="s">
        <v>62</v>
      </c>
      <c r="H219" s="2" t="s">
        <v>56</v>
      </c>
      <c r="I219" s="2" t="s">
        <v>753</v>
      </c>
      <c r="J219" s="3" t="str">
        <f>HYPERLINK("https://www.boe.es/gazeta/dias/1831/11/05/pdfs/GMD-1831-136.pdf#page=2","Abrir facsímil")</f>
        <v>Abrir facsímil</v>
      </c>
      <c r="K219" s="3" t="s">
        <v>58</v>
      </c>
    </row>
    <row r="220" spans="1:11" ht="42" customHeight="1">
      <c r="A220" s="2" t="s">
        <v>754</v>
      </c>
      <c r="B220" s="2" t="s">
        <v>755</v>
      </c>
      <c r="C220" s="2" t="s">
        <v>32</v>
      </c>
      <c r="D220" s="2" t="s">
        <v>33</v>
      </c>
      <c r="E220" s="5" t="s">
        <v>756</v>
      </c>
      <c r="F220" s="3" t="s">
        <v>757</v>
      </c>
      <c r="G220" s="3" t="s">
        <v>758</v>
      </c>
      <c r="H220" s="2" t="s">
        <v>22</v>
      </c>
      <c r="I220" s="2" t="s">
        <v>759</v>
      </c>
      <c r="J220" s="3" t="str">
        <f>HYPERLINK("https://www.boe.es/gazeta/dias/1831/10/18/pdfs/GMD-1831-128.pdf#page=4","Abrir facsímil")</f>
        <v>Abrir facsímil</v>
      </c>
      <c r="K220" s="3" t="s">
        <v>24</v>
      </c>
    </row>
    <row r="221" spans="1:11" ht="42" customHeight="1">
      <c r="A221" s="2" t="s">
        <v>760</v>
      </c>
      <c r="B221" s="2" t="s">
        <v>761</v>
      </c>
      <c r="C221" s="2" t="s">
        <v>67</v>
      </c>
      <c r="D221" s="2" t="s">
        <v>18</v>
      </c>
      <c r="E221" s="5" t="s">
        <v>391</v>
      </c>
      <c r="F221" s="3" t="s">
        <v>392</v>
      </c>
      <c r="G221" s="3" t="s">
        <v>36</v>
      </c>
      <c r="H221" s="2" t="s">
        <v>56</v>
      </c>
      <c r="I221" s="2" t="s">
        <v>762</v>
      </c>
      <c r="J221" s="3" t="str">
        <f>HYPERLINK("https://www.boe.es/gazeta/dias/1831/03/15/pdfs/GMD-1831-34.pdf#page=1","Abrir facsímil")</f>
        <v>Abrir facsímil</v>
      </c>
      <c r="K221" s="3" t="s">
        <v>58</v>
      </c>
    </row>
    <row r="222" spans="1:11" ht="42" customHeight="1">
      <c r="A222" s="2" t="s">
        <v>763</v>
      </c>
      <c r="B222" s="2" t="s">
        <v>763</v>
      </c>
      <c r="C222" s="2" t="s">
        <v>32</v>
      </c>
      <c r="D222" s="2" t="s">
        <v>33</v>
      </c>
      <c r="E222" s="5" t="s">
        <v>764</v>
      </c>
      <c r="F222" s="3" t="s">
        <v>765</v>
      </c>
      <c r="G222" s="3" t="s">
        <v>36</v>
      </c>
      <c r="H222" s="2" t="s">
        <v>56</v>
      </c>
      <c r="I222" s="2" t="s">
        <v>766</v>
      </c>
      <c r="J222" s="3" t="str">
        <f>HYPERLINK("https://www.boe.es/gazeta/dias/1831/10/15/pdfs/GMD-1831-127.pdf#page=1","Abrir facsímil")</f>
        <v>Abrir facsímil</v>
      </c>
      <c r="K222" s="3" t="s">
        <v>58</v>
      </c>
    </row>
    <row r="223" spans="1:11" ht="42" customHeight="1">
      <c r="A223" s="2" t="s">
        <v>767</v>
      </c>
      <c r="B223" s="2" t="s">
        <v>767</v>
      </c>
      <c r="C223" s="2" t="s">
        <v>32</v>
      </c>
      <c r="D223" s="2" t="s">
        <v>33</v>
      </c>
      <c r="E223" s="5" t="s">
        <v>334</v>
      </c>
      <c r="F223" s="3" t="s">
        <v>335</v>
      </c>
      <c r="G223" s="3" t="s">
        <v>768</v>
      </c>
      <c r="H223" s="2" t="s">
        <v>56</v>
      </c>
      <c r="I223" s="2" t="s">
        <v>769</v>
      </c>
      <c r="J223" s="3" t="str">
        <f>HYPERLINK("https://www.boe.es/gazeta/dias/1831/03/26/pdfs/GMD-1831-39.pdf#page=2","Abrir facsímil")</f>
        <v>Abrir facsímil</v>
      </c>
      <c r="K223" s="3" t="s">
        <v>58</v>
      </c>
    </row>
    <row r="224" spans="1:11" ht="42" customHeight="1">
      <c r="A224" s="2" t="s">
        <v>770</v>
      </c>
      <c r="B224" s="2" t="s">
        <v>771</v>
      </c>
      <c r="C224" s="2" t="s">
        <v>157</v>
      </c>
      <c r="D224" s="2" t="s">
        <v>18</v>
      </c>
      <c r="E224" s="5" t="s">
        <v>413</v>
      </c>
      <c r="F224" s="3" t="s">
        <v>414</v>
      </c>
      <c r="G224" s="3" t="s">
        <v>21</v>
      </c>
      <c r="H224" s="2" t="s">
        <v>56</v>
      </c>
      <c r="I224" s="2" t="s">
        <v>772</v>
      </c>
      <c r="J224" s="3" t="str">
        <f>HYPERLINK("https://www.boe.es/gazeta/dias/1831/07/26/pdfs/GMD-1831-91.pdf#page=4","Abrir facsímil")</f>
        <v>Abrir facsímil</v>
      </c>
      <c r="K224" s="3" t="s">
        <v>58</v>
      </c>
    </row>
    <row r="225" spans="1:11" ht="42" customHeight="1">
      <c r="A225" s="2" t="s">
        <v>773</v>
      </c>
      <c r="B225" s="2" t="s">
        <v>774</v>
      </c>
      <c r="C225" s="2" t="s">
        <v>157</v>
      </c>
      <c r="D225" s="2" t="s">
        <v>18</v>
      </c>
      <c r="E225" s="5" t="s">
        <v>522</v>
      </c>
      <c r="F225" s="3" t="s">
        <v>523</v>
      </c>
      <c r="G225" s="3" t="s">
        <v>131</v>
      </c>
      <c r="H225" s="2" t="s">
        <v>22</v>
      </c>
      <c r="I225" s="2" t="s">
        <v>775</v>
      </c>
      <c r="J225" s="3" t="str">
        <f>HYPERLINK("https://www.boe.es/gazeta/dias/1831/09/27/pdfs/GMD-1831-119.pdf#page=6","Abrir facsímil")</f>
        <v>Abrir facsímil</v>
      </c>
      <c r="K225" s="3" t="s">
        <v>24</v>
      </c>
    </row>
    <row r="226" spans="1:11" ht="42" customHeight="1">
      <c r="A226" s="2" t="s">
        <v>776</v>
      </c>
      <c r="B226" s="2" t="s">
        <v>777</v>
      </c>
      <c r="C226" s="2" t="s">
        <v>51</v>
      </c>
      <c r="D226" s="2" t="s">
        <v>52</v>
      </c>
      <c r="E226" s="5" t="s">
        <v>41</v>
      </c>
      <c r="F226" s="3" t="s">
        <v>42</v>
      </c>
      <c r="G226" s="3" t="s">
        <v>131</v>
      </c>
      <c r="H226" s="2" t="s">
        <v>56</v>
      </c>
      <c r="I226" s="2" t="s">
        <v>778</v>
      </c>
      <c r="J226" s="3" t="str">
        <f>HYPERLINK("https://www.boe.es/gazeta/dias/1831/07/14/pdfs/GMD-1831-86.pdf#page=6","Abrir facsímil")</f>
        <v>Abrir facsímil</v>
      </c>
      <c r="K226" s="3" t="s">
        <v>58</v>
      </c>
    </row>
    <row r="227" spans="1:11" ht="42" customHeight="1">
      <c r="A227" s="2" t="s">
        <v>779</v>
      </c>
      <c r="B227" s="2" t="s">
        <v>779</v>
      </c>
      <c r="C227" s="2" t="s">
        <v>32</v>
      </c>
      <c r="D227" s="2" t="s">
        <v>33</v>
      </c>
      <c r="E227" s="5" t="s">
        <v>447</v>
      </c>
      <c r="F227" s="3" t="s">
        <v>448</v>
      </c>
      <c r="G227" s="3" t="s">
        <v>62</v>
      </c>
      <c r="H227" s="2" t="s">
        <v>56</v>
      </c>
      <c r="I227" s="2" t="s">
        <v>780</v>
      </c>
      <c r="J227" s="3" t="str">
        <f>HYPERLINK("https://www.boe.es/gazeta/dias/1831/08/16/pdfs/GMD-1831-100.pdf#page=2","Abrir facsímil")</f>
        <v>Abrir facsímil</v>
      </c>
      <c r="K227" s="3" t="s">
        <v>58</v>
      </c>
    </row>
    <row r="228" spans="1:11" ht="42" customHeight="1">
      <c r="A228" s="2" t="s">
        <v>781</v>
      </c>
      <c r="B228" s="2" t="s">
        <v>781</v>
      </c>
      <c r="C228" s="2" t="s">
        <v>32</v>
      </c>
      <c r="D228" s="2" t="s">
        <v>33</v>
      </c>
      <c r="E228" s="5" t="s">
        <v>782</v>
      </c>
      <c r="F228" s="3" t="s">
        <v>783</v>
      </c>
      <c r="G228" s="3" t="s">
        <v>62</v>
      </c>
      <c r="H228" s="2" t="s">
        <v>56</v>
      </c>
      <c r="I228" s="2" t="s">
        <v>784</v>
      </c>
      <c r="J228" s="3" t="str">
        <f>HYPERLINK("https://www.boe.es/gazeta/dias/1831/08/20/pdfs/GMD-1831-102.pdf#page=2","Abrir facsímil")</f>
        <v>Abrir facsímil</v>
      </c>
      <c r="K228" s="3" t="s">
        <v>58</v>
      </c>
    </row>
    <row r="229" spans="1:11" ht="42" customHeight="1">
      <c r="A229" s="2" t="s">
        <v>785</v>
      </c>
      <c r="B229" s="2" t="s">
        <v>785</v>
      </c>
      <c r="C229" s="2" t="s">
        <v>32</v>
      </c>
      <c r="D229" s="2" t="s">
        <v>33</v>
      </c>
      <c r="E229" s="5" t="s">
        <v>420</v>
      </c>
      <c r="F229" s="3" t="s">
        <v>421</v>
      </c>
      <c r="G229" s="3" t="s">
        <v>62</v>
      </c>
      <c r="H229" s="2" t="s">
        <v>56</v>
      </c>
      <c r="I229" s="2" t="s">
        <v>786</v>
      </c>
      <c r="J229" s="3" t="str">
        <f>HYPERLINK("https://www.boe.es/gazeta/dias/1831/04/23/pdfs/GMD-1831-51.pdf#page=2","Abrir facsímil")</f>
        <v>Abrir facsímil</v>
      </c>
      <c r="K229" s="3" t="s">
        <v>58</v>
      </c>
    </row>
    <row r="230" spans="1:11" ht="42" customHeight="1">
      <c r="A230" s="2" t="s">
        <v>787</v>
      </c>
      <c r="B230" s="2" t="s">
        <v>787</v>
      </c>
      <c r="C230" s="2" t="s">
        <v>32</v>
      </c>
      <c r="D230" s="2" t="s">
        <v>33</v>
      </c>
      <c r="E230" s="5" t="s">
        <v>228</v>
      </c>
      <c r="F230" s="3" t="s">
        <v>229</v>
      </c>
      <c r="G230" s="3" t="s">
        <v>788</v>
      </c>
      <c r="H230" s="2" t="s">
        <v>56</v>
      </c>
      <c r="I230" s="2" t="s">
        <v>789</v>
      </c>
      <c r="J230" s="3" t="str">
        <f>HYPERLINK("https://www.boe.es/gazeta/dias/1831/06/07/pdfs/GMD-1831-70.pdf#page=2","Abrir facsímil")</f>
        <v>Abrir facsímil</v>
      </c>
      <c r="K230" s="3" t="s">
        <v>58</v>
      </c>
    </row>
    <row r="231" spans="1:11" ht="42" customHeight="1">
      <c r="A231" s="2" t="s">
        <v>790</v>
      </c>
      <c r="B231" s="2" t="s">
        <v>790</v>
      </c>
      <c r="C231" s="2" t="s">
        <v>32</v>
      </c>
      <c r="D231" s="2" t="s">
        <v>33</v>
      </c>
      <c r="E231" s="5" t="s">
        <v>151</v>
      </c>
      <c r="F231" s="3" t="s">
        <v>152</v>
      </c>
      <c r="G231" s="3" t="s">
        <v>791</v>
      </c>
      <c r="H231" s="2" t="s">
        <v>56</v>
      </c>
      <c r="I231" s="2" t="s">
        <v>792</v>
      </c>
      <c r="J231" s="3" t="str">
        <f>HYPERLINK("https://www.boe.es/gazeta/dias/1831/06/14/pdfs/GMD-1831-73.pdf#page=2","Abrir facsímil")</f>
        <v>Abrir facsímil</v>
      </c>
      <c r="K231" s="3" t="s">
        <v>58</v>
      </c>
    </row>
    <row r="232" spans="1:11" ht="42" customHeight="1">
      <c r="A232" s="2" t="s">
        <v>790</v>
      </c>
      <c r="B232" s="2" t="s">
        <v>790</v>
      </c>
      <c r="C232" s="2" t="s">
        <v>32</v>
      </c>
      <c r="D232" s="2" t="s">
        <v>33</v>
      </c>
      <c r="E232" s="5" t="s">
        <v>361</v>
      </c>
      <c r="F232" s="3" t="s">
        <v>362</v>
      </c>
      <c r="G232" s="3" t="s">
        <v>55</v>
      </c>
      <c r="H232" s="2" t="s">
        <v>56</v>
      </c>
      <c r="I232" s="2" t="s">
        <v>793</v>
      </c>
      <c r="J232" s="3" t="str">
        <f>HYPERLINK("https://www.boe.es/gazeta/dias/1831/06/18/pdfs/GMD-1831-75.pdf#page=3","Abrir facsímil")</f>
        <v>Abrir facsímil</v>
      </c>
      <c r="K232" s="3" t="s">
        <v>58</v>
      </c>
    </row>
    <row r="233" spans="1:11" ht="42" customHeight="1">
      <c r="A233" s="2" t="s">
        <v>790</v>
      </c>
      <c r="B233" s="2" t="s">
        <v>790</v>
      </c>
      <c r="C233" s="2" t="s">
        <v>32</v>
      </c>
      <c r="D233" s="2" t="s">
        <v>33</v>
      </c>
      <c r="E233" s="5" t="s">
        <v>234</v>
      </c>
      <c r="F233" s="3" t="s">
        <v>235</v>
      </c>
      <c r="G233" s="3" t="s">
        <v>55</v>
      </c>
      <c r="H233" s="2" t="s">
        <v>56</v>
      </c>
      <c r="I233" s="2" t="s">
        <v>794</v>
      </c>
      <c r="J233" s="3" t="str">
        <f>HYPERLINK("https://www.boe.es/gazeta/dias/1831/06/25/pdfs/GMD-1831-78.pdf#page=3","Abrir facsímil")</f>
        <v>Abrir facsímil</v>
      </c>
      <c r="K233" s="3" t="s">
        <v>58</v>
      </c>
    </row>
    <row r="234" spans="1:11" ht="42" customHeight="1">
      <c r="A234" s="2" t="s">
        <v>790</v>
      </c>
      <c r="B234" s="2" t="s">
        <v>790</v>
      </c>
      <c r="C234" s="2" t="s">
        <v>32</v>
      </c>
      <c r="D234" s="2" t="s">
        <v>33</v>
      </c>
      <c r="E234" s="5" t="s">
        <v>795</v>
      </c>
      <c r="F234" s="3" t="s">
        <v>796</v>
      </c>
      <c r="G234" s="3" t="s">
        <v>76</v>
      </c>
      <c r="H234" s="2" t="s">
        <v>56</v>
      </c>
      <c r="I234" s="2" t="s">
        <v>797</v>
      </c>
      <c r="J234" s="3" t="str">
        <f>HYPERLINK("https://www.boe.es/gazeta/dias/1831/07/02/pdfs/GMD-1831-81.pdf#page=5","Abrir facsímil")</f>
        <v>Abrir facsímil</v>
      </c>
      <c r="K234" s="3" t="s">
        <v>58</v>
      </c>
    </row>
    <row r="235" spans="1:11" ht="42" customHeight="1">
      <c r="A235" s="2" t="s">
        <v>790</v>
      </c>
      <c r="B235" s="2" t="s">
        <v>790</v>
      </c>
      <c r="C235" s="2" t="s">
        <v>32</v>
      </c>
      <c r="D235" s="2" t="s">
        <v>33</v>
      </c>
      <c r="E235" s="5" t="s">
        <v>178</v>
      </c>
      <c r="F235" s="3" t="s">
        <v>179</v>
      </c>
      <c r="G235" s="3" t="s">
        <v>55</v>
      </c>
      <c r="H235" s="2" t="s">
        <v>56</v>
      </c>
      <c r="I235" s="2" t="s">
        <v>798</v>
      </c>
      <c r="J235" s="3" t="str">
        <f>HYPERLINK("https://www.boe.es/gazeta/dias/1831/08/18/pdfs/GMD-1831-101.pdf#page=3","Abrir facsímil")</f>
        <v>Abrir facsímil</v>
      </c>
      <c r="K235" s="3" t="s">
        <v>58</v>
      </c>
    </row>
    <row r="236" spans="1:11" ht="42" customHeight="1">
      <c r="A236" s="2" t="s">
        <v>790</v>
      </c>
      <c r="B236" s="2" t="s">
        <v>790</v>
      </c>
      <c r="C236" s="2" t="s">
        <v>32</v>
      </c>
      <c r="D236" s="2" t="s">
        <v>33</v>
      </c>
      <c r="E236" s="5" t="s">
        <v>82</v>
      </c>
      <c r="F236" s="3" t="s">
        <v>83</v>
      </c>
      <c r="G236" s="3" t="s">
        <v>62</v>
      </c>
      <c r="H236" s="2" t="s">
        <v>56</v>
      </c>
      <c r="I236" s="2" t="s">
        <v>799</v>
      </c>
      <c r="J236" s="3" t="str">
        <f>HYPERLINK("https://www.boe.es/gazeta/dias/1831/08/23/pdfs/GMD-1831-103.pdf#page=2","Abrir facsímil")</f>
        <v>Abrir facsímil</v>
      </c>
      <c r="K236" s="3" t="s">
        <v>58</v>
      </c>
    </row>
    <row r="237" spans="1:11" ht="42" customHeight="1">
      <c r="A237" s="2" t="s">
        <v>790</v>
      </c>
      <c r="B237" s="2" t="s">
        <v>790</v>
      </c>
      <c r="C237" s="2" t="s">
        <v>32</v>
      </c>
      <c r="D237" s="2" t="s">
        <v>33</v>
      </c>
      <c r="E237" s="5" t="s">
        <v>158</v>
      </c>
      <c r="F237" s="3" t="s">
        <v>159</v>
      </c>
      <c r="G237" s="3" t="s">
        <v>62</v>
      </c>
      <c r="H237" s="2" t="s">
        <v>56</v>
      </c>
      <c r="I237" s="2" t="s">
        <v>800</v>
      </c>
      <c r="J237" s="3" t="str">
        <f>HYPERLINK("https://www.boe.es/gazeta/dias/1831/08/27/pdfs/GMD-1831-105.pdf#page=2","Abrir facsímil")</f>
        <v>Abrir facsímil</v>
      </c>
      <c r="K237" s="3" t="s">
        <v>58</v>
      </c>
    </row>
    <row r="238" spans="1:11" ht="42" customHeight="1">
      <c r="A238" s="2" t="s">
        <v>790</v>
      </c>
      <c r="B238" s="2" t="s">
        <v>790</v>
      </c>
      <c r="C238" s="2" t="s">
        <v>32</v>
      </c>
      <c r="D238" s="2" t="s">
        <v>33</v>
      </c>
      <c r="E238" s="5" t="s">
        <v>158</v>
      </c>
      <c r="F238" s="3" t="s">
        <v>159</v>
      </c>
      <c r="G238" s="3" t="s">
        <v>55</v>
      </c>
      <c r="H238" s="2" t="s">
        <v>56</v>
      </c>
      <c r="I238" s="2" t="s">
        <v>801</v>
      </c>
      <c r="J238" s="3" t="str">
        <f>HYPERLINK("https://www.boe.es/gazeta/dias/1831/08/27/pdfs/GMD-1831-105.pdf#page=3","Abrir facsímil")</f>
        <v>Abrir facsímil</v>
      </c>
      <c r="K238" s="3" t="s">
        <v>58</v>
      </c>
    </row>
    <row r="239" spans="1:11" ht="42" customHeight="1">
      <c r="A239" s="2" t="s">
        <v>790</v>
      </c>
      <c r="B239" s="2" t="s">
        <v>790</v>
      </c>
      <c r="C239" s="2" t="s">
        <v>32</v>
      </c>
      <c r="D239" s="2" t="s">
        <v>33</v>
      </c>
      <c r="E239" s="5" t="s">
        <v>218</v>
      </c>
      <c r="F239" s="3" t="s">
        <v>219</v>
      </c>
      <c r="G239" s="3" t="s">
        <v>55</v>
      </c>
      <c r="H239" s="2" t="s">
        <v>56</v>
      </c>
      <c r="I239" s="2" t="s">
        <v>802</v>
      </c>
      <c r="J239" s="3" t="str">
        <f>HYPERLINK("https://www.boe.es/gazeta/dias/1831/09/03/pdfs/GMD-1831-108.pdf#page=3","Abrir facsímil")</f>
        <v>Abrir facsímil</v>
      </c>
      <c r="K239" s="3" t="s">
        <v>58</v>
      </c>
    </row>
    <row r="240" spans="1:11" ht="42" customHeight="1">
      <c r="A240" s="2" t="s">
        <v>790</v>
      </c>
      <c r="B240" s="2" t="s">
        <v>790</v>
      </c>
      <c r="C240" s="2" t="s">
        <v>32</v>
      </c>
      <c r="D240" s="2" t="s">
        <v>33</v>
      </c>
      <c r="E240" s="5" t="s">
        <v>118</v>
      </c>
      <c r="F240" s="3" t="s">
        <v>119</v>
      </c>
      <c r="G240" s="3" t="s">
        <v>36</v>
      </c>
      <c r="H240" s="2" t="s">
        <v>56</v>
      </c>
      <c r="I240" s="2" t="s">
        <v>803</v>
      </c>
      <c r="J240" s="3" t="str">
        <f>HYPERLINK("https://www.boe.es/gazeta/dias/1831/09/10/pdfs/GMD-1831-112.pdf#page=1","Abrir facsímil")</f>
        <v>Abrir facsímil</v>
      </c>
      <c r="K240" s="3" t="s">
        <v>58</v>
      </c>
    </row>
    <row r="241" spans="1:11" ht="42" customHeight="1">
      <c r="A241" s="2" t="s">
        <v>790</v>
      </c>
      <c r="B241" s="2" t="s">
        <v>790</v>
      </c>
      <c r="C241" s="2" t="s">
        <v>32</v>
      </c>
      <c r="D241" s="2" t="s">
        <v>33</v>
      </c>
      <c r="E241" s="5" t="s">
        <v>118</v>
      </c>
      <c r="F241" s="3" t="s">
        <v>119</v>
      </c>
      <c r="G241" s="3" t="s">
        <v>62</v>
      </c>
      <c r="H241" s="2" t="s">
        <v>56</v>
      </c>
      <c r="I241" s="2" t="s">
        <v>804</v>
      </c>
      <c r="J241" s="3" t="str">
        <f>HYPERLINK("https://www.boe.es/gazeta/dias/1831/09/10/pdfs/GMD-1831-112.pdf#page=2","Abrir facsímil")</f>
        <v>Abrir facsímil</v>
      </c>
      <c r="K241" s="3" t="s">
        <v>58</v>
      </c>
    </row>
    <row r="242" spans="1:11" ht="42" customHeight="1">
      <c r="A242" s="2" t="s">
        <v>790</v>
      </c>
      <c r="B242" s="2" t="s">
        <v>790</v>
      </c>
      <c r="C242" s="2" t="s">
        <v>32</v>
      </c>
      <c r="D242" s="2" t="s">
        <v>33</v>
      </c>
      <c r="E242" s="5" t="s">
        <v>186</v>
      </c>
      <c r="F242" s="3" t="s">
        <v>187</v>
      </c>
      <c r="G242" s="3" t="s">
        <v>62</v>
      </c>
      <c r="H242" s="2" t="s">
        <v>56</v>
      </c>
      <c r="I242" s="2" t="s">
        <v>805</v>
      </c>
      <c r="J242" s="3" t="str">
        <f>HYPERLINK("https://www.boe.es/gazeta/dias/1831/10/08/pdfs/GMD-1831-124.pdf#page=2","Abrir facsímil")</f>
        <v>Abrir facsímil</v>
      </c>
      <c r="K242" s="3" t="s">
        <v>58</v>
      </c>
    </row>
    <row r="243" spans="1:11" ht="42" customHeight="1">
      <c r="A243" s="2" t="s">
        <v>806</v>
      </c>
      <c r="B243" s="2" t="s">
        <v>806</v>
      </c>
      <c r="C243" s="2" t="s">
        <v>51</v>
      </c>
      <c r="D243" s="2" t="s">
        <v>52</v>
      </c>
      <c r="E243" s="5" t="s">
        <v>460</v>
      </c>
      <c r="F243" s="3" t="s">
        <v>461</v>
      </c>
      <c r="G243" s="3" t="s">
        <v>55</v>
      </c>
      <c r="H243" s="2" t="s">
        <v>56</v>
      </c>
      <c r="I243" s="2" t="s">
        <v>807</v>
      </c>
      <c r="J243" s="3" t="str">
        <f>HYPERLINK("https://www.boe.es/gazeta/dias/1831/01/04/pdfs/GMD-1831-2.pdf#page=3","Abrir facsímil")</f>
        <v>Abrir facsímil</v>
      </c>
      <c r="K243" s="3" t="s">
        <v>58</v>
      </c>
    </row>
    <row r="244" spans="1:11" ht="42" customHeight="1">
      <c r="A244" s="2" t="s">
        <v>808</v>
      </c>
      <c r="B244" s="2" t="s">
        <v>808</v>
      </c>
      <c r="C244" s="2" t="s">
        <v>32</v>
      </c>
      <c r="D244" s="2" t="s">
        <v>33</v>
      </c>
      <c r="E244" s="5" t="s">
        <v>809</v>
      </c>
      <c r="F244" s="3" t="s">
        <v>810</v>
      </c>
      <c r="G244" s="3" t="s">
        <v>36</v>
      </c>
      <c r="H244" s="2" t="s">
        <v>56</v>
      </c>
      <c r="I244" s="2" t="s">
        <v>811</v>
      </c>
      <c r="J244" s="3" t="str">
        <f>HYPERLINK("https://www.boe.es/gazeta/dias/1831/08/25/pdfs/GMD-1831-104.pdf#page=1","Abrir facsímil")</f>
        <v>Abrir facsímil</v>
      </c>
      <c r="K244" s="3" t="s">
        <v>58</v>
      </c>
    </row>
    <row r="245" spans="1:11" ht="42" customHeight="1">
      <c r="A245" s="2" t="s">
        <v>812</v>
      </c>
      <c r="B245" s="2" t="s">
        <v>813</v>
      </c>
      <c r="C245" s="2" t="s">
        <v>32</v>
      </c>
      <c r="D245" s="2" t="s">
        <v>33</v>
      </c>
      <c r="E245" s="5" t="s">
        <v>814</v>
      </c>
      <c r="F245" s="3" t="s">
        <v>815</v>
      </c>
      <c r="G245" s="3" t="s">
        <v>36</v>
      </c>
      <c r="H245" s="2" t="s">
        <v>56</v>
      </c>
      <c r="I245" s="2" t="s">
        <v>816</v>
      </c>
      <c r="J245" s="3" t="str">
        <f>HYPERLINK("https://www.boe.es/gazeta/dias/1831/02/19/pdfs/GMD-1831-22.pdf#page=1","Abrir facsímil")</f>
        <v>Abrir facsímil</v>
      </c>
      <c r="K245" s="3" t="s">
        <v>58</v>
      </c>
    </row>
    <row r="246" spans="1:11" ht="42" customHeight="1">
      <c r="A246" s="2" t="s">
        <v>817</v>
      </c>
      <c r="B246" s="2" t="s">
        <v>818</v>
      </c>
      <c r="C246" s="2" t="s">
        <v>81</v>
      </c>
      <c r="D246" s="2" t="s">
        <v>18</v>
      </c>
      <c r="E246" s="5" t="s">
        <v>105</v>
      </c>
      <c r="F246" s="3" t="s">
        <v>106</v>
      </c>
      <c r="G246" s="3" t="s">
        <v>107</v>
      </c>
      <c r="H246" s="2" t="s">
        <v>56</v>
      </c>
      <c r="I246" s="2" t="s">
        <v>819</v>
      </c>
      <c r="J246" s="3" t="str">
        <f>HYPERLINK("https://www.boe.es/gazeta/dias/1831/07/05/pdfs/GMD-1831-82.pdf#page=4","Abrir facsímil")</f>
        <v>Abrir facsímil</v>
      </c>
      <c r="K246" s="3" t="s">
        <v>58</v>
      </c>
    </row>
    <row r="247" spans="1:11" ht="42" customHeight="1">
      <c r="A247" s="2" t="s">
        <v>820</v>
      </c>
      <c r="B247" s="2" t="s">
        <v>821</v>
      </c>
      <c r="C247" s="2" t="s">
        <v>17</v>
      </c>
      <c r="D247" s="2" t="s">
        <v>18</v>
      </c>
      <c r="E247" s="5" t="s">
        <v>822</v>
      </c>
      <c r="F247" s="3" t="s">
        <v>823</v>
      </c>
      <c r="G247" s="3" t="s">
        <v>21</v>
      </c>
      <c r="H247" s="2" t="s">
        <v>56</v>
      </c>
      <c r="I247" s="2" t="s">
        <v>824</v>
      </c>
      <c r="J247" s="3" t="str">
        <f>HYPERLINK("https://www.boe.es/gazeta/dias/1831/09/08/pdfs/GMD-1831-111.pdf#page=4","Abrir facsímil")</f>
        <v>Abrir facsímil</v>
      </c>
      <c r="K247" s="3" t="s">
        <v>58</v>
      </c>
    </row>
    <row r="248" spans="1:11" ht="42" customHeight="1">
      <c r="A248" s="2" t="s">
        <v>825</v>
      </c>
      <c r="B248" s="2" t="s">
        <v>826</v>
      </c>
      <c r="C248" s="2" t="s">
        <v>32</v>
      </c>
      <c r="D248" s="2" t="s">
        <v>33</v>
      </c>
      <c r="E248" s="5" t="s">
        <v>53</v>
      </c>
      <c r="F248" s="3" t="s">
        <v>54</v>
      </c>
      <c r="G248" s="3" t="s">
        <v>55</v>
      </c>
      <c r="H248" s="2" t="s">
        <v>56</v>
      </c>
      <c r="I248" s="2" t="s">
        <v>827</v>
      </c>
      <c r="J248" s="3" t="str">
        <f>HYPERLINK("https://www.boe.es/gazeta/dias/1831/10/29/pdfs/GMD-1831-133.pdf#page=3","Abrir facsímil")</f>
        <v>Abrir facsímil</v>
      </c>
      <c r="K248" s="3" t="s">
        <v>58</v>
      </c>
    </row>
    <row r="249" spans="1:11" ht="42" customHeight="1">
      <c r="A249" s="2" t="s">
        <v>828</v>
      </c>
      <c r="B249" s="2" t="s">
        <v>828</v>
      </c>
      <c r="C249" s="2" t="s">
        <v>51</v>
      </c>
      <c r="D249" s="2" t="s">
        <v>52</v>
      </c>
      <c r="E249" s="5" t="s">
        <v>413</v>
      </c>
      <c r="F249" s="3" t="s">
        <v>414</v>
      </c>
      <c r="G249" s="3" t="s">
        <v>21</v>
      </c>
      <c r="H249" s="2" t="s">
        <v>56</v>
      </c>
      <c r="I249" s="2" t="s">
        <v>829</v>
      </c>
      <c r="J249" s="3" t="str">
        <f>HYPERLINK("https://www.boe.es/gazeta/dias/1831/07/26/pdfs/GMD-1831-91.pdf#page=4","Abrir facsímil")</f>
        <v>Abrir facsímil</v>
      </c>
      <c r="K249" s="3" t="s">
        <v>58</v>
      </c>
    </row>
    <row r="250" spans="1:11" ht="42" customHeight="1">
      <c r="A250" s="2" t="s">
        <v>830</v>
      </c>
      <c r="B250" s="2" t="s">
        <v>830</v>
      </c>
      <c r="C250" s="2" t="s">
        <v>32</v>
      </c>
      <c r="D250" s="2" t="s">
        <v>33</v>
      </c>
      <c r="E250" s="5" t="s">
        <v>391</v>
      </c>
      <c r="F250" s="3" t="s">
        <v>392</v>
      </c>
      <c r="G250" s="3" t="s">
        <v>62</v>
      </c>
      <c r="H250" s="2" t="s">
        <v>56</v>
      </c>
      <c r="I250" s="2" t="s">
        <v>831</v>
      </c>
      <c r="J250" s="3" t="str">
        <f>HYPERLINK("https://www.boe.es/gazeta/dias/1831/03/15/pdfs/GMD-1831-34.pdf#page=2","Abrir facsímil")</f>
        <v>Abrir facsímil</v>
      </c>
      <c r="K250" s="3" t="s">
        <v>58</v>
      </c>
    </row>
    <row r="251" spans="1:11" ht="42" customHeight="1">
      <c r="A251" s="2" t="s">
        <v>832</v>
      </c>
      <c r="B251" s="2" t="s">
        <v>832</v>
      </c>
      <c r="C251" s="2" t="s">
        <v>32</v>
      </c>
      <c r="D251" s="2" t="s">
        <v>33</v>
      </c>
      <c r="E251" s="5" t="s">
        <v>439</v>
      </c>
      <c r="F251" s="3" t="s">
        <v>440</v>
      </c>
      <c r="G251" s="3" t="s">
        <v>833</v>
      </c>
      <c r="H251" s="2" t="s">
        <v>56</v>
      </c>
      <c r="I251" s="2" t="s">
        <v>834</v>
      </c>
      <c r="J251" s="3" t="str">
        <f>HYPERLINK("https://www.boe.es/gazeta/dias/1831/05/03/pdfs/GMD-1831-55.pdf#page=2","Abrir facsímil")</f>
        <v>Abrir facsímil</v>
      </c>
      <c r="K251" s="3" t="s">
        <v>58</v>
      </c>
    </row>
    <row r="252" spans="1:11" ht="42" customHeight="1">
      <c r="A252" s="2" t="s">
        <v>835</v>
      </c>
      <c r="B252" s="2" t="s">
        <v>835</v>
      </c>
      <c r="C252" s="2" t="s">
        <v>32</v>
      </c>
      <c r="D252" s="2" t="s">
        <v>33</v>
      </c>
      <c r="E252" s="5" t="s">
        <v>126</v>
      </c>
      <c r="F252" s="3" t="s">
        <v>127</v>
      </c>
      <c r="G252" s="3" t="s">
        <v>55</v>
      </c>
      <c r="H252" s="2" t="s">
        <v>56</v>
      </c>
      <c r="I252" s="2" t="s">
        <v>836</v>
      </c>
      <c r="J252" s="3" t="str">
        <f>HYPERLINK("https://www.boe.es/gazeta/dias/1831/04/12/pdfs/GMD-1831-46.pdf#page=3","Abrir facsímil")</f>
        <v>Abrir facsímil</v>
      </c>
      <c r="K252" s="3" t="s">
        <v>58</v>
      </c>
    </row>
    <row r="253" spans="1:11" ht="42" customHeight="1">
      <c r="A253" s="2" t="s">
        <v>837</v>
      </c>
      <c r="B253" s="2" t="s">
        <v>838</v>
      </c>
      <c r="C253" s="2" t="s">
        <v>32</v>
      </c>
      <c r="D253" s="2" t="s">
        <v>33</v>
      </c>
      <c r="E253" s="5" t="s">
        <v>140</v>
      </c>
      <c r="F253" s="3" t="s">
        <v>141</v>
      </c>
      <c r="G253" s="3" t="s">
        <v>76</v>
      </c>
      <c r="H253" s="2" t="s">
        <v>22</v>
      </c>
      <c r="I253" s="2" t="s">
        <v>839</v>
      </c>
      <c r="J253" s="3" t="str">
        <f>HYPERLINK("https://www.boe.es/gazeta/dias/1831/04/26/pdfs/GMD-1831-52.pdf#page=5","Abrir facsímil")</f>
        <v>Abrir facsímil</v>
      </c>
      <c r="K253" s="3" t="s">
        <v>24</v>
      </c>
    </row>
    <row r="254" spans="1:11" ht="42" customHeight="1">
      <c r="A254" s="2" t="s">
        <v>840</v>
      </c>
      <c r="B254" s="2" t="s">
        <v>840</v>
      </c>
      <c r="C254" s="2" t="s">
        <v>32</v>
      </c>
      <c r="D254" s="2" t="s">
        <v>33</v>
      </c>
      <c r="E254" s="5" t="s">
        <v>841</v>
      </c>
      <c r="F254" s="3" t="s">
        <v>842</v>
      </c>
      <c r="G254" s="3" t="s">
        <v>36</v>
      </c>
      <c r="H254" s="2" t="s">
        <v>56</v>
      </c>
      <c r="I254" s="2" t="s">
        <v>843</v>
      </c>
      <c r="J254" s="3" t="str">
        <f>HYPERLINK("https://www.boe.es/gazeta/dias/1831/04/19/pdfs/GMD-1831-49.pdf#page=1","Abrir facsímil")</f>
        <v>Abrir facsímil</v>
      </c>
      <c r="K254" s="3" t="s">
        <v>58</v>
      </c>
    </row>
    <row r="255" spans="1:11" ht="42" customHeight="1">
      <c r="A255" s="2" t="s">
        <v>844</v>
      </c>
      <c r="B255" s="2" t="s">
        <v>844</v>
      </c>
      <c r="C255" s="2" t="s">
        <v>67</v>
      </c>
      <c r="D255" s="2" t="s">
        <v>18</v>
      </c>
      <c r="E255" s="5" t="s">
        <v>845</v>
      </c>
      <c r="F255" s="3" t="s">
        <v>846</v>
      </c>
      <c r="G255" s="3" t="s">
        <v>847</v>
      </c>
      <c r="H255" s="2" t="s">
        <v>56</v>
      </c>
      <c r="I255" s="2" t="s">
        <v>848</v>
      </c>
      <c r="J255" s="3" t="str">
        <f>HYPERLINK("https://www.boe.es/gazeta/dias/1831/07/12/pdfs/GMD-1831-85.pdf#page=4","Abrir facsímil")</f>
        <v>Abrir facsímil</v>
      </c>
      <c r="K255" s="3" t="s">
        <v>58</v>
      </c>
    </row>
    <row r="256" spans="1:11" ht="42" customHeight="1">
      <c r="A256" s="2" t="s">
        <v>849</v>
      </c>
      <c r="B256" s="2" t="s">
        <v>850</v>
      </c>
      <c r="C256" s="2" t="s">
        <v>32</v>
      </c>
      <c r="D256" s="2" t="s">
        <v>33</v>
      </c>
      <c r="E256" s="5" t="s">
        <v>851</v>
      </c>
      <c r="F256" s="3" t="s">
        <v>852</v>
      </c>
      <c r="G256" s="3" t="s">
        <v>21</v>
      </c>
      <c r="H256" s="2" t="s">
        <v>56</v>
      </c>
      <c r="I256" s="2" t="s">
        <v>853</v>
      </c>
      <c r="J256" s="3" t="str">
        <f>HYPERLINK("https://www.boe.es/gazeta/dias/1831/01/13/pdfs/GMD-1831-6.pdf#page=4","Abrir facsímil")</f>
        <v>Abrir facsímil</v>
      </c>
      <c r="K256" s="3" t="s">
        <v>58</v>
      </c>
    </row>
    <row r="257" spans="1:11" ht="42" customHeight="1">
      <c r="A257" s="2" t="s">
        <v>854</v>
      </c>
      <c r="B257" s="2" t="s">
        <v>854</v>
      </c>
      <c r="C257" s="2" t="s">
        <v>32</v>
      </c>
      <c r="D257" s="2" t="s">
        <v>33</v>
      </c>
      <c r="E257" s="5" t="s">
        <v>181</v>
      </c>
      <c r="F257" s="3" t="s">
        <v>182</v>
      </c>
      <c r="G257" s="3" t="s">
        <v>36</v>
      </c>
      <c r="H257" s="2" t="s">
        <v>56</v>
      </c>
      <c r="I257" s="2" t="s">
        <v>855</v>
      </c>
      <c r="J257" s="3" t="str">
        <f>HYPERLINK("https://www.boe.es/gazeta/dias/1831/09/13/pdfs/GMD-1831-113.pdf#page=1","Abrir facsímil")</f>
        <v>Abrir facsímil</v>
      </c>
      <c r="K257" s="3" t="s">
        <v>58</v>
      </c>
    </row>
    <row r="258" spans="1:11" ht="42" customHeight="1">
      <c r="A258" s="2" t="s">
        <v>854</v>
      </c>
      <c r="B258" s="2" t="s">
        <v>854</v>
      </c>
      <c r="C258" s="2" t="s">
        <v>32</v>
      </c>
      <c r="D258" s="2" t="s">
        <v>33</v>
      </c>
      <c r="E258" s="5" t="s">
        <v>374</v>
      </c>
      <c r="F258" s="3" t="s">
        <v>375</v>
      </c>
      <c r="G258" s="3" t="s">
        <v>62</v>
      </c>
      <c r="H258" s="2" t="s">
        <v>56</v>
      </c>
      <c r="I258" s="2" t="s">
        <v>856</v>
      </c>
      <c r="J258" s="3" t="str">
        <f>HYPERLINK("https://www.boe.es/gazeta/dias/1831/10/11/pdfs/GMD-1831-125.pdf#page=2","Abrir facsímil")</f>
        <v>Abrir facsímil</v>
      </c>
      <c r="K258" s="3" t="s">
        <v>58</v>
      </c>
    </row>
    <row r="259" spans="1:11" ht="42" customHeight="1">
      <c r="A259" s="2" t="s">
        <v>854</v>
      </c>
      <c r="B259" s="2" t="s">
        <v>854</v>
      </c>
      <c r="C259" s="2" t="s">
        <v>32</v>
      </c>
      <c r="D259" s="2" t="s">
        <v>33</v>
      </c>
      <c r="E259" s="5" t="s">
        <v>395</v>
      </c>
      <c r="F259" s="3" t="s">
        <v>396</v>
      </c>
      <c r="G259" s="3" t="s">
        <v>62</v>
      </c>
      <c r="H259" s="2" t="s">
        <v>56</v>
      </c>
      <c r="I259" s="2" t="s">
        <v>857</v>
      </c>
      <c r="J259" s="3" t="str">
        <f>HYPERLINK("https://www.boe.es/gazeta/dias/1831/10/20/pdfs/GMD-1831-129.pdf#page=2","Abrir facsímil")</f>
        <v>Abrir facsímil</v>
      </c>
      <c r="K259" s="3" t="s">
        <v>58</v>
      </c>
    </row>
    <row r="260" spans="1:11" ht="42" customHeight="1">
      <c r="A260" s="2" t="s">
        <v>854</v>
      </c>
      <c r="B260" s="2" t="s">
        <v>854</v>
      </c>
      <c r="C260" s="2" t="s">
        <v>32</v>
      </c>
      <c r="D260" s="2" t="s">
        <v>33</v>
      </c>
      <c r="E260" s="5" t="s">
        <v>288</v>
      </c>
      <c r="F260" s="3" t="s">
        <v>289</v>
      </c>
      <c r="G260" s="3" t="s">
        <v>36</v>
      </c>
      <c r="H260" s="2" t="s">
        <v>56</v>
      </c>
      <c r="I260" s="2" t="s">
        <v>858</v>
      </c>
      <c r="J260" s="3" t="str">
        <f>HYPERLINK("https://www.boe.es/gazeta/dias/1831/10/22/pdfs/GMD-1831-130.pdf#page=1","Abrir facsímil")</f>
        <v>Abrir facsímil</v>
      </c>
      <c r="K260" s="3" t="s">
        <v>58</v>
      </c>
    </row>
    <row r="261" spans="1:11" ht="42" customHeight="1">
      <c r="A261" s="2" t="s">
        <v>859</v>
      </c>
      <c r="B261" s="2" t="s">
        <v>860</v>
      </c>
      <c r="C261" s="2" t="s">
        <v>51</v>
      </c>
      <c r="D261" s="2" t="s">
        <v>52</v>
      </c>
      <c r="E261" s="5" t="s">
        <v>729</v>
      </c>
      <c r="F261" s="3" t="s">
        <v>730</v>
      </c>
      <c r="G261" s="3" t="s">
        <v>21</v>
      </c>
      <c r="H261" s="2" t="s">
        <v>56</v>
      </c>
      <c r="I261" s="2" t="s">
        <v>861</v>
      </c>
      <c r="J261" s="3" t="str">
        <f>HYPERLINK("https://www.boe.es/gazeta/dias/1831/11/12/pdfs/GMD-1831-139.pdf#page=4","Abrir facsímil")</f>
        <v>Abrir facsímil</v>
      </c>
      <c r="K261" s="3" t="s">
        <v>58</v>
      </c>
    </row>
    <row r="262" spans="1:11" ht="42" customHeight="1">
      <c r="A262" s="2" t="s">
        <v>862</v>
      </c>
      <c r="B262" s="2" t="s">
        <v>862</v>
      </c>
      <c r="C262" s="2" t="s">
        <v>32</v>
      </c>
      <c r="D262" s="2" t="s">
        <v>33</v>
      </c>
      <c r="E262" s="5" t="s">
        <v>522</v>
      </c>
      <c r="F262" s="3" t="s">
        <v>523</v>
      </c>
      <c r="G262" s="3" t="s">
        <v>131</v>
      </c>
      <c r="H262" s="2" t="s">
        <v>56</v>
      </c>
      <c r="I262" s="2" t="s">
        <v>863</v>
      </c>
      <c r="J262" s="3" t="str">
        <f>HYPERLINK("https://www.boe.es/gazeta/dias/1831/09/27/pdfs/GMD-1831-119.pdf#page=6","Abrir facsímil")</f>
        <v>Abrir facsímil</v>
      </c>
      <c r="K262" s="3" t="s">
        <v>58</v>
      </c>
    </row>
    <row r="263" spans="1:11" ht="42" customHeight="1">
      <c r="A263" s="2" t="s">
        <v>864</v>
      </c>
      <c r="B263" s="2" t="s">
        <v>864</v>
      </c>
      <c r="C263" s="2" t="s">
        <v>51</v>
      </c>
      <c r="D263" s="2" t="s">
        <v>52</v>
      </c>
      <c r="E263" s="5" t="s">
        <v>53</v>
      </c>
      <c r="F263" s="3" t="s">
        <v>54</v>
      </c>
      <c r="G263" s="3" t="s">
        <v>36</v>
      </c>
      <c r="H263" s="2" t="s">
        <v>56</v>
      </c>
      <c r="I263" s="2" t="s">
        <v>865</v>
      </c>
      <c r="J263" s="3" t="str">
        <f>HYPERLINK("https://www.boe.es/gazeta/dias/1831/10/29/pdfs/GMD-1831-133.pdf#page=1","Abrir facsímil")</f>
        <v>Abrir facsímil</v>
      </c>
      <c r="K263" s="3" t="s">
        <v>58</v>
      </c>
    </row>
    <row r="264" spans="1:11" ht="42" customHeight="1">
      <c r="A264" s="2" t="s">
        <v>866</v>
      </c>
      <c r="B264" s="2" t="s">
        <v>866</v>
      </c>
      <c r="C264" s="2" t="s">
        <v>32</v>
      </c>
      <c r="D264" s="2" t="s">
        <v>33</v>
      </c>
      <c r="E264" s="5" t="s">
        <v>342</v>
      </c>
      <c r="F264" s="3" t="s">
        <v>343</v>
      </c>
      <c r="G264" s="3" t="s">
        <v>36</v>
      </c>
      <c r="H264" s="2" t="s">
        <v>56</v>
      </c>
      <c r="I264" s="2" t="s">
        <v>867</v>
      </c>
      <c r="J264" s="3" t="str">
        <f>HYPERLINK("https://www.boe.es/gazeta/dias/1831/11/05/pdfs/GMD-1831-136.pdf#page=1","Abrir facsímil")</f>
        <v>Abrir facsímil</v>
      </c>
      <c r="K264" s="3" t="s">
        <v>58</v>
      </c>
    </row>
    <row r="265" spans="1:11" ht="42" customHeight="1">
      <c r="A265" s="2" t="s">
        <v>868</v>
      </c>
      <c r="B265" s="2" t="s">
        <v>869</v>
      </c>
      <c r="C265" s="2" t="s">
        <v>17</v>
      </c>
      <c r="D265" s="2" t="s">
        <v>18</v>
      </c>
      <c r="E265" s="5" t="s">
        <v>452</v>
      </c>
      <c r="F265" s="3" t="s">
        <v>453</v>
      </c>
      <c r="G265" s="3" t="s">
        <v>21</v>
      </c>
      <c r="H265" s="2" t="s">
        <v>56</v>
      </c>
      <c r="I265" s="2" t="s">
        <v>870</v>
      </c>
      <c r="J265" s="3" t="str">
        <f>HYPERLINK("https://www.boe.es/gazeta/dias/1831/06/04/pdfs/GMD-1831-69.pdf#page=4","Abrir facsímil")</f>
        <v>Abrir facsímil</v>
      </c>
      <c r="K265" s="3" t="s">
        <v>58</v>
      </c>
    </row>
    <row r="266" spans="1:11" ht="42" customHeight="1">
      <c r="A266" s="2" t="s">
        <v>871</v>
      </c>
      <c r="B266" s="2" t="s">
        <v>871</v>
      </c>
      <c r="C266" s="2" t="s">
        <v>67</v>
      </c>
      <c r="D266" s="2" t="s">
        <v>18</v>
      </c>
      <c r="E266" s="5" t="s">
        <v>872</v>
      </c>
      <c r="F266" s="3" t="s">
        <v>873</v>
      </c>
      <c r="G266" s="3" t="s">
        <v>21</v>
      </c>
      <c r="H266" s="2" t="s">
        <v>56</v>
      </c>
      <c r="I266" s="2" t="s">
        <v>874</v>
      </c>
      <c r="J266" s="3" t="str">
        <f>HYPERLINK("https://www.boe.es/gazeta/dias/1831/02/22/pdfs/GMD-1831-23.pdf#page=4","Abrir facsímil")</f>
        <v>Abrir facsímil</v>
      </c>
      <c r="K266" s="3" t="s">
        <v>58</v>
      </c>
    </row>
    <row r="267" spans="1:11" ht="42" customHeight="1">
      <c r="A267" s="2" t="s">
        <v>871</v>
      </c>
      <c r="B267" s="2" t="s">
        <v>871</v>
      </c>
      <c r="C267" s="2" t="s">
        <v>32</v>
      </c>
      <c r="D267" s="2" t="s">
        <v>33</v>
      </c>
      <c r="E267" s="5" t="s">
        <v>875</v>
      </c>
      <c r="F267" s="3" t="s">
        <v>876</v>
      </c>
      <c r="G267" s="3" t="s">
        <v>131</v>
      </c>
      <c r="H267" s="2" t="s">
        <v>56</v>
      </c>
      <c r="I267" s="2" t="s">
        <v>877</v>
      </c>
      <c r="J267" s="3" t="str">
        <f>HYPERLINK("https://www.boe.es/gazeta/dias/1831/10/25/pdfs/GMD-1831-131.pdf#page=6","Abrir facsímil")</f>
        <v>Abrir facsímil</v>
      </c>
      <c r="K267" s="3" t="s">
        <v>58</v>
      </c>
    </row>
    <row r="268" spans="1:11" ht="42" customHeight="1">
      <c r="A268" s="2" t="s">
        <v>878</v>
      </c>
      <c r="B268" s="2" t="s">
        <v>879</v>
      </c>
      <c r="C268" s="2" t="s">
        <v>67</v>
      </c>
      <c r="D268" s="2" t="s">
        <v>18</v>
      </c>
      <c r="E268" s="5" t="s">
        <v>851</v>
      </c>
      <c r="F268" s="3" t="s">
        <v>852</v>
      </c>
      <c r="G268" s="3" t="s">
        <v>21</v>
      </c>
      <c r="H268" s="2" t="s">
        <v>56</v>
      </c>
      <c r="I268" s="2" t="s">
        <v>880</v>
      </c>
      <c r="J268" s="3" t="str">
        <f>HYPERLINK("https://www.boe.es/gazeta/dias/1831/01/13/pdfs/GMD-1831-6.pdf#page=4","Abrir facsímil")</f>
        <v>Abrir facsímil</v>
      </c>
      <c r="K268" s="3" t="s">
        <v>58</v>
      </c>
    </row>
    <row r="269" spans="1:11" ht="42" customHeight="1">
      <c r="A269" s="2" t="s">
        <v>881</v>
      </c>
      <c r="B269" s="2" t="s">
        <v>882</v>
      </c>
      <c r="C269" s="2" t="s">
        <v>81</v>
      </c>
      <c r="D269" s="2" t="s">
        <v>18</v>
      </c>
      <c r="E269" s="5" t="s">
        <v>875</v>
      </c>
      <c r="F269" s="3" t="s">
        <v>876</v>
      </c>
      <c r="G269" s="3" t="s">
        <v>131</v>
      </c>
      <c r="H269" s="2" t="s">
        <v>56</v>
      </c>
      <c r="I269" s="2" t="s">
        <v>883</v>
      </c>
      <c r="J269" s="3" t="str">
        <f>HYPERLINK("https://www.boe.es/gazeta/dias/1831/10/25/pdfs/GMD-1831-131.pdf#page=6","Abrir facsímil")</f>
        <v>Abrir facsímil</v>
      </c>
      <c r="K269" s="3" t="s">
        <v>58</v>
      </c>
    </row>
    <row r="270" spans="1:11" ht="42" customHeight="1">
      <c r="A270" s="2" t="s">
        <v>884</v>
      </c>
      <c r="B270" s="2" t="s">
        <v>885</v>
      </c>
      <c r="C270" s="2" t="s">
        <v>17</v>
      </c>
      <c r="D270" s="2" t="s">
        <v>18</v>
      </c>
      <c r="E270" s="5" t="s">
        <v>245</v>
      </c>
      <c r="F270" s="3" t="s">
        <v>886</v>
      </c>
      <c r="G270" s="3" t="s">
        <v>62</v>
      </c>
      <c r="H270" s="2" t="s">
        <v>56</v>
      </c>
      <c r="I270" s="2" t="s">
        <v>887</v>
      </c>
      <c r="J270" s="3" t="str">
        <f>HYPERLINK("https://www.boe.es/gazeta/dias/1831/03/12/pdfs/GMD-1831-32.pdf#page=2","Abrir facsímil")</f>
        <v>Abrir facsímil</v>
      </c>
      <c r="K270" s="3" t="s">
        <v>58</v>
      </c>
    </row>
    <row r="271" spans="1:11" ht="42" customHeight="1">
      <c r="A271" s="2" t="s">
        <v>888</v>
      </c>
      <c r="B271" s="2" t="s">
        <v>888</v>
      </c>
      <c r="C271" s="2" t="s">
        <v>32</v>
      </c>
      <c r="D271" s="2" t="s">
        <v>33</v>
      </c>
      <c r="E271" s="5" t="s">
        <v>725</v>
      </c>
      <c r="F271" s="3" t="s">
        <v>726</v>
      </c>
      <c r="G271" s="3" t="s">
        <v>889</v>
      </c>
      <c r="H271" s="2" t="s">
        <v>56</v>
      </c>
      <c r="I271" s="2" t="s">
        <v>890</v>
      </c>
      <c r="J271" s="3" t="str">
        <f>HYPERLINK("https://www.boe.es/gazeta/dias/1831/07/30/pdfs/GMD-1831-93.pdf#page=3","Abrir facsímil")</f>
        <v>Abrir facsímil</v>
      </c>
      <c r="K271" s="3" t="s">
        <v>58</v>
      </c>
    </row>
    <row r="272" spans="1:11" ht="42" customHeight="1">
      <c r="A272" s="2" t="s">
        <v>891</v>
      </c>
      <c r="B272" s="2" t="s">
        <v>891</v>
      </c>
      <c r="C272" s="2" t="s">
        <v>32</v>
      </c>
      <c r="D272" s="2" t="s">
        <v>33</v>
      </c>
      <c r="E272" s="5" t="s">
        <v>105</v>
      </c>
      <c r="F272" s="3" t="s">
        <v>106</v>
      </c>
      <c r="G272" s="3" t="s">
        <v>55</v>
      </c>
      <c r="H272" s="2" t="s">
        <v>56</v>
      </c>
      <c r="I272" s="2" t="s">
        <v>892</v>
      </c>
      <c r="J272" s="3" t="str">
        <f>HYPERLINK("https://www.boe.es/gazeta/dias/1831/07/05/pdfs/GMD-1831-82.pdf#page=3","Abrir facsímil")</f>
        <v>Abrir facsímil</v>
      </c>
      <c r="K272" s="3" t="s">
        <v>58</v>
      </c>
    </row>
    <row r="273" spans="1:11" ht="42" customHeight="1">
      <c r="A273" s="2" t="s">
        <v>893</v>
      </c>
      <c r="B273" s="2" t="s">
        <v>893</v>
      </c>
      <c r="C273" s="2" t="s">
        <v>32</v>
      </c>
      <c r="D273" s="2" t="s">
        <v>33</v>
      </c>
      <c r="E273" s="5" t="s">
        <v>782</v>
      </c>
      <c r="F273" s="3" t="s">
        <v>783</v>
      </c>
      <c r="G273" s="3" t="s">
        <v>36</v>
      </c>
      <c r="H273" s="2" t="s">
        <v>56</v>
      </c>
      <c r="I273" s="2" t="s">
        <v>894</v>
      </c>
      <c r="J273" s="3" t="str">
        <f>HYPERLINK("https://www.boe.es/gazeta/dias/1831/08/20/pdfs/GMD-1831-102.pdf#page=1","Abrir facsímil")</f>
        <v>Abrir facsímil</v>
      </c>
      <c r="K273" s="3" t="s">
        <v>58</v>
      </c>
    </row>
    <row r="274" spans="1:11" ht="42" customHeight="1">
      <c r="A274" s="2" t="s">
        <v>895</v>
      </c>
      <c r="B274" s="2" t="s">
        <v>896</v>
      </c>
      <c r="C274" s="2" t="s">
        <v>17</v>
      </c>
      <c r="D274" s="2" t="s">
        <v>18</v>
      </c>
      <c r="E274" s="5" t="s">
        <v>374</v>
      </c>
      <c r="F274" s="3" t="s">
        <v>375</v>
      </c>
      <c r="G274" s="3" t="s">
        <v>131</v>
      </c>
      <c r="H274" s="2" t="s">
        <v>56</v>
      </c>
      <c r="I274" s="2" t="s">
        <v>897</v>
      </c>
      <c r="J274" s="3" t="str">
        <f>HYPERLINK("https://www.boe.es/gazeta/dias/1831/10/11/pdfs/GMD-1831-125.pdf#page=6","Abrir facsímil")</f>
        <v>Abrir facsímil</v>
      </c>
      <c r="K274" s="3" t="s">
        <v>58</v>
      </c>
    </row>
    <row r="275" spans="1:11" ht="42" customHeight="1">
      <c r="A275" s="2" t="s">
        <v>898</v>
      </c>
      <c r="B275" s="2" t="s">
        <v>898</v>
      </c>
      <c r="C275" s="2" t="s">
        <v>32</v>
      </c>
      <c r="D275" s="2" t="s">
        <v>33</v>
      </c>
      <c r="E275" s="5" t="s">
        <v>178</v>
      </c>
      <c r="F275" s="3" t="s">
        <v>179</v>
      </c>
      <c r="G275" s="3" t="s">
        <v>899</v>
      </c>
      <c r="H275" s="2" t="s">
        <v>56</v>
      </c>
      <c r="I275" s="2" t="s">
        <v>900</v>
      </c>
      <c r="J275" s="3" t="str">
        <f>HYPERLINK("https://www.boe.es/gazeta/dias/1831/08/18/pdfs/GMD-1831-101.pdf#page=2","Abrir facsímil")</f>
        <v>Abrir facsímil</v>
      </c>
      <c r="K275" s="3" t="s">
        <v>58</v>
      </c>
    </row>
    <row r="276" spans="1:11" ht="42" customHeight="1">
      <c r="A276" s="2" t="s">
        <v>898</v>
      </c>
      <c r="B276" s="2" t="s">
        <v>898</v>
      </c>
      <c r="C276" s="2" t="s">
        <v>32</v>
      </c>
      <c r="D276" s="2" t="s">
        <v>33</v>
      </c>
      <c r="E276" s="5" t="s">
        <v>547</v>
      </c>
      <c r="F276" s="3" t="s">
        <v>548</v>
      </c>
      <c r="G276" s="3" t="s">
        <v>55</v>
      </c>
      <c r="H276" s="2" t="s">
        <v>56</v>
      </c>
      <c r="I276" s="2" t="s">
        <v>901</v>
      </c>
      <c r="J276" s="3" t="str">
        <f>HYPERLINK("https://www.boe.es/gazeta/dias/1831/08/30/pdfs/GMD-1831-106.pdf#page=3","Abrir facsímil")</f>
        <v>Abrir facsímil</v>
      </c>
      <c r="K276" s="3" t="s">
        <v>58</v>
      </c>
    </row>
    <row r="277" spans="1:11" ht="42" customHeight="1">
      <c r="A277" s="2" t="s">
        <v>898</v>
      </c>
      <c r="B277" s="2" t="s">
        <v>898</v>
      </c>
      <c r="C277" s="2" t="s">
        <v>32</v>
      </c>
      <c r="D277" s="2" t="s">
        <v>33</v>
      </c>
      <c r="E277" s="5" t="s">
        <v>46</v>
      </c>
      <c r="F277" s="3" t="s">
        <v>47</v>
      </c>
      <c r="G277" s="3" t="s">
        <v>62</v>
      </c>
      <c r="H277" s="2" t="s">
        <v>56</v>
      </c>
      <c r="I277" s="2" t="s">
        <v>902</v>
      </c>
      <c r="J277" s="3" t="str">
        <f>HYPERLINK("https://www.boe.es/gazeta/dias/1831/09/01/pdfs/GMD-1831-107.pdf#page=2","Abrir facsímil")</f>
        <v>Abrir facsímil</v>
      </c>
      <c r="K277" s="3" t="s">
        <v>58</v>
      </c>
    </row>
    <row r="278" spans="1:11" ht="42" customHeight="1">
      <c r="A278" s="2" t="s">
        <v>898</v>
      </c>
      <c r="B278" s="2" t="s">
        <v>898</v>
      </c>
      <c r="C278" s="2" t="s">
        <v>32</v>
      </c>
      <c r="D278" s="2" t="s">
        <v>33</v>
      </c>
      <c r="E278" s="5" t="s">
        <v>903</v>
      </c>
      <c r="F278" s="3" t="s">
        <v>904</v>
      </c>
      <c r="G278" s="3" t="s">
        <v>55</v>
      </c>
      <c r="H278" s="2" t="s">
        <v>56</v>
      </c>
      <c r="I278" s="2" t="s">
        <v>905</v>
      </c>
      <c r="J278" s="3" t="str">
        <f>HYPERLINK("https://www.boe.es/gazeta/dias/1831/12/10/pdfs/GMD-1831-152.pdf#page=3","Abrir facsímil")</f>
        <v>Abrir facsímil</v>
      </c>
      <c r="K278" s="3" t="s">
        <v>58</v>
      </c>
    </row>
    <row r="279" spans="1:11" ht="42" customHeight="1">
      <c r="A279" s="2" t="s">
        <v>906</v>
      </c>
      <c r="B279" s="2" t="s">
        <v>907</v>
      </c>
      <c r="C279" s="2" t="s">
        <v>17</v>
      </c>
      <c r="D279" s="2" t="s">
        <v>18</v>
      </c>
      <c r="E279" s="5" t="s">
        <v>374</v>
      </c>
      <c r="F279" s="3" t="s">
        <v>375</v>
      </c>
      <c r="G279" s="3" t="s">
        <v>131</v>
      </c>
      <c r="H279" s="2" t="s">
        <v>56</v>
      </c>
      <c r="I279" s="2" t="s">
        <v>908</v>
      </c>
      <c r="J279" s="3" t="str">
        <f>HYPERLINK("https://www.boe.es/gazeta/dias/1831/10/11/pdfs/GMD-1831-125.pdf#page=6","Abrir facsímil")</f>
        <v>Abrir facsímil</v>
      </c>
      <c r="K279" s="3" t="s">
        <v>58</v>
      </c>
    </row>
    <row r="280" spans="1:11" ht="42" customHeight="1">
      <c r="A280" s="2" t="s">
        <v>909</v>
      </c>
      <c r="B280" s="2" t="s">
        <v>909</v>
      </c>
      <c r="C280" s="2" t="s">
        <v>32</v>
      </c>
      <c r="D280" s="2" t="s">
        <v>33</v>
      </c>
      <c r="E280" s="5" t="s">
        <v>259</v>
      </c>
      <c r="F280" s="3" t="s">
        <v>260</v>
      </c>
      <c r="G280" s="3" t="s">
        <v>910</v>
      </c>
      <c r="H280" s="2" t="s">
        <v>56</v>
      </c>
      <c r="I280" s="2" t="s">
        <v>911</v>
      </c>
      <c r="J280" s="3" t="str">
        <f>HYPERLINK("https://www.boe.es/gazeta/dias/1831/11/03/pdfs/GMD-1831-135.pdf#page=2","Abrir facsímil")</f>
        <v>Abrir facsímil</v>
      </c>
      <c r="K280" s="3" t="s">
        <v>58</v>
      </c>
    </row>
    <row r="281" spans="1:11" ht="42" customHeight="1">
      <c r="A281" s="2" t="s">
        <v>912</v>
      </c>
      <c r="B281" s="2" t="s">
        <v>912</v>
      </c>
      <c r="C281" s="2" t="s">
        <v>32</v>
      </c>
      <c r="D281" s="2" t="s">
        <v>33</v>
      </c>
      <c r="E281" s="5" t="s">
        <v>913</v>
      </c>
      <c r="F281" s="3" t="s">
        <v>914</v>
      </c>
      <c r="G281" s="3" t="s">
        <v>21</v>
      </c>
      <c r="H281" s="2" t="s">
        <v>56</v>
      </c>
      <c r="I281" s="2" t="s">
        <v>915</v>
      </c>
      <c r="J281" s="3" t="str">
        <f>HYPERLINK("https://www.boe.es/gazeta/dias/1831/12/03/pdfs/GMD-1831-148.pdf#page=4","Abrir facsímil")</f>
        <v>Abrir facsímil</v>
      </c>
      <c r="K281" s="3" t="s">
        <v>58</v>
      </c>
    </row>
    <row r="282" spans="1:11" ht="42" customHeight="1">
      <c r="A282" s="2" t="s">
        <v>916</v>
      </c>
      <c r="B282" s="2" t="s">
        <v>917</v>
      </c>
      <c r="C282" s="2" t="s">
        <v>17</v>
      </c>
      <c r="D282" s="2" t="s">
        <v>18</v>
      </c>
      <c r="E282" s="5" t="s">
        <v>374</v>
      </c>
      <c r="F282" s="3" t="s">
        <v>375</v>
      </c>
      <c r="G282" s="3" t="s">
        <v>131</v>
      </c>
      <c r="H282" s="2" t="s">
        <v>56</v>
      </c>
      <c r="I282" s="2" t="s">
        <v>918</v>
      </c>
      <c r="J282" s="3" t="str">
        <f>HYPERLINK("https://www.boe.es/gazeta/dias/1831/10/11/pdfs/GMD-1831-125.pdf#page=6","Abrir facsímil")</f>
        <v>Abrir facsímil</v>
      </c>
      <c r="K282" s="3" t="s">
        <v>58</v>
      </c>
    </row>
    <row r="283" spans="1:11" ht="42" customHeight="1">
      <c r="A283" s="2" t="s">
        <v>919</v>
      </c>
      <c r="B283" s="2" t="s">
        <v>920</v>
      </c>
      <c r="C283" s="2" t="s">
        <v>67</v>
      </c>
      <c r="D283" s="2" t="s">
        <v>18</v>
      </c>
      <c r="E283" s="5" t="s">
        <v>328</v>
      </c>
      <c r="F283" s="3" t="s">
        <v>329</v>
      </c>
      <c r="G283" s="3" t="s">
        <v>330</v>
      </c>
      <c r="H283" s="2" t="s">
        <v>56</v>
      </c>
      <c r="I283" s="2" t="s">
        <v>921</v>
      </c>
      <c r="J283" s="3" t="str">
        <f>HYPERLINK("https://www.boe.es/gazeta/dias/1831/12/08/pdfs/GMD-1831-150.pdf#page=4","Abrir facsímil")</f>
        <v>Abrir facsímil</v>
      </c>
      <c r="K283" s="3" t="s">
        <v>58</v>
      </c>
    </row>
    <row r="284" spans="1:11" ht="42" customHeight="1">
      <c r="A284" s="2" t="s">
        <v>922</v>
      </c>
      <c r="B284" s="2" t="s">
        <v>922</v>
      </c>
      <c r="C284" s="2" t="s">
        <v>17</v>
      </c>
      <c r="D284" s="2" t="s">
        <v>18</v>
      </c>
      <c r="E284" s="5" t="s">
        <v>254</v>
      </c>
      <c r="F284" s="3" t="s">
        <v>255</v>
      </c>
      <c r="G284" s="3" t="s">
        <v>62</v>
      </c>
      <c r="H284" s="2" t="s">
        <v>56</v>
      </c>
      <c r="I284" s="2" t="s">
        <v>923</v>
      </c>
      <c r="J284" s="3" t="str">
        <f>HYPERLINK("https://www.boe.es/gazeta/dias/1831/10/27/pdfs/GMD-1831-132.pdf#page=2","Abrir facsímil")</f>
        <v>Abrir facsímil</v>
      </c>
      <c r="K284" s="3" t="s">
        <v>58</v>
      </c>
    </row>
    <row r="285" spans="1:11" ht="42" customHeight="1">
      <c r="A285" s="2" t="s">
        <v>924</v>
      </c>
      <c r="B285" s="2" t="s">
        <v>924</v>
      </c>
      <c r="C285" s="2" t="s">
        <v>51</v>
      </c>
      <c r="D285" s="2" t="s">
        <v>52</v>
      </c>
      <c r="E285" s="5" t="s">
        <v>276</v>
      </c>
      <c r="F285" s="3" t="s">
        <v>277</v>
      </c>
      <c r="G285" s="3" t="s">
        <v>36</v>
      </c>
      <c r="H285" s="2" t="s">
        <v>56</v>
      </c>
      <c r="I285" s="2" t="s">
        <v>925</v>
      </c>
      <c r="J285" s="3" t="str">
        <f>HYPERLINK("https://www.boe.es/gazeta/dias/1831/10/13/pdfs/GMD-1831-126.pdf#page=1","Abrir facsímil")</f>
        <v>Abrir facsímil</v>
      </c>
      <c r="K285" s="3" t="s">
        <v>58</v>
      </c>
    </row>
    <row r="286" spans="1:11" ht="42" customHeight="1">
      <c r="A286" s="2" t="s">
        <v>926</v>
      </c>
      <c r="B286" s="2" t="s">
        <v>926</v>
      </c>
      <c r="C286" s="2" t="s">
        <v>67</v>
      </c>
      <c r="D286" s="2" t="s">
        <v>18</v>
      </c>
      <c r="E286" s="5" t="s">
        <v>487</v>
      </c>
      <c r="F286" s="3" t="s">
        <v>488</v>
      </c>
      <c r="G286" s="3" t="s">
        <v>21</v>
      </c>
      <c r="H286" s="2" t="s">
        <v>56</v>
      </c>
      <c r="I286" s="2" t="s">
        <v>927</v>
      </c>
      <c r="J286" s="3" t="str">
        <f>HYPERLINK("https://www.boe.es/gazeta/dias/1831/02/15/pdfs/GMD-1831-20.pdf#page=4","Abrir facsímil")</f>
        <v>Abrir facsímil</v>
      </c>
      <c r="K286" s="3" t="s">
        <v>58</v>
      </c>
    </row>
    <row r="287" spans="1:11" ht="42" customHeight="1">
      <c r="A287" s="2" t="s">
        <v>928</v>
      </c>
      <c r="B287" s="2" t="s">
        <v>928</v>
      </c>
      <c r="C287" s="2" t="s">
        <v>32</v>
      </c>
      <c r="D287" s="2" t="s">
        <v>33</v>
      </c>
      <c r="E287" s="5" t="s">
        <v>471</v>
      </c>
      <c r="F287" s="3" t="s">
        <v>472</v>
      </c>
      <c r="G287" s="3" t="s">
        <v>62</v>
      </c>
      <c r="H287" s="2" t="s">
        <v>56</v>
      </c>
      <c r="I287" s="2" t="s">
        <v>929</v>
      </c>
      <c r="J287" s="3" t="str">
        <f>HYPERLINK("https://www.boe.es/gazeta/dias/1831/05/12/pdfs/GMD-1831-59.pdf#page=2","Abrir facsímil")</f>
        <v>Abrir facsímil</v>
      </c>
      <c r="K287" s="3" t="s">
        <v>58</v>
      </c>
    </row>
    <row r="288" spans="1:11" ht="42" customHeight="1">
      <c r="A288" s="2" t="s">
        <v>930</v>
      </c>
      <c r="B288" s="2" t="s">
        <v>931</v>
      </c>
      <c r="C288" s="2" t="s">
        <v>157</v>
      </c>
      <c r="D288" s="2" t="s">
        <v>18</v>
      </c>
      <c r="E288" s="5" t="s">
        <v>782</v>
      </c>
      <c r="F288" s="3" t="s">
        <v>783</v>
      </c>
      <c r="G288" s="3" t="s">
        <v>606</v>
      </c>
      <c r="H288" s="2" t="s">
        <v>56</v>
      </c>
      <c r="I288" s="2" t="s">
        <v>932</v>
      </c>
      <c r="J288" s="3" t="str">
        <f>HYPERLINK("https://www.boe.es/gazeta/dias/1831/08/20/pdfs/GMD-1831-102.pdf#page=8","Abrir facsímil")</f>
        <v>Abrir facsímil</v>
      </c>
      <c r="K288" s="3" t="s">
        <v>58</v>
      </c>
    </row>
    <row r="289" spans="1:11" ht="42" customHeight="1">
      <c r="A289" s="2" t="s">
        <v>933</v>
      </c>
      <c r="B289" s="2" t="s">
        <v>934</v>
      </c>
      <c r="C289" s="2" t="s">
        <v>51</v>
      </c>
      <c r="D289" s="2" t="s">
        <v>52</v>
      </c>
      <c r="E289" s="5" t="s">
        <v>53</v>
      </c>
      <c r="F289" s="3" t="s">
        <v>54</v>
      </c>
      <c r="G289" s="3" t="s">
        <v>55</v>
      </c>
      <c r="H289" s="2" t="s">
        <v>56</v>
      </c>
      <c r="I289" s="2" t="s">
        <v>935</v>
      </c>
      <c r="J289" s="3" t="str">
        <f>HYPERLINK("https://www.boe.es/gazeta/dias/1831/10/29/pdfs/GMD-1831-133.pdf#page=3","Abrir facsímil")</f>
        <v>Abrir facsímil</v>
      </c>
      <c r="K289" s="3" t="s">
        <v>58</v>
      </c>
    </row>
    <row r="290" spans="1:11" ht="42" customHeight="1">
      <c r="A290" s="2" t="s">
        <v>936</v>
      </c>
      <c r="B290" s="2" t="s">
        <v>936</v>
      </c>
      <c r="C290" s="2" t="s">
        <v>17</v>
      </c>
      <c r="D290" s="2" t="s">
        <v>18</v>
      </c>
      <c r="E290" s="5" t="s">
        <v>937</v>
      </c>
      <c r="F290" s="3" t="s">
        <v>938</v>
      </c>
      <c r="G290" s="3" t="s">
        <v>21</v>
      </c>
      <c r="H290" s="2" t="s">
        <v>56</v>
      </c>
      <c r="I290" s="2" t="s">
        <v>939</v>
      </c>
      <c r="J290" s="3" t="str">
        <f>HYPERLINK("https://www.boe.es/gazeta/dias/1831/06/02/pdfs/GMD-1831-68.pdf#page=4","Abrir facsímil")</f>
        <v>Abrir facsímil</v>
      </c>
      <c r="K290" s="3" t="s">
        <v>58</v>
      </c>
    </row>
    <row r="291" spans="1:11" ht="42" customHeight="1">
      <c r="A291" s="2" t="s">
        <v>936</v>
      </c>
      <c r="B291" s="2" t="s">
        <v>936</v>
      </c>
      <c r="C291" s="2" t="s">
        <v>17</v>
      </c>
      <c r="D291" s="2" t="s">
        <v>18</v>
      </c>
      <c r="E291" s="5" t="s">
        <v>875</v>
      </c>
      <c r="F291" s="3" t="s">
        <v>876</v>
      </c>
      <c r="G291" s="3" t="s">
        <v>76</v>
      </c>
      <c r="H291" s="2" t="s">
        <v>56</v>
      </c>
      <c r="I291" s="2" t="s">
        <v>940</v>
      </c>
      <c r="J291" s="3" t="str">
        <f>HYPERLINK("https://www.boe.es/gazeta/dias/1831/10/25/pdfs/GMD-1831-131.pdf#page=5","Abrir facsímil")</f>
        <v>Abrir facsímil</v>
      </c>
      <c r="K291" s="3" t="s">
        <v>58</v>
      </c>
    </row>
    <row r="292" spans="1:11" ht="42" customHeight="1">
      <c r="A292" s="2" t="s">
        <v>941</v>
      </c>
      <c r="B292" s="2" t="s">
        <v>942</v>
      </c>
      <c r="C292" s="2" t="s">
        <v>51</v>
      </c>
      <c r="D292" s="2" t="s">
        <v>52</v>
      </c>
      <c r="E292" s="5" t="s">
        <v>593</v>
      </c>
      <c r="F292" s="3" t="s">
        <v>594</v>
      </c>
      <c r="G292" s="3" t="s">
        <v>36</v>
      </c>
      <c r="H292" s="2" t="s">
        <v>56</v>
      </c>
      <c r="I292" s="2" t="s">
        <v>943</v>
      </c>
      <c r="J292" s="3" t="str">
        <f>HYPERLINK("https://www.boe.es/gazeta/dias/1831/04/09/pdfs/GMD-1831-45.pdf#page=1","Abrir facsímil")</f>
        <v>Abrir facsímil</v>
      </c>
      <c r="K292" s="3" t="s">
        <v>58</v>
      </c>
    </row>
    <row r="293" spans="1:11" ht="42" customHeight="1">
      <c r="A293" s="2" t="s">
        <v>944</v>
      </c>
      <c r="B293" s="2" t="s">
        <v>945</v>
      </c>
      <c r="C293" s="2" t="s">
        <v>17</v>
      </c>
      <c r="D293" s="2" t="s">
        <v>18</v>
      </c>
      <c r="E293" s="5" t="s">
        <v>725</v>
      </c>
      <c r="F293" s="3" t="s">
        <v>726</v>
      </c>
      <c r="G293" s="3" t="s">
        <v>131</v>
      </c>
      <c r="H293" s="2" t="s">
        <v>56</v>
      </c>
      <c r="I293" s="2" t="s">
        <v>946</v>
      </c>
      <c r="J293" s="3" t="str">
        <f>HYPERLINK("https://www.boe.es/gazeta/dias/1831/07/30/pdfs/GMD-1831-93.pdf#page=6","Abrir facsímil")</f>
        <v>Abrir facsímil</v>
      </c>
      <c r="K293" s="3" t="s">
        <v>58</v>
      </c>
    </row>
    <row r="294" spans="1:11" ht="42" customHeight="1">
      <c r="A294" s="2" t="s">
        <v>944</v>
      </c>
      <c r="B294" s="2" t="s">
        <v>945</v>
      </c>
      <c r="C294" s="2" t="s">
        <v>32</v>
      </c>
      <c r="D294" s="2" t="s">
        <v>33</v>
      </c>
      <c r="E294" s="5" t="s">
        <v>725</v>
      </c>
      <c r="F294" s="3" t="s">
        <v>726</v>
      </c>
      <c r="G294" s="3" t="s">
        <v>250</v>
      </c>
      <c r="H294" s="2" t="s">
        <v>56</v>
      </c>
      <c r="I294" s="2" t="s">
        <v>947</v>
      </c>
      <c r="J294" s="3" t="str">
        <f>HYPERLINK("https://www.boe.es/gazeta/dias/1831/07/30/pdfs/GMD-1831-93.pdf#page=7","Abrir facsímil")</f>
        <v>Abrir facsímil</v>
      </c>
      <c r="K294" s="3" t="s">
        <v>58</v>
      </c>
    </row>
    <row r="295" spans="1:11" ht="42" customHeight="1">
      <c r="A295" s="2" t="s">
        <v>948</v>
      </c>
      <c r="B295" s="2" t="s">
        <v>948</v>
      </c>
      <c r="C295" s="2" t="s">
        <v>32</v>
      </c>
      <c r="D295" s="2" t="s">
        <v>33</v>
      </c>
      <c r="E295" s="5" t="s">
        <v>447</v>
      </c>
      <c r="F295" s="3" t="s">
        <v>448</v>
      </c>
      <c r="G295" s="3" t="s">
        <v>55</v>
      </c>
      <c r="H295" s="2" t="s">
        <v>56</v>
      </c>
      <c r="I295" s="2" t="s">
        <v>949</v>
      </c>
      <c r="J295" s="3" t="str">
        <f>HYPERLINK("https://www.boe.es/gazeta/dias/1831/08/16/pdfs/GMD-1831-100.pdf#page=3","Abrir facsímil")</f>
        <v>Abrir facsímil</v>
      </c>
      <c r="K295" s="3" t="s">
        <v>58</v>
      </c>
    </row>
    <row r="296" spans="1:11" ht="42" customHeight="1">
      <c r="A296" s="2" t="s">
        <v>950</v>
      </c>
      <c r="B296" s="2" t="s">
        <v>951</v>
      </c>
      <c r="C296" s="2" t="s">
        <v>17</v>
      </c>
      <c r="D296" s="2" t="s">
        <v>244</v>
      </c>
      <c r="E296" s="5" t="s">
        <v>721</v>
      </c>
      <c r="F296" s="3" t="s">
        <v>952</v>
      </c>
      <c r="G296" s="3" t="s">
        <v>36</v>
      </c>
      <c r="H296" s="2" t="s">
        <v>56</v>
      </c>
      <c r="I296" s="2" t="s">
        <v>953</v>
      </c>
      <c r="J296" s="3" t="str">
        <f>HYPERLINK("https://www.boe.es/gazeta/dias/1831/12/15/pdfs/GMD-1831-155E.pdf#page=1","Abrir facsímil")</f>
        <v>Abrir facsímil</v>
      </c>
      <c r="K296" s="3" t="s">
        <v>58</v>
      </c>
    </row>
    <row r="297" spans="1:11" ht="42" customHeight="1">
      <c r="A297" s="2" t="s">
        <v>954</v>
      </c>
      <c r="B297" s="2" t="s">
        <v>955</v>
      </c>
      <c r="C297" s="2" t="s">
        <v>17</v>
      </c>
      <c r="D297" s="2" t="s">
        <v>18</v>
      </c>
      <c r="E297" s="5" t="s">
        <v>956</v>
      </c>
      <c r="F297" s="3" t="s">
        <v>957</v>
      </c>
      <c r="G297" s="3" t="s">
        <v>21</v>
      </c>
      <c r="H297" s="2" t="s">
        <v>56</v>
      </c>
      <c r="I297" s="2" t="s">
        <v>958</v>
      </c>
      <c r="J297" s="3" t="str">
        <f>HYPERLINK("https://www.boe.es/gazeta/dias/1831/11/22/pdfs/GMD-1831-143.pdf#page=4","Abrir facsímil")</f>
        <v>Abrir facsímil</v>
      </c>
      <c r="K297" s="3" t="s">
        <v>58</v>
      </c>
    </row>
    <row r="298" spans="1:11" ht="42" customHeight="1">
      <c r="A298" s="2" t="s">
        <v>959</v>
      </c>
      <c r="B298" s="2" t="s">
        <v>960</v>
      </c>
      <c r="C298" s="2" t="s">
        <v>17</v>
      </c>
      <c r="D298" s="2" t="s">
        <v>18</v>
      </c>
      <c r="E298" s="5" t="s">
        <v>374</v>
      </c>
      <c r="F298" s="3" t="s">
        <v>375</v>
      </c>
      <c r="G298" s="3" t="s">
        <v>131</v>
      </c>
      <c r="H298" s="2" t="s">
        <v>56</v>
      </c>
      <c r="I298" s="2" t="s">
        <v>961</v>
      </c>
      <c r="J298" s="3" t="str">
        <f>HYPERLINK("https://www.boe.es/gazeta/dias/1831/10/11/pdfs/GMD-1831-125.pdf#page=6","Abrir facsímil")</f>
        <v>Abrir facsímil</v>
      </c>
      <c r="K298" s="3" t="s">
        <v>58</v>
      </c>
    </row>
    <row r="299" spans="1:11" ht="42" customHeight="1">
      <c r="A299" s="2" t="s">
        <v>962</v>
      </c>
      <c r="B299" s="2" t="s">
        <v>962</v>
      </c>
      <c r="C299" s="2" t="s">
        <v>32</v>
      </c>
      <c r="D299" s="2" t="s">
        <v>33</v>
      </c>
      <c r="E299" s="5" t="s">
        <v>68</v>
      </c>
      <c r="F299" s="3" t="s">
        <v>69</v>
      </c>
      <c r="G299" s="3" t="s">
        <v>963</v>
      </c>
      <c r="H299" s="2" t="s">
        <v>56</v>
      </c>
      <c r="I299" s="2" t="s">
        <v>964</v>
      </c>
      <c r="J299" s="3" t="str">
        <f>HYPERLINK("https://www.boe.es/gazeta/dias/1831/12/29/pdfs/GMD-1831-161.pdf#page=3","Abrir facsímil")</f>
        <v>Abrir facsímil</v>
      </c>
      <c r="K299" s="3" t="s">
        <v>58</v>
      </c>
    </row>
    <row r="300" spans="1:11" ht="42" customHeight="1">
      <c r="A300" s="2" t="s">
        <v>965</v>
      </c>
      <c r="B300" s="2" t="s">
        <v>965</v>
      </c>
      <c r="C300" s="2" t="s">
        <v>32</v>
      </c>
      <c r="D300" s="2" t="s">
        <v>33</v>
      </c>
      <c r="E300" s="5" t="s">
        <v>41</v>
      </c>
      <c r="F300" s="3" t="s">
        <v>42</v>
      </c>
      <c r="G300" s="3" t="s">
        <v>21</v>
      </c>
      <c r="H300" s="2" t="s">
        <v>56</v>
      </c>
      <c r="I300" s="2" t="s">
        <v>966</v>
      </c>
      <c r="J300" s="3" t="str">
        <f>HYPERLINK("https://www.boe.es/gazeta/dias/1831/07/14/pdfs/GMD-1831-86.pdf#page=4","Abrir facsímil")</f>
        <v>Abrir facsímil</v>
      </c>
      <c r="K300" s="3" t="s">
        <v>58</v>
      </c>
    </row>
    <row r="301" spans="1:11" ht="42" customHeight="1">
      <c r="A301" s="2" t="s">
        <v>967</v>
      </c>
      <c r="B301" s="2" t="s">
        <v>968</v>
      </c>
      <c r="C301" s="2" t="s">
        <v>32</v>
      </c>
      <c r="D301" s="2" t="s">
        <v>33</v>
      </c>
      <c r="E301" s="5" t="s">
        <v>969</v>
      </c>
      <c r="F301" s="3" t="s">
        <v>970</v>
      </c>
      <c r="G301" s="3" t="s">
        <v>21</v>
      </c>
      <c r="H301" s="2" t="s">
        <v>56</v>
      </c>
      <c r="I301" s="2" t="s">
        <v>971</v>
      </c>
      <c r="J301" s="3" t="str">
        <f>HYPERLINK("https://www.boe.es/gazeta/dias/1831/02/24/pdfs/GMD-1831-24.pdf#page=4","Abrir facsímil")</f>
        <v>Abrir facsímil</v>
      </c>
      <c r="K301" s="3" t="s">
        <v>58</v>
      </c>
    </row>
    <row r="302" spans="1:11" ht="42" customHeight="1">
      <c r="A302" s="2" t="s">
        <v>972</v>
      </c>
      <c r="B302" s="2" t="s">
        <v>972</v>
      </c>
      <c r="C302" s="2" t="s">
        <v>32</v>
      </c>
      <c r="D302" s="2" t="s">
        <v>33</v>
      </c>
      <c r="E302" s="5" t="s">
        <v>228</v>
      </c>
      <c r="F302" s="3" t="s">
        <v>229</v>
      </c>
      <c r="G302" s="3" t="s">
        <v>788</v>
      </c>
      <c r="H302" s="2" t="s">
        <v>56</v>
      </c>
      <c r="I302" s="2" t="s">
        <v>973</v>
      </c>
      <c r="J302" s="3" t="str">
        <f>HYPERLINK("https://www.boe.es/gazeta/dias/1831/06/07/pdfs/GMD-1831-70.pdf#page=2","Abrir facsímil")</f>
        <v>Abrir facsímil</v>
      </c>
      <c r="K302" s="3" t="s">
        <v>58</v>
      </c>
    </row>
    <row r="303" spans="1:11" ht="42" customHeight="1">
      <c r="A303" s="2" t="s">
        <v>974</v>
      </c>
      <c r="B303" s="2" t="s">
        <v>974</v>
      </c>
      <c r="C303" s="2" t="s">
        <v>32</v>
      </c>
      <c r="D303" s="2" t="s">
        <v>33</v>
      </c>
      <c r="E303" s="5" t="s">
        <v>27</v>
      </c>
      <c r="F303" s="3" t="s">
        <v>28</v>
      </c>
      <c r="G303" s="3" t="s">
        <v>21</v>
      </c>
      <c r="H303" s="2" t="s">
        <v>56</v>
      </c>
      <c r="I303" s="2" t="s">
        <v>975</v>
      </c>
      <c r="J303" s="3" t="str">
        <f>HYPERLINK("https://www.boe.es/gazeta/dias/1831/05/31/pdfs/GMD-1831-67.pdf#page=4","Abrir facsímil")</f>
        <v>Abrir facsímil</v>
      </c>
      <c r="K303" s="3" t="s">
        <v>58</v>
      </c>
    </row>
    <row r="304" spans="1:11" ht="42" customHeight="1">
      <c r="A304" s="2" t="s">
        <v>976</v>
      </c>
      <c r="B304" s="2" t="s">
        <v>977</v>
      </c>
      <c r="C304" s="2" t="s">
        <v>17</v>
      </c>
      <c r="D304" s="2" t="s">
        <v>18</v>
      </c>
      <c r="E304" s="5" t="s">
        <v>795</v>
      </c>
      <c r="F304" s="3" t="s">
        <v>796</v>
      </c>
      <c r="G304" s="3" t="s">
        <v>250</v>
      </c>
      <c r="H304" s="2" t="s">
        <v>56</v>
      </c>
      <c r="I304" s="2" t="s">
        <v>978</v>
      </c>
      <c r="J304" s="3" t="str">
        <f>HYPERLINK("https://www.boe.es/gazeta/dias/1831/07/02/pdfs/GMD-1831-81.pdf#page=7","Abrir facsímil")</f>
        <v>Abrir facsímil</v>
      </c>
      <c r="K304" s="3" t="s">
        <v>58</v>
      </c>
    </row>
    <row r="305" spans="1:11" ht="42" customHeight="1">
      <c r="A305" s="2" t="s">
        <v>979</v>
      </c>
      <c r="B305" s="2" t="s">
        <v>980</v>
      </c>
      <c r="C305" s="2" t="s">
        <v>40</v>
      </c>
      <c r="D305" s="2" t="s">
        <v>18</v>
      </c>
      <c r="E305" s="5" t="s">
        <v>174</v>
      </c>
      <c r="F305" s="3" t="s">
        <v>175</v>
      </c>
      <c r="G305" s="3" t="s">
        <v>21</v>
      </c>
      <c r="H305" s="2" t="s">
        <v>56</v>
      </c>
      <c r="I305" s="2" t="s">
        <v>981</v>
      </c>
      <c r="J305" s="3" t="str">
        <f>HYPERLINK("https://www.boe.es/gazeta/dias/1831/01/18/pdfs/GMD-1831-8.pdf#page=4","Abrir facsímil")</f>
        <v>Abrir facsímil</v>
      </c>
      <c r="K305" s="3" t="s">
        <v>58</v>
      </c>
    </row>
    <row r="306" spans="1:11" ht="42" customHeight="1">
      <c r="A306" s="2" t="s">
        <v>982</v>
      </c>
      <c r="B306" s="2" t="s">
        <v>982</v>
      </c>
      <c r="C306" s="2" t="s">
        <v>32</v>
      </c>
      <c r="D306" s="2" t="s">
        <v>33</v>
      </c>
      <c r="E306" s="5" t="s">
        <v>276</v>
      </c>
      <c r="F306" s="3" t="s">
        <v>277</v>
      </c>
      <c r="G306" s="3" t="s">
        <v>36</v>
      </c>
      <c r="H306" s="2" t="s">
        <v>56</v>
      </c>
      <c r="I306" s="2" t="s">
        <v>983</v>
      </c>
      <c r="J306" s="3" t="str">
        <f>HYPERLINK("https://www.boe.es/gazeta/dias/1831/10/13/pdfs/GMD-1831-126.pdf#page=1","Abrir facsímil")</f>
        <v>Abrir facsímil</v>
      </c>
      <c r="K306" s="3" t="s">
        <v>58</v>
      </c>
    </row>
    <row r="307" spans="1:11" ht="42" customHeight="1">
      <c r="A307" s="2" t="s">
        <v>984</v>
      </c>
      <c r="B307" s="2" t="s">
        <v>985</v>
      </c>
      <c r="C307" s="2" t="s">
        <v>81</v>
      </c>
      <c r="D307" s="2" t="s">
        <v>18</v>
      </c>
      <c r="E307" s="5" t="s">
        <v>82</v>
      </c>
      <c r="F307" s="3" t="s">
        <v>83</v>
      </c>
      <c r="G307" s="3" t="s">
        <v>606</v>
      </c>
      <c r="H307" s="2" t="s">
        <v>56</v>
      </c>
      <c r="I307" s="2" t="s">
        <v>986</v>
      </c>
      <c r="J307" s="3" t="str">
        <f>HYPERLINK("https://www.boe.es/gazeta/dias/1831/08/23/pdfs/GMD-1831-103.pdf#page=8","Abrir facsímil")</f>
        <v>Abrir facsímil</v>
      </c>
      <c r="K307" s="3" t="s">
        <v>58</v>
      </c>
    </row>
    <row r="308" spans="1:11" ht="42" customHeight="1">
      <c r="A308" s="2" t="s">
        <v>987</v>
      </c>
      <c r="B308" s="2" t="s">
        <v>987</v>
      </c>
      <c r="C308" s="2" t="s">
        <v>67</v>
      </c>
      <c r="D308" s="2" t="s">
        <v>18</v>
      </c>
      <c r="E308" s="5" t="s">
        <v>937</v>
      </c>
      <c r="F308" s="3" t="s">
        <v>938</v>
      </c>
      <c r="G308" s="3" t="s">
        <v>988</v>
      </c>
      <c r="H308" s="2" t="s">
        <v>56</v>
      </c>
      <c r="I308" s="2" t="s">
        <v>989</v>
      </c>
      <c r="J308" s="3" t="str">
        <f>HYPERLINK("https://www.boe.es/gazeta/dias/1831/06/02/pdfs/GMD-1831-68.pdf#page=2","Abrir facsímil")</f>
        <v>Abrir facsímil</v>
      </c>
      <c r="K308" s="3" t="s">
        <v>58</v>
      </c>
    </row>
    <row r="309" spans="1:11" ht="42" customHeight="1">
      <c r="A309" s="2" t="s">
        <v>990</v>
      </c>
      <c r="B309" s="2" t="s">
        <v>990</v>
      </c>
      <c r="C309" s="2" t="s">
        <v>17</v>
      </c>
      <c r="D309" s="2" t="s">
        <v>18</v>
      </c>
      <c r="E309" s="5" t="s">
        <v>480</v>
      </c>
      <c r="F309" s="3" t="s">
        <v>481</v>
      </c>
      <c r="G309" s="3" t="s">
        <v>991</v>
      </c>
      <c r="H309" s="2" t="s">
        <v>56</v>
      </c>
      <c r="I309" s="2" t="s">
        <v>992</v>
      </c>
      <c r="J309" s="3" t="str">
        <f>HYPERLINK("https://www.boe.es/gazeta/dias/1831/07/21/pdfs/GMD-1831-89.pdf#page=2","Abrir facsímil")</f>
        <v>Abrir facsímil</v>
      </c>
      <c r="K309" s="3" t="s">
        <v>58</v>
      </c>
    </row>
    <row r="310" spans="1:11" ht="42" customHeight="1">
      <c r="A310" s="2" t="s">
        <v>993</v>
      </c>
      <c r="B310" s="2" t="s">
        <v>994</v>
      </c>
      <c r="C310" s="2" t="s">
        <v>51</v>
      </c>
      <c r="D310" s="2" t="s">
        <v>52</v>
      </c>
      <c r="E310" s="5" t="s">
        <v>46</v>
      </c>
      <c r="F310" s="3" t="s">
        <v>47</v>
      </c>
      <c r="G310" s="3" t="s">
        <v>21</v>
      </c>
      <c r="H310" s="2" t="s">
        <v>56</v>
      </c>
      <c r="I310" s="2" t="s">
        <v>995</v>
      </c>
      <c r="J310" s="3" t="str">
        <f>HYPERLINK("https://www.boe.es/gazeta/dias/1831/09/01/pdfs/GMD-1831-107.pdf#page=4","Abrir facsímil")</f>
        <v>Abrir facsímil</v>
      </c>
      <c r="K310" s="3" t="s">
        <v>58</v>
      </c>
    </row>
    <row r="311" spans="1:11" ht="42" customHeight="1">
      <c r="A311" s="2" t="s">
        <v>996</v>
      </c>
      <c r="B311" s="2" t="s">
        <v>996</v>
      </c>
      <c r="C311" s="2" t="s">
        <v>32</v>
      </c>
      <c r="D311" s="2" t="s">
        <v>33</v>
      </c>
      <c r="E311" s="5" t="s">
        <v>997</v>
      </c>
      <c r="F311" s="3" t="s">
        <v>998</v>
      </c>
      <c r="G311" s="3" t="s">
        <v>36</v>
      </c>
      <c r="H311" s="2" t="s">
        <v>56</v>
      </c>
      <c r="I311" s="2" t="s">
        <v>999</v>
      </c>
      <c r="J311" s="3" t="str">
        <f>HYPERLINK("https://www.boe.es/gazeta/dias/1831/04/14/pdfs/GMD-1831-47.pdf#page=1","Abrir facsímil")</f>
        <v>Abrir facsímil</v>
      </c>
      <c r="K311" s="3" t="s">
        <v>58</v>
      </c>
    </row>
    <row r="312" spans="1:11" ht="42" customHeight="1">
      <c r="A312" s="2" t="s">
        <v>1000</v>
      </c>
      <c r="B312" s="2" t="s">
        <v>1001</v>
      </c>
      <c r="C312" s="2" t="s">
        <v>51</v>
      </c>
      <c r="D312" s="2" t="s">
        <v>244</v>
      </c>
      <c r="E312" s="5" t="s">
        <v>721</v>
      </c>
      <c r="F312" s="3" t="s">
        <v>952</v>
      </c>
      <c r="G312" s="3" t="s">
        <v>36</v>
      </c>
      <c r="H312" s="2" t="s">
        <v>56</v>
      </c>
      <c r="I312" s="2" t="s">
        <v>1002</v>
      </c>
      <c r="J312" s="3" t="str">
        <f>HYPERLINK("https://www.boe.es/gazeta/dias/1831/12/15/pdfs/GMD-1831-155E.pdf#page=1","Abrir facsímil")</f>
        <v>Abrir facsímil</v>
      </c>
      <c r="K312" s="3" t="s">
        <v>58</v>
      </c>
    </row>
    <row r="313" spans="1:11" ht="42" customHeight="1">
      <c r="A313" s="2" t="s">
        <v>1003</v>
      </c>
      <c r="B313" s="2" t="s">
        <v>1003</v>
      </c>
      <c r="C313" s="2" t="s">
        <v>32</v>
      </c>
      <c r="D313" s="2" t="s">
        <v>33</v>
      </c>
      <c r="E313" s="5" t="s">
        <v>1004</v>
      </c>
      <c r="F313" s="3" t="s">
        <v>1005</v>
      </c>
      <c r="G313" s="3" t="s">
        <v>55</v>
      </c>
      <c r="H313" s="2" t="s">
        <v>56</v>
      </c>
      <c r="I313" s="2" t="s">
        <v>1006</v>
      </c>
      <c r="J313" s="3" t="str">
        <f>HYPERLINK("https://www.boe.es/gazeta/dias/1831/02/05/pdfs/GMD-1831-16.pdf#page=3","Abrir facsímil")</f>
        <v>Abrir facsímil</v>
      </c>
      <c r="K313" s="3" t="s">
        <v>58</v>
      </c>
    </row>
    <row r="314" spans="1:11" ht="42" customHeight="1">
      <c r="A314" s="2" t="s">
        <v>1007</v>
      </c>
      <c r="B314" s="2" t="s">
        <v>1008</v>
      </c>
      <c r="C314" s="2" t="s">
        <v>51</v>
      </c>
      <c r="D314" s="2" t="s">
        <v>52</v>
      </c>
      <c r="E314" s="5" t="s">
        <v>105</v>
      </c>
      <c r="F314" s="3" t="s">
        <v>106</v>
      </c>
      <c r="G314" s="3" t="s">
        <v>107</v>
      </c>
      <c r="H314" s="2" t="s">
        <v>56</v>
      </c>
      <c r="I314" s="2" t="s">
        <v>1009</v>
      </c>
      <c r="J314" s="3" t="str">
        <f>HYPERLINK("https://www.boe.es/gazeta/dias/1831/07/05/pdfs/GMD-1831-82.pdf#page=4","Abrir facsímil")</f>
        <v>Abrir facsímil</v>
      </c>
      <c r="K314" s="3" t="s">
        <v>58</v>
      </c>
    </row>
    <row r="315" spans="1:11" ht="42" customHeight="1">
      <c r="A315" s="2" t="s">
        <v>1010</v>
      </c>
      <c r="B315" s="2" t="s">
        <v>1011</v>
      </c>
      <c r="C315" s="2" t="s">
        <v>17</v>
      </c>
      <c r="D315" s="2" t="s">
        <v>18</v>
      </c>
      <c r="E315" s="5" t="s">
        <v>845</v>
      </c>
      <c r="F315" s="3" t="s">
        <v>846</v>
      </c>
      <c r="G315" s="3" t="s">
        <v>847</v>
      </c>
      <c r="H315" s="2" t="s">
        <v>56</v>
      </c>
      <c r="I315" s="2" t="s">
        <v>1012</v>
      </c>
      <c r="J315" s="3" t="str">
        <f>HYPERLINK("https://www.boe.es/gazeta/dias/1831/07/12/pdfs/GMD-1831-85.pdf#page=4","Abrir facsímil")</f>
        <v>Abrir facsímil</v>
      </c>
      <c r="K315" s="3" t="s">
        <v>58</v>
      </c>
    </row>
    <row r="316" spans="1:11" ht="42" customHeight="1">
      <c r="A316" s="2" t="s">
        <v>1013</v>
      </c>
      <c r="B316" s="2" t="s">
        <v>1014</v>
      </c>
      <c r="C316" s="2" t="s">
        <v>655</v>
      </c>
      <c r="D316" s="2" t="s">
        <v>18</v>
      </c>
      <c r="E316" s="5" t="s">
        <v>374</v>
      </c>
      <c r="F316" s="3" t="s">
        <v>375</v>
      </c>
      <c r="G316" s="3" t="s">
        <v>76</v>
      </c>
      <c r="H316" s="2" t="s">
        <v>56</v>
      </c>
      <c r="I316" s="2" t="s">
        <v>1015</v>
      </c>
      <c r="J316" s="3" t="str">
        <f>HYPERLINK("https://www.boe.es/gazeta/dias/1831/10/11/pdfs/GMD-1831-125.pdf#page=5","Abrir facsímil")</f>
        <v>Abrir facsímil</v>
      </c>
      <c r="K316" s="3" t="s">
        <v>58</v>
      </c>
    </row>
    <row r="317" spans="1:11" ht="42" customHeight="1">
      <c r="A317" s="2" t="s">
        <v>1016</v>
      </c>
      <c r="B317" s="2" t="s">
        <v>1016</v>
      </c>
      <c r="C317" s="2" t="s">
        <v>32</v>
      </c>
      <c r="D317" s="2" t="s">
        <v>33</v>
      </c>
      <c r="E317" s="5" t="s">
        <v>913</v>
      </c>
      <c r="F317" s="3" t="s">
        <v>914</v>
      </c>
      <c r="G317" s="3" t="s">
        <v>62</v>
      </c>
      <c r="H317" s="2" t="s">
        <v>56</v>
      </c>
      <c r="I317" s="2" t="s">
        <v>1017</v>
      </c>
      <c r="J317" s="3" t="str">
        <f>HYPERLINK("https://www.boe.es/gazeta/dias/1831/12/03/pdfs/GMD-1831-148.pdf#page=2","Abrir facsímil")</f>
        <v>Abrir facsímil</v>
      </c>
      <c r="K317" s="3" t="s">
        <v>58</v>
      </c>
    </row>
    <row r="318" spans="1:11" ht="42" customHeight="1">
      <c r="A318" s="2" t="s">
        <v>1018</v>
      </c>
      <c r="B318" s="2" t="s">
        <v>1019</v>
      </c>
      <c r="C318" s="2" t="s">
        <v>81</v>
      </c>
      <c r="D318" s="2" t="s">
        <v>18</v>
      </c>
      <c r="E318" s="5" t="s">
        <v>1020</v>
      </c>
      <c r="F318" s="3" t="s">
        <v>1021</v>
      </c>
      <c r="G318" s="3" t="s">
        <v>21</v>
      </c>
      <c r="H318" s="2" t="s">
        <v>56</v>
      </c>
      <c r="I318" s="2" t="s">
        <v>1022</v>
      </c>
      <c r="J318" s="3" t="str">
        <f>HYPERLINK("https://www.boe.es/gazeta/dias/1831/12/20/pdfs/GMD-1831-157.pdf#page=4","Abrir facsímil")</f>
        <v>Abrir facsímil</v>
      </c>
      <c r="K318" s="3" t="s">
        <v>58</v>
      </c>
    </row>
    <row r="319" spans="1:11" ht="42" customHeight="1">
      <c r="A319" s="2" t="s">
        <v>1023</v>
      </c>
      <c r="B319" s="2" t="s">
        <v>1024</v>
      </c>
      <c r="C319" s="2" t="s">
        <v>17</v>
      </c>
      <c r="D319" s="2" t="s">
        <v>18</v>
      </c>
      <c r="E319" s="5" t="s">
        <v>27</v>
      </c>
      <c r="F319" s="3" t="s">
        <v>28</v>
      </c>
      <c r="G319" s="3" t="s">
        <v>21</v>
      </c>
      <c r="H319" s="2" t="s">
        <v>56</v>
      </c>
      <c r="I319" s="2" t="s">
        <v>1025</v>
      </c>
      <c r="J319" s="3" t="str">
        <f>HYPERLINK("https://www.boe.es/gazeta/dias/1831/05/31/pdfs/GMD-1831-67.pdf#page=4","Abrir facsímil")</f>
        <v>Abrir facsímil</v>
      </c>
      <c r="K319" s="3" t="s">
        <v>58</v>
      </c>
    </row>
    <row r="320" spans="1:11" ht="42" customHeight="1">
      <c r="A320" s="2" t="s">
        <v>1026</v>
      </c>
      <c r="B320" s="2" t="s">
        <v>1027</v>
      </c>
      <c r="C320" s="2" t="s">
        <v>32</v>
      </c>
      <c r="D320" s="2" t="s">
        <v>33</v>
      </c>
      <c r="E320" s="5" t="s">
        <v>413</v>
      </c>
      <c r="F320" s="3" t="s">
        <v>414</v>
      </c>
      <c r="G320" s="3" t="s">
        <v>21</v>
      </c>
      <c r="H320" s="2" t="s">
        <v>56</v>
      </c>
      <c r="I320" s="2" t="s">
        <v>1028</v>
      </c>
      <c r="J320" s="3" t="str">
        <f>HYPERLINK("https://www.boe.es/gazeta/dias/1831/07/26/pdfs/GMD-1831-91.pdf#page=4","Abrir facsímil")</f>
        <v>Abrir facsímil</v>
      </c>
      <c r="K320" s="3" t="s">
        <v>58</v>
      </c>
    </row>
    <row r="321" spans="1:11" ht="42" customHeight="1">
      <c r="A321" s="2" t="s">
        <v>1029</v>
      </c>
      <c r="B321" s="2" t="s">
        <v>1030</v>
      </c>
      <c r="C321" s="2" t="s">
        <v>17</v>
      </c>
      <c r="D321" s="2" t="s">
        <v>18</v>
      </c>
      <c r="E321" s="5" t="s">
        <v>1031</v>
      </c>
      <c r="F321" s="3" t="s">
        <v>1032</v>
      </c>
      <c r="G321" s="3" t="s">
        <v>21</v>
      </c>
      <c r="H321" s="2" t="s">
        <v>56</v>
      </c>
      <c r="I321" s="2" t="s">
        <v>1033</v>
      </c>
      <c r="J321" s="3" t="str">
        <f>HYPERLINK("https://www.boe.es/gazeta/dias/1831/05/10/pdfs/GMD-1831-58.pdf#page=4","Abrir facsímil")</f>
        <v>Abrir facsímil</v>
      </c>
      <c r="K321" s="3" t="s">
        <v>58</v>
      </c>
    </row>
    <row r="322" spans="1:11" ht="42" customHeight="1">
      <c r="A322" s="2" t="s">
        <v>1034</v>
      </c>
      <c r="B322" s="2" t="s">
        <v>1034</v>
      </c>
      <c r="C322" s="2" t="s">
        <v>32</v>
      </c>
      <c r="D322" s="2" t="s">
        <v>33</v>
      </c>
      <c r="E322" s="5" t="s">
        <v>122</v>
      </c>
      <c r="F322" s="3" t="s">
        <v>123</v>
      </c>
      <c r="G322" s="3" t="s">
        <v>36</v>
      </c>
      <c r="H322" s="2" t="s">
        <v>56</v>
      </c>
      <c r="I322" s="2" t="s">
        <v>1035</v>
      </c>
      <c r="J322" s="3" t="str">
        <f>HYPERLINK("https://www.boe.es/gazeta/dias/1831/04/16/pdfs/GMD-1831-48.pdf#page=1","Abrir facsímil")</f>
        <v>Abrir facsímil</v>
      </c>
      <c r="K322" s="3" t="s">
        <v>58</v>
      </c>
    </row>
    <row r="323" spans="1:11" ht="42" customHeight="1">
      <c r="A323" s="2" t="s">
        <v>1034</v>
      </c>
      <c r="B323" s="2" t="s">
        <v>1034</v>
      </c>
      <c r="C323" s="2" t="s">
        <v>32</v>
      </c>
      <c r="D323" s="2" t="s">
        <v>33</v>
      </c>
      <c r="E323" s="5" t="s">
        <v>347</v>
      </c>
      <c r="F323" s="3" t="s">
        <v>348</v>
      </c>
      <c r="G323" s="3" t="s">
        <v>1036</v>
      </c>
      <c r="H323" s="2" t="s">
        <v>56</v>
      </c>
      <c r="I323" s="2" t="s">
        <v>1037</v>
      </c>
      <c r="J323" s="3" t="str">
        <f>HYPERLINK("https://www.boe.es/gazeta/dias/1831/07/07/pdfs/GMD-1831-83.pdf#page=2","Abrir facsímil")</f>
        <v>Abrir facsímil</v>
      </c>
      <c r="K323" s="3" t="s">
        <v>58</v>
      </c>
    </row>
    <row r="324" spans="1:11" ht="42" customHeight="1">
      <c r="A324" s="2" t="s">
        <v>1038</v>
      </c>
      <c r="B324" s="2" t="s">
        <v>1038</v>
      </c>
      <c r="C324" s="2" t="s">
        <v>40</v>
      </c>
      <c r="D324" s="2" t="s">
        <v>18</v>
      </c>
      <c r="E324" s="5" t="s">
        <v>303</v>
      </c>
      <c r="F324" s="3" t="s">
        <v>304</v>
      </c>
      <c r="G324" s="3" t="s">
        <v>1039</v>
      </c>
      <c r="H324" s="2" t="s">
        <v>56</v>
      </c>
      <c r="I324" s="2" t="s">
        <v>1040</v>
      </c>
      <c r="J324" s="3" t="str">
        <f>HYPERLINK("https://www.boe.es/gazeta/dias/1831/10/04/pdfs/GMD-1831-122.pdf#page=3","Abrir facsímil")</f>
        <v>Abrir facsímil</v>
      </c>
      <c r="K324" s="3" t="s">
        <v>58</v>
      </c>
    </row>
    <row r="325" spans="1:11" ht="42" customHeight="1">
      <c r="A325" s="2" t="s">
        <v>1038</v>
      </c>
      <c r="B325" s="2" t="s">
        <v>1038</v>
      </c>
      <c r="C325" s="2" t="s">
        <v>32</v>
      </c>
      <c r="D325" s="2" t="s">
        <v>33</v>
      </c>
      <c r="E325" s="5" t="s">
        <v>53</v>
      </c>
      <c r="F325" s="3" t="s">
        <v>54</v>
      </c>
      <c r="G325" s="3" t="s">
        <v>62</v>
      </c>
      <c r="H325" s="2" t="s">
        <v>56</v>
      </c>
      <c r="I325" s="2" t="s">
        <v>1041</v>
      </c>
      <c r="J325" s="3" t="str">
        <f>HYPERLINK("https://www.boe.es/gazeta/dias/1831/10/29/pdfs/GMD-1831-133.pdf#page=2","Abrir facsímil")</f>
        <v>Abrir facsímil</v>
      </c>
      <c r="K325" s="3" t="s">
        <v>58</v>
      </c>
    </row>
    <row r="326" spans="1:11" ht="42" customHeight="1">
      <c r="A326" s="2" t="s">
        <v>1038</v>
      </c>
      <c r="B326" s="2" t="s">
        <v>1038</v>
      </c>
      <c r="C326" s="2" t="s">
        <v>40</v>
      </c>
      <c r="D326" s="2" t="s">
        <v>18</v>
      </c>
      <c r="E326" s="5" t="s">
        <v>400</v>
      </c>
      <c r="F326" s="3" t="s">
        <v>401</v>
      </c>
      <c r="G326" s="3" t="s">
        <v>62</v>
      </c>
      <c r="H326" s="2" t="s">
        <v>56</v>
      </c>
      <c r="I326" s="2" t="s">
        <v>1042</v>
      </c>
      <c r="J326" s="3" t="str">
        <f>HYPERLINK("https://www.boe.es/gazeta/dias/1831/11/01/pdfs/GMD-1831-134.pdf#page=2","Abrir facsímil")</f>
        <v>Abrir facsímil</v>
      </c>
      <c r="K326" s="3" t="s">
        <v>58</v>
      </c>
    </row>
    <row r="327" spans="1:11" ht="42" customHeight="1">
      <c r="A327" s="2" t="s">
        <v>1038</v>
      </c>
      <c r="B327" s="2" t="s">
        <v>1038</v>
      </c>
      <c r="C327" s="2" t="s">
        <v>32</v>
      </c>
      <c r="D327" s="2" t="s">
        <v>33</v>
      </c>
      <c r="E327" s="5" t="s">
        <v>1043</v>
      </c>
      <c r="F327" s="3" t="s">
        <v>1044</v>
      </c>
      <c r="G327" s="3" t="s">
        <v>36</v>
      </c>
      <c r="H327" s="2" t="s">
        <v>56</v>
      </c>
      <c r="I327" s="2" t="s">
        <v>1045</v>
      </c>
      <c r="J327" s="3" t="str">
        <f>HYPERLINK("https://www.boe.es/gazeta/dias/1831/11/29/pdfs/GMD-1831-146.pdf#page=1","Abrir facsímil")</f>
        <v>Abrir facsímil</v>
      </c>
      <c r="K327" s="3" t="s">
        <v>58</v>
      </c>
    </row>
    <row r="328" spans="1:11" ht="42" customHeight="1">
      <c r="A328" s="2" t="s">
        <v>1038</v>
      </c>
      <c r="B328" s="2" t="s">
        <v>1038</v>
      </c>
      <c r="C328" s="2" t="s">
        <v>17</v>
      </c>
      <c r="D328" s="2" t="s">
        <v>18</v>
      </c>
      <c r="E328" s="5" t="s">
        <v>435</v>
      </c>
      <c r="F328" s="3" t="s">
        <v>436</v>
      </c>
      <c r="G328" s="3" t="s">
        <v>55</v>
      </c>
      <c r="H328" s="2" t="s">
        <v>56</v>
      </c>
      <c r="I328" s="2" t="s">
        <v>1046</v>
      </c>
      <c r="J328" s="3" t="str">
        <f>HYPERLINK("https://www.boe.es/gazeta/dias/1831/12/01/pdfs/GMD-1831-147.pdf#page=3","Abrir facsímil")</f>
        <v>Abrir facsímil</v>
      </c>
      <c r="K328" s="3" t="s">
        <v>58</v>
      </c>
    </row>
    <row r="329" spans="1:11" ht="42" customHeight="1">
      <c r="A329" s="2" t="s">
        <v>1047</v>
      </c>
      <c r="B329" s="2" t="s">
        <v>1047</v>
      </c>
      <c r="C329" s="2" t="s">
        <v>17</v>
      </c>
      <c r="D329" s="2" t="s">
        <v>18</v>
      </c>
      <c r="E329" s="5" t="s">
        <v>151</v>
      </c>
      <c r="F329" s="3" t="s">
        <v>152</v>
      </c>
      <c r="G329" s="3" t="s">
        <v>1048</v>
      </c>
      <c r="H329" s="2" t="s">
        <v>56</v>
      </c>
      <c r="I329" s="2" t="s">
        <v>1049</v>
      </c>
      <c r="J329" s="3" t="str">
        <f>HYPERLINK("https://www.boe.es/gazeta/dias/1831/06/14/pdfs/GMD-1831-73.pdf#page=3","Abrir facsímil")</f>
        <v>Abrir facsímil</v>
      </c>
      <c r="K329" s="3" t="s">
        <v>58</v>
      </c>
    </row>
    <row r="330" spans="1:11" ht="42" customHeight="1">
      <c r="A330" s="2" t="s">
        <v>1050</v>
      </c>
      <c r="B330" s="2" t="s">
        <v>1050</v>
      </c>
      <c r="C330" s="2" t="s">
        <v>51</v>
      </c>
      <c r="D330" s="2" t="s">
        <v>52</v>
      </c>
      <c r="E330" s="5" t="s">
        <v>1043</v>
      </c>
      <c r="F330" s="3" t="s">
        <v>1044</v>
      </c>
      <c r="G330" s="3" t="s">
        <v>62</v>
      </c>
      <c r="H330" s="2" t="s">
        <v>56</v>
      </c>
      <c r="I330" s="2" t="s">
        <v>1051</v>
      </c>
      <c r="J330" s="3" t="str">
        <f>HYPERLINK("https://www.boe.es/gazeta/dias/1831/11/29/pdfs/GMD-1831-146.pdf#page=2","Abrir facsímil")</f>
        <v>Abrir facsímil</v>
      </c>
      <c r="K330" s="3" t="s">
        <v>58</v>
      </c>
    </row>
    <row r="331" spans="1:11" ht="42" customHeight="1">
      <c r="A331" s="2" t="s">
        <v>1052</v>
      </c>
      <c r="B331" s="2" t="s">
        <v>1053</v>
      </c>
      <c r="C331" s="2" t="s">
        <v>67</v>
      </c>
      <c r="D331" s="2" t="s">
        <v>18</v>
      </c>
      <c r="E331" s="5" t="s">
        <v>254</v>
      </c>
      <c r="F331" s="3" t="s">
        <v>255</v>
      </c>
      <c r="G331" s="3" t="s">
        <v>21</v>
      </c>
      <c r="H331" s="2" t="s">
        <v>56</v>
      </c>
      <c r="I331" s="2" t="s">
        <v>1054</v>
      </c>
      <c r="J331" s="3" t="str">
        <f>HYPERLINK("https://www.boe.es/gazeta/dias/1831/10/27/pdfs/GMD-1831-132.pdf#page=4","Abrir facsímil")</f>
        <v>Abrir facsímil</v>
      </c>
      <c r="K331" s="3" t="s">
        <v>58</v>
      </c>
    </row>
    <row r="332" spans="1:11" ht="42" customHeight="1">
      <c r="A332" s="2" t="s">
        <v>1055</v>
      </c>
      <c r="B332" s="2" t="s">
        <v>1055</v>
      </c>
      <c r="C332" s="2" t="s">
        <v>32</v>
      </c>
      <c r="D332" s="2" t="s">
        <v>33</v>
      </c>
      <c r="E332" s="5" t="s">
        <v>845</v>
      </c>
      <c r="F332" s="3" t="s">
        <v>846</v>
      </c>
      <c r="G332" s="3" t="s">
        <v>847</v>
      </c>
      <c r="H332" s="2" t="s">
        <v>56</v>
      </c>
      <c r="I332" s="2" t="s">
        <v>1056</v>
      </c>
      <c r="J332" s="3" t="str">
        <f>HYPERLINK("https://www.boe.es/gazeta/dias/1831/07/12/pdfs/GMD-1831-85.pdf#page=4","Abrir facsímil")</f>
        <v>Abrir facsímil</v>
      </c>
      <c r="K332" s="3" t="s">
        <v>58</v>
      </c>
    </row>
    <row r="333" spans="1:11" ht="42" customHeight="1">
      <c r="A333" s="2" t="s">
        <v>1057</v>
      </c>
      <c r="B333" s="2" t="s">
        <v>1058</v>
      </c>
      <c r="C333" s="2" t="s">
        <v>32</v>
      </c>
      <c r="D333" s="2" t="s">
        <v>33</v>
      </c>
      <c r="E333" s="5" t="s">
        <v>190</v>
      </c>
      <c r="F333" s="3" t="s">
        <v>191</v>
      </c>
      <c r="G333" s="3" t="s">
        <v>1059</v>
      </c>
      <c r="H333" s="2" t="s">
        <v>56</v>
      </c>
      <c r="I333" s="2" t="s">
        <v>1060</v>
      </c>
      <c r="J333" s="3" t="str">
        <f>HYPERLINK("https://www.boe.es/gazeta/dias/1831/02/12/pdfs/GMD-1831-19.pdf#page=1","Abrir facsímil")</f>
        <v>Abrir facsímil</v>
      </c>
      <c r="K333" s="3" t="s">
        <v>58</v>
      </c>
    </row>
    <row r="334" spans="1:11" ht="42" customHeight="1">
      <c r="A334" s="2" t="s">
        <v>1061</v>
      </c>
      <c r="B334" s="2" t="s">
        <v>1061</v>
      </c>
      <c r="C334" s="2" t="s">
        <v>32</v>
      </c>
      <c r="D334" s="2" t="s">
        <v>33</v>
      </c>
      <c r="E334" s="5" t="s">
        <v>522</v>
      </c>
      <c r="F334" s="3" t="s">
        <v>523</v>
      </c>
      <c r="G334" s="3" t="s">
        <v>131</v>
      </c>
      <c r="H334" s="2" t="s">
        <v>56</v>
      </c>
      <c r="I334" s="2" t="s">
        <v>1062</v>
      </c>
      <c r="J334" s="3" t="str">
        <f>HYPERLINK("https://www.boe.es/gazeta/dias/1831/09/27/pdfs/GMD-1831-119.pdf#page=6","Abrir facsímil")</f>
        <v>Abrir facsímil</v>
      </c>
      <c r="K334" s="3" t="s">
        <v>58</v>
      </c>
    </row>
    <row r="335" spans="1:11" ht="42" customHeight="1">
      <c r="A335" s="2" t="s">
        <v>1063</v>
      </c>
      <c r="B335" s="2" t="s">
        <v>1064</v>
      </c>
      <c r="C335" s="2" t="s">
        <v>32</v>
      </c>
      <c r="D335" s="2" t="s">
        <v>33</v>
      </c>
      <c r="E335" s="5" t="s">
        <v>913</v>
      </c>
      <c r="F335" s="3" t="s">
        <v>914</v>
      </c>
      <c r="G335" s="3" t="s">
        <v>36</v>
      </c>
      <c r="H335" s="2" t="s">
        <v>22</v>
      </c>
      <c r="I335" s="2" t="s">
        <v>1065</v>
      </c>
      <c r="J335" s="3" t="str">
        <f>HYPERLINK("https://www.boe.es/gazeta/dias/1831/12/03/pdfs/GMD-1831-148.pdf#page=1","Abrir facsímil")</f>
        <v>Abrir facsímil</v>
      </c>
      <c r="K335" s="3" t="s">
        <v>24</v>
      </c>
    </row>
    <row r="336" spans="1:11" ht="42" customHeight="1">
      <c r="A336" s="2" t="s">
        <v>1066</v>
      </c>
      <c r="B336" s="2" t="s">
        <v>1067</v>
      </c>
      <c r="C336" s="2" t="s">
        <v>81</v>
      </c>
      <c r="D336" s="2" t="s">
        <v>18</v>
      </c>
      <c r="E336" s="5" t="s">
        <v>322</v>
      </c>
      <c r="F336" s="3" t="s">
        <v>323</v>
      </c>
      <c r="G336" s="3" t="s">
        <v>21</v>
      </c>
      <c r="H336" s="2" t="s">
        <v>22</v>
      </c>
      <c r="I336" s="2" t="s">
        <v>1068</v>
      </c>
      <c r="J336" s="3" t="str">
        <f>HYPERLINK("https://www.boe.es/gazeta/dias/1831/07/16/pdfs/GMD-1831-87.pdf#page=4","Abrir facsímil")</f>
        <v>Abrir facsímil</v>
      </c>
      <c r="K336" s="3" t="s">
        <v>24</v>
      </c>
    </row>
    <row r="337" spans="1:11" ht="42" customHeight="1">
      <c r="A337" s="2" t="s">
        <v>1069</v>
      </c>
      <c r="B337" s="2" t="s">
        <v>1070</v>
      </c>
      <c r="C337" s="2" t="s">
        <v>81</v>
      </c>
      <c r="D337" s="2" t="s">
        <v>18</v>
      </c>
      <c r="E337" s="5" t="s">
        <v>303</v>
      </c>
      <c r="F337" s="3" t="s">
        <v>304</v>
      </c>
      <c r="G337" s="3" t="s">
        <v>21</v>
      </c>
      <c r="H337" s="2" t="s">
        <v>22</v>
      </c>
      <c r="I337" s="2" t="s">
        <v>1071</v>
      </c>
      <c r="J337" s="3" t="str">
        <f>HYPERLINK("https://www.boe.es/gazeta/dias/1831/10/04/pdfs/GMD-1831-122.pdf#page=4","Abrir facsímil")</f>
        <v>Abrir facsímil</v>
      </c>
      <c r="K337" s="3" t="s">
        <v>24</v>
      </c>
    </row>
    <row r="338" spans="1:11" ht="42" customHeight="1">
      <c r="A338" s="2" t="s">
        <v>1072</v>
      </c>
      <c r="B338" s="2" t="s">
        <v>1072</v>
      </c>
      <c r="C338" s="2" t="s">
        <v>32</v>
      </c>
      <c r="D338" s="2" t="s">
        <v>33</v>
      </c>
      <c r="E338" s="5" t="s">
        <v>703</v>
      </c>
      <c r="F338" s="3" t="s">
        <v>704</v>
      </c>
      <c r="G338" s="3" t="s">
        <v>36</v>
      </c>
      <c r="H338" s="2" t="s">
        <v>56</v>
      </c>
      <c r="I338" s="2" t="s">
        <v>1073</v>
      </c>
      <c r="J338" s="3" t="str">
        <f>HYPERLINK("https://www.boe.es/gazeta/dias/1831/09/24/pdfs/GMD-1831-118.pdf#page=1","Abrir facsímil")</f>
        <v>Abrir facsímil</v>
      </c>
      <c r="K338" s="3" t="s">
        <v>58</v>
      </c>
    </row>
    <row r="339" spans="1:11" ht="42" customHeight="1">
      <c r="A339" s="2" t="s">
        <v>1074</v>
      </c>
      <c r="B339" s="2" t="s">
        <v>1074</v>
      </c>
      <c r="C339" s="2" t="s">
        <v>51</v>
      </c>
      <c r="D339" s="2" t="s">
        <v>52</v>
      </c>
      <c r="E339" s="5" t="s">
        <v>68</v>
      </c>
      <c r="F339" s="3" t="s">
        <v>69</v>
      </c>
      <c r="G339" s="3" t="s">
        <v>36</v>
      </c>
      <c r="H339" s="2" t="s">
        <v>56</v>
      </c>
      <c r="I339" s="2" t="s">
        <v>1075</v>
      </c>
      <c r="J339" s="3" t="str">
        <f>HYPERLINK("https://www.boe.es/gazeta/dias/1831/12/29/pdfs/GMD-1831-161.pdf#page=1","Abrir facsímil")</f>
        <v>Abrir facsímil</v>
      </c>
      <c r="K339" s="3" t="s">
        <v>58</v>
      </c>
    </row>
    <row r="340" spans="1:11" ht="42" customHeight="1">
      <c r="A340" s="2" t="s">
        <v>1076</v>
      </c>
      <c r="B340" s="2" t="s">
        <v>1076</v>
      </c>
      <c r="C340" s="2" t="s">
        <v>32</v>
      </c>
      <c r="D340" s="2" t="s">
        <v>33</v>
      </c>
      <c r="E340" s="5" t="s">
        <v>34</v>
      </c>
      <c r="F340" s="3" t="s">
        <v>35</v>
      </c>
      <c r="G340" s="3" t="s">
        <v>62</v>
      </c>
      <c r="H340" s="2" t="s">
        <v>56</v>
      </c>
      <c r="I340" s="2" t="s">
        <v>1077</v>
      </c>
      <c r="J340" s="3" t="str">
        <f>HYPERLINK("https://www.boe.es/gazeta/dias/1831/11/19/pdfs/GMD-1831-142.pdf#page=2","Abrir facsímil")</f>
        <v>Abrir facsímil</v>
      </c>
      <c r="K340" s="3" t="s">
        <v>58</v>
      </c>
    </row>
    <row r="341" spans="1:11" ht="42" customHeight="1">
      <c r="A341" s="2" t="s">
        <v>1078</v>
      </c>
      <c r="B341" s="2" t="s">
        <v>1078</v>
      </c>
      <c r="C341" s="2" t="s">
        <v>51</v>
      </c>
      <c r="D341" s="2" t="s">
        <v>52</v>
      </c>
      <c r="E341" s="5" t="s">
        <v>354</v>
      </c>
      <c r="F341" s="3" t="s">
        <v>355</v>
      </c>
      <c r="G341" s="3" t="s">
        <v>55</v>
      </c>
      <c r="H341" s="2" t="s">
        <v>56</v>
      </c>
      <c r="I341" s="2" t="s">
        <v>1079</v>
      </c>
      <c r="J341" s="3" t="str">
        <f>HYPERLINK("https://www.boe.es/gazeta/dias/1831/01/08/pdfs/GMD-1831-4.pdf#page=3","Abrir facsímil")</f>
        <v>Abrir facsímil</v>
      </c>
      <c r="K341" s="3" t="s">
        <v>58</v>
      </c>
    </row>
    <row r="342" spans="1:11" ht="42" customHeight="1">
      <c r="A342" s="2" t="s">
        <v>1080</v>
      </c>
      <c r="B342" s="2" t="s">
        <v>1081</v>
      </c>
      <c r="C342" s="2" t="s">
        <v>32</v>
      </c>
      <c r="D342" s="2" t="s">
        <v>33</v>
      </c>
      <c r="E342" s="5" t="s">
        <v>146</v>
      </c>
      <c r="F342" s="3" t="s">
        <v>147</v>
      </c>
      <c r="G342" s="3" t="s">
        <v>62</v>
      </c>
      <c r="H342" s="2" t="s">
        <v>56</v>
      </c>
      <c r="I342" s="2" t="s">
        <v>1082</v>
      </c>
      <c r="J342" s="3" t="str">
        <f>HYPERLINK("https://www.boe.es/gazeta/dias/1831/12/13/pdfs/GMD-1831-153.pdf#page=2","Abrir facsímil")</f>
        <v>Abrir facsímil</v>
      </c>
      <c r="K342" s="3" t="s">
        <v>58</v>
      </c>
    </row>
    <row r="343" spans="1:11" ht="42" customHeight="1">
      <c r="A343" s="2" t="s">
        <v>1083</v>
      </c>
      <c r="B343" s="2" t="s">
        <v>1084</v>
      </c>
      <c r="C343" s="2" t="s">
        <v>17</v>
      </c>
      <c r="D343" s="2" t="s">
        <v>18</v>
      </c>
      <c r="E343" s="5" t="s">
        <v>374</v>
      </c>
      <c r="F343" s="3" t="s">
        <v>375</v>
      </c>
      <c r="G343" s="3" t="s">
        <v>131</v>
      </c>
      <c r="H343" s="2" t="s">
        <v>56</v>
      </c>
      <c r="I343" s="2" t="s">
        <v>1085</v>
      </c>
      <c r="J343" s="3" t="str">
        <f>HYPERLINK("https://www.boe.es/gazeta/dias/1831/10/11/pdfs/GMD-1831-125.pdf#page=6","Abrir facsímil")</f>
        <v>Abrir facsímil</v>
      </c>
      <c r="K343" s="3" t="s">
        <v>58</v>
      </c>
    </row>
    <row r="344" spans="1:11" ht="42" customHeight="1">
      <c r="A344" s="2" t="s">
        <v>1086</v>
      </c>
      <c r="B344" s="2" t="s">
        <v>1086</v>
      </c>
      <c r="C344" s="2" t="s">
        <v>32</v>
      </c>
      <c r="D344" s="2" t="s">
        <v>33</v>
      </c>
      <c r="E344" s="5" t="s">
        <v>197</v>
      </c>
      <c r="F344" s="3" t="s">
        <v>198</v>
      </c>
      <c r="G344" s="3" t="s">
        <v>1087</v>
      </c>
      <c r="H344" s="2" t="s">
        <v>56</v>
      </c>
      <c r="I344" s="2" t="s">
        <v>1088</v>
      </c>
      <c r="J344" s="3" t="str">
        <f>HYPERLINK("https://www.boe.es/gazeta/dias/1831/02/08/pdfs/GMD-1831-17.pdf#page=2","Abrir facsímil")</f>
        <v>Abrir facsímil</v>
      </c>
      <c r="K344" s="3" t="s">
        <v>58</v>
      </c>
    </row>
    <row r="345" spans="1:11" ht="42" customHeight="1">
      <c r="A345" s="2" t="s">
        <v>1089</v>
      </c>
      <c r="B345" s="2" t="s">
        <v>1090</v>
      </c>
      <c r="C345" s="2" t="s">
        <v>67</v>
      </c>
      <c r="D345" s="2" t="s">
        <v>18</v>
      </c>
      <c r="E345" s="5" t="s">
        <v>72</v>
      </c>
      <c r="F345" s="3" t="s">
        <v>73</v>
      </c>
      <c r="G345" s="3" t="s">
        <v>131</v>
      </c>
      <c r="H345" s="2" t="s">
        <v>22</v>
      </c>
      <c r="I345" s="2" t="s">
        <v>1091</v>
      </c>
      <c r="J345" s="3" t="str">
        <f>HYPERLINK("https://www.boe.es/gazeta/dias/1831/07/09/pdfs/GMD-1831-84.pdf#page=6","Abrir facsímil")</f>
        <v>Abrir facsímil</v>
      </c>
      <c r="K345" s="3" t="s">
        <v>24</v>
      </c>
    </row>
    <row r="346" spans="1:11" ht="42" customHeight="1">
      <c r="A346" s="2" t="s">
        <v>1092</v>
      </c>
      <c r="B346" s="2" t="s">
        <v>1093</v>
      </c>
      <c r="C346" s="2" t="s">
        <v>17</v>
      </c>
      <c r="D346" s="2" t="s">
        <v>18</v>
      </c>
      <c r="E346" s="5" t="s">
        <v>764</v>
      </c>
      <c r="F346" s="3" t="s">
        <v>765</v>
      </c>
      <c r="G346" s="3" t="s">
        <v>21</v>
      </c>
      <c r="H346" s="2" t="s">
        <v>56</v>
      </c>
      <c r="I346" s="2" t="s">
        <v>1094</v>
      </c>
      <c r="J346" s="3" t="str">
        <f>HYPERLINK("https://www.boe.es/gazeta/dias/1831/10/15/pdfs/GMD-1831-127.pdf#page=4","Abrir facsímil")</f>
        <v>Abrir facsímil</v>
      </c>
      <c r="K346" s="3" t="s">
        <v>58</v>
      </c>
    </row>
    <row r="347" spans="1:11" ht="42" customHeight="1">
      <c r="A347" s="2" t="s">
        <v>1095</v>
      </c>
      <c r="B347" s="2" t="s">
        <v>1096</v>
      </c>
      <c r="C347" s="2" t="s">
        <v>157</v>
      </c>
      <c r="D347" s="2" t="s">
        <v>18</v>
      </c>
      <c r="E347" s="5" t="s">
        <v>643</v>
      </c>
      <c r="F347" s="3" t="s">
        <v>644</v>
      </c>
      <c r="G347" s="3" t="s">
        <v>21</v>
      </c>
      <c r="H347" s="2" t="s">
        <v>56</v>
      </c>
      <c r="I347" s="2" t="s">
        <v>1097</v>
      </c>
      <c r="J347" s="3" t="str">
        <f>HYPERLINK("https://www.boe.es/gazeta/dias/1831/05/05/pdfs/GMD-1831-56.pdf#page=4","Abrir facsímil")</f>
        <v>Abrir facsímil</v>
      </c>
      <c r="K347" s="3" t="s">
        <v>58</v>
      </c>
    </row>
    <row r="348" spans="1:11" ht="42" customHeight="1">
      <c r="A348" s="2" t="s">
        <v>1098</v>
      </c>
      <c r="B348" s="2" t="s">
        <v>1099</v>
      </c>
      <c r="C348" s="2" t="s">
        <v>81</v>
      </c>
      <c r="D348" s="2" t="s">
        <v>18</v>
      </c>
      <c r="E348" s="5" t="s">
        <v>1100</v>
      </c>
      <c r="F348" s="3" t="s">
        <v>1101</v>
      </c>
      <c r="G348" s="3" t="s">
        <v>21</v>
      </c>
      <c r="H348" s="2" t="s">
        <v>56</v>
      </c>
      <c r="I348" s="2" t="s">
        <v>1102</v>
      </c>
      <c r="J348" s="3" t="str">
        <f>HYPERLINK("https://www.boe.es/gazeta/dias/1831/02/03/pdfs/GMD-1831-15.pdf#page=4","Abrir facsímil")</f>
        <v>Abrir facsímil</v>
      </c>
      <c r="K348" s="3" t="s">
        <v>58</v>
      </c>
    </row>
    <row r="349" spans="1:11" ht="42" customHeight="1">
      <c r="A349" s="2" t="s">
        <v>1103</v>
      </c>
      <c r="B349" s="2" t="s">
        <v>1104</v>
      </c>
      <c r="C349" s="2" t="s">
        <v>157</v>
      </c>
      <c r="D349" s="2" t="s">
        <v>18</v>
      </c>
      <c r="E349" s="5" t="s">
        <v>643</v>
      </c>
      <c r="F349" s="3" t="s">
        <v>644</v>
      </c>
      <c r="G349" s="3" t="s">
        <v>21</v>
      </c>
      <c r="H349" s="2" t="s">
        <v>56</v>
      </c>
      <c r="I349" s="2" t="s">
        <v>1105</v>
      </c>
      <c r="J349" s="3" t="str">
        <f>HYPERLINK("https://www.boe.es/gazeta/dias/1831/05/05/pdfs/GMD-1831-56.pdf#page=4","Abrir facsímil")</f>
        <v>Abrir facsímil</v>
      </c>
      <c r="K349" s="3" t="s">
        <v>58</v>
      </c>
    </row>
    <row r="350" spans="1:11" ht="42" customHeight="1">
      <c r="A350" s="2" t="s">
        <v>1106</v>
      </c>
      <c r="B350" s="2" t="s">
        <v>1107</v>
      </c>
      <c r="C350" s="2" t="s">
        <v>157</v>
      </c>
      <c r="D350" s="2" t="s">
        <v>18</v>
      </c>
      <c r="E350" s="5" t="s">
        <v>643</v>
      </c>
      <c r="F350" s="3" t="s">
        <v>644</v>
      </c>
      <c r="G350" s="3" t="s">
        <v>21</v>
      </c>
      <c r="H350" s="2" t="s">
        <v>56</v>
      </c>
      <c r="I350" s="2" t="s">
        <v>1108</v>
      </c>
      <c r="J350" s="3" t="str">
        <f>HYPERLINK("https://www.boe.es/gazeta/dias/1831/05/05/pdfs/GMD-1831-56.pdf#page=4","Abrir facsímil")</f>
        <v>Abrir facsímil</v>
      </c>
      <c r="K350" s="3" t="s">
        <v>58</v>
      </c>
    </row>
    <row r="351" spans="1:11" ht="42" customHeight="1">
      <c r="A351" s="2" t="s">
        <v>1109</v>
      </c>
      <c r="B351" s="2" t="s">
        <v>1110</v>
      </c>
      <c r="C351" s="2" t="s">
        <v>51</v>
      </c>
      <c r="D351" s="2" t="s">
        <v>52</v>
      </c>
      <c r="E351" s="5" t="s">
        <v>1111</v>
      </c>
      <c r="F351" s="3" t="s">
        <v>1112</v>
      </c>
      <c r="G351" s="3" t="s">
        <v>21</v>
      </c>
      <c r="H351" s="2" t="s">
        <v>56</v>
      </c>
      <c r="I351" s="2" t="s">
        <v>1113</v>
      </c>
      <c r="J351" s="3" t="str">
        <f>HYPERLINK("https://www.boe.es/gazeta/dias/1831/11/08/pdfs/GMD-1831-137.pdf#page=4","Abrir facsímil")</f>
        <v>Abrir facsímil</v>
      </c>
      <c r="K351" s="3" t="s">
        <v>58</v>
      </c>
    </row>
    <row r="352" spans="1:11" ht="42" customHeight="1">
      <c r="A352" s="2" t="s">
        <v>1114</v>
      </c>
      <c r="B352" s="2" t="s">
        <v>1115</v>
      </c>
      <c r="C352" s="2" t="s">
        <v>51</v>
      </c>
      <c r="D352" s="2" t="s">
        <v>52</v>
      </c>
      <c r="E352" s="5" t="s">
        <v>851</v>
      </c>
      <c r="F352" s="3" t="s">
        <v>852</v>
      </c>
      <c r="G352" s="3" t="s">
        <v>21</v>
      </c>
      <c r="H352" s="2" t="s">
        <v>22</v>
      </c>
      <c r="I352" s="2" t="s">
        <v>1116</v>
      </c>
      <c r="J352" s="3" t="str">
        <f>HYPERLINK("https://www.boe.es/gazeta/dias/1831/01/13/pdfs/GMD-1831-6.pdf#page=4","Abrir facsímil")</f>
        <v>Abrir facsímil</v>
      </c>
      <c r="K352" s="3" t="s">
        <v>24</v>
      </c>
    </row>
    <row r="353" spans="1:11" ht="42" customHeight="1">
      <c r="A353" s="2" t="s">
        <v>1117</v>
      </c>
      <c r="B353" s="2" t="s">
        <v>1118</v>
      </c>
      <c r="C353" s="2" t="s">
        <v>17</v>
      </c>
      <c r="D353" s="2" t="s">
        <v>18</v>
      </c>
      <c r="E353" s="5" t="s">
        <v>413</v>
      </c>
      <c r="F353" s="3" t="s">
        <v>414</v>
      </c>
      <c r="G353" s="3" t="s">
        <v>21</v>
      </c>
      <c r="H353" s="2" t="s">
        <v>56</v>
      </c>
      <c r="I353" s="2" t="s">
        <v>1119</v>
      </c>
      <c r="J353" s="3" t="str">
        <f>HYPERLINK("https://www.boe.es/gazeta/dias/1831/07/26/pdfs/GMD-1831-91.pdf#page=4","Abrir facsímil")</f>
        <v>Abrir facsímil</v>
      </c>
      <c r="K353" s="3" t="s">
        <v>58</v>
      </c>
    </row>
    <row r="354" spans="1:11" ht="42" customHeight="1">
      <c r="A354" s="2" t="s">
        <v>1120</v>
      </c>
      <c r="B354" s="2" t="s">
        <v>1121</v>
      </c>
      <c r="C354" s="2" t="s">
        <v>32</v>
      </c>
      <c r="D354" s="2" t="s">
        <v>33</v>
      </c>
      <c r="E354" s="5" t="s">
        <v>1122</v>
      </c>
      <c r="F354" s="3" t="s">
        <v>1123</v>
      </c>
      <c r="G354" s="3" t="s">
        <v>21</v>
      </c>
      <c r="H354" s="2" t="s">
        <v>22</v>
      </c>
      <c r="I354" s="2" t="s">
        <v>1124</v>
      </c>
      <c r="J354" s="3" t="str">
        <f>HYPERLINK("https://www.boe.es/gazeta/dias/1831/08/13/pdfs/GMD-1831-99.pdf#page=4","Abrir facsímil")</f>
        <v>Abrir facsímil</v>
      </c>
      <c r="K354" s="3" t="s">
        <v>24</v>
      </c>
    </row>
    <row r="355" spans="1:11" ht="42" customHeight="1">
      <c r="A355" s="2" t="s">
        <v>1125</v>
      </c>
      <c r="B355" s="2" t="s">
        <v>1126</v>
      </c>
      <c r="C355" s="2" t="s">
        <v>32</v>
      </c>
      <c r="D355" s="2" t="s">
        <v>33</v>
      </c>
      <c r="E355" s="5" t="s">
        <v>374</v>
      </c>
      <c r="F355" s="3" t="s">
        <v>375</v>
      </c>
      <c r="G355" s="3" t="s">
        <v>131</v>
      </c>
      <c r="H355" s="2" t="s">
        <v>56</v>
      </c>
      <c r="I355" s="2" t="s">
        <v>1127</v>
      </c>
      <c r="J355" s="3" t="str">
        <f>HYPERLINK("https://www.boe.es/gazeta/dias/1831/10/11/pdfs/GMD-1831-125.pdf#page=6","Abrir facsímil")</f>
        <v>Abrir facsímil</v>
      </c>
      <c r="K355" s="3" t="s">
        <v>58</v>
      </c>
    </row>
    <row r="356" spans="1:11" ht="42" customHeight="1">
      <c r="A356" s="2" t="s">
        <v>1128</v>
      </c>
      <c r="B356" s="2" t="s">
        <v>1129</v>
      </c>
      <c r="C356" s="2" t="s">
        <v>157</v>
      </c>
      <c r="D356" s="2" t="s">
        <v>18</v>
      </c>
      <c r="E356" s="5" t="s">
        <v>374</v>
      </c>
      <c r="F356" s="3" t="s">
        <v>375</v>
      </c>
      <c r="G356" s="3" t="s">
        <v>131</v>
      </c>
      <c r="H356" s="2" t="s">
        <v>56</v>
      </c>
      <c r="I356" s="2" t="s">
        <v>1130</v>
      </c>
      <c r="J356" s="3" t="str">
        <f>HYPERLINK("https://www.boe.es/gazeta/dias/1831/10/11/pdfs/GMD-1831-125.pdf#page=6","Abrir facsímil")</f>
        <v>Abrir facsímil</v>
      </c>
      <c r="K356" s="3" t="s">
        <v>58</v>
      </c>
    </row>
    <row r="357" spans="1:11" ht="42" customHeight="1">
      <c r="A357" s="2" t="s">
        <v>1131</v>
      </c>
      <c r="B357" s="2" t="s">
        <v>1132</v>
      </c>
      <c r="C357" s="2" t="s">
        <v>32</v>
      </c>
      <c r="D357" s="2" t="s">
        <v>33</v>
      </c>
      <c r="E357" s="5" t="s">
        <v>593</v>
      </c>
      <c r="F357" s="3" t="s">
        <v>594</v>
      </c>
      <c r="G357" s="3" t="s">
        <v>131</v>
      </c>
      <c r="H357" s="2" t="s">
        <v>56</v>
      </c>
      <c r="I357" s="2" t="s">
        <v>1133</v>
      </c>
      <c r="J357" s="3" t="str">
        <f>HYPERLINK("https://www.boe.es/gazeta/dias/1831/04/09/pdfs/GMD-1831-45.pdf#page=6","Abrir facsímil")</f>
        <v>Abrir facsímil</v>
      </c>
      <c r="K357" s="3" t="s">
        <v>58</v>
      </c>
    </row>
    <row r="358" spans="1:11" ht="42" customHeight="1">
      <c r="A358" s="2" t="s">
        <v>1134</v>
      </c>
      <c r="B358" s="2" t="s">
        <v>1134</v>
      </c>
      <c r="C358" s="2" t="s">
        <v>32</v>
      </c>
      <c r="D358" s="2" t="s">
        <v>33</v>
      </c>
      <c r="E358" s="5" t="s">
        <v>1043</v>
      </c>
      <c r="F358" s="3" t="s">
        <v>1044</v>
      </c>
      <c r="G358" s="3" t="s">
        <v>62</v>
      </c>
      <c r="H358" s="2" t="s">
        <v>56</v>
      </c>
      <c r="I358" s="2" t="s">
        <v>1135</v>
      </c>
      <c r="J358" s="3" t="str">
        <f>HYPERLINK("https://www.boe.es/gazeta/dias/1831/11/29/pdfs/GMD-1831-146.pdf#page=2","Abrir facsímil")</f>
        <v>Abrir facsímil</v>
      </c>
      <c r="K358" s="3" t="s">
        <v>58</v>
      </c>
    </row>
    <row r="359" spans="1:11" ht="42" customHeight="1">
      <c r="A359" s="2" t="s">
        <v>1136</v>
      </c>
      <c r="B359" s="2" t="s">
        <v>1137</v>
      </c>
      <c r="C359" s="2" t="s">
        <v>40</v>
      </c>
      <c r="D359" s="2" t="s">
        <v>18</v>
      </c>
      <c r="E359" s="5" t="s">
        <v>1138</v>
      </c>
      <c r="F359" s="3" t="s">
        <v>1139</v>
      </c>
      <c r="G359" s="3" t="s">
        <v>21</v>
      </c>
      <c r="H359" s="2" t="s">
        <v>22</v>
      </c>
      <c r="I359" s="2" t="s">
        <v>1140</v>
      </c>
      <c r="J359" s="3" t="str">
        <f>HYPERLINK("https://www.boe.es/gazeta/dias/1831/03/17/pdfs/GMD-1831-35.pdf#page=4","Abrir facsímil")</f>
        <v>Abrir facsímil</v>
      </c>
      <c r="K359" s="3" t="s">
        <v>24</v>
      </c>
    </row>
    <row r="360" spans="1:11" ht="42" customHeight="1">
      <c r="A360" s="2" t="s">
        <v>1141</v>
      </c>
      <c r="B360" s="2" t="s">
        <v>1142</v>
      </c>
      <c r="C360" s="2" t="s">
        <v>51</v>
      </c>
      <c r="D360" s="2" t="s">
        <v>52</v>
      </c>
      <c r="E360" s="5" t="s">
        <v>34</v>
      </c>
      <c r="F360" s="3" t="s">
        <v>35</v>
      </c>
      <c r="G360" s="3" t="s">
        <v>76</v>
      </c>
      <c r="H360" s="2" t="s">
        <v>56</v>
      </c>
      <c r="I360" s="2" t="s">
        <v>1143</v>
      </c>
      <c r="J360" s="3" t="str">
        <f>HYPERLINK("https://www.boe.es/gazeta/dias/1831/11/19/pdfs/GMD-1831-142.pdf#page=5","Abrir facsímil")</f>
        <v>Abrir facsímil</v>
      </c>
      <c r="K360" s="3" t="s">
        <v>58</v>
      </c>
    </row>
    <row r="361" spans="1:11" ht="42" customHeight="1">
      <c r="A361" s="2" t="s">
        <v>1144</v>
      </c>
      <c r="B361" s="2" t="s">
        <v>1145</v>
      </c>
      <c r="C361" s="2" t="s">
        <v>51</v>
      </c>
      <c r="D361" s="2" t="s">
        <v>244</v>
      </c>
      <c r="E361" s="5" t="s">
        <v>721</v>
      </c>
      <c r="F361" s="3" t="s">
        <v>952</v>
      </c>
      <c r="G361" s="3" t="s">
        <v>36</v>
      </c>
      <c r="H361" s="2" t="s">
        <v>56</v>
      </c>
      <c r="I361" s="2" t="s">
        <v>1146</v>
      </c>
      <c r="J361" s="3" t="str">
        <f>HYPERLINK("https://www.boe.es/gazeta/dias/1831/12/15/pdfs/GMD-1831-155E.pdf#page=1","Abrir facsímil")</f>
        <v>Abrir facsímil</v>
      </c>
      <c r="K361" s="3" t="s">
        <v>58</v>
      </c>
    </row>
    <row r="362" spans="1:11" ht="42" customHeight="1">
      <c r="A362" s="2" t="s">
        <v>1147</v>
      </c>
      <c r="B362" s="2" t="s">
        <v>1148</v>
      </c>
      <c r="C362" s="2" t="s">
        <v>32</v>
      </c>
      <c r="D362" s="2" t="s">
        <v>33</v>
      </c>
      <c r="E362" s="5" t="s">
        <v>186</v>
      </c>
      <c r="F362" s="3" t="s">
        <v>187</v>
      </c>
      <c r="G362" s="3" t="s">
        <v>131</v>
      </c>
      <c r="H362" s="2" t="s">
        <v>56</v>
      </c>
      <c r="I362" s="2" t="s">
        <v>1149</v>
      </c>
      <c r="J362" s="3" t="str">
        <f>HYPERLINK("https://www.boe.es/gazeta/dias/1831/10/08/pdfs/GMD-1831-124.pdf#page=6","Abrir facsímil")</f>
        <v>Abrir facsímil</v>
      </c>
      <c r="K362" s="3" t="s">
        <v>58</v>
      </c>
    </row>
    <row r="363" spans="1:11" ht="42" customHeight="1">
      <c r="A363" s="2" t="s">
        <v>1150</v>
      </c>
      <c r="B363" s="2" t="s">
        <v>1151</v>
      </c>
      <c r="C363" s="2" t="s">
        <v>157</v>
      </c>
      <c r="D363" s="2" t="s">
        <v>18</v>
      </c>
      <c r="E363" s="5" t="s">
        <v>281</v>
      </c>
      <c r="F363" s="3" t="s">
        <v>282</v>
      </c>
      <c r="G363" s="3" t="s">
        <v>21</v>
      </c>
      <c r="H363" s="2" t="s">
        <v>56</v>
      </c>
      <c r="I363" s="2" t="s">
        <v>1152</v>
      </c>
      <c r="J363" s="3" t="str">
        <f>HYPERLINK("https://www.boe.es/gazeta/dias/1831/03/08/pdfs/GMD-1831-29.pdf#page=4","Abrir facsímil")</f>
        <v>Abrir facsímil</v>
      </c>
      <c r="K363" s="3" t="s">
        <v>58</v>
      </c>
    </row>
    <row r="364" spans="1:11" ht="42" customHeight="1">
      <c r="A364" s="2" t="s">
        <v>1153</v>
      </c>
      <c r="B364" s="2" t="s">
        <v>1154</v>
      </c>
      <c r="C364" s="2" t="s">
        <v>17</v>
      </c>
      <c r="D364" s="2" t="s">
        <v>18</v>
      </c>
      <c r="E364" s="5" t="s">
        <v>169</v>
      </c>
      <c r="F364" s="3" t="s">
        <v>170</v>
      </c>
      <c r="G364" s="3" t="s">
        <v>1155</v>
      </c>
      <c r="H364" s="2" t="s">
        <v>56</v>
      </c>
      <c r="I364" s="2" t="s">
        <v>1156</v>
      </c>
      <c r="J364" s="3" t="str">
        <f>HYPERLINK("https://www.boe.es/gazeta/dias/1831/08/04/pdfs/GMD-1831-95.pdf#page=5","Abrir facsímil")</f>
        <v>Abrir facsímil</v>
      </c>
      <c r="K364" s="3" t="s">
        <v>58</v>
      </c>
    </row>
    <row r="365" spans="1:11" ht="42" customHeight="1">
      <c r="A365" s="2" t="s">
        <v>1157</v>
      </c>
      <c r="B365" s="2" t="s">
        <v>1158</v>
      </c>
      <c r="C365" s="2" t="s">
        <v>17</v>
      </c>
      <c r="D365" s="2" t="s">
        <v>18</v>
      </c>
      <c r="E365" s="5" t="s">
        <v>374</v>
      </c>
      <c r="F365" s="3" t="s">
        <v>375</v>
      </c>
      <c r="G365" s="3" t="s">
        <v>21</v>
      </c>
      <c r="H365" s="2" t="s">
        <v>56</v>
      </c>
      <c r="I365" s="2" t="s">
        <v>1159</v>
      </c>
      <c r="J365" s="3" t="str">
        <f>HYPERLINK("https://www.boe.es/gazeta/dias/1831/10/11/pdfs/GMD-1831-125.pdf#page=4","Abrir facsímil")</f>
        <v>Abrir facsímil</v>
      </c>
      <c r="K365" s="3" t="s">
        <v>58</v>
      </c>
    </row>
    <row r="366" spans="1:11" ht="42" customHeight="1">
      <c r="A366" s="2" t="s">
        <v>1160</v>
      </c>
      <c r="B366" s="2" t="s">
        <v>1161</v>
      </c>
      <c r="C366" s="2" t="s">
        <v>51</v>
      </c>
      <c r="D366" s="2" t="s">
        <v>52</v>
      </c>
      <c r="E366" s="5" t="s">
        <v>429</v>
      </c>
      <c r="F366" s="3" t="s">
        <v>430</v>
      </c>
      <c r="G366" s="3" t="s">
        <v>55</v>
      </c>
      <c r="H366" s="2" t="s">
        <v>56</v>
      </c>
      <c r="I366" s="2" t="s">
        <v>1162</v>
      </c>
      <c r="J366" s="3" t="str">
        <f>HYPERLINK("https://www.boe.es/gazeta/dias/1831/05/07/pdfs/GMD-1831-57.pdf#page=3","Abrir facsímil")</f>
        <v>Abrir facsímil</v>
      </c>
      <c r="K366" s="3" t="s">
        <v>58</v>
      </c>
    </row>
    <row r="367" spans="1:11" ht="42" customHeight="1">
      <c r="A367" s="2" t="s">
        <v>1163</v>
      </c>
      <c r="B367" s="2" t="s">
        <v>1164</v>
      </c>
      <c r="C367" s="2" t="s">
        <v>32</v>
      </c>
      <c r="D367" s="2" t="s">
        <v>33</v>
      </c>
      <c r="E367" s="5" t="s">
        <v>400</v>
      </c>
      <c r="F367" s="3" t="s">
        <v>401</v>
      </c>
      <c r="G367" s="3" t="s">
        <v>21</v>
      </c>
      <c r="H367" s="2" t="s">
        <v>56</v>
      </c>
      <c r="I367" s="2" t="s">
        <v>1165</v>
      </c>
      <c r="J367" s="3" t="str">
        <f>HYPERLINK("https://www.boe.es/gazeta/dias/1831/11/01/pdfs/GMD-1831-134.pdf#page=4","Abrir facsímil")</f>
        <v>Abrir facsímil</v>
      </c>
      <c r="K367" s="3" t="s">
        <v>58</v>
      </c>
    </row>
    <row r="368" spans="1:11" ht="42" customHeight="1">
      <c r="A368" s="2" t="s">
        <v>1166</v>
      </c>
      <c r="B368" s="2" t="s">
        <v>1167</v>
      </c>
      <c r="C368" s="2" t="s">
        <v>32</v>
      </c>
      <c r="D368" s="2" t="s">
        <v>33</v>
      </c>
      <c r="E368" s="5" t="s">
        <v>72</v>
      </c>
      <c r="F368" s="3" t="s">
        <v>73</v>
      </c>
      <c r="G368" s="3" t="s">
        <v>131</v>
      </c>
      <c r="H368" s="2" t="s">
        <v>22</v>
      </c>
      <c r="I368" s="2" t="s">
        <v>1168</v>
      </c>
      <c r="J368" s="3" t="str">
        <f>HYPERLINK("https://www.boe.es/gazeta/dias/1831/07/09/pdfs/GMD-1831-84.pdf#page=6","Abrir facsímil")</f>
        <v>Abrir facsímil</v>
      </c>
      <c r="K368" s="3" t="s">
        <v>24</v>
      </c>
    </row>
    <row r="369" spans="1:11" ht="42" customHeight="1">
      <c r="A369" s="2" t="s">
        <v>1169</v>
      </c>
      <c r="B369" s="2" t="s">
        <v>1170</v>
      </c>
      <c r="C369" s="2" t="s">
        <v>32</v>
      </c>
      <c r="D369" s="2" t="s">
        <v>33</v>
      </c>
      <c r="E369" s="5" t="s">
        <v>522</v>
      </c>
      <c r="F369" s="3" t="s">
        <v>523</v>
      </c>
      <c r="G369" s="3" t="s">
        <v>131</v>
      </c>
      <c r="H369" s="2" t="s">
        <v>56</v>
      </c>
      <c r="I369" s="2" t="s">
        <v>1171</v>
      </c>
      <c r="J369" s="3" t="str">
        <f>HYPERLINK("https://www.boe.es/gazeta/dias/1831/09/27/pdfs/GMD-1831-119.pdf#page=6","Abrir facsímil")</f>
        <v>Abrir facsímil</v>
      </c>
      <c r="K369" s="3" t="s">
        <v>58</v>
      </c>
    </row>
    <row r="370" spans="1:11" ht="42" customHeight="1">
      <c r="A370" s="2" t="s">
        <v>1172</v>
      </c>
      <c r="B370" s="2" t="s">
        <v>1172</v>
      </c>
      <c r="C370" s="2" t="s">
        <v>17</v>
      </c>
      <c r="D370" s="2" t="s">
        <v>18</v>
      </c>
      <c r="E370" s="5" t="s">
        <v>96</v>
      </c>
      <c r="F370" s="3" t="s">
        <v>97</v>
      </c>
      <c r="G370" s="3" t="s">
        <v>98</v>
      </c>
      <c r="H370" s="2" t="s">
        <v>56</v>
      </c>
      <c r="I370" s="2" t="s">
        <v>1173</v>
      </c>
      <c r="J370" s="3" t="str">
        <f>HYPERLINK("https://www.boe.es/gazeta/dias/1831/12/22/pdfs/GMD-1831-158.pdf#page=2","Abrir facsímil")</f>
        <v>Abrir facsímil</v>
      </c>
      <c r="K370" s="3" t="s">
        <v>58</v>
      </c>
    </row>
    <row r="371" spans="1:11" ht="42" customHeight="1">
      <c r="A371" s="2" t="s">
        <v>1174</v>
      </c>
      <c r="B371" s="2" t="s">
        <v>1175</v>
      </c>
      <c r="C371" s="2" t="s">
        <v>32</v>
      </c>
      <c r="D371" s="2" t="s">
        <v>33</v>
      </c>
      <c r="E371" s="5" t="s">
        <v>764</v>
      </c>
      <c r="F371" s="3" t="s">
        <v>765</v>
      </c>
      <c r="G371" s="3" t="s">
        <v>21</v>
      </c>
      <c r="H371" s="2" t="s">
        <v>56</v>
      </c>
      <c r="I371" s="2" t="s">
        <v>1176</v>
      </c>
      <c r="J371" s="3" t="str">
        <f>HYPERLINK("https://www.boe.es/gazeta/dias/1831/10/15/pdfs/GMD-1831-127.pdf#page=4","Abrir facsímil")</f>
        <v>Abrir facsímil</v>
      </c>
      <c r="K371" s="3" t="s">
        <v>58</v>
      </c>
    </row>
    <row r="372" spans="1:11" ht="42" customHeight="1">
      <c r="A372" s="2" t="s">
        <v>1177</v>
      </c>
      <c r="B372" s="2" t="s">
        <v>1177</v>
      </c>
      <c r="C372" s="2" t="s">
        <v>51</v>
      </c>
      <c r="D372" s="2" t="s">
        <v>52</v>
      </c>
      <c r="E372" s="5" t="s">
        <v>19</v>
      </c>
      <c r="F372" s="3" t="s">
        <v>20</v>
      </c>
      <c r="G372" s="3" t="s">
        <v>76</v>
      </c>
      <c r="H372" s="2" t="s">
        <v>56</v>
      </c>
      <c r="I372" s="2" t="s">
        <v>1178</v>
      </c>
      <c r="J372" s="3" t="str">
        <f>HYPERLINK("https://www.boe.es/gazeta/dias/1831/05/14/pdfs/GMD-1831-60.pdf#page=5","Abrir facsímil")</f>
        <v>Abrir facsímil</v>
      </c>
      <c r="K372" s="3" t="s">
        <v>58</v>
      </c>
    </row>
    <row r="373" spans="1:11" ht="42" customHeight="1">
      <c r="A373" s="2" t="s">
        <v>1179</v>
      </c>
      <c r="B373" s="2" t="s">
        <v>1180</v>
      </c>
      <c r="C373" s="2" t="s">
        <v>17</v>
      </c>
      <c r="D373" s="2" t="s">
        <v>18</v>
      </c>
      <c r="E373" s="5" t="s">
        <v>374</v>
      </c>
      <c r="F373" s="3" t="s">
        <v>375</v>
      </c>
      <c r="G373" s="3" t="s">
        <v>131</v>
      </c>
      <c r="H373" s="2" t="s">
        <v>56</v>
      </c>
      <c r="I373" s="2" t="s">
        <v>1181</v>
      </c>
      <c r="J373" s="3" t="str">
        <f>HYPERLINK("https://www.boe.es/gazeta/dias/1831/10/11/pdfs/GMD-1831-125.pdf#page=6","Abrir facsímil")</f>
        <v>Abrir facsímil</v>
      </c>
      <c r="K373" s="3" t="s">
        <v>58</v>
      </c>
    </row>
    <row r="374" spans="1:11" ht="42" customHeight="1">
      <c r="A374" s="2" t="s">
        <v>1182</v>
      </c>
      <c r="B374" s="2" t="s">
        <v>1183</v>
      </c>
      <c r="C374" s="2" t="s">
        <v>17</v>
      </c>
      <c r="D374" s="2" t="s">
        <v>18</v>
      </c>
      <c r="E374" s="5" t="s">
        <v>413</v>
      </c>
      <c r="F374" s="3" t="s">
        <v>414</v>
      </c>
      <c r="G374" s="3" t="s">
        <v>21</v>
      </c>
      <c r="H374" s="2" t="s">
        <v>56</v>
      </c>
      <c r="I374" s="2" t="s">
        <v>1184</v>
      </c>
      <c r="J374" s="3" t="str">
        <f>HYPERLINK("https://www.boe.es/gazeta/dias/1831/07/26/pdfs/GMD-1831-91.pdf#page=4","Abrir facsímil")</f>
        <v>Abrir facsímil</v>
      </c>
      <c r="K374" s="3" t="s">
        <v>58</v>
      </c>
    </row>
    <row r="375" spans="1:11" ht="42" customHeight="1">
      <c r="A375" s="2" t="s">
        <v>1185</v>
      </c>
      <c r="B375" s="2" t="s">
        <v>1186</v>
      </c>
      <c r="C375" s="2" t="s">
        <v>32</v>
      </c>
      <c r="D375" s="2" t="s">
        <v>33</v>
      </c>
      <c r="E375" s="5" t="s">
        <v>1187</v>
      </c>
      <c r="F375" s="3" t="s">
        <v>1188</v>
      </c>
      <c r="G375" s="3" t="s">
        <v>36</v>
      </c>
      <c r="H375" s="2" t="s">
        <v>22</v>
      </c>
      <c r="I375" s="2" t="s">
        <v>1189</v>
      </c>
      <c r="J375" s="3" t="str">
        <f>HYPERLINK("https://www.boe.es/gazeta/dias/1831/08/09/pdfs/GMD-1831-97.pdf#page=1","Abrir facsímil")</f>
        <v>Abrir facsímil</v>
      </c>
      <c r="K375" s="3" t="s">
        <v>24</v>
      </c>
    </row>
    <row r="376" spans="1:11" ht="42" customHeight="1">
      <c r="A376" s="2" t="s">
        <v>1190</v>
      </c>
      <c r="B376" s="2" t="s">
        <v>1190</v>
      </c>
      <c r="C376" s="2" t="s">
        <v>32</v>
      </c>
      <c r="D376" s="2" t="s">
        <v>33</v>
      </c>
      <c r="E376" s="5" t="s">
        <v>105</v>
      </c>
      <c r="F376" s="3" t="s">
        <v>106</v>
      </c>
      <c r="G376" s="3" t="s">
        <v>62</v>
      </c>
      <c r="H376" s="2" t="s">
        <v>56</v>
      </c>
      <c r="I376" s="2" t="s">
        <v>1191</v>
      </c>
      <c r="J376" s="3" t="str">
        <f>HYPERLINK("https://www.boe.es/gazeta/dias/1831/07/05/pdfs/GMD-1831-82.pdf#page=2","Abrir facsímil")</f>
        <v>Abrir facsímil</v>
      </c>
      <c r="K376" s="3" t="s">
        <v>58</v>
      </c>
    </row>
    <row r="377" spans="1:11" ht="42" customHeight="1">
      <c r="A377" s="2" t="s">
        <v>1190</v>
      </c>
      <c r="B377" s="2" t="s">
        <v>1190</v>
      </c>
      <c r="C377" s="2" t="s">
        <v>17</v>
      </c>
      <c r="D377" s="2" t="s">
        <v>18</v>
      </c>
      <c r="E377" s="5" t="s">
        <v>703</v>
      </c>
      <c r="F377" s="3" t="s">
        <v>704</v>
      </c>
      <c r="G377" s="3" t="s">
        <v>55</v>
      </c>
      <c r="H377" s="2" t="s">
        <v>56</v>
      </c>
      <c r="I377" s="2" t="s">
        <v>1192</v>
      </c>
      <c r="J377" s="3" t="str">
        <f>HYPERLINK("https://www.boe.es/gazeta/dias/1831/09/24/pdfs/GMD-1831-118.pdf#page=3","Abrir facsímil")</f>
        <v>Abrir facsímil</v>
      </c>
      <c r="K377" s="3" t="s">
        <v>58</v>
      </c>
    </row>
    <row r="378" spans="1:11" ht="42" customHeight="1">
      <c r="A378" s="2" t="s">
        <v>1190</v>
      </c>
      <c r="B378" s="2" t="s">
        <v>1190</v>
      </c>
      <c r="C378" s="2" t="s">
        <v>51</v>
      </c>
      <c r="D378" s="2" t="s">
        <v>52</v>
      </c>
      <c r="E378" s="5" t="s">
        <v>395</v>
      </c>
      <c r="F378" s="3" t="s">
        <v>396</v>
      </c>
      <c r="G378" s="3" t="s">
        <v>55</v>
      </c>
      <c r="H378" s="2" t="s">
        <v>56</v>
      </c>
      <c r="I378" s="2" t="s">
        <v>1193</v>
      </c>
      <c r="J378" s="3" t="str">
        <f>HYPERLINK("https://www.boe.es/gazeta/dias/1831/10/20/pdfs/GMD-1831-129.pdf#page=3","Abrir facsímil")</f>
        <v>Abrir facsímil</v>
      </c>
      <c r="K378" s="3" t="s">
        <v>58</v>
      </c>
    </row>
    <row r="379" spans="1:11" ht="42" customHeight="1">
      <c r="A379" s="2" t="s">
        <v>1190</v>
      </c>
      <c r="B379" s="2" t="s">
        <v>1190</v>
      </c>
      <c r="C379" s="2" t="s">
        <v>51</v>
      </c>
      <c r="D379" s="2" t="s">
        <v>52</v>
      </c>
      <c r="E379" s="5" t="s">
        <v>288</v>
      </c>
      <c r="F379" s="3" t="s">
        <v>289</v>
      </c>
      <c r="G379" s="3" t="s">
        <v>55</v>
      </c>
      <c r="H379" s="2" t="s">
        <v>56</v>
      </c>
      <c r="I379" s="2" t="s">
        <v>1194</v>
      </c>
      <c r="J379" s="3" t="str">
        <f>HYPERLINK("https://www.boe.es/gazeta/dias/1831/10/22/pdfs/GMD-1831-130.pdf#page=3","Abrir facsímil")</f>
        <v>Abrir facsímil</v>
      </c>
      <c r="K379" s="3" t="s">
        <v>58</v>
      </c>
    </row>
    <row r="380" spans="1:11" ht="42" customHeight="1">
      <c r="A380" s="2" t="s">
        <v>1190</v>
      </c>
      <c r="B380" s="2" t="s">
        <v>1190</v>
      </c>
      <c r="C380" s="2" t="s">
        <v>51</v>
      </c>
      <c r="D380" s="2" t="s">
        <v>52</v>
      </c>
      <c r="E380" s="5" t="s">
        <v>875</v>
      </c>
      <c r="F380" s="3" t="s">
        <v>876</v>
      </c>
      <c r="G380" s="3" t="s">
        <v>1195</v>
      </c>
      <c r="H380" s="2" t="s">
        <v>56</v>
      </c>
      <c r="I380" s="2" t="s">
        <v>1196</v>
      </c>
      <c r="J380" s="3" t="str">
        <f>HYPERLINK("https://www.boe.es/gazeta/dias/1831/10/25/pdfs/GMD-1831-131.pdf#page=2","Abrir facsímil")</f>
        <v>Abrir facsímil</v>
      </c>
      <c r="K380" s="3" t="s">
        <v>58</v>
      </c>
    </row>
    <row r="381" spans="1:11" ht="42" customHeight="1">
      <c r="A381" s="2" t="s">
        <v>1190</v>
      </c>
      <c r="B381" s="2" t="s">
        <v>1190</v>
      </c>
      <c r="C381" s="2" t="s">
        <v>32</v>
      </c>
      <c r="D381" s="2" t="s">
        <v>33</v>
      </c>
      <c r="E381" s="5" t="s">
        <v>1043</v>
      </c>
      <c r="F381" s="3" t="s">
        <v>1044</v>
      </c>
      <c r="G381" s="3" t="s">
        <v>36</v>
      </c>
      <c r="H381" s="2" t="s">
        <v>56</v>
      </c>
      <c r="I381" s="2" t="s">
        <v>1197</v>
      </c>
      <c r="J381" s="3" t="str">
        <f>HYPERLINK("https://www.boe.es/gazeta/dias/1831/11/29/pdfs/GMD-1831-146.pdf#page=1","Abrir facsímil")</f>
        <v>Abrir facsímil</v>
      </c>
      <c r="K381" s="3" t="s">
        <v>58</v>
      </c>
    </row>
    <row r="382" spans="1:11" ht="42" customHeight="1">
      <c r="A382" s="2" t="s">
        <v>1198</v>
      </c>
      <c r="B382" s="2" t="s">
        <v>1198</v>
      </c>
      <c r="C382" s="2" t="s">
        <v>32</v>
      </c>
      <c r="D382" s="2" t="s">
        <v>33</v>
      </c>
      <c r="E382" s="5" t="s">
        <v>733</v>
      </c>
      <c r="F382" s="3" t="s">
        <v>734</v>
      </c>
      <c r="G382" s="3" t="s">
        <v>62</v>
      </c>
      <c r="H382" s="2" t="s">
        <v>56</v>
      </c>
      <c r="I382" s="2" t="s">
        <v>1199</v>
      </c>
      <c r="J382" s="3" t="str">
        <f>HYPERLINK("https://www.boe.es/gazeta/dias/1831/05/26/pdfs/GMD-1831-65.pdf#page=2","Abrir facsímil")</f>
        <v>Abrir facsímil</v>
      </c>
      <c r="K382" s="3" t="s">
        <v>58</v>
      </c>
    </row>
    <row r="383" spans="1:11" ht="42" customHeight="1">
      <c r="A383" s="2" t="s">
        <v>1200</v>
      </c>
      <c r="B383" s="2" t="s">
        <v>1200</v>
      </c>
      <c r="C383" s="2" t="s">
        <v>32</v>
      </c>
      <c r="D383" s="2" t="s">
        <v>33</v>
      </c>
      <c r="E383" s="5" t="s">
        <v>146</v>
      </c>
      <c r="F383" s="3" t="s">
        <v>147</v>
      </c>
      <c r="G383" s="3" t="s">
        <v>36</v>
      </c>
      <c r="H383" s="2" t="s">
        <v>56</v>
      </c>
      <c r="I383" s="2" t="s">
        <v>1201</v>
      </c>
      <c r="J383" s="3" t="str">
        <f>HYPERLINK("https://www.boe.es/gazeta/dias/1831/12/13/pdfs/GMD-1831-153.pdf#page=1","Abrir facsímil")</f>
        <v>Abrir facsímil</v>
      </c>
      <c r="K383" s="3" t="s">
        <v>58</v>
      </c>
    </row>
    <row r="384" spans="1:11" ht="42" customHeight="1">
      <c r="A384" s="2" t="s">
        <v>1202</v>
      </c>
      <c r="B384" s="2" t="s">
        <v>1203</v>
      </c>
      <c r="C384" s="2" t="s">
        <v>17</v>
      </c>
      <c r="D384" s="2" t="s">
        <v>18</v>
      </c>
      <c r="E384" s="5" t="s">
        <v>228</v>
      </c>
      <c r="F384" s="3" t="s">
        <v>229</v>
      </c>
      <c r="G384" s="3" t="s">
        <v>230</v>
      </c>
      <c r="H384" s="2" t="s">
        <v>56</v>
      </c>
      <c r="I384" s="2" t="s">
        <v>1204</v>
      </c>
      <c r="J384" s="3" t="str">
        <f>HYPERLINK("https://www.boe.es/gazeta/dias/1831/06/07/pdfs/GMD-1831-70.pdf#page=4","Abrir facsímil")</f>
        <v>Abrir facsímil</v>
      </c>
      <c r="K384" s="3" t="s">
        <v>58</v>
      </c>
    </row>
    <row r="385" spans="1:11" ht="42" customHeight="1">
      <c r="A385" s="2" t="s">
        <v>1205</v>
      </c>
      <c r="B385" s="2" t="s">
        <v>1206</v>
      </c>
      <c r="C385" s="2" t="s">
        <v>32</v>
      </c>
      <c r="D385" s="2" t="s">
        <v>33</v>
      </c>
      <c r="E385" s="5" t="s">
        <v>146</v>
      </c>
      <c r="F385" s="3" t="s">
        <v>147</v>
      </c>
      <c r="G385" s="3" t="s">
        <v>36</v>
      </c>
      <c r="H385" s="2" t="s">
        <v>56</v>
      </c>
      <c r="I385" s="2" t="s">
        <v>1207</v>
      </c>
      <c r="J385" s="3" t="str">
        <f>HYPERLINK("https://www.boe.es/gazeta/dias/1831/12/13/pdfs/GMD-1831-153.pdf#page=1","Abrir facsímil")</f>
        <v>Abrir facsímil</v>
      </c>
      <c r="K385" s="3" t="s">
        <v>58</v>
      </c>
    </row>
    <row r="386" spans="1:11" ht="42" customHeight="1">
      <c r="A386" s="2" t="s">
        <v>1208</v>
      </c>
      <c r="B386" s="2" t="s">
        <v>1208</v>
      </c>
      <c r="C386" s="2" t="s">
        <v>32</v>
      </c>
      <c r="D386" s="2" t="s">
        <v>33</v>
      </c>
      <c r="E386" s="5" t="s">
        <v>851</v>
      </c>
      <c r="F386" s="3" t="s">
        <v>852</v>
      </c>
      <c r="G386" s="3" t="s">
        <v>62</v>
      </c>
      <c r="H386" s="2" t="s">
        <v>56</v>
      </c>
      <c r="I386" s="2" t="s">
        <v>1209</v>
      </c>
      <c r="J386" s="3" t="str">
        <f>HYPERLINK("https://www.boe.es/gazeta/dias/1831/01/13/pdfs/GMD-1831-6.pdf#page=2","Abrir facsímil")</f>
        <v>Abrir facsímil</v>
      </c>
      <c r="K386" s="3" t="s">
        <v>58</v>
      </c>
    </row>
    <row r="387" spans="1:11" ht="42" customHeight="1">
      <c r="A387" s="2" t="s">
        <v>1210</v>
      </c>
      <c r="B387" s="2" t="s">
        <v>1210</v>
      </c>
      <c r="C387" s="2" t="s">
        <v>32</v>
      </c>
      <c r="D387" s="2" t="s">
        <v>33</v>
      </c>
      <c r="E387" s="5" t="s">
        <v>872</v>
      </c>
      <c r="F387" s="3" t="s">
        <v>873</v>
      </c>
      <c r="G387" s="3" t="s">
        <v>62</v>
      </c>
      <c r="H387" s="2" t="s">
        <v>56</v>
      </c>
      <c r="I387" s="2" t="s">
        <v>1211</v>
      </c>
      <c r="J387" s="3" t="str">
        <f>HYPERLINK("https://www.boe.es/gazeta/dias/1831/02/22/pdfs/GMD-1831-23.pdf#page=2","Abrir facsímil")</f>
        <v>Abrir facsímil</v>
      </c>
      <c r="K387" s="3" t="s">
        <v>58</v>
      </c>
    </row>
    <row r="388" spans="1:11" ht="42" customHeight="1">
      <c r="A388" s="2" t="s">
        <v>1212</v>
      </c>
      <c r="B388" s="2" t="s">
        <v>1212</v>
      </c>
      <c r="C388" s="2" t="s">
        <v>32</v>
      </c>
      <c r="D388" s="2" t="s">
        <v>33</v>
      </c>
      <c r="E388" s="5" t="s">
        <v>563</v>
      </c>
      <c r="F388" s="3" t="s">
        <v>564</v>
      </c>
      <c r="G388" s="3" t="s">
        <v>21</v>
      </c>
      <c r="H388" s="2" t="s">
        <v>56</v>
      </c>
      <c r="I388" s="2" t="s">
        <v>1213</v>
      </c>
      <c r="J388" s="3" t="str">
        <f>HYPERLINK("https://www.boe.es/gazeta/dias/1831/02/10/pdfs/GMD-1831-18.pdf#page=4","Abrir facsímil")</f>
        <v>Abrir facsímil</v>
      </c>
      <c r="K388" s="3" t="s">
        <v>58</v>
      </c>
    </row>
    <row r="389" spans="1:11" ht="42" customHeight="1">
      <c r="A389" s="2" t="s">
        <v>1212</v>
      </c>
      <c r="B389" s="2" t="s">
        <v>1212</v>
      </c>
      <c r="C389" s="2" t="s">
        <v>32</v>
      </c>
      <c r="D389" s="2" t="s">
        <v>33</v>
      </c>
      <c r="E389" s="5" t="s">
        <v>1214</v>
      </c>
      <c r="F389" s="3" t="s">
        <v>1215</v>
      </c>
      <c r="G389" s="3" t="s">
        <v>21</v>
      </c>
      <c r="H389" s="2" t="s">
        <v>56</v>
      </c>
      <c r="I389" s="2" t="s">
        <v>1216</v>
      </c>
      <c r="J389" s="3" t="str">
        <f>HYPERLINK("https://www.boe.es/gazeta/dias/1831/03/10/pdfs/GMD-1831-31.pdf#page=4","Abrir facsímil")</f>
        <v>Abrir facsímil</v>
      </c>
      <c r="K389" s="3" t="s">
        <v>58</v>
      </c>
    </row>
    <row r="390" spans="1:11" ht="42" customHeight="1">
      <c r="A390" s="2" t="s">
        <v>1212</v>
      </c>
      <c r="B390" s="2" t="s">
        <v>1212</v>
      </c>
      <c r="C390" s="2" t="s">
        <v>32</v>
      </c>
      <c r="D390" s="2" t="s">
        <v>33</v>
      </c>
      <c r="E390" s="5" t="s">
        <v>245</v>
      </c>
      <c r="F390" s="3" t="s">
        <v>886</v>
      </c>
      <c r="G390" s="3" t="s">
        <v>55</v>
      </c>
      <c r="H390" s="2" t="s">
        <v>56</v>
      </c>
      <c r="I390" s="2" t="s">
        <v>1217</v>
      </c>
      <c r="J390" s="3" t="str">
        <f>HYPERLINK("https://www.boe.es/gazeta/dias/1831/03/12/pdfs/GMD-1831-32.pdf#page=3","Abrir facsímil")</f>
        <v>Abrir facsímil</v>
      </c>
      <c r="K390" s="3" t="s">
        <v>58</v>
      </c>
    </row>
    <row r="391" spans="1:11" ht="42" customHeight="1">
      <c r="A391" s="2" t="s">
        <v>1212</v>
      </c>
      <c r="B391" s="2" t="s">
        <v>1212</v>
      </c>
      <c r="C391" s="2" t="s">
        <v>32</v>
      </c>
      <c r="D391" s="2" t="s">
        <v>33</v>
      </c>
      <c r="E391" s="5" t="s">
        <v>334</v>
      </c>
      <c r="F391" s="3" t="s">
        <v>335</v>
      </c>
      <c r="G391" s="3" t="s">
        <v>36</v>
      </c>
      <c r="H391" s="2" t="s">
        <v>56</v>
      </c>
      <c r="I391" s="2" t="s">
        <v>1218</v>
      </c>
      <c r="J391" s="3" t="str">
        <f>HYPERLINK("https://www.boe.es/gazeta/dias/1831/03/26/pdfs/GMD-1831-39.pdf#page=1","Abrir facsímil")</f>
        <v>Abrir facsímil</v>
      </c>
      <c r="K391" s="3" t="s">
        <v>58</v>
      </c>
    </row>
    <row r="392" spans="1:11" ht="42" customHeight="1">
      <c r="A392" s="2" t="s">
        <v>1212</v>
      </c>
      <c r="B392" s="2" t="s">
        <v>1212</v>
      </c>
      <c r="C392" s="2" t="s">
        <v>32</v>
      </c>
      <c r="D392" s="2" t="s">
        <v>33</v>
      </c>
      <c r="E392" s="5" t="s">
        <v>593</v>
      </c>
      <c r="F392" s="3" t="s">
        <v>594</v>
      </c>
      <c r="G392" s="3" t="s">
        <v>131</v>
      </c>
      <c r="H392" s="2" t="s">
        <v>56</v>
      </c>
      <c r="I392" s="2" t="s">
        <v>1219</v>
      </c>
      <c r="J392" s="3" t="str">
        <f>HYPERLINK("https://www.boe.es/gazeta/dias/1831/04/09/pdfs/GMD-1831-45.pdf#page=6","Abrir facsímil")</f>
        <v>Abrir facsímil</v>
      </c>
      <c r="K392" s="3" t="s">
        <v>58</v>
      </c>
    </row>
    <row r="393" spans="1:11" ht="42" customHeight="1">
      <c r="A393" s="2" t="s">
        <v>1212</v>
      </c>
      <c r="B393" s="2" t="s">
        <v>1212</v>
      </c>
      <c r="C393" s="2" t="s">
        <v>32</v>
      </c>
      <c r="D393" s="2" t="s">
        <v>33</v>
      </c>
      <c r="E393" s="5" t="s">
        <v>228</v>
      </c>
      <c r="F393" s="3" t="s">
        <v>229</v>
      </c>
      <c r="G393" s="3" t="s">
        <v>36</v>
      </c>
      <c r="H393" s="2" t="s">
        <v>56</v>
      </c>
      <c r="I393" s="2" t="s">
        <v>1220</v>
      </c>
      <c r="J393" s="3" t="str">
        <f>HYPERLINK("https://www.boe.es/gazeta/dias/1831/06/07/pdfs/GMD-1831-70.pdf#page=1","Abrir facsímil")</f>
        <v>Abrir facsímil</v>
      </c>
      <c r="K393" s="3" t="s">
        <v>58</v>
      </c>
    </row>
    <row r="394" spans="1:11" ht="42" customHeight="1">
      <c r="A394" s="2" t="s">
        <v>1212</v>
      </c>
      <c r="B394" s="2" t="s">
        <v>1212</v>
      </c>
      <c r="C394" s="2" t="s">
        <v>32</v>
      </c>
      <c r="D394" s="2" t="s">
        <v>33</v>
      </c>
      <c r="E394" s="5" t="s">
        <v>725</v>
      </c>
      <c r="F394" s="3" t="s">
        <v>726</v>
      </c>
      <c r="G394" s="3" t="s">
        <v>250</v>
      </c>
      <c r="H394" s="2" t="s">
        <v>56</v>
      </c>
      <c r="I394" s="2" t="s">
        <v>1221</v>
      </c>
      <c r="J394" s="3" t="str">
        <f>HYPERLINK("https://www.boe.es/gazeta/dias/1831/07/30/pdfs/GMD-1831-93.pdf#page=7","Abrir facsímil")</f>
        <v>Abrir facsímil</v>
      </c>
      <c r="K394" s="3" t="s">
        <v>58</v>
      </c>
    </row>
    <row r="395" spans="1:11" ht="42" customHeight="1">
      <c r="A395" s="2" t="s">
        <v>1222</v>
      </c>
      <c r="B395" s="2" t="s">
        <v>1222</v>
      </c>
      <c r="C395" s="2" t="s">
        <v>32</v>
      </c>
      <c r="D395" s="2" t="s">
        <v>33</v>
      </c>
      <c r="E395" s="5" t="s">
        <v>568</v>
      </c>
      <c r="F395" s="3" t="s">
        <v>569</v>
      </c>
      <c r="G395" s="3" t="s">
        <v>21</v>
      </c>
      <c r="H395" s="2" t="s">
        <v>56</v>
      </c>
      <c r="I395" s="2" t="s">
        <v>1223</v>
      </c>
      <c r="J395" s="3" t="str">
        <f>HYPERLINK("https://www.boe.es/gazeta/dias/1831/12/17/pdfs/GMD-1831-156.pdf#page=4","Abrir facsímil")</f>
        <v>Abrir facsímil</v>
      </c>
      <c r="K395" s="3" t="s">
        <v>58</v>
      </c>
    </row>
    <row r="396" spans="1:11" ht="42" customHeight="1">
      <c r="A396" s="2" t="s">
        <v>1224</v>
      </c>
      <c r="B396" s="2" t="s">
        <v>1224</v>
      </c>
      <c r="C396" s="2" t="s">
        <v>32</v>
      </c>
      <c r="D396" s="2" t="s">
        <v>33</v>
      </c>
      <c r="E396" s="5" t="s">
        <v>1225</v>
      </c>
      <c r="F396" s="3" t="s">
        <v>1226</v>
      </c>
      <c r="G396" s="3" t="s">
        <v>36</v>
      </c>
      <c r="H396" s="2" t="s">
        <v>56</v>
      </c>
      <c r="I396" s="2" t="s">
        <v>1227</v>
      </c>
      <c r="J396" s="3" t="str">
        <f>HYPERLINK("https://www.boe.es/gazeta/dias/1831/05/24/pdfs/GMD-1831-64.pdf#page=1","Abrir facsímil")</f>
        <v>Abrir facsímil</v>
      </c>
      <c r="K396" s="3" t="s">
        <v>58</v>
      </c>
    </row>
    <row r="397" spans="1:11" ht="42" customHeight="1">
      <c r="A397" s="2" t="s">
        <v>1224</v>
      </c>
      <c r="B397" s="2" t="s">
        <v>1224</v>
      </c>
      <c r="C397" s="2" t="s">
        <v>32</v>
      </c>
      <c r="D397" s="2" t="s">
        <v>33</v>
      </c>
      <c r="E397" s="5" t="s">
        <v>1225</v>
      </c>
      <c r="F397" s="3" t="s">
        <v>1226</v>
      </c>
      <c r="G397" s="3" t="s">
        <v>62</v>
      </c>
      <c r="H397" s="2" t="s">
        <v>56</v>
      </c>
      <c r="I397" s="2" t="s">
        <v>1228</v>
      </c>
      <c r="J397" s="3" t="str">
        <f>HYPERLINK("https://www.boe.es/gazeta/dias/1831/05/24/pdfs/GMD-1831-64.pdf#page=2","Abrir facsímil")</f>
        <v>Abrir facsímil</v>
      </c>
      <c r="K397" s="3" t="s">
        <v>58</v>
      </c>
    </row>
    <row r="398" spans="1:11" ht="42" customHeight="1">
      <c r="A398" s="2" t="s">
        <v>1224</v>
      </c>
      <c r="B398" s="2" t="s">
        <v>1224</v>
      </c>
      <c r="C398" s="2" t="s">
        <v>51</v>
      </c>
      <c r="D398" s="2" t="s">
        <v>52</v>
      </c>
      <c r="E398" s="5" t="s">
        <v>27</v>
      </c>
      <c r="F398" s="3" t="s">
        <v>28</v>
      </c>
      <c r="G398" s="3" t="s">
        <v>36</v>
      </c>
      <c r="H398" s="2" t="s">
        <v>56</v>
      </c>
      <c r="I398" s="2" t="s">
        <v>1229</v>
      </c>
      <c r="J398" s="3" t="str">
        <f>HYPERLINK("https://www.boe.es/gazeta/dias/1831/05/31/pdfs/GMD-1831-67.pdf#page=1","Abrir facsímil")</f>
        <v>Abrir facsímil</v>
      </c>
      <c r="K398" s="3" t="s">
        <v>58</v>
      </c>
    </row>
    <row r="399" spans="1:11" ht="42" customHeight="1">
      <c r="A399" s="2" t="s">
        <v>1224</v>
      </c>
      <c r="B399" s="2" t="s">
        <v>1224</v>
      </c>
      <c r="C399" s="2" t="s">
        <v>17</v>
      </c>
      <c r="D399" s="2" t="s">
        <v>18</v>
      </c>
      <c r="E399" s="5" t="s">
        <v>1230</v>
      </c>
      <c r="F399" s="3" t="s">
        <v>1231</v>
      </c>
      <c r="G399" s="3" t="s">
        <v>62</v>
      </c>
      <c r="H399" s="2" t="s">
        <v>56</v>
      </c>
      <c r="I399" s="2" t="s">
        <v>1232</v>
      </c>
      <c r="J399" s="3" t="str">
        <f>HYPERLINK("https://www.boe.es/gazeta/dias/1831/11/10/pdfs/GMD-1831-138.pdf#page=2","Abrir facsímil")</f>
        <v>Abrir facsímil</v>
      </c>
      <c r="K399" s="3" t="s">
        <v>58</v>
      </c>
    </row>
    <row r="400" spans="1:11" ht="42" customHeight="1">
      <c r="A400" s="2" t="s">
        <v>1224</v>
      </c>
      <c r="B400" s="2" t="s">
        <v>1224</v>
      </c>
      <c r="C400" s="2" t="s">
        <v>51</v>
      </c>
      <c r="D400" s="2" t="s">
        <v>52</v>
      </c>
      <c r="E400" s="5" t="s">
        <v>721</v>
      </c>
      <c r="F400" s="3" t="s">
        <v>722</v>
      </c>
      <c r="G400" s="3" t="s">
        <v>62</v>
      </c>
      <c r="H400" s="2" t="s">
        <v>56</v>
      </c>
      <c r="I400" s="2" t="s">
        <v>1233</v>
      </c>
      <c r="J400" s="3" t="str">
        <f>HYPERLINK("https://www.boe.es/gazeta/dias/1831/12/15/pdfs/GMD-1831-154.pdf#page=2","Abrir facsímil")</f>
        <v>Abrir facsímil</v>
      </c>
      <c r="K400" s="3" t="s">
        <v>58</v>
      </c>
    </row>
    <row r="401" spans="1:11" ht="42" customHeight="1">
      <c r="A401" s="2" t="s">
        <v>1234</v>
      </c>
      <c r="B401" s="2" t="s">
        <v>1234</v>
      </c>
      <c r="C401" s="2" t="s">
        <v>32</v>
      </c>
      <c r="D401" s="2" t="s">
        <v>33</v>
      </c>
      <c r="E401" s="5" t="s">
        <v>297</v>
      </c>
      <c r="F401" s="3" t="s">
        <v>298</v>
      </c>
      <c r="G401" s="3" t="s">
        <v>299</v>
      </c>
      <c r="H401" s="2" t="s">
        <v>56</v>
      </c>
      <c r="I401" s="2" t="s">
        <v>1235</v>
      </c>
      <c r="J401" s="3" t="str">
        <f>HYPERLINK("https://www.boe.es/gazeta/dias/1831/11/24/pdfs/GMD-1831-144.pdf#page=4","Abrir facsímil")</f>
        <v>Abrir facsímil</v>
      </c>
      <c r="K401" s="3" t="s">
        <v>58</v>
      </c>
    </row>
    <row r="402" spans="1:11" ht="42" customHeight="1">
      <c r="A402" s="2" t="s">
        <v>1236</v>
      </c>
      <c r="B402" s="2" t="s">
        <v>1236</v>
      </c>
      <c r="C402" s="2" t="s">
        <v>51</v>
      </c>
      <c r="D402" s="2" t="s">
        <v>52</v>
      </c>
      <c r="E402" s="5" t="s">
        <v>563</v>
      </c>
      <c r="F402" s="3" t="s">
        <v>564</v>
      </c>
      <c r="G402" s="3" t="s">
        <v>21</v>
      </c>
      <c r="H402" s="2" t="s">
        <v>56</v>
      </c>
      <c r="I402" s="2" t="s">
        <v>1237</v>
      </c>
      <c r="J402" s="3" t="str">
        <f>HYPERLINK("https://www.boe.es/gazeta/dias/1831/02/10/pdfs/GMD-1831-18.pdf#page=4","Abrir facsímil")</f>
        <v>Abrir facsímil</v>
      </c>
      <c r="K402" s="3" t="s">
        <v>58</v>
      </c>
    </row>
    <row r="403" spans="1:11" ht="42" customHeight="1">
      <c r="A403" s="2" t="s">
        <v>1238</v>
      </c>
      <c r="B403" s="2" t="s">
        <v>1239</v>
      </c>
      <c r="C403" s="2" t="s">
        <v>32</v>
      </c>
      <c r="D403" s="2" t="s">
        <v>33</v>
      </c>
      <c r="E403" s="5" t="s">
        <v>297</v>
      </c>
      <c r="F403" s="3" t="s">
        <v>298</v>
      </c>
      <c r="G403" s="3" t="s">
        <v>299</v>
      </c>
      <c r="H403" s="2" t="s">
        <v>56</v>
      </c>
      <c r="I403" s="2" t="s">
        <v>1240</v>
      </c>
      <c r="J403" s="3" t="str">
        <f>HYPERLINK("https://www.boe.es/gazeta/dias/1831/11/24/pdfs/GMD-1831-144.pdf#page=4","Abrir facsímil")</f>
        <v>Abrir facsímil</v>
      </c>
      <c r="K403" s="3" t="s">
        <v>58</v>
      </c>
    </row>
    <row r="404" spans="1:11" ht="42" customHeight="1">
      <c r="A404" s="2" t="s">
        <v>1241</v>
      </c>
      <c r="B404" s="2" t="s">
        <v>1242</v>
      </c>
      <c r="C404" s="2" t="s">
        <v>157</v>
      </c>
      <c r="D404" s="2" t="s">
        <v>18</v>
      </c>
      <c r="E404" s="5" t="s">
        <v>85</v>
      </c>
      <c r="F404" s="3" t="s">
        <v>86</v>
      </c>
      <c r="G404" s="3" t="s">
        <v>21</v>
      </c>
      <c r="H404" s="2" t="s">
        <v>56</v>
      </c>
      <c r="I404" s="2" t="s">
        <v>1243</v>
      </c>
      <c r="J404" s="3" t="str">
        <f>HYPERLINK("https://www.boe.es/gazeta/dias/1831/09/20/pdfs/GMD-1831-116.pdf#page=4","Abrir facsímil")</f>
        <v>Abrir facsímil</v>
      </c>
      <c r="K404" s="3" t="s">
        <v>58</v>
      </c>
    </row>
    <row r="405" spans="1:11" ht="42" customHeight="1">
      <c r="A405" s="2" t="s">
        <v>1244</v>
      </c>
      <c r="B405" s="2" t="s">
        <v>1244</v>
      </c>
      <c r="C405" s="2" t="s">
        <v>32</v>
      </c>
      <c r="D405" s="2" t="s">
        <v>33</v>
      </c>
      <c r="E405" s="5" t="s">
        <v>292</v>
      </c>
      <c r="F405" s="3" t="s">
        <v>293</v>
      </c>
      <c r="G405" s="3" t="s">
        <v>1245</v>
      </c>
      <c r="H405" s="2" t="s">
        <v>56</v>
      </c>
      <c r="I405" s="2" t="s">
        <v>1246</v>
      </c>
      <c r="J405" s="3" t="str">
        <f>HYPERLINK("https://www.boe.es/gazeta/dias/1831/04/07/pdfs/GMD-1831-44.pdf#page=2","Abrir facsímil")</f>
        <v>Abrir facsímil</v>
      </c>
      <c r="K405" s="3" t="s">
        <v>58</v>
      </c>
    </row>
    <row r="406" spans="1:11" ht="42" customHeight="1">
      <c r="A406" s="2" t="s">
        <v>1244</v>
      </c>
      <c r="B406" s="2" t="s">
        <v>1244</v>
      </c>
      <c r="C406" s="2" t="s">
        <v>67</v>
      </c>
      <c r="D406" s="2" t="s">
        <v>18</v>
      </c>
      <c r="E406" s="5" t="s">
        <v>493</v>
      </c>
      <c r="F406" s="3" t="s">
        <v>494</v>
      </c>
      <c r="G406" s="3" t="s">
        <v>62</v>
      </c>
      <c r="H406" s="2" t="s">
        <v>56</v>
      </c>
      <c r="I406" s="2" t="s">
        <v>1247</v>
      </c>
      <c r="J406" s="3" t="str">
        <f>HYPERLINK("https://www.boe.es/gazeta/dias/1831/04/28/pdfs/GMD-1831-53.pdf#page=2","Abrir facsímil")</f>
        <v>Abrir facsímil</v>
      </c>
      <c r="K406" s="3" t="s">
        <v>58</v>
      </c>
    </row>
    <row r="407" spans="1:11" ht="42" customHeight="1">
      <c r="A407" s="2" t="s">
        <v>1248</v>
      </c>
      <c r="B407" s="2" t="s">
        <v>1248</v>
      </c>
      <c r="C407" s="2" t="s">
        <v>51</v>
      </c>
      <c r="D407" s="2" t="s">
        <v>52</v>
      </c>
      <c r="E407" s="5" t="s">
        <v>1138</v>
      </c>
      <c r="F407" s="3" t="s">
        <v>1139</v>
      </c>
      <c r="G407" s="3" t="s">
        <v>36</v>
      </c>
      <c r="H407" s="2" t="s">
        <v>56</v>
      </c>
      <c r="I407" s="2" t="s">
        <v>1249</v>
      </c>
      <c r="J407" s="3" t="str">
        <f>HYPERLINK("https://www.boe.es/gazeta/dias/1831/03/17/pdfs/GMD-1831-35.pdf#page=1","Abrir facsímil")</f>
        <v>Abrir facsímil</v>
      </c>
      <c r="K407" s="3" t="s">
        <v>58</v>
      </c>
    </row>
    <row r="408" spans="1:11" ht="42" customHeight="1">
      <c r="A408" s="2" t="s">
        <v>1250</v>
      </c>
      <c r="B408" s="2" t="s">
        <v>1250</v>
      </c>
      <c r="C408" s="2" t="s">
        <v>32</v>
      </c>
      <c r="D408" s="2" t="s">
        <v>33</v>
      </c>
      <c r="E408" s="5" t="s">
        <v>361</v>
      </c>
      <c r="F408" s="3" t="s">
        <v>362</v>
      </c>
      <c r="G408" s="3" t="s">
        <v>36</v>
      </c>
      <c r="H408" s="2" t="s">
        <v>56</v>
      </c>
      <c r="I408" s="2" t="s">
        <v>1251</v>
      </c>
      <c r="J408" s="3" t="str">
        <f>HYPERLINK("https://www.boe.es/gazeta/dias/1831/06/18/pdfs/GMD-1831-75.pdf#page=1","Abrir facsímil")</f>
        <v>Abrir facsímil</v>
      </c>
      <c r="K408" s="3" t="s">
        <v>58</v>
      </c>
    </row>
    <row r="409" spans="1:11" ht="42" customHeight="1">
      <c r="A409" s="2" t="s">
        <v>1250</v>
      </c>
      <c r="B409" s="2" t="s">
        <v>1250</v>
      </c>
      <c r="C409" s="2" t="s">
        <v>81</v>
      </c>
      <c r="D409" s="2" t="s">
        <v>18</v>
      </c>
      <c r="E409" s="5" t="s">
        <v>400</v>
      </c>
      <c r="F409" s="3" t="s">
        <v>401</v>
      </c>
      <c r="G409" s="3" t="s">
        <v>21</v>
      </c>
      <c r="H409" s="2" t="s">
        <v>56</v>
      </c>
      <c r="I409" s="2" t="s">
        <v>1252</v>
      </c>
      <c r="J409" s="3" t="str">
        <f>HYPERLINK("https://www.boe.es/gazeta/dias/1831/11/01/pdfs/GMD-1831-134.pdf#page=4","Abrir facsímil")</f>
        <v>Abrir facsímil</v>
      </c>
      <c r="K409" s="3" t="s">
        <v>58</v>
      </c>
    </row>
    <row r="410" spans="1:11" ht="42" customHeight="1">
      <c r="A410" s="2" t="s">
        <v>1253</v>
      </c>
      <c r="B410" s="2" t="s">
        <v>1254</v>
      </c>
      <c r="C410" s="2" t="s">
        <v>81</v>
      </c>
      <c r="D410" s="2" t="s">
        <v>18</v>
      </c>
      <c r="E410" s="5" t="s">
        <v>259</v>
      </c>
      <c r="F410" s="3" t="s">
        <v>260</v>
      </c>
      <c r="G410" s="3" t="s">
        <v>21</v>
      </c>
      <c r="H410" s="2" t="s">
        <v>56</v>
      </c>
      <c r="I410" s="2" t="s">
        <v>1255</v>
      </c>
      <c r="J410" s="3" t="str">
        <f>HYPERLINK("https://www.boe.es/gazeta/dias/1831/11/03/pdfs/GMD-1831-135.pdf#page=4","Abrir facsímil")</f>
        <v>Abrir facsímil</v>
      </c>
      <c r="K410" s="3" t="s">
        <v>58</v>
      </c>
    </row>
    <row r="411" spans="1:11" ht="42" customHeight="1">
      <c r="A411" s="2" t="s">
        <v>1256</v>
      </c>
      <c r="B411" s="2" t="s">
        <v>1257</v>
      </c>
      <c r="C411" s="2" t="s">
        <v>51</v>
      </c>
      <c r="D411" s="2" t="s">
        <v>52</v>
      </c>
      <c r="E411" s="5" t="s">
        <v>34</v>
      </c>
      <c r="F411" s="3" t="s">
        <v>35</v>
      </c>
      <c r="G411" s="3" t="s">
        <v>76</v>
      </c>
      <c r="H411" s="2" t="s">
        <v>56</v>
      </c>
      <c r="I411" s="2" t="s">
        <v>1258</v>
      </c>
      <c r="J411" s="3" t="str">
        <f>HYPERLINK("https://www.boe.es/gazeta/dias/1831/11/19/pdfs/GMD-1831-142.pdf#page=5","Abrir facsímil")</f>
        <v>Abrir facsímil</v>
      </c>
      <c r="K411" s="3" t="s">
        <v>58</v>
      </c>
    </row>
    <row r="412" spans="1:11" ht="42" customHeight="1">
      <c r="A412" s="2" t="s">
        <v>1259</v>
      </c>
      <c r="B412" s="2" t="s">
        <v>1260</v>
      </c>
      <c r="C412" s="2" t="s">
        <v>81</v>
      </c>
      <c r="D412" s="2" t="s">
        <v>18</v>
      </c>
      <c r="E412" s="5" t="s">
        <v>395</v>
      </c>
      <c r="F412" s="3" t="s">
        <v>396</v>
      </c>
      <c r="G412" s="3" t="s">
        <v>131</v>
      </c>
      <c r="H412" s="2" t="s">
        <v>56</v>
      </c>
      <c r="I412" s="2" t="s">
        <v>1261</v>
      </c>
      <c r="J412" s="3" t="str">
        <f>HYPERLINK("https://www.boe.es/gazeta/dias/1831/10/20/pdfs/GMD-1831-129.pdf#page=6","Abrir facsímil")</f>
        <v>Abrir facsímil</v>
      </c>
      <c r="K412" s="3" t="s">
        <v>58</v>
      </c>
    </row>
    <row r="413" spans="1:11" ht="42" customHeight="1">
      <c r="A413" s="2" t="s">
        <v>1262</v>
      </c>
      <c r="B413" s="2" t="s">
        <v>1263</v>
      </c>
      <c r="C413" s="2" t="s">
        <v>67</v>
      </c>
      <c r="D413" s="2" t="s">
        <v>18</v>
      </c>
      <c r="E413" s="5" t="s">
        <v>845</v>
      </c>
      <c r="F413" s="3" t="s">
        <v>846</v>
      </c>
      <c r="G413" s="3" t="s">
        <v>847</v>
      </c>
      <c r="H413" s="2" t="s">
        <v>56</v>
      </c>
      <c r="I413" s="2" t="s">
        <v>1264</v>
      </c>
      <c r="J413" s="3" t="str">
        <f>HYPERLINK("https://www.boe.es/gazeta/dias/1831/07/12/pdfs/GMD-1831-85.pdf#page=4","Abrir facsímil")</f>
        <v>Abrir facsímil</v>
      </c>
      <c r="K413" s="3" t="s">
        <v>58</v>
      </c>
    </row>
    <row r="414" spans="1:11" ht="42" customHeight="1">
      <c r="A414" s="2" t="s">
        <v>1265</v>
      </c>
      <c r="B414" s="2" t="s">
        <v>1266</v>
      </c>
      <c r="C414" s="2" t="s">
        <v>346</v>
      </c>
      <c r="D414" s="2" t="s">
        <v>52</v>
      </c>
      <c r="E414" s="5" t="s">
        <v>493</v>
      </c>
      <c r="F414" s="3" t="s">
        <v>494</v>
      </c>
      <c r="G414" s="3" t="s">
        <v>21</v>
      </c>
      <c r="H414" s="2" t="s">
        <v>56</v>
      </c>
      <c r="I414" s="2" t="s">
        <v>1267</v>
      </c>
      <c r="J414" s="3" t="str">
        <f>HYPERLINK("https://www.boe.es/gazeta/dias/1831/04/28/pdfs/GMD-1831-53.pdf#page=4","Abrir facsímil")</f>
        <v>Abrir facsímil</v>
      </c>
      <c r="K414" s="3" t="s">
        <v>58</v>
      </c>
    </row>
    <row r="415" spans="1:11" ht="42" customHeight="1">
      <c r="A415" s="2" t="s">
        <v>1268</v>
      </c>
      <c r="B415" s="2" t="s">
        <v>1269</v>
      </c>
      <c r="C415" s="2" t="s">
        <v>67</v>
      </c>
      <c r="D415" s="2" t="s">
        <v>18</v>
      </c>
      <c r="E415" s="5" t="s">
        <v>439</v>
      </c>
      <c r="F415" s="3" t="s">
        <v>440</v>
      </c>
      <c r="G415" s="3" t="s">
        <v>21</v>
      </c>
      <c r="H415" s="2" t="s">
        <v>56</v>
      </c>
      <c r="I415" s="2" t="s">
        <v>1270</v>
      </c>
      <c r="J415" s="3" t="str">
        <f>HYPERLINK("https://www.boe.es/gazeta/dias/1831/05/03/pdfs/GMD-1831-55.pdf#page=4","Abrir facsímil")</f>
        <v>Abrir facsímil</v>
      </c>
      <c r="K415" s="3" t="s">
        <v>58</v>
      </c>
    </row>
    <row r="416" spans="1:11" ht="42" customHeight="1">
      <c r="A416" s="2" t="s">
        <v>1268</v>
      </c>
      <c r="B416" s="2" t="s">
        <v>1269</v>
      </c>
      <c r="C416" s="2" t="s">
        <v>346</v>
      </c>
      <c r="D416" s="2" t="s">
        <v>52</v>
      </c>
      <c r="E416" s="5" t="s">
        <v>322</v>
      </c>
      <c r="F416" s="3" t="s">
        <v>323</v>
      </c>
      <c r="G416" s="3" t="s">
        <v>21</v>
      </c>
      <c r="H416" s="2" t="s">
        <v>56</v>
      </c>
      <c r="I416" s="2" t="s">
        <v>1271</v>
      </c>
      <c r="J416" s="3" t="str">
        <f>HYPERLINK("https://www.boe.es/gazeta/dias/1831/07/16/pdfs/GMD-1831-87.pdf#page=4","Abrir facsímil")</f>
        <v>Abrir facsímil</v>
      </c>
      <c r="K416" s="3" t="s">
        <v>58</v>
      </c>
    </row>
    <row r="417" spans="1:11" ht="42" customHeight="1">
      <c r="A417" s="2" t="s">
        <v>1268</v>
      </c>
      <c r="B417" s="2" t="s">
        <v>1269</v>
      </c>
      <c r="C417" s="2" t="s">
        <v>81</v>
      </c>
      <c r="D417" s="2" t="s">
        <v>18</v>
      </c>
      <c r="E417" s="5" t="s">
        <v>413</v>
      </c>
      <c r="F417" s="3" t="s">
        <v>414</v>
      </c>
      <c r="G417" s="3" t="s">
        <v>21</v>
      </c>
      <c r="H417" s="2" t="s">
        <v>56</v>
      </c>
      <c r="I417" s="2" t="s">
        <v>1272</v>
      </c>
      <c r="J417" s="3" t="str">
        <f>HYPERLINK("https://www.boe.es/gazeta/dias/1831/07/26/pdfs/GMD-1831-91.pdf#page=4","Abrir facsímil")</f>
        <v>Abrir facsímil</v>
      </c>
      <c r="K417" s="3" t="s">
        <v>58</v>
      </c>
    </row>
    <row r="418" spans="1:11" ht="42" customHeight="1">
      <c r="A418" s="2" t="s">
        <v>1273</v>
      </c>
      <c r="B418" s="2" t="s">
        <v>1274</v>
      </c>
      <c r="C418" s="2" t="s">
        <v>67</v>
      </c>
      <c r="D418" s="2" t="s">
        <v>18</v>
      </c>
      <c r="E418" s="5" t="s">
        <v>429</v>
      </c>
      <c r="F418" s="3" t="s">
        <v>430</v>
      </c>
      <c r="G418" s="3" t="s">
        <v>55</v>
      </c>
      <c r="H418" s="2" t="s">
        <v>56</v>
      </c>
      <c r="I418" s="2" t="s">
        <v>1275</v>
      </c>
      <c r="J418" s="3" t="str">
        <f>HYPERLINK("https://www.boe.es/gazeta/dias/1831/05/07/pdfs/GMD-1831-57.pdf#page=3","Abrir facsímil")</f>
        <v>Abrir facsímil</v>
      </c>
      <c r="K418" s="3" t="s">
        <v>58</v>
      </c>
    </row>
    <row r="419" spans="1:11" ht="42" customHeight="1">
      <c r="A419" s="2" t="s">
        <v>1276</v>
      </c>
      <c r="B419" s="2" t="s">
        <v>1277</v>
      </c>
      <c r="C419" s="2" t="s">
        <v>67</v>
      </c>
      <c r="D419" s="2" t="s">
        <v>18</v>
      </c>
      <c r="E419" s="5" t="s">
        <v>34</v>
      </c>
      <c r="F419" s="3" t="s">
        <v>35</v>
      </c>
      <c r="G419" s="3" t="s">
        <v>131</v>
      </c>
      <c r="H419" s="2" t="s">
        <v>56</v>
      </c>
      <c r="I419" s="2" t="s">
        <v>1278</v>
      </c>
      <c r="J419" s="3" t="str">
        <f>HYPERLINK("https://www.boe.es/gazeta/dias/1831/11/19/pdfs/GMD-1831-142.pdf#page=6","Abrir facsímil")</f>
        <v>Abrir facsímil</v>
      </c>
      <c r="K419" s="3" t="s">
        <v>58</v>
      </c>
    </row>
    <row r="420" spans="1:11" ht="42" customHeight="1">
      <c r="A420" s="2" t="s">
        <v>1276</v>
      </c>
      <c r="B420" s="2" t="s">
        <v>1277</v>
      </c>
      <c r="C420" s="2" t="s">
        <v>157</v>
      </c>
      <c r="D420" s="2" t="s">
        <v>18</v>
      </c>
      <c r="E420" s="5" t="s">
        <v>956</v>
      </c>
      <c r="F420" s="3" t="s">
        <v>957</v>
      </c>
      <c r="G420" s="3" t="s">
        <v>21</v>
      </c>
      <c r="H420" s="2" t="s">
        <v>56</v>
      </c>
      <c r="I420" s="2" t="s">
        <v>1279</v>
      </c>
      <c r="J420" s="3" t="str">
        <f>HYPERLINK("https://www.boe.es/gazeta/dias/1831/11/22/pdfs/GMD-1831-143.pdf#page=4","Abrir facsímil")</f>
        <v>Abrir facsímil</v>
      </c>
      <c r="K420" s="3" t="s">
        <v>58</v>
      </c>
    </row>
    <row r="421" spans="1:11" ht="42" customHeight="1">
      <c r="A421" s="2" t="s">
        <v>1276</v>
      </c>
      <c r="B421" s="2" t="s">
        <v>1277</v>
      </c>
      <c r="C421" s="2" t="s">
        <v>32</v>
      </c>
      <c r="D421" s="2" t="s">
        <v>33</v>
      </c>
      <c r="E421" s="5" t="s">
        <v>297</v>
      </c>
      <c r="F421" s="3" t="s">
        <v>298</v>
      </c>
      <c r="G421" s="3" t="s">
        <v>299</v>
      </c>
      <c r="H421" s="2" t="s">
        <v>56</v>
      </c>
      <c r="I421" s="2" t="s">
        <v>1280</v>
      </c>
      <c r="J421" s="3" t="str">
        <f>HYPERLINK("https://www.boe.es/gazeta/dias/1831/11/24/pdfs/GMD-1831-144.pdf#page=4","Abrir facsímil")</f>
        <v>Abrir facsímil</v>
      </c>
      <c r="K421" s="3" t="s">
        <v>58</v>
      </c>
    </row>
    <row r="422" spans="1:11" ht="42" customHeight="1">
      <c r="A422" s="2" t="s">
        <v>1281</v>
      </c>
      <c r="B422" s="2" t="s">
        <v>1282</v>
      </c>
      <c r="C422" s="2" t="s">
        <v>81</v>
      </c>
      <c r="D422" s="2" t="s">
        <v>18</v>
      </c>
      <c r="E422" s="5" t="s">
        <v>146</v>
      </c>
      <c r="F422" s="3" t="s">
        <v>147</v>
      </c>
      <c r="G422" s="3" t="s">
        <v>21</v>
      </c>
      <c r="H422" s="2" t="s">
        <v>56</v>
      </c>
      <c r="I422" s="2" t="s">
        <v>1283</v>
      </c>
      <c r="J422" s="3" t="str">
        <f>HYPERLINK("https://www.boe.es/gazeta/dias/1831/12/13/pdfs/GMD-1831-153.pdf#page=4","Abrir facsímil")</f>
        <v>Abrir facsímil</v>
      </c>
      <c r="K422" s="3" t="s">
        <v>58</v>
      </c>
    </row>
    <row r="423" spans="1:11" ht="42" customHeight="1">
      <c r="A423" s="2" t="s">
        <v>1284</v>
      </c>
      <c r="B423" s="2" t="s">
        <v>1285</v>
      </c>
      <c r="C423" s="2" t="s">
        <v>32</v>
      </c>
      <c r="D423" s="2" t="s">
        <v>33</v>
      </c>
      <c r="E423" s="5" t="s">
        <v>764</v>
      </c>
      <c r="F423" s="3" t="s">
        <v>765</v>
      </c>
      <c r="G423" s="3" t="s">
        <v>21</v>
      </c>
      <c r="H423" s="2" t="s">
        <v>56</v>
      </c>
      <c r="I423" s="2" t="s">
        <v>1286</v>
      </c>
      <c r="J423" s="3" t="str">
        <f>HYPERLINK("https://www.boe.es/gazeta/dias/1831/10/15/pdfs/GMD-1831-127.pdf#page=4","Abrir facsímil")</f>
        <v>Abrir facsímil</v>
      </c>
      <c r="K423" s="3" t="s">
        <v>58</v>
      </c>
    </row>
    <row r="424" spans="1:11" ht="42" customHeight="1">
      <c r="A424" s="2" t="s">
        <v>1287</v>
      </c>
      <c r="B424" s="2" t="s">
        <v>1287</v>
      </c>
      <c r="C424" s="2" t="s">
        <v>17</v>
      </c>
      <c r="D424" s="2" t="s">
        <v>18</v>
      </c>
      <c r="E424" s="5" t="s">
        <v>903</v>
      </c>
      <c r="F424" s="3" t="s">
        <v>904</v>
      </c>
      <c r="G424" s="3" t="s">
        <v>62</v>
      </c>
      <c r="H424" s="2" t="s">
        <v>56</v>
      </c>
      <c r="I424" s="2" t="s">
        <v>1288</v>
      </c>
      <c r="J424" s="3" t="str">
        <f>HYPERLINK("https://www.boe.es/gazeta/dias/1831/12/10/pdfs/GMD-1831-152.pdf#page=2","Abrir facsímil")</f>
        <v>Abrir facsímil</v>
      </c>
      <c r="K424" s="3" t="s">
        <v>58</v>
      </c>
    </row>
    <row r="425" spans="1:11" ht="42" customHeight="1">
      <c r="A425" s="2" t="s">
        <v>1289</v>
      </c>
      <c r="B425" s="2" t="s">
        <v>1290</v>
      </c>
      <c r="C425" s="2" t="s">
        <v>67</v>
      </c>
      <c r="D425" s="2" t="s">
        <v>18</v>
      </c>
      <c r="E425" s="5" t="s">
        <v>82</v>
      </c>
      <c r="F425" s="3" t="s">
        <v>83</v>
      </c>
      <c r="G425" s="3" t="s">
        <v>606</v>
      </c>
      <c r="H425" s="2" t="s">
        <v>56</v>
      </c>
      <c r="I425" s="2" t="s">
        <v>1291</v>
      </c>
      <c r="J425" s="3" t="str">
        <f>HYPERLINK("https://www.boe.es/gazeta/dias/1831/08/23/pdfs/GMD-1831-103.pdf#page=8","Abrir facsímil")</f>
        <v>Abrir facsímil</v>
      </c>
      <c r="K425" s="3" t="s">
        <v>58</v>
      </c>
    </row>
    <row r="426" spans="1:11" ht="42" customHeight="1">
      <c r="A426" s="2" t="s">
        <v>1292</v>
      </c>
      <c r="B426" s="2" t="s">
        <v>1293</v>
      </c>
      <c r="C426" s="2" t="s">
        <v>17</v>
      </c>
      <c r="D426" s="2" t="s">
        <v>18</v>
      </c>
      <c r="E426" s="5" t="s">
        <v>374</v>
      </c>
      <c r="F426" s="3" t="s">
        <v>375</v>
      </c>
      <c r="G426" s="3" t="s">
        <v>131</v>
      </c>
      <c r="H426" s="2" t="s">
        <v>56</v>
      </c>
      <c r="I426" s="2" t="s">
        <v>1294</v>
      </c>
      <c r="J426" s="3" t="str">
        <f>HYPERLINK("https://www.boe.es/gazeta/dias/1831/10/11/pdfs/GMD-1831-125.pdf#page=6","Abrir facsímil")</f>
        <v>Abrir facsímil</v>
      </c>
      <c r="K426" s="3" t="s">
        <v>58</v>
      </c>
    </row>
    <row r="427" spans="1:11" ht="42" customHeight="1">
      <c r="A427" s="2" t="s">
        <v>1295</v>
      </c>
      <c r="B427" s="2" t="s">
        <v>1296</v>
      </c>
      <c r="C427" s="2" t="s">
        <v>81</v>
      </c>
      <c r="D427" s="2" t="s">
        <v>18</v>
      </c>
      <c r="E427" s="5" t="s">
        <v>795</v>
      </c>
      <c r="F427" s="3" t="s">
        <v>796</v>
      </c>
      <c r="G427" s="3" t="s">
        <v>1297</v>
      </c>
      <c r="H427" s="2" t="s">
        <v>56</v>
      </c>
      <c r="I427" s="2" t="s">
        <v>1298</v>
      </c>
      <c r="J427" s="3" t="str">
        <f>HYPERLINK("https://www.boe.es/gazeta/dias/1831/07/02/pdfs/GMD-1831-81.pdf#page=8","Abrir facsímil")</f>
        <v>Abrir facsímil</v>
      </c>
      <c r="K427" s="3" t="s">
        <v>58</v>
      </c>
    </row>
    <row r="428" spans="1:11" ht="42" customHeight="1">
      <c r="A428" s="2" t="s">
        <v>1299</v>
      </c>
      <c r="B428" s="2" t="s">
        <v>1300</v>
      </c>
      <c r="C428" s="2" t="s">
        <v>32</v>
      </c>
      <c r="D428" s="2" t="s">
        <v>33</v>
      </c>
      <c r="E428" s="5" t="s">
        <v>872</v>
      </c>
      <c r="F428" s="3" t="s">
        <v>873</v>
      </c>
      <c r="G428" s="3" t="s">
        <v>21</v>
      </c>
      <c r="H428" s="2" t="s">
        <v>22</v>
      </c>
      <c r="I428" s="2" t="s">
        <v>1301</v>
      </c>
      <c r="J428" s="3" t="str">
        <f>HYPERLINK("https://www.boe.es/gazeta/dias/1831/02/22/pdfs/GMD-1831-23.pdf#page=4","Abrir facsímil")</f>
        <v>Abrir facsímil</v>
      </c>
      <c r="K428" s="3" t="s">
        <v>24</v>
      </c>
    </row>
    <row r="429" spans="1:11" ht="42" customHeight="1">
      <c r="A429" s="2" t="s">
        <v>1302</v>
      </c>
      <c r="B429" s="2" t="s">
        <v>1303</v>
      </c>
      <c r="C429" s="2" t="s">
        <v>67</v>
      </c>
      <c r="D429" s="2" t="s">
        <v>18</v>
      </c>
      <c r="E429" s="5" t="s">
        <v>88</v>
      </c>
      <c r="F429" s="3" t="s">
        <v>89</v>
      </c>
      <c r="G429" s="3" t="s">
        <v>131</v>
      </c>
      <c r="H429" s="2" t="s">
        <v>56</v>
      </c>
      <c r="I429" s="2" t="s">
        <v>1304</v>
      </c>
      <c r="J429" s="3" t="str">
        <f>HYPERLINK("https://www.boe.es/gazeta/dias/1831/10/01/pdfs/GMD-1831-121.pdf#page=6","Abrir facsímil")</f>
        <v>Abrir facsímil</v>
      </c>
      <c r="K429" s="3" t="s">
        <v>58</v>
      </c>
    </row>
    <row r="430" spans="1:11" ht="42" customHeight="1">
      <c r="A430" s="2" t="s">
        <v>1302</v>
      </c>
      <c r="B430" s="2" t="s">
        <v>1303</v>
      </c>
      <c r="C430" s="2" t="s">
        <v>81</v>
      </c>
      <c r="D430" s="2" t="s">
        <v>18</v>
      </c>
      <c r="E430" s="5" t="s">
        <v>259</v>
      </c>
      <c r="F430" s="3" t="s">
        <v>260</v>
      </c>
      <c r="G430" s="3" t="s">
        <v>21</v>
      </c>
      <c r="H430" s="2" t="s">
        <v>56</v>
      </c>
      <c r="I430" s="2" t="s">
        <v>1305</v>
      </c>
      <c r="J430" s="3" t="str">
        <f>HYPERLINK("https://www.boe.es/gazeta/dias/1831/11/03/pdfs/GMD-1831-135.pdf#page=4","Abrir facsímil")</f>
        <v>Abrir facsímil</v>
      </c>
      <c r="K430" s="3" t="s">
        <v>58</v>
      </c>
    </row>
    <row r="431" spans="1:11" ht="42" customHeight="1">
      <c r="A431" s="2" t="s">
        <v>1306</v>
      </c>
      <c r="B431" s="2" t="s">
        <v>1306</v>
      </c>
      <c r="C431" s="2" t="s">
        <v>32</v>
      </c>
      <c r="D431" s="2" t="s">
        <v>33</v>
      </c>
      <c r="E431" s="5" t="s">
        <v>1225</v>
      </c>
      <c r="F431" s="3" t="s">
        <v>1226</v>
      </c>
      <c r="G431" s="3" t="s">
        <v>62</v>
      </c>
      <c r="H431" s="2" t="s">
        <v>56</v>
      </c>
      <c r="I431" s="2" t="s">
        <v>1307</v>
      </c>
      <c r="J431" s="3" t="str">
        <f>HYPERLINK("https://www.boe.es/gazeta/dias/1831/05/24/pdfs/GMD-1831-64.pdf#page=2","Abrir facsímil")</f>
        <v>Abrir facsímil</v>
      </c>
      <c r="K431" s="3" t="s">
        <v>58</v>
      </c>
    </row>
    <row r="432" spans="1:11" ht="42" customHeight="1">
      <c r="A432" s="2" t="s">
        <v>1308</v>
      </c>
      <c r="B432" s="2" t="s">
        <v>1309</v>
      </c>
      <c r="C432" s="2" t="s">
        <v>32</v>
      </c>
      <c r="D432" s="2" t="s">
        <v>33</v>
      </c>
      <c r="E432" s="5" t="s">
        <v>334</v>
      </c>
      <c r="F432" s="3" t="s">
        <v>335</v>
      </c>
      <c r="G432" s="3" t="s">
        <v>21</v>
      </c>
      <c r="H432" s="2" t="s">
        <v>56</v>
      </c>
      <c r="I432" s="2" t="s">
        <v>1310</v>
      </c>
      <c r="J432" s="3" t="str">
        <f>HYPERLINK("https://www.boe.es/gazeta/dias/1831/03/26/pdfs/GMD-1831-39.pdf#page=4","Abrir facsímil")</f>
        <v>Abrir facsímil</v>
      </c>
      <c r="K432" s="3" t="s">
        <v>58</v>
      </c>
    </row>
    <row r="433" spans="1:11" ht="42" customHeight="1">
      <c r="A433" s="2" t="s">
        <v>1311</v>
      </c>
      <c r="B433" s="2" t="s">
        <v>1312</v>
      </c>
      <c r="C433" s="2" t="s">
        <v>32</v>
      </c>
      <c r="D433" s="2" t="s">
        <v>33</v>
      </c>
      <c r="E433" s="5" t="s">
        <v>276</v>
      </c>
      <c r="F433" s="3" t="s">
        <v>277</v>
      </c>
      <c r="G433" s="3" t="s">
        <v>21</v>
      </c>
      <c r="H433" s="2" t="s">
        <v>56</v>
      </c>
      <c r="I433" s="2" t="s">
        <v>1313</v>
      </c>
      <c r="J433" s="3" t="str">
        <f>HYPERLINK("https://www.boe.es/gazeta/dias/1831/10/13/pdfs/GMD-1831-126.pdf#page=4","Abrir facsímil")</f>
        <v>Abrir facsímil</v>
      </c>
      <c r="K433" s="3" t="s">
        <v>58</v>
      </c>
    </row>
    <row r="434" spans="1:11" ht="42" customHeight="1">
      <c r="A434" s="2" t="s">
        <v>1314</v>
      </c>
      <c r="B434" s="2" t="s">
        <v>1315</v>
      </c>
      <c r="C434" s="2" t="s">
        <v>51</v>
      </c>
      <c r="D434" s="2" t="s">
        <v>52</v>
      </c>
      <c r="E434" s="5" t="s">
        <v>72</v>
      </c>
      <c r="F434" s="3" t="s">
        <v>73</v>
      </c>
      <c r="G434" s="3" t="s">
        <v>131</v>
      </c>
      <c r="H434" s="2" t="s">
        <v>56</v>
      </c>
      <c r="I434" s="2" t="s">
        <v>1316</v>
      </c>
      <c r="J434" s="3" t="str">
        <f>HYPERLINK("https://www.boe.es/gazeta/dias/1831/07/09/pdfs/GMD-1831-84.pdf#page=6","Abrir facsímil")</f>
        <v>Abrir facsímil</v>
      </c>
      <c r="K434" s="3" t="s">
        <v>58</v>
      </c>
    </row>
    <row r="435" spans="1:11" ht="42" customHeight="1">
      <c r="A435" s="2" t="s">
        <v>1317</v>
      </c>
      <c r="B435" s="2" t="s">
        <v>1317</v>
      </c>
      <c r="C435" s="2" t="s">
        <v>32</v>
      </c>
      <c r="D435" s="2" t="s">
        <v>33</v>
      </c>
      <c r="E435" s="5" t="s">
        <v>851</v>
      </c>
      <c r="F435" s="3" t="s">
        <v>852</v>
      </c>
      <c r="G435" s="3" t="s">
        <v>36</v>
      </c>
      <c r="H435" s="2" t="s">
        <v>56</v>
      </c>
      <c r="I435" s="2" t="s">
        <v>1318</v>
      </c>
      <c r="J435" s="3" t="str">
        <f>HYPERLINK("https://www.boe.es/gazeta/dias/1831/01/13/pdfs/GMD-1831-6.pdf#page=1","Abrir facsímil")</f>
        <v>Abrir facsímil</v>
      </c>
      <c r="K435" s="3" t="s">
        <v>58</v>
      </c>
    </row>
    <row r="436" spans="1:11" ht="42" customHeight="1">
      <c r="A436" s="2" t="s">
        <v>1319</v>
      </c>
      <c r="B436" s="2" t="s">
        <v>1320</v>
      </c>
      <c r="C436" s="2" t="s">
        <v>32</v>
      </c>
      <c r="D436" s="2" t="s">
        <v>33</v>
      </c>
      <c r="E436" s="5" t="s">
        <v>814</v>
      </c>
      <c r="F436" s="3" t="s">
        <v>815</v>
      </c>
      <c r="G436" s="3" t="s">
        <v>21</v>
      </c>
      <c r="H436" s="2" t="s">
        <v>22</v>
      </c>
      <c r="I436" s="2" t="s">
        <v>1321</v>
      </c>
      <c r="J436" s="3" t="str">
        <f>HYPERLINK("https://www.boe.es/gazeta/dias/1831/02/19/pdfs/GMD-1831-22.pdf#page=4","Abrir facsímil")</f>
        <v>Abrir facsímil</v>
      </c>
      <c r="K436" s="3" t="s">
        <v>24</v>
      </c>
    </row>
    <row r="437" spans="1:11" ht="42" customHeight="1">
      <c r="A437" s="2" t="s">
        <v>1322</v>
      </c>
      <c r="B437" s="2" t="s">
        <v>1323</v>
      </c>
      <c r="C437" s="2" t="s">
        <v>67</v>
      </c>
      <c r="D437" s="2" t="s">
        <v>18</v>
      </c>
      <c r="E437" s="5" t="s">
        <v>190</v>
      </c>
      <c r="F437" s="3" t="s">
        <v>191</v>
      </c>
      <c r="G437" s="3" t="s">
        <v>21</v>
      </c>
      <c r="H437" s="2" t="s">
        <v>56</v>
      </c>
      <c r="I437" s="2" t="s">
        <v>1324</v>
      </c>
      <c r="J437" s="3" t="str">
        <f>HYPERLINK("https://www.boe.es/gazeta/dias/1831/02/12/pdfs/GMD-1831-19.pdf#page=4","Abrir facsímil")</f>
        <v>Abrir facsímil</v>
      </c>
      <c r="K437" s="3" t="s">
        <v>58</v>
      </c>
    </row>
    <row r="438" spans="1:11" ht="42" customHeight="1">
      <c r="A438" s="2" t="s">
        <v>1325</v>
      </c>
      <c r="B438" s="2" t="s">
        <v>1326</v>
      </c>
      <c r="C438" s="2" t="s">
        <v>17</v>
      </c>
      <c r="D438" s="2" t="s">
        <v>18</v>
      </c>
      <c r="E438" s="5" t="s">
        <v>334</v>
      </c>
      <c r="F438" s="3" t="s">
        <v>335</v>
      </c>
      <c r="G438" s="3" t="s">
        <v>21</v>
      </c>
      <c r="H438" s="2" t="s">
        <v>56</v>
      </c>
      <c r="I438" s="2" t="s">
        <v>1327</v>
      </c>
      <c r="J438" s="3" t="str">
        <f>HYPERLINK("https://www.boe.es/gazeta/dias/1831/03/26/pdfs/GMD-1831-39.pdf#page=4","Abrir facsímil")</f>
        <v>Abrir facsímil</v>
      </c>
      <c r="K438" s="3" t="s">
        <v>58</v>
      </c>
    </row>
    <row r="439" spans="1:11" ht="42" customHeight="1">
      <c r="A439" s="2" t="s">
        <v>1328</v>
      </c>
      <c r="B439" s="2" t="s">
        <v>1329</v>
      </c>
      <c r="C439" s="2" t="s">
        <v>51</v>
      </c>
      <c r="D439" s="2" t="s">
        <v>52</v>
      </c>
      <c r="E439" s="5" t="s">
        <v>146</v>
      </c>
      <c r="F439" s="3" t="s">
        <v>147</v>
      </c>
      <c r="G439" s="3" t="s">
        <v>21</v>
      </c>
      <c r="H439" s="2" t="s">
        <v>22</v>
      </c>
      <c r="I439" s="2" t="s">
        <v>1330</v>
      </c>
      <c r="J439" s="3" t="str">
        <f>HYPERLINK("https://www.boe.es/gazeta/dias/1831/12/13/pdfs/GMD-1831-153.pdf#page=4","Abrir facsímil")</f>
        <v>Abrir facsímil</v>
      </c>
      <c r="K439" s="3" t="s">
        <v>24</v>
      </c>
    </row>
    <row r="440" spans="1:11" ht="42" customHeight="1">
      <c r="A440" s="2" t="s">
        <v>1331</v>
      </c>
      <c r="B440" s="2" t="s">
        <v>1332</v>
      </c>
      <c r="C440" s="2" t="s">
        <v>17</v>
      </c>
      <c r="D440" s="2" t="s">
        <v>18</v>
      </c>
      <c r="E440" s="5" t="s">
        <v>374</v>
      </c>
      <c r="F440" s="3" t="s">
        <v>375</v>
      </c>
      <c r="G440" s="3" t="s">
        <v>131</v>
      </c>
      <c r="H440" s="2" t="s">
        <v>56</v>
      </c>
      <c r="I440" s="2" t="s">
        <v>1333</v>
      </c>
      <c r="J440" s="3" t="str">
        <f>HYPERLINK("https://www.boe.es/gazeta/dias/1831/10/11/pdfs/GMD-1831-125.pdf#page=6","Abrir facsímil")</f>
        <v>Abrir facsímil</v>
      </c>
      <c r="K440" s="3" t="s">
        <v>58</v>
      </c>
    </row>
    <row r="441" spans="1:11" ht="42" customHeight="1">
      <c r="A441" s="2" t="s">
        <v>1334</v>
      </c>
      <c r="B441" s="2" t="s">
        <v>1335</v>
      </c>
      <c r="C441" s="2" t="s">
        <v>17</v>
      </c>
      <c r="D441" s="2" t="s">
        <v>18</v>
      </c>
      <c r="E441" s="5" t="s">
        <v>845</v>
      </c>
      <c r="F441" s="3" t="s">
        <v>846</v>
      </c>
      <c r="G441" s="3" t="s">
        <v>847</v>
      </c>
      <c r="H441" s="2" t="s">
        <v>56</v>
      </c>
      <c r="I441" s="2" t="s">
        <v>1336</v>
      </c>
      <c r="J441" s="3" t="str">
        <f>HYPERLINK("https://www.boe.es/gazeta/dias/1831/07/12/pdfs/GMD-1831-85.pdf#page=4","Abrir facsímil")</f>
        <v>Abrir facsímil</v>
      </c>
      <c r="K441" s="3" t="s">
        <v>58</v>
      </c>
    </row>
    <row r="442" spans="1:11" ht="42" customHeight="1">
      <c r="A442" s="2" t="s">
        <v>1337</v>
      </c>
      <c r="B442" s="2" t="s">
        <v>1337</v>
      </c>
      <c r="C442" s="2" t="s">
        <v>51</v>
      </c>
      <c r="D442" s="2" t="s">
        <v>52</v>
      </c>
      <c r="E442" s="5" t="s">
        <v>334</v>
      </c>
      <c r="F442" s="3" t="s">
        <v>335</v>
      </c>
      <c r="G442" s="3" t="s">
        <v>21</v>
      </c>
      <c r="H442" s="2" t="s">
        <v>56</v>
      </c>
      <c r="I442" s="2" t="s">
        <v>1338</v>
      </c>
      <c r="J442" s="3" t="str">
        <f>HYPERLINK("https://www.boe.es/gazeta/dias/1831/03/26/pdfs/GMD-1831-39.pdf#page=4","Abrir facsímil")</f>
        <v>Abrir facsímil</v>
      </c>
      <c r="K442" s="3" t="s">
        <v>58</v>
      </c>
    </row>
    <row r="443" spans="1:11" ht="42" customHeight="1">
      <c r="A443" s="2" t="s">
        <v>1337</v>
      </c>
      <c r="B443" s="2" t="s">
        <v>1337</v>
      </c>
      <c r="C443" s="2" t="s">
        <v>32</v>
      </c>
      <c r="D443" s="2" t="s">
        <v>33</v>
      </c>
      <c r="E443" s="5" t="s">
        <v>643</v>
      </c>
      <c r="F443" s="3" t="s">
        <v>644</v>
      </c>
      <c r="G443" s="3" t="s">
        <v>21</v>
      </c>
      <c r="H443" s="2" t="s">
        <v>56</v>
      </c>
      <c r="I443" s="2" t="s">
        <v>1339</v>
      </c>
      <c r="J443" s="3" t="str">
        <f>HYPERLINK("https://www.boe.es/gazeta/dias/1831/05/05/pdfs/GMD-1831-56.pdf#page=4","Abrir facsímil")</f>
        <v>Abrir facsímil</v>
      </c>
      <c r="K443" s="3" t="s">
        <v>58</v>
      </c>
    </row>
    <row r="444" spans="1:11" ht="42" customHeight="1">
      <c r="A444" s="2" t="s">
        <v>1340</v>
      </c>
      <c r="B444" s="2" t="s">
        <v>1340</v>
      </c>
      <c r="C444" s="2" t="s">
        <v>17</v>
      </c>
      <c r="D444" s="2" t="s">
        <v>18</v>
      </c>
      <c r="E444" s="5" t="s">
        <v>1341</v>
      </c>
      <c r="F444" s="3" t="s">
        <v>1342</v>
      </c>
      <c r="G444" s="3" t="s">
        <v>62</v>
      </c>
      <c r="H444" s="2" t="s">
        <v>56</v>
      </c>
      <c r="I444" s="2" t="s">
        <v>1343</v>
      </c>
      <c r="J444" s="3" t="str">
        <f>HYPERLINK("https://www.boe.es/gazeta/dias/1831/01/20/pdfs/GMD-1831-9.pdf#page=2","Abrir facsímil")</f>
        <v>Abrir facsímil</v>
      </c>
      <c r="K444" s="3" t="s">
        <v>58</v>
      </c>
    </row>
    <row r="445" spans="1:11" ht="42" customHeight="1">
      <c r="A445" s="2" t="s">
        <v>1344</v>
      </c>
      <c r="B445" s="2" t="s">
        <v>1344</v>
      </c>
      <c r="C445" s="2" t="s">
        <v>32</v>
      </c>
      <c r="D445" s="2" t="s">
        <v>33</v>
      </c>
      <c r="E445" s="5" t="s">
        <v>593</v>
      </c>
      <c r="F445" s="3" t="s">
        <v>594</v>
      </c>
      <c r="G445" s="3" t="s">
        <v>1345</v>
      </c>
      <c r="H445" s="2" t="s">
        <v>56</v>
      </c>
      <c r="I445" s="2" t="s">
        <v>1346</v>
      </c>
      <c r="J445" s="3" t="str">
        <f>HYPERLINK("https://www.boe.es/gazeta/dias/1831/04/09/pdfs/GMD-1831-45.pdf#page=2","Abrir facsímil")</f>
        <v>Abrir facsímil</v>
      </c>
      <c r="K445" s="3" t="s">
        <v>58</v>
      </c>
    </row>
    <row r="446" spans="1:11" ht="42" customHeight="1">
      <c r="A446" s="2" t="s">
        <v>1347</v>
      </c>
      <c r="B446" s="2" t="s">
        <v>1347</v>
      </c>
      <c r="C446" s="2" t="s">
        <v>81</v>
      </c>
      <c r="D446" s="2" t="s">
        <v>18</v>
      </c>
      <c r="E446" s="5" t="s">
        <v>297</v>
      </c>
      <c r="F446" s="3" t="s">
        <v>298</v>
      </c>
      <c r="G446" s="3" t="s">
        <v>299</v>
      </c>
      <c r="H446" s="2" t="s">
        <v>56</v>
      </c>
      <c r="I446" s="2" t="s">
        <v>1348</v>
      </c>
      <c r="J446" s="3" t="str">
        <f>HYPERLINK("https://www.boe.es/gazeta/dias/1831/11/24/pdfs/GMD-1831-144.pdf#page=4","Abrir facsímil")</f>
        <v>Abrir facsímil</v>
      </c>
      <c r="K446" s="3" t="s">
        <v>58</v>
      </c>
    </row>
    <row r="447" spans="1:11" ht="42" customHeight="1">
      <c r="A447" s="2" t="s">
        <v>1349</v>
      </c>
      <c r="B447" s="2" t="s">
        <v>1350</v>
      </c>
      <c r="C447" s="2" t="s">
        <v>346</v>
      </c>
      <c r="D447" s="2" t="s">
        <v>52</v>
      </c>
      <c r="E447" s="5" t="s">
        <v>400</v>
      </c>
      <c r="F447" s="3" t="s">
        <v>401</v>
      </c>
      <c r="G447" s="3" t="s">
        <v>55</v>
      </c>
      <c r="H447" s="2" t="s">
        <v>56</v>
      </c>
      <c r="I447" s="2" t="s">
        <v>1351</v>
      </c>
      <c r="J447" s="3" t="str">
        <f>HYPERLINK("https://www.boe.es/gazeta/dias/1831/11/01/pdfs/GMD-1831-134.pdf#page=3","Abrir facsímil")</f>
        <v>Abrir facsímil</v>
      </c>
      <c r="K447" s="3" t="s">
        <v>58</v>
      </c>
    </row>
    <row r="448" spans="1:11" ht="42" customHeight="1">
      <c r="A448" s="2" t="s">
        <v>1352</v>
      </c>
      <c r="B448" s="2" t="s">
        <v>1353</v>
      </c>
      <c r="C448" s="2" t="s">
        <v>655</v>
      </c>
      <c r="D448" s="2" t="s">
        <v>18</v>
      </c>
      <c r="E448" s="5" t="s">
        <v>1138</v>
      </c>
      <c r="F448" s="3" t="s">
        <v>1139</v>
      </c>
      <c r="G448" s="3" t="s">
        <v>21</v>
      </c>
      <c r="H448" s="2" t="s">
        <v>56</v>
      </c>
      <c r="I448" s="2" t="s">
        <v>1354</v>
      </c>
      <c r="J448" s="3" t="str">
        <f>HYPERLINK("https://www.boe.es/gazeta/dias/1831/03/17/pdfs/GMD-1831-35.pdf#page=4","Abrir facsímil")</f>
        <v>Abrir facsímil</v>
      </c>
      <c r="K448" s="3" t="s">
        <v>58</v>
      </c>
    </row>
    <row r="449" spans="1:11" ht="42" customHeight="1">
      <c r="A449" s="2" t="s">
        <v>1355</v>
      </c>
      <c r="B449" s="2" t="s">
        <v>1355</v>
      </c>
      <c r="C449" s="2" t="s">
        <v>32</v>
      </c>
      <c r="D449" s="2" t="s">
        <v>33</v>
      </c>
      <c r="E449" s="5" t="s">
        <v>1356</v>
      </c>
      <c r="F449" s="3" t="s">
        <v>1357</v>
      </c>
      <c r="G449" s="3" t="s">
        <v>36</v>
      </c>
      <c r="H449" s="2" t="s">
        <v>56</v>
      </c>
      <c r="I449" s="2" t="s">
        <v>1358</v>
      </c>
      <c r="J449" s="3" t="str">
        <f>HYPERLINK("https://www.boe.es/gazeta/dias/1831/03/19/pdfs/GMD-1831-36.pdf#page=1","Abrir facsímil")</f>
        <v>Abrir facsímil</v>
      </c>
      <c r="K449" s="3" t="s">
        <v>58</v>
      </c>
    </row>
    <row r="450" spans="1:11" ht="42" customHeight="1">
      <c r="A450" s="2" t="s">
        <v>1359</v>
      </c>
      <c r="B450" s="2" t="s">
        <v>1360</v>
      </c>
      <c r="C450" s="2" t="s">
        <v>157</v>
      </c>
      <c r="D450" s="2" t="s">
        <v>18</v>
      </c>
      <c r="E450" s="5" t="s">
        <v>135</v>
      </c>
      <c r="F450" s="3" t="s">
        <v>136</v>
      </c>
      <c r="G450" s="3" t="s">
        <v>21</v>
      </c>
      <c r="H450" s="2" t="s">
        <v>56</v>
      </c>
      <c r="I450" s="2" t="s">
        <v>1361</v>
      </c>
      <c r="J450" s="3" t="str">
        <f>HYPERLINK("https://www.boe.es/gazeta/dias/1831/03/24/pdfs/GMD-1831-38.pdf#page=4","Abrir facsímil")</f>
        <v>Abrir facsímil</v>
      </c>
      <c r="K450" s="3" t="s">
        <v>58</v>
      </c>
    </row>
    <row r="451" spans="1:11" ht="42" customHeight="1">
      <c r="A451" s="2" t="s">
        <v>1362</v>
      </c>
      <c r="B451" s="2" t="s">
        <v>1363</v>
      </c>
      <c r="C451" s="2" t="s">
        <v>32</v>
      </c>
      <c r="D451" s="2" t="s">
        <v>33</v>
      </c>
      <c r="E451" s="5" t="s">
        <v>1031</v>
      </c>
      <c r="F451" s="3" t="s">
        <v>1032</v>
      </c>
      <c r="G451" s="3" t="s">
        <v>1364</v>
      </c>
      <c r="H451" s="2" t="s">
        <v>56</v>
      </c>
      <c r="I451" s="2" t="s">
        <v>1365</v>
      </c>
      <c r="J451" s="3" t="str">
        <f>HYPERLINK("https://www.boe.es/gazeta/dias/1831/05/10/pdfs/GMD-1831-58.pdf#page=2","Abrir facsímil")</f>
        <v>Abrir facsímil</v>
      </c>
      <c r="K451" s="3" t="s">
        <v>58</v>
      </c>
    </row>
    <row r="452" spans="1:11" ht="42" customHeight="1">
      <c r="A452" s="2" t="s">
        <v>1366</v>
      </c>
      <c r="B452" s="2" t="s">
        <v>1367</v>
      </c>
      <c r="C452" s="2" t="s">
        <v>67</v>
      </c>
      <c r="D452" s="2" t="s">
        <v>18</v>
      </c>
      <c r="E452" s="5" t="s">
        <v>105</v>
      </c>
      <c r="F452" s="3" t="s">
        <v>106</v>
      </c>
      <c r="G452" s="3" t="s">
        <v>107</v>
      </c>
      <c r="H452" s="2" t="s">
        <v>56</v>
      </c>
      <c r="I452" s="2" t="s">
        <v>1368</v>
      </c>
      <c r="J452" s="3" t="str">
        <f>HYPERLINK("https://www.boe.es/gazeta/dias/1831/07/05/pdfs/GMD-1831-82.pdf#page=4","Abrir facsímil")</f>
        <v>Abrir facsímil</v>
      </c>
      <c r="K452" s="3" t="s">
        <v>58</v>
      </c>
    </row>
    <row r="453" spans="1:11" ht="42" customHeight="1">
      <c r="A453" s="2" t="s">
        <v>1369</v>
      </c>
      <c r="B453" s="2" t="s">
        <v>1370</v>
      </c>
      <c r="C453" s="2" t="s">
        <v>67</v>
      </c>
      <c r="D453" s="2" t="s">
        <v>18</v>
      </c>
      <c r="E453" s="5" t="s">
        <v>146</v>
      </c>
      <c r="F453" s="3" t="s">
        <v>147</v>
      </c>
      <c r="G453" s="3" t="s">
        <v>21</v>
      </c>
      <c r="H453" s="2" t="s">
        <v>56</v>
      </c>
      <c r="I453" s="2" t="s">
        <v>1371</v>
      </c>
      <c r="J453" s="3" t="str">
        <f>HYPERLINK("https://www.boe.es/gazeta/dias/1831/12/13/pdfs/GMD-1831-153.pdf#page=4","Abrir facsímil")</f>
        <v>Abrir facsímil</v>
      </c>
      <c r="K453" s="3" t="s">
        <v>58</v>
      </c>
    </row>
    <row r="454" spans="1:11" ht="42" customHeight="1">
      <c r="A454" s="2" t="s">
        <v>1372</v>
      </c>
      <c r="B454" s="2" t="s">
        <v>1373</v>
      </c>
      <c r="C454" s="2" t="s">
        <v>51</v>
      </c>
      <c r="D454" s="2" t="s">
        <v>52</v>
      </c>
      <c r="E454" s="5" t="s">
        <v>254</v>
      </c>
      <c r="F454" s="3" t="s">
        <v>255</v>
      </c>
      <c r="G454" s="3" t="s">
        <v>55</v>
      </c>
      <c r="H454" s="2" t="s">
        <v>56</v>
      </c>
      <c r="I454" s="2" t="s">
        <v>1374</v>
      </c>
      <c r="J454" s="3" t="str">
        <f>HYPERLINK("https://www.boe.es/gazeta/dias/1831/10/27/pdfs/GMD-1831-132.pdf#page=3","Abrir facsímil")</f>
        <v>Abrir facsímil</v>
      </c>
      <c r="K454" s="3" t="s">
        <v>58</v>
      </c>
    </row>
    <row r="455" spans="1:11" ht="42" customHeight="1">
      <c r="A455" s="2" t="s">
        <v>1375</v>
      </c>
      <c r="B455" s="2" t="s">
        <v>1376</v>
      </c>
      <c r="C455" s="2" t="s">
        <v>81</v>
      </c>
      <c r="D455" s="2" t="s">
        <v>18</v>
      </c>
      <c r="E455" s="5" t="s">
        <v>281</v>
      </c>
      <c r="F455" s="3" t="s">
        <v>282</v>
      </c>
      <c r="G455" s="3" t="s">
        <v>21</v>
      </c>
      <c r="H455" s="2" t="s">
        <v>56</v>
      </c>
      <c r="I455" s="2" t="s">
        <v>1377</v>
      </c>
      <c r="J455" s="3" t="str">
        <f>HYPERLINK("https://www.boe.es/gazeta/dias/1831/03/08/pdfs/GMD-1831-29.pdf#page=4","Abrir facsímil")</f>
        <v>Abrir facsímil</v>
      </c>
      <c r="K455" s="3" t="s">
        <v>58</v>
      </c>
    </row>
    <row r="456" spans="1:11" ht="42" customHeight="1">
      <c r="A456" s="2" t="s">
        <v>1378</v>
      </c>
      <c r="B456" s="2" t="s">
        <v>1378</v>
      </c>
      <c r="C456" s="2" t="s">
        <v>655</v>
      </c>
      <c r="D456" s="2" t="s">
        <v>18</v>
      </c>
      <c r="E456" s="5" t="s">
        <v>1004</v>
      </c>
      <c r="F456" s="3" t="s">
        <v>1005</v>
      </c>
      <c r="G456" s="3" t="s">
        <v>55</v>
      </c>
      <c r="H456" s="2" t="s">
        <v>56</v>
      </c>
      <c r="I456" s="2" t="s">
        <v>1379</v>
      </c>
      <c r="J456" s="3" t="str">
        <f>HYPERLINK("https://www.boe.es/gazeta/dias/1831/02/05/pdfs/GMD-1831-16.pdf#page=3","Abrir facsímil")</f>
        <v>Abrir facsímil</v>
      </c>
      <c r="K456" s="3" t="s">
        <v>58</v>
      </c>
    </row>
    <row r="457" spans="1:11" ht="42" customHeight="1">
      <c r="A457" s="2" t="s">
        <v>1380</v>
      </c>
      <c r="B457" s="2" t="s">
        <v>1380</v>
      </c>
      <c r="C457" s="2" t="s">
        <v>32</v>
      </c>
      <c r="D457" s="2" t="s">
        <v>33</v>
      </c>
      <c r="E457" s="5" t="s">
        <v>822</v>
      </c>
      <c r="F457" s="3" t="s">
        <v>823</v>
      </c>
      <c r="G457" s="3" t="s">
        <v>21</v>
      </c>
      <c r="H457" s="2" t="s">
        <v>56</v>
      </c>
      <c r="I457" s="2" t="s">
        <v>1381</v>
      </c>
      <c r="J457" s="3" t="str">
        <f>HYPERLINK("https://www.boe.es/gazeta/dias/1831/09/08/pdfs/GMD-1831-111.pdf#page=4","Abrir facsímil")</f>
        <v>Abrir facsímil</v>
      </c>
      <c r="K457" s="3" t="s">
        <v>58</v>
      </c>
    </row>
    <row r="458" spans="1:11" ht="42" customHeight="1">
      <c r="A458" s="2" t="s">
        <v>1382</v>
      </c>
      <c r="B458" s="2" t="s">
        <v>1383</v>
      </c>
      <c r="C458" s="2" t="s">
        <v>67</v>
      </c>
      <c r="D458" s="2" t="s">
        <v>18</v>
      </c>
      <c r="E458" s="5" t="s">
        <v>522</v>
      </c>
      <c r="F458" s="3" t="s">
        <v>523</v>
      </c>
      <c r="G458" s="3" t="s">
        <v>131</v>
      </c>
      <c r="H458" s="2" t="s">
        <v>56</v>
      </c>
      <c r="I458" s="2" t="s">
        <v>1384</v>
      </c>
      <c r="J458" s="3" t="str">
        <f>HYPERLINK("https://www.boe.es/gazeta/dias/1831/09/27/pdfs/GMD-1831-119.pdf#page=6","Abrir facsímil")</f>
        <v>Abrir facsímil</v>
      </c>
      <c r="K458" s="3" t="s">
        <v>58</v>
      </c>
    </row>
    <row r="459" spans="1:11" ht="42" customHeight="1">
      <c r="A459" s="2" t="s">
        <v>1385</v>
      </c>
      <c r="B459" s="2" t="s">
        <v>1385</v>
      </c>
      <c r="C459" s="2" t="s">
        <v>17</v>
      </c>
      <c r="D459" s="2" t="s">
        <v>18</v>
      </c>
      <c r="E459" s="5" t="s">
        <v>347</v>
      </c>
      <c r="F459" s="3" t="s">
        <v>348</v>
      </c>
      <c r="G459" s="3" t="s">
        <v>21</v>
      </c>
      <c r="H459" s="2" t="s">
        <v>56</v>
      </c>
      <c r="I459" s="2" t="s">
        <v>1386</v>
      </c>
      <c r="J459" s="3" t="str">
        <f>HYPERLINK("https://www.boe.es/gazeta/dias/1831/07/07/pdfs/GMD-1831-83.pdf#page=4","Abrir facsímil")</f>
        <v>Abrir facsímil</v>
      </c>
      <c r="K459" s="3" t="s">
        <v>58</v>
      </c>
    </row>
    <row r="460" spans="1:11" ht="42" customHeight="1">
      <c r="A460" s="2" t="s">
        <v>1387</v>
      </c>
      <c r="B460" s="2" t="s">
        <v>1387</v>
      </c>
      <c r="C460" s="2" t="s">
        <v>32</v>
      </c>
      <c r="D460" s="2" t="s">
        <v>33</v>
      </c>
      <c r="E460" s="5" t="s">
        <v>670</v>
      </c>
      <c r="F460" s="3" t="s">
        <v>671</v>
      </c>
      <c r="G460" s="3" t="s">
        <v>55</v>
      </c>
      <c r="H460" s="2" t="s">
        <v>56</v>
      </c>
      <c r="I460" s="2" t="s">
        <v>1388</v>
      </c>
      <c r="J460" s="3" t="str">
        <f>HYPERLINK("https://www.boe.es/gazeta/dias/1831/06/09/pdfs/GMD-1831-71.pdf#page=3","Abrir facsímil")</f>
        <v>Abrir facsímil</v>
      </c>
      <c r="K460" s="3" t="s">
        <v>58</v>
      </c>
    </row>
    <row r="461" spans="1:11" ht="42" customHeight="1">
      <c r="A461" s="2" t="s">
        <v>1387</v>
      </c>
      <c r="B461" s="2" t="s">
        <v>1387</v>
      </c>
      <c r="C461" s="2" t="s">
        <v>32</v>
      </c>
      <c r="D461" s="2" t="s">
        <v>33</v>
      </c>
      <c r="E461" s="5" t="s">
        <v>272</v>
      </c>
      <c r="F461" s="3" t="s">
        <v>273</v>
      </c>
      <c r="G461" s="3" t="s">
        <v>55</v>
      </c>
      <c r="H461" s="2" t="s">
        <v>56</v>
      </c>
      <c r="I461" s="2" t="s">
        <v>1389</v>
      </c>
      <c r="J461" s="3" t="str">
        <f>HYPERLINK("https://www.boe.es/gazeta/dias/1831/06/28/pdfs/GMD-1831-79.pdf#page=3","Abrir facsímil")</f>
        <v>Abrir facsímil</v>
      </c>
      <c r="K461" s="3" t="s">
        <v>58</v>
      </c>
    </row>
    <row r="462" spans="1:11" ht="42" customHeight="1">
      <c r="A462" s="2" t="s">
        <v>1387</v>
      </c>
      <c r="B462" s="2" t="s">
        <v>1387</v>
      </c>
      <c r="C462" s="2" t="s">
        <v>32</v>
      </c>
      <c r="D462" s="2" t="s">
        <v>33</v>
      </c>
      <c r="E462" s="5" t="s">
        <v>447</v>
      </c>
      <c r="F462" s="3" t="s">
        <v>448</v>
      </c>
      <c r="G462" s="3" t="s">
        <v>62</v>
      </c>
      <c r="H462" s="2" t="s">
        <v>56</v>
      </c>
      <c r="I462" s="2" t="s">
        <v>1390</v>
      </c>
      <c r="J462" s="3" t="str">
        <f>HYPERLINK("https://www.boe.es/gazeta/dias/1831/08/16/pdfs/GMD-1831-100.pdf#page=2","Abrir facsímil")</f>
        <v>Abrir facsímil</v>
      </c>
      <c r="K462" s="3" t="s">
        <v>58</v>
      </c>
    </row>
    <row r="463" spans="1:11" ht="42" customHeight="1">
      <c r="A463" s="2" t="s">
        <v>1387</v>
      </c>
      <c r="B463" s="2" t="s">
        <v>1387</v>
      </c>
      <c r="C463" s="2" t="s">
        <v>32</v>
      </c>
      <c r="D463" s="2" t="s">
        <v>33</v>
      </c>
      <c r="E463" s="5" t="s">
        <v>809</v>
      </c>
      <c r="F463" s="3" t="s">
        <v>810</v>
      </c>
      <c r="G463" s="3" t="s">
        <v>62</v>
      </c>
      <c r="H463" s="2" t="s">
        <v>56</v>
      </c>
      <c r="I463" s="2" t="s">
        <v>1391</v>
      </c>
      <c r="J463" s="3" t="str">
        <f>HYPERLINK("https://www.boe.es/gazeta/dias/1831/08/25/pdfs/GMD-1831-104.pdf#page=2","Abrir facsímil")</f>
        <v>Abrir facsímil</v>
      </c>
      <c r="K463" s="3" t="s">
        <v>58</v>
      </c>
    </row>
    <row r="464" spans="1:11" ht="42" customHeight="1">
      <c r="A464" s="2" t="s">
        <v>1392</v>
      </c>
      <c r="B464" s="2" t="s">
        <v>1392</v>
      </c>
      <c r="C464" s="2" t="s">
        <v>40</v>
      </c>
      <c r="D464" s="2" t="s">
        <v>18</v>
      </c>
      <c r="E464" s="5" t="s">
        <v>756</v>
      </c>
      <c r="F464" s="3" t="s">
        <v>757</v>
      </c>
      <c r="G464" s="3" t="s">
        <v>758</v>
      </c>
      <c r="H464" s="2" t="s">
        <v>56</v>
      </c>
      <c r="I464" s="2" t="s">
        <v>1393</v>
      </c>
      <c r="J464" s="3" t="str">
        <f>HYPERLINK("https://www.boe.es/gazeta/dias/1831/10/18/pdfs/GMD-1831-128.pdf#page=4","Abrir facsímil")</f>
        <v>Abrir facsímil</v>
      </c>
      <c r="K464" s="3" t="s">
        <v>58</v>
      </c>
    </row>
    <row r="465" spans="1:11" ht="42" customHeight="1">
      <c r="A465" s="2" t="s">
        <v>1394</v>
      </c>
      <c r="B465" s="2" t="s">
        <v>1395</v>
      </c>
      <c r="C465" s="2" t="s">
        <v>17</v>
      </c>
      <c r="D465" s="2" t="s">
        <v>18</v>
      </c>
      <c r="E465" s="5" t="s">
        <v>413</v>
      </c>
      <c r="F465" s="3" t="s">
        <v>414</v>
      </c>
      <c r="G465" s="3" t="s">
        <v>21</v>
      </c>
      <c r="H465" s="2" t="s">
        <v>22</v>
      </c>
      <c r="I465" s="2" t="s">
        <v>1396</v>
      </c>
      <c r="J465" s="3" t="str">
        <f>HYPERLINK("https://www.boe.es/gazeta/dias/1831/07/26/pdfs/GMD-1831-91.pdf#page=4","Abrir facsímil")</f>
        <v>Abrir facsímil</v>
      </c>
      <c r="K465" s="3" t="s">
        <v>24</v>
      </c>
    </row>
    <row r="466" spans="1:11" ht="42" customHeight="1">
      <c r="A466" s="2" t="s">
        <v>1397</v>
      </c>
      <c r="B466" s="2" t="s">
        <v>1397</v>
      </c>
      <c r="C466" s="2" t="s">
        <v>32</v>
      </c>
      <c r="D466" s="2" t="s">
        <v>33</v>
      </c>
      <c r="E466" s="5" t="s">
        <v>88</v>
      </c>
      <c r="F466" s="3" t="s">
        <v>89</v>
      </c>
      <c r="G466" s="3" t="s">
        <v>55</v>
      </c>
      <c r="H466" s="2" t="s">
        <v>56</v>
      </c>
      <c r="I466" s="2" t="s">
        <v>1398</v>
      </c>
      <c r="J466" s="3" t="str">
        <f>HYPERLINK("https://www.boe.es/gazeta/dias/1831/10/01/pdfs/GMD-1831-121.pdf#page=3","Abrir facsímil")</f>
        <v>Abrir facsímil</v>
      </c>
      <c r="K466" s="3" t="s">
        <v>58</v>
      </c>
    </row>
    <row r="467" spans="1:11" ht="42" customHeight="1">
      <c r="A467" s="2" t="s">
        <v>1399</v>
      </c>
      <c r="B467" s="2" t="s">
        <v>1399</v>
      </c>
      <c r="C467" s="2" t="s">
        <v>32</v>
      </c>
      <c r="D467" s="2" t="s">
        <v>33</v>
      </c>
      <c r="E467" s="5" t="s">
        <v>467</v>
      </c>
      <c r="F467" s="3" t="s">
        <v>468</v>
      </c>
      <c r="G467" s="3" t="s">
        <v>36</v>
      </c>
      <c r="H467" s="2" t="s">
        <v>56</v>
      </c>
      <c r="I467" s="2" t="s">
        <v>1400</v>
      </c>
      <c r="J467" s="3" t="str">
        <f>HYPERLINK("https://www.boe.es/gazeta/dias/1831/09/17/pdfs/GMD-1831-115.pdf#page=1","Abrir facsímil")</f>
        <v>Abrir facsímil</v>
      </c>
      <c r="K467" s="3" t="s">
        <v>58</v>
      </c>
    </row>
    <row r="468" spans="1:11" ht="42" customHeight="1">
      <c r="A468" s="2" t="s">
        <v>1401</v>
      </c>
      <c r="B468" s="2" t="s">
        <v>1401</v>
      </c>
      <c r="C468" s="2" t="s">
        <v>32</v>
      </c>
      <c r="D468" s="2" t="s">
        <v>33</v>
      </c>
      <c r="E468" s="5" t="s">
        <v>105</v>
      </c>
      <c r="F468" s="3" t="s">
        <v>106</v>
      </c>
      <c r="G468" s="3" t="s">
        <v>36</v>
      </c>
      <c r="H468" s="2" t="s">
        <v>56</v>
      </c>
      <c r="I468" s="2" t="s">
        <v>1402</v>
      </c>
      <c r="J468" s="3" t="str">
        <f>HYPERLINK("https://www.boe.es/gazeta/dias/1831/07/05/pdfs/GMD-1831-82.pdf#page=1","Abrir facsímil")</f>
        <v>Abrir facsímil</v>
      </c>
      <c r="K468" s="3" t="s">
        <v>58</v>
      </c>
    </row>
    <row r="469" spans="1:11" ht="42" customHeight="1">
      <c r="A469" s="2" t="s">
        <v>1403</v>
      </c>
      <c r="B469" s="2" t="s">
        <v>1403</v>
      </c>
      <c r="C469" s="2" t="s">
        <v>32</v>
      </c>
      <c r="D469" s="2" t="s">
        <v>33</v>
      </c>
      <c r="E469" s="5" t="s">
        <v>1404</v>
      </c>
      <c r="F469" s="3" t="s">
        <v>1405</v>
      </c>
      <c r="G469" s="3" t="s">
        <v>1406</v>
      </c>
      <c r="H469" s="2" t="s">
        <v>56</v>
      </c>
      <c r="I469" s="2" t="s">
        <v>1407</v>
      </c>
      <c r="J469" s="3" t="str">
        <f>HYPERLINK("https://www.boe.es/gazeta/dias/1831/08/02/pdfs/GMD-1831-94.pdf#page=2","Abrir facsímil")</f>
        <v>Abrir facsímil</v>
      </c>
      <c r="K469" s="3" t="s">
        <v>58</v>
      </c>
    </row>
    <row r="470" spans="1:11" ht="42" customHeight="1">
      <c r="A470" s="2" t="s">
        <v>1403</v>
      </c>
      <c r="B470" s="2" t="s">
        <v>1403</v>
      </c>
      <c r="C470" s="2" t="s">
        <v>32</v>
      </c>
      <c r="D470" s="2" t="s">
        <v>33</v>
      </c>
      <c r="E470" s="5" t="s">
        <v>531</v>
      </c>
      <c r="F470" s="3" t="s">
        <v>532</v>
      </c>
      <c r="G470" s="3" t="s">
        <v>36</v>
      </c>
      <c r="H470" s="2" t="s">
        <v>56</v>
      </c>
      <c r="I470" s="2" t="s">
        <v>1408</v>
      </c>
      <c r="J470" s="3" t="str">
        <f>HYPERLINK("https://www.boe.es/gazeta/dias/1831/08/06/pdfs/GMD-1831-96.pdf#page=1","Abrir facsímil")</f>
        <v>Abrir facsímil</v>
      </c>
      <c r="K470" s="3" t="s">
        <v>58</v>
      </c>
    </row>
    <row r="471" spans="1:11" ht="42" customHeight="1">
      <c r="A471" s="2" t="s">
        <v>1409</v>
      </c>
      <c r="B471" s="2" t="s">
        <v>1409</v>
      </c>
      <c r="C471" s="2" t="s">
        <v>32</v>
      </c>
      <c r="D471" s="2" t="s">
        <v>33</v>
      </c>
      <c r="E471" s="5" t="s">
        <v>292</v>
      </c>
      <c r="F471" s="3" t="s">
        <v>293</v>
      </c>
      <c r="G471" s="3" t="s">
        <v>36</v>
      </c>
      <c r="H471" s="2" t="s">
        <v>56</v>
      </c>
      <c r="I471" s="2" t="s">
        <v>1410</v>
      </c>
      <c r="J471" s="3" t="str">
        <f>HYPERLINK("https://www.boe.es/gazeta/dias/1831/04/07/pdfs/GMD-1831-44.pdf#page=1","Abrir facsímil")</f>
        <v>Abrir facsímil</v>
      </c>
      <c r="K471" s="3" t="s">
        <v>58</v>
      </c>
    </row>
    <row r="472" spans="1:11" ht="42" customHeight="1">
      <c r="A472" s="2" t="s">
        <v>1411</v>
      </c>
      <c r="B472" s="2" t="s">
        <v>1411</v>
      </c>
      <c r="C472" s="2" t="s">
        <v>32</v>
      </c>
      <c r="D472" s="2" t="s">
        <v>33</v>
      </c>
      <c r="E472" s="5" t="s">
        <v>328</v>
      </c>
      <c r="F472" s="3" t="s">
        <v>329</v>
      </c>
      <c r="G472" s="3" t="s">
        <v>36</v>
      </c>
      <c r="H472" s="2" t="s">
        <v>56</v>
      </c>
      <c r="I472" s="2" t="s">
        <v>1412</v>
      </c>
      <c r="J472" s="3" t="str">
        <f>HYPERLINK("https://www.boe.es/gazeta/dias/1831/12/08/pdfs/GMD-1831-150.pdf#page=1","Abrir facsímil")</f>
        <v>Abrir facsímil</v>
      </c>
      <c r="K472" s="3" t="s">
        <v>58</v>
      </c>
    </row>
    <row r="473" spans="1:11" ht="42" customHeight="1">
      <c r="A473" s="2" t="s">
        <v>1413</v>
      </c>
      <c r="B473" s="2" t="s">
        <v>1413</v>
      </c>
      <c r="C473" s="2" t="s">
        <v>32</v>
      </c>
      <c r="D473" s="2" t="s">
        <v>33</v>
      </c>
      <c r="E473" s="5" t="s">
        <v>1404</v>
      </c>
      <c r="F473" s="3" t="s">
        <v>1405</v>
      </c>
      <c r="G473" s="3" t="s">
        <v>36</v>
      </c>
      <c r="H473" s="2" t="s">
        <v>56</v>
      </c>
      <c r="I473" s="2" t="s">
        <v>1414</v>
      </c>
      <c r="J473" s="3" t="str">
        <f>HYPERLINK("https://www.boe.es/gazeta/dias/1831/08/02/pdfs/GMD-1831-94.pdf#page=1","Abrir facsímil")</f>
        <v>Abrir facsímil</v>
      </c>
      <c r="K473" s="3" t="s">
        <v>58</v>
      </c>
    </row>
    <row r="474" spans="1:11" ht="42" customHeight="1">
      <c r="A474" s="2" t="s">
        <v>1415</v>
      </c>
      <c r="B474" s="2" t="s">
        <v>1415</v>
      </c>
      <c r="C474" s="2" t="s">
        <v>32</v>
      </c>
      <c r="D474" s="2" t="s">
        <v>33</v>
      </c>
      <c r="E474" s="5" t="s">
        <v>1416</v>
      </c>
      <c r="F474" s="3" t="s">
        <v>1417</v>
      </c>
      <c r="G474" s="3" t="s">
        <v>55</v>
      </c>
      <c r="H474" s="2" t="s">
        <v>56</v>
      </c>
      <c r="I474" s="2" t="s">
        <v>1418</v>
      </c>
      <c r="J474" s="3" t="str">
        <f>HYPERLINK("https://www.boe.es/gazeta/dias/1831/07/19/pdfs/GMD-1831-88.pdf#page=3","Abrir facsímil")</f>
        <v>Abrir facsímil</v>
      </c>
      <c r="K474" s="3" t="s">
        <v>58</v>
      </c>
    </row>
    <row r="475" spans="1:11" ht="42" customHeight="1">
      <c r="A475" s="2" t="s">
        <v>1419</v>
      </c>
      <c r="B475" s="2" t="s">
        <v>1419</v>
      </c>
      <c r="C475" s="2" t="s">
        <v>32</v>
      </c>
      <c r="D475" s="2" t="s">
        <v>33</v>
      </c>
      <c r="E475" s="5" t="s">
        <v>1122</v>
      </c>
      <c r="F475" s="3" t="s">
        <v>1123</v>
      </c>
      <c r="G475" s="3" t="s">
        <v>36</v>
      </c>
      <c r="H475" s="2" t="s">
        <v>56</v>
      </c>
      <c r="I475" s="2" t="s">
        <v>1420</v>
      </c>
      <c r="J475" s="3" t="str">
        <f>HYPERLINK("https://www.boe.es/gazeta/dias/1831/08/13/pdfs/GMD-1831-99.pdf#page=1","Abrir facsímil")</f>
        <v>Abrir facsímil</v>
      </c>
      <c r="K475" s="3" t="s">
        <v>58</v>
      </c>
    </row>
    <row r="476" spans="1:11" ht="42" customHeight="1">
      <c r="A476" s="2" t="s">
        <v>1421</v>
      </c>
      <c r="B476" s="2" t="s">
        <v>1421</v>
      </c>
      <c r="C476" s="2" t="s">
        <v>32</v>
      </c>
      <c r="D476" s="2" t="s">
        <v>33</v>
      </c>
      <c r="E476" s="5" t="s">
        <v>413</v>
      </c>
      <c r="F476" s="3" t="s">
        <v>414</v>
      </c>
      <c r="G476" s="3" t="s">
        <v>36</v>
      </c>
      <c r="H476" s="2" t="s">
        <v>56</v>
      </c>
      <c r="I476" s="2" t="s">
        <v>1422</v>
      </c>
      <c r="J476" s="3" t="str">
        <f>HYPERLINK("https://www.boe.es/gazeta/dias/1831/07/26/pdfs/GMD-1831-91.pdf#page=1","Abrir facsímil")</f>
        <v>Abrir facsímil</v>
      </c>
      <c r="K476" s="3" t="s">
        <v>58</v>
      </c>
    </row>
    <row r="477" spans="1:11" ht="42" customHeight="1">
      <c r="A477" s="2" t="s">
        <v>1421</v>
      </c>
      <c r="B477" s="2" t="s">
        <v>1421</v>
      </c>
      <c r="C477" s="2" t="s">
        <v>32</v>
      </c>
      <c r="D477" s="2" t="s">
        <v>33</v>
      </c>
      <c r="E477" s="5" t="s">
        <v>1404</v>
      </c>
      <c r="F477" s="3" t="s">
        <v>1405</v>
      </c>
      <c r="G477" s="3" t="s">
        <v>36</v>
      </c>
      <c r="H477" s="2" t="s">
        <v>56</v>
      </c>
      <c r="I477" s="2" t="s">
        <v>1423</v>
      </c>
      <c r="J477" s="3" t="str">
        <f>HYPERLINK("https://www.boe.es/gazeta/dias/1831/08/02/pdfs/GMD-1831-94.pdf#page=1","Abrir facsímil")</f>
        <v>Abrir facsímil</v>
      </c>
      <c r="K477" s="3" t="s">
        <v>58</v>
      </c>
    </row>
    <row r="478" spans="1:11" ht="42" customHeight="1">
      <c r="A478" s="2" t="s">
        <v>1421</v>
      </c>
      <c r="B478" s="2" t="s">
        <v>1421</v>
      </c>
      <c r="C478" s="2" t="s">
        <v>32</v>
      </c>
      <c r="D478" s="2" t="s">
        <v>33</v>
      </c>
      <c r="E478" s="5" t="s">
        <v>1187</v>
      </c>
      <c r="F478" s="3" t="s">
        <v>1188</v>
      </c>
      <c r="G478" s="3" t="s">
        <v>36</v>
      </c>
      <c r="H478" s="2" t="s">
        <v>56</v>
      </c>
      <c r="I478" s="2" t="s">
        <v>1424</v>
      </c>
      <c r="J478" s="3" t="str">
        <f>HYPERLINK("https://www.boe.es/gazeta/dias/1831/08/09/pdfs/GMD-1831-97.pdf#page=1","Abrir facsímil")</f>
        <v>Abrir facsímil</v>
      </c>
      <c r="K478" s="3" t="s">
        <v>58</v>
      </c>
    </row>
    <row r="479" spans="1:11" ht="42" customHeight="1">
      <c r="A479" s="2" t="s">
        <v>1421</v>
      </c>
      <c r="B479" s="2" t="s">
        <v>1421</v>
      </c>
      <c r="C479" s="2" t="s">
        <v>32</v>
      </c>
      <c r="D479" s="2" t="s">
        <v>33</v>
      </c>
      <c r="E479" s="5" t="s">
        <v>1187</v>
      </c>
      <c r="F479" s="3" t="s">
        <v>1188</v>
      </c>
      <c r="G479" s="3" t="s">
        <v>62</v>
      </c>
      <c r="H479" s="2" t="s">
        <v>56</v>
      </c>
      <c r="I479" s="2" t="s">
        <v>1425</v>
      </c>
      <c r="J479" s="3" t="str">
        <f>HYPERLINK("https://www.boe.es/gazeta/dias/1831/08/09/pdfs/GMD-1831-97.pdf#page=2","Abrir facsímil")</f>
        <v>Abrir facsímil</v>
      </c>
      <c r="K479" s="3" t="s">
        <v>58</v>
      </c>
    </row>
    <row r="480" spans="1:11" ht="42" customHeight="1">
      <c r="A480" s="2" t="s">
        <v>1421</v>
      </c>
      <c r="B480" s="2" t="s">
        <v>1421</v>
      </c>
      <c r="C480" s="2" t="s">
        <v>32</v>
      </c>
      <c r="D480" s="2" t="s">
        <v>33</v>
      </c>
      <c r="E480" s="5" t="s">
        <v>1187</v>
      </c>
      <c r="F480" s="3" t="s">
        <v>1188</v>
      </c>
      <c r="G480" s="3" t="s">
        <v>55</v>
      </c>
      <c r="H480" s="2" t="s">
        <v>56</v>
      </c>
      <c r="I480" s="2" t="s">
        <v>1426</v>
      </c>
      <c r="J480" s="3" t="str">
        <f>HYPERLINK("https://www.boe.es/gazeta/dias/1831/08/09/pdfs/GMD-1831-97.pdf#page=3","Abrir facsímil")</f>
        <v>Abrir facsímil</v>
      </c>
      <c r="K480" s="3" t="s">
        <v>58</v>
      </c>
    </row>
    <row r="481" spans="1:11" ht="42" customHeight="1">
      <c r="A481" s="2" t="s">
        <v>1421</v>
      </c>
      <c r="B481" s="2" t="s">
        <v>1421</v>
      </c>
      <c r="C481" s="2" t="s">
        <v>32</v>
      </c>
      <c r="D481" s="2" t="s">
        <v>33</v>
      </c>
      <c r="E481" s="5" t="s">
        <v>158</v>
      </c>
      <c r="F481" s="3" t="s">
        <v>159</v>
      </c>
      <c r="G481" s="3" t="s">
        <v>142</v>
      </c>
      <c r="H481" s="2" t="s">
        <v>56</v>
      </c>
      <c r="I481" s="2" t="s">
        <v>1427</v>
      </c>
      <c r="J481" s="3" t="str">
        <f>HYPERLINK("https://www.boe.es/gazeta/dias/1831/08/27/pdfs/GMD-1831-105.pdf#page=1","Abrir facsímil")</f>
        <v>Abrir facsímil</v>
      </c>
      <c r="K481" s="3" t="s">
        <v>58</v>
      </c>
    </row>
    <row r="482" spans="1:11" ht="42" customHeight="1">
      <c r="A482" s="2" t="s">
        <v>1428</v>
      </c>
      <c r="B482" s="2" t="s">
        <v>1428</v>
      </c>
      <c r="C482" s="2" t="s">
        <v>32</v>
      </c>
      <c r="D482" s="2" t="s">
        <v>33</v>
      </c>
      <c r="E482" s="5" t="s">
        <v>531</v>
      </c>
      <c r="F482" s="3" t="s">
        <v>532</v>
      </c>
      <c r="G482" s="3" t="s">
        <v>36</v>
      </c>
      <c r="H482" s="2" t="s">
        <v>56</v>
      </c>
      <c r="I482" s="2" t="s">
        <v>1429</v>
      </c>
      <c r="J482" s="3" t="str">
        <f>HYPERLINK("https://www.boe.es/gazeta/dias/1831/08/06/pdfs/GMD-1831-96.pdf#page=1","Abrir facsímil")</f>
        <v>Abrir facsímil</v>
      </c>
      <c r="K482" s="3" t="s">
        <v>58</v>
      </c>
    </row>
    <row r="483" spans="1:11" ht="42" customHeight="1">
      <c r="A483" s="2" t="s">
        <v>1430</v>
      </c>
      <c r="B483" s="2" t="s">
        <v>1431</v>
      </c>
      <c r="C483" s="2" t="s">
        <v>17</v>
      </c>
      <c r="D483" s="2" t="s">
        <v>18</v>
      </c>
      <c r="E483" s="5" t="s">
        <v>186</v>
      </c>
      <c r="F483" s="3" t="s">
        <v>187</v>
      </c>
      <c r="G483" s="3" t="s">
        <v>131</v>
      </c>
      <c r="H483" s="2" t="s">
        <v>22</v>
      </c>
      <c r="I483" s="2" t="s">
        <v>1432</v>
      </c>
      <c r="J483" s="3" t="str">
        <f>HYPERLINK("https://www.boe.es/gazeta/dias/1831/10/08/pdfs/GMD-1831-124.pdf#page=6","Abrir facsímil")</f>
        <v>Abrir facsímil</v>
      </c>
      <c r="K483" s="3" t="s">
        <v>24</v>
      </c>
    </row>
    <row r="484" spans="1:11" ht="42" customHeight="1">
      <c r="A484" s="2" t="s">
        <v>1433</v>
      </c>
      <c r="B484" s="2" t="s">
        <v>1434</v>
      </c>
      <c r="C484" s="2" t="s">
        <v>17</v>
      </c>
      <c r="D484" s="2" t="s">
        <v>18</v>
      </c>
      <c r="E484" s="5" t="s">
        <v>354</v>
      </c>
      <c r="F484" s="3" t="s">
        <v>355</v>
      </c>
      <c r="G484" s="3" t="s">
        <v>21</v>
      </c>
      <c r="H484" s="2" t="s">
        <v>56</v>
      </c>
      <c r="I484" s="2" t="s">
        <v>1435</v>
      </c>
      <c r="J484" s="3" t="str">
        <f>HYPERLINK("https://www.boe.es/gazeta/dias/1831/01/08/pdfs/GMD-1831-4.pdf#page=4","Abrir facsímil")</f>
        <v>Abrir facsímil</v>
      </c>
      <c r="K484" s="3" t="s">
        <v>58</v>
      </c>
    </row>
    <row r="485" spans="1:11" ht="42" customHeight="1">
      <c r="A485" s="2" t="s">
        <v>1436</v>
      </c>
      <c r="B485" s="2" t="s">
        <v>1437</v>
      </c>
      <c r="C485" s="2" t="s">
        <v>17</v>
      </c>
      <c r="D485" s="2" t="s">
        <v>18</v>
      </c>
      <c r="E485" s="5" t="s">
        <v>845</v>
      </c>
      <c r="F485" s="3" t="s">
        <v>846</v>
      </c>
      <c r="G485" s="3" t="s">
        <v>847</v>
      </c>
      <c r="H485" s="2" t="s">
        <v>56</v>
      </c>
      <c r="I485" s="2" t="s">
        <v>1438</v>
      </c>
      <c r="J485" s="3" t="str">
        <f>HYPERLINK("https://www.boe.es/gazeta/dias/1831/07/12/pdfs/GMD-1831-85.pdf#page=4","Abrir facsímil")</f>
        <v>Abrir facsímil</v>
      </c>
      <c r="K485" s="3" t="s">
        <v>58</v>
      </c>
    </row>
    <row r="486" spans="1:11" ht="42" customHeight="1">
      <c r="A486" s="2" t="s">
        <v>1439</v>
      </c>
      <c r="B486" s="2" t="s">
        <v>1439</v>
      </c>
      <c r="C486" s="2" t="s">
        <v>32</v>
      </c>
      <c r="D486" s="2" t="s">
        <v>33</v>
      </c>
      <c r="E486" s="5" t="s">
        <v>956</v>
      </c>
      <c r="F486" s="3" t="s">
        <v>957</v>
      </c>
      <c r="G486" s="3" t="s">
        <v>62</v>
      </c>
      <c r="H486" s="2" t="s">
        <v>56</v>
      </c>
      <c r="I486" s="2" t="s">
        <v>1440</v>
      </c>
      <c r="J486" s="3" t="str">
        <f>HYPERLINK("https://www.boe.es/gazeta/dias/1831/11/22/pdfs/GMD-1831-143.pdf#page=2","Abrir facsímil")</f>
        <v>Abrir facsímil</v>
      </c>
      <c r="K486" s="3" t="s">
        <v>58</v>
      </c>
    </row>
    <row r="487" spans="1:11" ht="42" customHeight="1">
      <c r="A487" s="2" t="s">
        <v>1441</v>
      </c>
      <c r="B487" s="2" t="s">
        <v>1442</v>
      </c>
      <c r="C487" s="2" t="s">
        <v>67</v>
      </c>
      <c r="D487" s="2" t="s">
        <v>18</v>
      </c>
      <c r="E487" s="5" t="s">
        <v>764</v>
      </c>
      <c r="F487" s="3" t="s">
        <v>765</v>
      </c>
      <c r="G487" s="3" t="s">
        <v>21</v>
      </c>
      <c r="H487" s="2" t="s">
        <v>56</v>
      </c>
      <c r="I487" s="2" t="s">
        <v>1443</v>
      </c>
      <c r="J487" s="3" t="str">
        <f>HYPERLINK("https://www.boe.es/gazeta/dias/1831/10/15/pdfs/GMD-1831-127.pdf#page=4","Abrir facsímil")</f>
        <v>Abrir facsímil</v>
      </c>
      <c r="K487" s="3" t="s">
        <v>58</v>
      </c>
    </row>
    <row r="488" spans="1:11" ht="42" customHeight="1">
      <c r="A488" s="2" t="s">
        <v>1444</v>
      </c>
      <c r="B488" s="2" t="s">
        <v>1445</v>
      </c>
      <c r="C488" s="2" t="s">
        <v>32</v>
      </c>
      <c r="D488" s="2" t="s">
        <v>33</v>
      </c>
      <c r="E488" s="5" t="s">
        <v>1031</v>
      </c>
      <c r="F488" s="3" t="s">
        <v>1032</v>
      </c>
      <c r="G488" s="3" t="s">
        <v>21</v>
      </c>
      <c r="H488" s="2" t="s">
        <v>56</v>
      </c>
      <c r="I488" s="2" t="s">
        <v>1446</v>
      </c>
      <c r="J488" s="3" t="str">
        <f>HYPERLINK("https://www.boe.es/gazeta/dias/1831/05/10/pdfs/GMD-1831-58.pdf#page=4","Abrir facsímil")</f>
        <v>Abrir facsímil</v>
      </c>
      <c r="K488" s="3" t="s">
        <v>58</v>
      </c>
    </row>
    <row r="489" spans="1:11" ht="42" customHeight="1">
      <c r="A489" s="2" t="s">
        <v>1447</v>
      </c>
      <c r="B489" s="2" t="s">
        <v>1448</v>
      </c>
      <c r="C489" s="2" t="s">
        <v>17</v>
      </c>
      <c r="D489" s="2" t="s">
        <v>18</v>
      </c>
      <c r="E489" s="5" t="s">
        <v>118</v>
      </c>
      <c r="F489" s="3" t="s">
        <v>119</v>
      </c>
      <c r="G489" s="3" t="s">
        <v>21</v>
      </c>
      <c r="H489" s="2" t="s">
        <v>56</v>
      </c>
      <c r="I489" s="2" t="s">
        <v>1449</v>
      </c>
      <c r="J489" s="3" t="str">
        <f>HYPERLINK("https://www.boe.es/gazeta/dias/1831/09/10/pdfs/GMD-1831-112.pdf#page=4","Abrir facsímil")</f>
        <v>Abrir facsímil</v>
      </c>
      <c r="K489" s="3" t="s">
        <v>58</v>
      </c>
    </row>
    <row r="490" spans="1:11" ht="42" customHeight="1">
      <c r="A490" s="2" t="s">
        <v>1450</v>
      </c>
      <c r="B490" s="2" t="s">
        <v>1451</v>
      </c>
      <c r="C490" s="2" t="s">
        <v>32</v>
      </c>
      <c r="D490" s="2" t="s">
        <v>33</v>
      </c>
      <c r="E490" s="5" t="s">
        <v>374</v>
      </c>
      <c r="F490" s="3" t="s">
        <v>375</v>
      </c>
      <c r="G490" s="3" t="s">
        <v>131</v>
      </c>
      <c r="H490" s="2" t="s">
        <v>56</v>
      </c>
      <c r="I490" s="2" t="s">
        <v>1452</v>
      </c>
      <c r="J490" s="3" t="str">
        <f>HYPERLINK("https://www.boe.es/gazeta/dias/1831/10/11/pdfs/GMD-1831-125.pdf#page=6","Abrir facsímil")</f>
        <v>Abrir facsímil</v>
      </c>
      <c r="K490" s="3" t="s">
        <v>58</v>
      </c>
    </row>
    <row r="491" spans="1:11" ht="42" customHeight="1">
      <c r="A491" s="2" t="s">
        <v>1453</v>
      </c>
      <c r="B491" s="2" t="s">
        <v>1453</v>
      </c>
      <c r="C491" s="2" t="s">
        <v>32</v>
      </c>
      <c r="D491" s="2" t="s">
        <v>33</v>
      </c>
      <c r="E491" s="5" t="s">
        <v>643</v>
      </c>
      <c r="F491" s="3" t="s">
        <v>644</v>
      </c>
      <c r="G491" s="3" t="s">
        <v>21</v>
      </c>
      <c r="H491" s="2" t="s">
        <v>56</v>
      </c>
      <c r="I491" s="2" t="s">
        <v>1454</v>
      </c>
      <c r="J491" s="3" t="str">
        <f>HYPERLINK("https://www.boe.es/gazeta/dias/1831/05/05/pdfs/GMD-1831-56.pdf#page=4","Abrir facsímil")</f>
        <v>Abrir facsímil</v>
      </c>
      <c r="K491" s="3" t="s">
        <v>58</v>
      </c>
    </row>
    <row r="492" spans="1:11" ht="42" customHeight="1">
      <c r="A492" s="2" t="s">
        <v>1455</v>
      </c>
      <c r="B492" s="2" t="s">
        <v>1456</v>
      </c>
      <c r="C492" s="2" t="s">
        <v>32</v>
      </c>
      <c r="D492" s="2" t="s">
        <v>33</v>
      </c>
      <c r="E492" s="5" t="s">
        <v>1043</v>
      </c>
      <c r="F492" s="3" t="s">
        <v>1044</v>
      </c>
      <c r="G492" s="3" t="s">
        <v>21</v>
      </c>
      <c r="H492" s="2" t="s">
        <v>56</v>
      </c>
      <c r="I492" s="2" t="s">
        <v>1457</v>
      </c>
      <c r="J492" s="3" t="str">
        <f>HYPERLINK("https://www.boe.es/gazeta/dias/1831/11/29/pdfs/GMD-1831-146.pdf#page=4","Abrir facsímil")</f>
        <v>Abrir facsímil</v>
      </c>
      <c r="K492" s="3" t="s">
        <v>58</v>
      </c>
    </row>
    <row r="493" spans="1:11" ht="42" customHeight="1">
      <c r="A493" s="2" t="s">
        <v>1458</v>
      </c>
      <c r="B493" s="2" t="s">
        <v>1459</v>
      </c>
      <c r="C493" s="2" t="s">
        <v>40</v>
      </c>
      <c r="D493" s="2" t="s">
        <v>18</v>
      </c>
      <c r="E493" s="5" t="s">
        <v>1043</v>
      </c>
      <c r="F493" s="3" t="s">
        <v>1044</v>
      </c>
      <c r="G493" s="3" t="s">
        <v>21</v>
      </c>
      <c r="H493" s="2" t="s">
        <v>56</v>
      </c>
      <c r="I493" s="2" t="s">
        <v>1460</v>
      </c>
      <c r="J493" s="3" t="str">
        <f>HYPERLINK("https://www.boe.es/gazeta/dias/1831/11/29/pdfs/GMD-1831-146.pdf#page=4","Abrir facsímil")</f>
        <v>Abrir facsímil</v>
      </c>
      <c r="K493" s="3" t="s">
        <v>58</v>
      </c>
    </row>
    <row r="494" spans="1:11" ht="42" customHeight="1">
      <c r="A494" s="2" t="s">
        <v>1461</v>
      </c>
      <c r="B494" s="2" t="s">
        <v>1461</v>
      </c>
      <c r="C494" s="2" t="s">
        <v>67</v>
      </c>
      <c r="D494" s="2" t="s">
        <v>18</v>
      </c>
      <c r="E494" s="5" t="s">
        <v>53</v>
      </c>
      <c r="F494" s="3" t="s">
        <v>54</v>
      </c>
      <c r="G494" s="3" t="s">
        <v>21</v>
      </c>
      <c r="H494" s="2" t="s">
        <v>56</v>
      </c>
      <c r="I494" s="2" t="s">
        <v>1462</v>
      </c>
      <c r="J494" s="3" t="str">
        <f>HYPERLINK("https://www.boe.es/gazeta/dias/1831/10/29/pdfs/GMD-1831-133.pdf#page=4","Abrir facsímil")</f>
        <v>Abrir facsímil</v>
      </c>
      <c r="K494" s="3" t="s">
        <v>58</v>
      </c>
    </row>
    <row r="495" spans="1:11" ht="42" customHeight="1">
      <c r="A495" s="2" t="s">
        <v>1463</v>
      </c>
      <c r="B495" s="2" t="s">
        <v>1464</v>
      </c>
      <c r="C495" s="2" t="s">
        <v>32</v>
      </c>
      <c r="D495" s="2" t="s">
        <v>33</v>
      </c>
      <c r="E495" s="5" t="s">
        <v>872</v>
      </c>
      <c r="F495" s="3" t="s">
        <v>873</v>
      </c>
      <c r="G495" s="3" t="s">
        <v>21</v>
      </c>
      <c r="H495" s="2" t="s">
        <v>56</v>
      </c>
      <c r="I495" s="2" t="s">
        <v>1465</v>
      </c>
      <c r="J495" s="3" t="str">
        <f>HYPERLINK("https://www.boe.es/gazeta/dias/1831/02/22/pdfs/GMD-1831-23.pdf#page=4","Abrir facsímil")</f>
        <v>Abrir facsímil</v>
      </c>
      <c r="K495" s="3" t="s">
        <v>58</v>
      </c>
    </row>
    <row r="496" spans="1:11" ht="42" customHeight="1">
      <c r="A496" s="2" t="s">
        <v>1466</v>
      </c>
      <c r="B496" s="2" t="s">
        <v>1467</v>
      </c>
      <c r="C496" s="2" t="s">
        <v>40</v>
      </c>
      <c r="D496" s="2" t="s">
        <v>18</v>
      </c>
      <c r="E496" s="5" t="s">
        <v>670</v>
      </c>
      <c r="F496" s="3" t="s">
        <v>671</v>
      </c>
      <c r="G496" s="3" t="s">
        <v>606</v>
      </c>
      <c r="H496" s="2" t="s">
        <v>56</v>
      </c>
      <c r="I496" s="2" t="s">
        <v>1468</v>
      </c>
      <c r="J496" s="3" t="str">
        <f>HYPERLINK("https://www.boe.es/gazeta/dias/1831/06/09/pdfs/GMD-1831-71.pdf#page=8","Abrir facsímil")</f>
        <v>Abrir facsímil</v>
      </c>
      <c r="K496" s="3" t="s">
        <v>58</v>
      </c>
    </row>
    <row r="497" spans="1:11" ht="42" customHeight="1">
      <c r="A497" s="2" t="s">
        <v>1469</v>
      </c>
      <c r="B497" s="2" t="s">
        <v>1469</v>
      </c>
      <c r="C497" s="2" t="s">
        <v>32</v>
      </c>
      <c r="D497" s="2" t="s">
        <v>33</v>
      </c>
      <c r="E497" s="5" t="s">
        <v>239</v>
      </c>
      <c r="F497" s="3" t="s">
        <v>240</v>
      </c>
      <c r="G497" s="3" t="s">
        <v>36</v>
      </c>
      <c r="H497" s="2" t="s">
        <v>56</v>
      </c>
      <c r="I497" s="2" t="s">
        <v>1470</v>
      </c>
      <c r="J497" s="3" t="str">
        <f>HYPERLINK("https://www.boe.es/gazeta/dias/1831/06/30/pdfs/GMD-1831-80.pdf#page=1","Abrir facsímil")</f>
        <v>Abrir facsímil</v>
      </c>
      <c r="K497" s="3" t="s">
        <v>58</v>
      </c>
    </row>
    <row r="498" spans="1:11" ht="42" customHeight="1">
      <c r="A498" s="2" t="s">
        <v>1471</v>
      </c>
      <c r="B498" s="2" t="s">
        <v>1471</v>
      </c>
      <c r="C498" s="2" t="s">
        <v>32</v>
      </c>
      <c r="D498" s="2" t="s">
        <v>33</v>
      </c>
      <c r="E498" s="5" t="s">
        <v>239</v>
      </c>
      <c r="F498" s="3" t="s">
        <v>240</v>
      </c>
      <c r="G498" s="3" t="s">
        <v>36</v>
      </c>
      <c r="H498" s="2" t="s">
        <v>56</v>
      </c>
      <c r="I498" s="2" t="s">
        <v>1472</v>
      </c>
      <c r="J498" s="3" t="str">
        <f>HYPERLINK("https://www.boe.es/gazeta/dias/1831/06/30/pdfs/GMD-1831-80.pdf#page=1","Abrir facsímil")</f>
        <v>Abrir facsímil</v>
      </c>
      <c r="K498" s="3" t="s">
        <v>58</v>
      </c>
    </row>
    <row r="499" spans="1:11" ht="42" customHeight="1">
      <c r="A499" s="2" t="s">
        <v>1473</v>
      </c>
      <c r="B499" s="2" t="s">
        <v>1473</v>
      </c>
      <c r="C499" s="2" t="s">
        <v>32</v>
      </c>
      <c r="D499" s="2" t="s">
        <v>33</v>
      </c>
      <c r="E499" s="5" t="s">
        <v>670</v>
      </c>
      <c r="F499" s="3" t="s">
        <v>671</v>
      </c>
      <c r="G499" s="3" t="s">
        <v>76</v>
      </c>
      <c r="H499" s="2" t="s">
        <v>56</v>
      </c>
      <c r="I499" s="2" t="s">
        <v>1474</v>
      </c>
      <c r="J499" s="3" t="str">
        <f>HYPERLINK("https://www.boe.es/gazeta/dias/1831/06/09/pdfs/GMD-1831-71.pdf#page=5","Abrir facsímil")</f>
        <v>Abrir facsímil</v>
      </c>
      <c r="K499" s="3" t="s">
        <v>58</v>
      </c>
    </row>
    <row r="500" spans="1:11" ht="42" customHeight="1">
      <c r="A500" s="2" t="s">
        <v>1475</v>
      </c>
      <c r="B500" s="2" t="s">
        <v>1475</v>
      </c>
      <c r="C500" s="2" t="s">
        <v>32</v>
      </c>
      <c r="D500" s="2" t="s">
        <v>33</v>
      </c>
      <c r="E500" s="5" t="s">
        <v>1341</v>
      </c>
      <c r="F500" s="3" t="s">
        <v>1342</v>
      </c>
      <c r="G500" s="3" t="s">
        <v>62</v>
      </c>
      <c r="H500" s="2" t="s">
        <v>56</v>
      </c>
      <c r="I500" s="2" t="s">
        <v>1476</v>
      </c>
      <c r="J500" s="3" t="str">
        <f>HYPERLINK("https://www.boe.es/gazeta/dias/1831/01/20/pdfs/GMD-1831-9.pdf#page=2","Abrir facsímil")</f>
        <v>Abrir facsímil</v>
      </c>
      <c r="K500" s="3" t="s">
        <v>58</v>
      </c>
    </row>
    <row r="501" spans="1:11" ht="42" customHeight="1">
      <c r="A501" s="2" t="s">
        <v>1477</v>
      </c>
      <c r="B501" s="2" t="s">
        <v>1477</v>
      </c>
      <c r="C501" s="2" t="s">
        <v>32</v>
      </c>
      <c r="D501" s="2" t="s">
        <v>33</v>
      </c>
      <c r="E501" s="5" t="s">
        <v>670</v>
      </c>
      <c r="F501" s="3" t="s">
        <v>671</v>
      </c>
      <c r="G501" s="3" t="s">
        <v>76</v>
      </c>
      <c r="H501" s="2" t="s">
        <v>56</v>
      </c>
      <c r="I501" s="2" t="s">
        <v>1478</v>
      </c>
      <c r="J501" s="3" t="str">
        <f>HYPERLINK("https://www.boe.es/gazeta/dias/1831/06/09/pdfs/GMD-1831-71.pdf#page=5","Abrir facsímil")</f>
        <v>Abrir facsímil</v>
      </c>
      <c r="K501" s="3" t="s">
        <v>58</v>
      </c>
    </row>
    <row r="502" spans="1:11" ht="42" customHeight="1">
      <c r="A502" s="2" t="s">
        <v>1479</v>
      </c>
      <c r="B502" s="2" t="s">
        <v>1479</v>
      </c>
      <c r="C502" s="2" t="s">
        <v>32</v>
      </c>
      <c r="D502" s="2" t="s">
        <v>33</v>
      </c>
      <c r="E502" s="5" t="s">
        <v>738</v>
      </c>
      <c r="F502" s="3" t="s">
        <v>739</v>
      </c>
      <c r="G502" s="3" t="s">
        <v>55</v>
      </c>
      <c r="H502" s="2" t="s">
        <v>56</v>
      </c>
      <c r="I502" s="2" t="s">
        <v>1480</v>
      </c>
      <c r="J502" s="3" t="str">
        <f>HYPERLINK("https://www.boe.es/gazeta/dias/1831/01/15/pdfs/GMD-1831-7.pdf#page=3","Abrir facsímil")</f>
        <v>Abrir facsímil</v>
      </c>
      <c r="K502" s="3" t="s">
        <v>58</v>
      </c>
    </row>
    <row r="503" spans="1:11" ht="42" customHeight="1">
      <c r="A503" s="2" t="s">
        <v>1479</v>
      </c>
      <c r="B503" s="2" t="s">
        <v>1479</v>
      </c>
      <c r="C503" s="2" t="s">
        <v>32</v>
      </c>
      <c r="D503" s="2" t="s">
        <v>33</v>
      </c>
      <c r="E503" s="5" t="s">
        <v>563</v>
      </c>
      <c r="F503" s="3" t="s">
        <v>564</v>
      </c>
      <c r="G503" s="3" t="s">
        <v>55</v>
      </c>
      <c r="H503" s="2" t="s">
        <v>56</v>
      </c>
      <c r="I503" s="2" t="s">
        <v>1481</v>
      </c>
      <c r="J503" s="3" t="str">
        <f>HYPERLINK("https://www.boe.es/gazeta/dias/1831/02/10/pdfs/GMD-1831-18.pdf#page=3","Abrir facsímil")</f>
        <v>Abrir facsímil</v>
      </c>
      <c r="K503" s="3" t="s">
        <v>58</v>
      </c>
    </row>
    <row r="504" spans="1:11" ht="42" customHeight="1">
      <c r="A504" s="2" t="s">
        <v>1479</v>
      </c>
      <c r="B504" s="2" t="s">
        <v>1479</v>
      </c>
      <c r="C504" s="2" t="s">
        <v>32</v>
      </c>
      <c r="D504" s="2" t="s">
        <v>33</v>
      </c>
      <c r="E504" s="5" t="s">
        <v>1482</v>
      </c>
      <c r="F504" s="3" t="s">
        <v>1483</v>
      </c>
      <c r="G504" s="3" t="s">
        <v>55</v>
      </c>
      <c r="H504" s="2" t="s">
        <v>56</v>
      </c>
      <c r="I504" s="2" t="s">
        <v>1484</v>
      </c>
      <c r="J504" s="3" t="str">
        <f>HYPERLINK("https://www.boe.es/gazeta/dias/1831/04/05/pdfs/GMD-1831-43.pdf#page=3","Abrir facsímil")</f>
        <v>Abrir facsímil</v>
      </c>
      <c r="K504" s="3" t="s">
        <v>58</v>
      </c>
    </row>
    <row r="505" spans="1:11" ht="42" customHeight="1">
      <c r="A505" s="2" t="s">
        <v>1479</v>
      </c>
      <c r="B505" s="2" t="s">
        <v>1479</v>
      </c>
      <c r="C505" s="2" t="s">
        <v>32</v>
      </c>
      <c r="D505" s="2" t="s">
        <v>33</v>
      </c>
      <c r="E505" s="5" t="s">
        <v>272</v>
      </c>
      <c r="F505" s="3" t="s">
        <v>273</v>
      </c>
      <c r="G505" s="3" t="s">
        <v>55</v>
      </c>
      <c r="H505" s="2" t="s">
        <v>56</v>
      </c>
      <c r="I505" s="2" t="s">
        <v>1485</v>
      </c>
      <c r="J505" s="3" t="str">
        <f>HYPERLINK("https://www.boe.es/gazeta/dias/1831/06/28/pdfs/GMD-1831-79.pdf#page=3","Abrir facsímil")</f>
        <v>Abrir facsímil</v>
      </c>
      <c r="K505" s="3" t="s">
        <v>58</v>
      </c>
    </row>
    <row r="506" spans="1:11" ht="42" customHeight="1">
      <c r="A506" s="2" t="s">
        <v>1479</v>
      </c>
      <c r="B506" s="2" t="s">
        <v>1479</v>
      </c>
      <c r="C506" s="2" t="s">
        <v>32</v>
      </c>
      <c r="D506" s="2" t="s">
        <v>33</v>
      </c>
      <c r="E506" s="5" t="s">
        <v>41</v>
      </c>
      <c r="F506" s="3" t="s">
        <v>42</v>
      </c>
      <c r="G506" s="3" t="s">
        <v>21</v>
      </c>
      <c r="H506" s="2" t="s">
        <v>56</v>
      </c>
      <c r="I506" s="2" t="s">
        <v>1486</v>
      </c>
      <c r="J506" s="3" t="str">
        <f>HYPERLINK("https://www.boe.es/gazeta/dias/1831/07/14/pdfs/GMD-1831-86.pdf#page=4","Abrir facsímil")</f>
        <v>Abrir facsímil</v>
      </c>
      <c r="K506" s="3" t="s">
        <v>58</v>
      </c>
    </row>
    <row r="507" spans="1:11" ht="42" customHeight="1">
      <c r="A507" s="2" t="s">
        <v>1479</v>
      </c>
      <c r="B507" s="2" t="s">
        <v>1479</v>
      </c>
      <c r="C507" s="2" t="s">
        <v>17</v>
      </c>
      <c r="D507" s="2" t="s">
        <v>18</v>
      </c>
      <c r="E507" s="5" t="s">
        <v>82</v>
      </c>
      <c r="F507" s="3" t="s">
        <v>83</v>
      </c>
      <c r="G507" s="3" t="s">
        <v>21</v>
      </c>
      <c r="H507" s="2" t="s">
        <v>56</v>
      </c>
      <c r="I507" s="2" t="s">
        <v>1487</v>
      </c>
      <c r="J507" s="3" t="str">
        <f>HYPERLINK("https://www.boe.es/gazeta/dias/1831/08/23/pdfs/GMD-1831-103.pdf#page=4","Abrir facsímil")</f>
        <v>Abrir facsímil</v>
      </c>
      <c r="K507" s="3" t="s">
        <v>58</v>
      </c>
    </row>
    <row r="508" spans="1:11" ht="42" customHeight="1">
      <c r="A508" s="2" t="s">
        <v>1488</v>
      </c>
      <c r="B508" s="2" t="s">
        <v>1488</v>
      </c>
      <c r="C508" s="2" t="s">
        <v>32</v>
      </c>
      <c r="D508" s="2" t="s">
        <v>33</v>
      </c>
      <c r="E508" s="5" t="s">
        <v>334</v>
      </c>
      <c r="F508" s="3" t="s">
        <v>335</v>
      </c>
      <c r="G508" s="3" t="s">
        <v>36</v>
      </c>
      <c r="H508" s="2" t="s">
        <v>56</v>
      </c>
      <c r="I508" s="2" t="s">
        <v>1489</v>
      </c>
      <c r="J508" s="3" t="str">
        <f>HYPERLINK("https://www.boe.es/gazeta/dias/1831/03/26/pdfs/GMD-1831-39.pdf#page=1","Abrir facsímil")</f>
        <v>Abrir facsímil</v>
      </c>
      <c r="K508" s="3" t="s">
        <v>58</v>
      </c>
    </row>
    <row r="509" spans="1:11" ht="42" customHeight="1">
      <c r="A509" s="2" t="s">
        <v>1490</v>
      </c>
      <c r="B509" s="2" t="s">
        <v>1490</v>
      </c>
      <c r="C509" s="2" t="s">
        <v>17</v>
      </c>
      <c r="D509" s="2" t="s">
        <v>18</v>
      </c>
      <c r="E509" s="5" t="s">
        <v>875</v>
      </c>
      <c r="F509" s="3" t="s">
        <v>876</v>
      </c>
      <c r="G509" s="3" t="s">
        <v>1195</v>
      </c>
      <c r="H509" s="2" t="s">
        <v>56</v>
      </c>
      <c r="I509" s="2" t="s">
        <v>1491</v>
      </c>
      <c r="J509" s="3" t="str">
        <f>HYPERLINK("https://www.boe.es/gazeta/dias/1831/10/25/pdfs/GMD-1831-131.pdf#page=2","Abrir facsímil")</f>
        <v>Abrir facsímil</v>
      </c>
      <c r="K509" s="3" t="s">
        <v>58</v>
      </c>
    </row>
    <row r="510" spans="1:11" ht="42" customHeight="1">
      <c r="A510" s="2" t="s">
        <v>1492</v>
      </c>
      <c r="B510" s="2" t="s">
        <v>1492</v>
      </c>
      <c r="C510" s="2" t="s">
        <v>32</v>
      </c>
      <c r="D510" s="2" t="s">
        <v>33</v>
      </c>
      <c r="E510" s="5" t="s">
        <v>435</v>
      </c>
      <c r="F510" s="3" t="s">
        <v>436</v>
      </c>
      <c r="G510" s="3" t="s">
        <v>36</v>
      </c>
      <c r="H510" s="2" t="s">
        <v>56</v>
      </c>
      <c r="I510" s="2" t="s">
        <v>1493</v>
      </c>
      <c r="J510" s="3" t="str">
        <f>HYPERLINK("https://www.boe.es/gazeta/dias/1831/12/01/pdfs/GMD-1831-147.pdf#page=1","Abrir facsímil")</f>
        <v>Abrir facsímil</v>
      </c>
      <c r="K510" s="3" t="s">
        <v>58</v>
      </c>
    </row>
    <row r="511" spans="1:11" ht="42" customHeight="1">
      <c r="A511" s="2" t="s">
        <v>1494</v>
      </c>
      <c r="B511" s="2" t="s">
        <v>1494</v>
      </c>
      <c r="C511" s="2" t="s">
        <v>32</v>
      </c>
      <c r="D511" s="2" t="s">
        <v>33</v>
      </c>
      <c r="E511" s="5" t="s">
        <v>613</v>
      </c>
      <c r="F511" s="3" t="s">
        <v>614</v>
      </c>
      <c r="G511" s="3" t="s">
        <v>36</v>
      </c>
      <c r="H511" s="2" t="s">
        <v>56</v>
      </c>
      <c r="I511" s="2" t="s">
        <v>1495</v>
      </c>
      <c r="J511" s="3" t="str">
        <f>HYPERLINK("https://www.boe.es/gazeta/dias/1831/06/21/pdfs/GMD-1831-76.pdf#page=1","Abrir facsímil")</f>
        <v>Abrir facsímil</v>
      </c>
      <c r="K511" s="3" t="s">
        <v>58</v>
      </c>
    </row>
    <row r="512" spans="1:11" ht="42" customHeight="1">
      <c r="A512" s="2" t="s">
        <v>1496</v>
      </c>
      <c r="B512" s="2" t="s">
        <v>1496</v>
      </c>
      <c r="C512" s="2" t="s">
        <v>32</v>
      </c>
      <c r="D512" s="2" t="s">
        <v>33</v>
      </c>
      <c r="E512" s="5" t="s">
        <v>113</v>
      </c>
      <c r="F512" s="3" t="s">
        <v>114</v>
      </c>
      <c r="G512" s="3" t="s">
        <v>21</v>
      </c>
      <c r="H512" s="2" t="s">
        <v>56</v>
      </c>
      <c r="I512" s="2" t="s">
        <v>1497</v>
      </c>
      <c r="J512" s="3" t="str">
        <f>HYPERLINK("https://www.boe.es/gazeta/dias/1831/03/22/pdfs/GMD-1831-37.pdf#page=4","Abrir facsímil")</f>
        <v>Abrir facsímil</v>
      </c>
      <c r="K512" s="3" t="s">
        <v>58</v>
      </c>
    </row>
    <row r="513" spans="1:11" ht="42" customHeight="1">
      <c r="A513" s="2" t="s">
        <v>1498</v>
      </c>
      <c r="B513" s="2" t="s">
        <v>1498</v>
      </c>
      <c r="C513" s="2" t="s">
        <v>32</v>
      </c>
      <c r="D513" s="2" t="s">
        <v>33</v>
      </c>
      <c r="E513" s="5" t="s">
        <v>122</v>
      </c>
      <c r="F513" s="3" t="s">
        <v>123</v>
      </c>
      <c r="G513" s="3" t="s">
        <v>36</v>
      </c>
      <c r="H513" s="2" t="s">
        <v>56</v>
      </c>
      <c r="I513" s="2" t="s">
        <v>1499</v>
      </c>
      <c r="J513" s="3" t="str">
        <f>HYPERLINK("https://www.boe.es/gazeta/dias/1831/04/16/pdfs/GMD-1831-48.pdf#page=1","Abrir facsímil")</f>
        <v>Abrir facsímil</v>
      </c>
      <c r="K513" s="3" t="s">
        <v>58</v>
      </c>
    </row>
    <row r="514" spans="1:11" ht="42" customHeight="1">
      <c r="A514" s="2" t="s">
        <v>1500</v>
      </c>
      <c r="B514" s="2" t="s">
        <v>1500</v>
      </c>
      <c r="C514" s="2" t="s">
        <v>40</v>
      </c>
      <c r="D514" s="2" t="s">
        <v>18</v>
      </c>
      <c r="E514" s="5" t="s">
        <v>531</v>
      </c>
      <c r="F514" s="3" t="s">
        <v>532</v>
      </c>
      <c r="G514" s="3" t="s">
        <v>21</v>
      </c>
      <c r="H514" s="2" t="s">
        <v>56</v>
      </c>
      <c r="I514" s="2" t="s">
        <v>1501</v>
      </c>
      <c r="J514" s="3" t="str">
        <f>HYPERLINK("https://www.boe.es/gazeta/dias/1831/08/06/pdfs/GMD-1831-96.pdf#page=4","Abrir facsímil")</f>
        <v>Abrir facsímil</v>
      </c>
      <c r="K514" s="3" t="s">
        <v>58</v>
      </c>
    </row>
    <row r="515" spans="1:11" ht="42" customHeight="1">
      <c r="A515" s="2" t="s">
        <v>1502</v>
      </c>
      <c r="B515" s="2" t="s">
        <v>1503</v>
      </c>
      <c r="C515" s="2" t="s">
        <v>32</v>
      </c>
      <c r="D515" s="2" t="s">
        <v>33</v>
      </c>
      <c r="E515" s="5" t="s">
        <v>563</v>
      </c>
      <c r="F515" s="3" t="s">
        <v>564</v>
      </c>
      <c r="G515" s="3" t="s">
        <v>21</v>
      </c>
      <c r="H515" s="2" t="s">
        <v>56</v>
      </c>
      <c r="I515" s="2" t="s">
        <v>1504</v>
      </c>
      <c r="J515" s="3" t="str">
        <f>HYPERLINK("https://www.boe.es/gazeta/dias/1831/02/10/pdfs/GMD-1831-18.pdf#page=4","Abrir facsímil")</f>
        <v>Abrir facsímil</v>
      </c>
      <c r="K515" s="3" t="s">
        <v>58</v>
      </c>
    </row>
    <row r="516" spans="1:11" ht="42" customHeight="1">
      <c r="A516" s="2" t="s">
        <v>1502</v>
      </c>
      <c r="B516" s="2" t="s">
        <v>1503</v>
      </c>
      <c r="C516" s="2" t="s">
        <v>32</v>
      </c>
      <c r="D516" s="2" t="s">
        <v>33</v>
      </c>
      <c r="E516" s="5" t="s">
        <v>531</v>
      </c>
      <c r="F516" s="3" t="s">
        <v>532</v>
      </c>
      <c r="G516" s="3" t="s">
        <v>21</v>
      </c>
      <c r="H516" s="2" t="s">
        <v>56</v>
      </c>
      <c r="I516" s="2" t="s">
        <v>1505</v>
      </c>
      <c r="J516" s="3" t="str">
        <f>HYPERLINK("https://www.boe.es/gazeta/dias/1831/08/06/pdfs/GMD-1831-96.pdf#page=4","Abrir facsímil")</f>
        <v>Abrir facsímil</v>
      </c>
      <c r="K516" s="3" t="s">
        <v>58</v>
      </c>
    </row>
    <row r="517" spans="1:11" ht="42" customHeight="1">
      <c r="A517" s="2" t="s">
        <v>1506</v>
      </c>
      <c r="B517" s="2" t="s">
        <v>1507</v>
      </c>
      <c r="C517" s="2" t="s">
        <v>32</v>
      </c>
      <c r="D517" s="2" t="s">
        <v>33</v>
      </c>
      <c r="E517" s="5" t="s">
        <v>126</v>
      </c>
      <c r="F517" s="3" t="s">
        <v>127</v>
      </c>
      <c r="G517" s="3" t="s">
        <v>62</v>
      </c>
      <c r="H517" s="2" t="s">
        <v>56</v>
      </c>
      <c r="I517" s="2" t="s">
        <v>1508</v>
      </c>
      <c r="J517" s="3" t="str">
        <f>HYPERLINK("https://www.boe.es/gazeta/dias/1831/04/12/pdfs/GMD-1831-46.pdf#page=2","Abrir facsímil")</f>
        <v>Abrir facsímil</v>
      </c>
      <c r="K517" s="3" t="s">
        <v>58</v>
      </c>
    </row>
    <row r="518" spans="1:11" ht="42" customHeight="1">
      <c r="A518" s="2" t="s">
        <v>1509</v>
      </c>
      <c r="B518" s="2" t="s">
        <v>1510</v>
      </c>
      <c r="C518" s="2" t="s">
        <v>51</v>
      </c>
      <c r="D518" s="2" t="s">
        <v>52</v>
      </c>
      <c r="E518" s="5" t="s">
        <v>1031</v>
      </c>
      <c r="F518" s="3" t="s">
        <v>1032</v>
      </c>
      <c r="G518" s="3" t="s">
        <v>21</v>
      </c>
      <c r="H518" s="2" t="s">
        <v>56</v>
      </c>
      <c r="I518" s="2" t="s">
        <v>1511</v>
      </c>
      <c r="J518" s="3" t="str">
        <f>HYPERLINK("https://www.boe.es/gazeta/dias/1831/05/10/pdfs/GMD-1831-58.pdf#page=4","Abrir facsímil")</f>
        <v>Abrir facsímil</v>
      </c>
      <c r="K518" s="3" t="s">
        <v>58</v>
      </c>
    </row>
    <row r="519" spans="1:11" ht="42" customHeight="1">
      <c r="A519" s="2" t="s">
        <v>1512</v>
      </c>
      <c r="B519" s="2" t="s">
        <v>1512</v>
      </c>
      <c r="C519" s="2" t="s">
        <v>32</v>
      </c>
      <c r="D519" s="2" t="s">
        <v>33</v>
      </c>
      <c r="E519" s="5" t="s">
        <v>703</v>
      </c>
      <c r="F519" s="3" t="s">
        <v>704</v>
      </c>
      <c r="G519" s="3" t="s">
        <v>55</v>
      </c>
      <c r="H519" s="2" t="s">
        <v>56</v>
      </c>
      <c r="I519" s="2" t="s">
        <v>1513</v>
      </c>
      <c r="J519" s="3" t="str">
        <f>HYPERLINK("https://www.boe.es/gazeta/dias/1831/09/24/pdfs/GMD-1831-118.pdf#page=3","Abrir facsímil")</f>
        <v>Abrir facsímil</v>
      </c>
      <c r="K519" s="3" t="s">
        <v>58</v>
      </c>
    </row>
    <row r="520" spans="1:11" ht="42" customHeight="1">
      <c r="A520" s="2" t="s">
        <v>1514</v>
      </c>
      <c r="B520" s="2" t="s">
        <v>1515</v>
      </c>
      <c r="C520" s="2" t="s">
        <v>51</v>
      </c>
      <c r="D520" s="2" t="s">
        <v>52</v>
      </c>
      <c r="E520" s="5" t="s">
        <v>547</v>
      </c>
      <c r="F520" s="3" t="s">
        <v>548</v>
      </c>
      <c r="G520" s="3" t="s">
        <v>55</v>
      </c>
      <c r="H520" s="2" t="s">
        <v>56</v>
      </c>
      <c r="I520" s="2" t="s">
        <v>1516</v>
      </c>
      <c r="J520" s="3" t="str">
        <f>HYPERLINK("https://www.boe.es/gazeta/dias/1831/08/30/pdfs/GMD-1831-106.pdf#page=3","Abrir facsímil")</f>
        <v>Abrir facsímil</v>
      </c>
      <c r="K520" s="3" t="s">
        <v>58</v>
      </c>
    </row>
    <row r="521" spans="1:11" ht="42" customHeight="1">
      <c r="A521" s="2" t="s">
        <v>1517</v>
      </c>
      <c r="B521" s="2" t="s">
        <v>1517</v>
      </c>
      <c r="C521" s="2" t="s">
        <v>32</v>
      </c>
      <c r="D521" s="2" t="s">
        <v>33</v>
      </c>
      <c r="E521" s="5" t="s">
        <v>845</v>
      </c>
      <c r="F521" s="3" t="s">
        <v>846</v>
      </c>
      <c r="G521" s="3" t="s">
        <v>1518</v>
      </c>
      <c r="H521" s="2" t="s">
        <v>56</v>
      </c>
      <c r="I521" s="2" t="s">
        <v>1519</v>
      </c>
      <c r="J521" s="3" t="str">
        <f>HYPERLINK("https://www.boe.es/gazeta/dias/1831/07/12/pdfs/GMD-1831-85.pdf#page=3","Abrir facsímil")</f>
        <v>Abrir facsímil</v>
      </c>
      <c r="K521" s="3" t="s">
        <v>58</v>
      </c>
    </row>
    <row r="522" spans="1:11" ht="42" customHeight="1">
      <c r="A522" s="2" t="s">
        <v>1517</v>
      </c>
      <c r="B522" s="2" t="s">
        <v>1517</v>
      </c>
      <c r="C522" s="2" t="s">
        <v>67</v>
      </c>
      <c r="D522" s="2" t="s">
        <v>18</v>
      </c>
      <c r="E522" s="5" t="s">
        <v>201</v>
      </c>
      <c r="F522" s="3" t="s">
        <v>202</v>
      </c>
      <c r="G522" s="3" t="s">
        <v>21</v>
      </c>
      <c r="H522" s="2" t="s">
        <v>56</v>
      </c>
      <c r="I522" s="2" t="s">
        <v>1520</v>
      </c>
      <c r="J522" s="3" t="str">
        <f>HYPERLINK("https://www.boe.es/gazeta/dias/1831/07/23/pdfs/GMD-1831-90.pdf#page=4","Abrir facsímil")</f>
        <v>Abrir facsímil</v>
      </c>
      <c r="K522" s="3" t="s">
        <v>58</v>
      </c>
    </row>
    <row r="523" spans="1:11" ht="42" customHeight="1">
      <c r="A523" s="2" t="s">
        <v>1517</v>
      </c>
      <c r="B523" s="2" t="s">
        <v>1517</v>
      </c>
      <c r="C523" s="2" t="s">
        <v>32</v>
      </c>
      <c r="D523" s="2" t="s">
        <v>33</v>
      </c>
      <c r="E523" s="5" t="s">
        <v>447</v>
      </c>
      <c r="F523" s="3" t="s">
        <v>448</v>
      </c>
      <c r="G523" s="3" t="s">
        <v>62</v>
      </c>
      <c r="H523" s="2" t="s">
        <v>56</v>
      </c>
      <c r="I523" s="2" t="s">
        <v>1521</v>
      </c>
      <c r="J523" s="3" t="str">
        <f>HYPERLINK("https://www.boe.es/gazeta/dias/1831/08/16/pdfs/GMD-1831-100.pdf#page=2","Abrir facsímil")</f>
        <v>Abrir facsímil</v>
      </c>
      <c r="K523" s="3" t="s">
        <v>58</v>
      </c>
    </row>
    <row r="524" spans="1:11" ht="42" customHeight="1">
      <c r="A524" s="2" t="s">
        <v>1517</v>
      </c>
      <c r="B524" s="2" t="s">
        <v>1517</v>
      </c>
      <c r="C524" s="2" t="s">
        <v>32</v>
      </c>
      <c r="D524" s="2" t="s">
        <v>33</v>
      </c>
      <c r="E524" s="5" t="s">
        <v>547</v>
      </c>
      <c r="F524" s="3" t="s">
        <v>548</v>
      </c>
      <c r="G524" s="3" t="s">
        <v>62</v>
      </c>
      <c r="H524" s="2" t="s">
        <v>56</v>
      </c>
      <c r="I524" s="2" t="s">
        <v>1522</v>
      </c>
      <c r="J524" s="3" t="str">
        <f>HYPERLINK("https://www.boe.es/gazeta/dias/1831/08/30/pdfs/GMD-1831-106.pdf#page=2","Abrir facsímil")</f>
        <v>Abrir facsímil</v>
      </c>
      <c r="K524" s="3" t="s">
        <v>58</v>
      </c>
    </row>
    <row r="525" spans="1:11" ht="42" customHeight="1">
      <c r="A525" s="2" t="s">
        <v>1517</v>
      </c>
      <c r="B525" s="2" t="s">
        <v>1517</v>
      </c>
      <c r="C525" s="2" t="s">
        <v>17</v>
      </c>
      <c r="D525" s="2" t="s">
        <v>18</v>
      </c>
      <c r="E525" s="5" t="s">
        <v>218</v>
      </c>
      <c r="F525" s="3" t="s">
        <v>219</v>
      </c>
      <c r="G525" s="3" t="s">
        <v>62</v>
      </c>
      <c r="H525" s="2" t="s">
        <v>56</v>
      </c>
      <c r="I525" s="2" t="s">
        <v>1523</v>
      </c>
      <c r="J525" s="3" t="str">
        <f>HYPERLINK("https://www.boe.es/gazeta/dias/1831/09/03/pdfs/GMD-1831-108.pdf#page=2","Abrir facsímil")</f>
        <v>Abrir facsímil</v>
      </c>
      <c r="K525" s="3" t="s">
        <v>58</v>
      </c>
    </row>
    <row r="526" spans="1:11" ht="42" customHeight="1">
      <c r="A526" s="2" t="s">
        <v>1517</v>
      </c>
      <c r="B526" s="2" t="s">
        <v>1517</v>
      </c>
      <c r="C526" s="2" t="s">
        <v>51</v>
      </c>
      <c r="D526" s="2" t="s">
        <v>52</v>
      </c>
      <c r="E526" s="5" t="s">
        <v>526</v>
      </c>
      <c r="F526" s="3" t="s">
        <v>527</v>
      </c>
      <c r="G526" s="3" t="s">
        <v>21</v>
      </c>
      <c r="H526" s="2" t="s">
        <v>56</v>
      </c>
      <c r="I526" s="2" t="s">
        <v>1524</v>
      </c>
      <c r="J526" s="3" t="str">
        <f>HYPERLINK("https://www.boe.es/gazeta/dias/1831/09/29/pdfs/GMD-1831-120.pdf#page=4","Abrir facsímil")</f>
        <v>Abrir facsímil</v>
      </c>
      <c r="K526" s="3" t="s">
        <v>58</v>
      </c>
    </row>
    <row r="527" spans="1:11" ht="42" customHeight="1">
      <c r="A527" s="2" t="s">
        <v>1517</v>
      </c>
      <c r="B527" s="2" t="s">
        <v>1517</v>
      </c>
      <c r="C527" s="2" t="s">
        <v>51</v>
      </c>
      <c r="D527" s="2" t="s">
        <v>52</v>
      </c>
      <c r="E527" s="5" t="s">
        <v>303</v>
      </c>
      <c r="F527" s="3" t="s">
        <v>304</v>
      </c>
      <c r="G527" s="3" t="s">
        <v>62</v>
      </c>
      <c r="H527" s="2" t="s">
        <v>56</v>
      </c>
      <c r="I527" s="2" t="s">
        <v>1525</v>
      </c>
      <c r="J527" s="3" t="str">
        <f>HYPERLINK("https://www.boe.es/gazeta/dias/1831/10/04/pdfs/GMD-1831-122.pdf#page=2","Abrir facsímil")</f>
        <v>Abrir facsímil</v>
      </c>
      <c r="K527" s="3" t="s">
        <v>58</v>
      </c>
    </row>
    <row r="528" spans="1:11" ht="42" customHeight="1">
      <c r="A528" s="2" t="s">
        <v>1517</v>
      </c>
      <c r="B528" s="2" t="s">
        <v>1517</v>
      </c>
      <c r="C528" s="2" t="s">
        <v>17</v>
      </c>
      <c r="D528" s="2" t="s">
        <v>18</v>
      </c>
      <c r="E528" s="5" t="s">
        <v>186</v>
      </c>
      <c r="F528" s="3" t="s">
        <v>187</v>
      </c>
      <c r="G528" s="3" t="s">
        <v>55</v>
      </c>
      <c r="H528" s="2" t="s">
        <v>56</v>
      </c>
      <c r="I528" s="2" t="s">
        <v>1526</v>
      </c>
      <c r="J528" s="3" t="str">
        <f>HYPERLINK("https://www.boe.es/gazeta/dias/1831/10/08/pdfs/GMD-1831-124.pdf#page=3","Abrir facsímil")</f>
        <v>Abrir facsímil</v>
      </c>
      <c r="K528" s="3" t="s">
        <v>58</v>
      </c>
    </row>
    <row r="529" spans="1:11" ht="42" customHeight="1">
      <c r="A529" s="2" t="s">
        <v>1517</v>
      </c>
      <c r="B529" s="2" t="s">
        <v>1517</v>
      </c>
      <c r="C529" s="2" t="s">
        <v>32</v>
      </c>
      <c r="D529" s="2" t="s">
        <v>33</v>
      </c>
      <c r="E529" s="5" t="s">
        <v>395</v>
      </c>
      <c r="F529" s="3" t="s">
        <v>396</v>
      </c>
      <c r="G529" s="3" t="s">
        <v>21</v>
      </c>
      <c r="H529" s="2" t="s">
        <v>56</v>
      </c>
      <c r="I529" s="2" t="s">
        <v>1527</v>
      </c>
      <c r="J529" s="3" t="str">
        <f>HYPERLINK("https://www.boe.es/gazeta/dias/1831/10/20/pdfs/GMD-1831-129.pdf#page=4","Abrir facsímil")</f>
        <v>Abrir facsímil</v>
      </c>
      <c r="K529" s="3" t="s">
        <v>58</v>
      </c>
    </row>
    <row r="530" spans="1:11" ht="42" customHeight="1">
      <c r="A530" s="2" t="s">
        <v>1528</v>
      </c>
      <c r="B530" s="2" t="s">
        <v>1528</v>
      </c>
      <c r="C530" s="2" t="s">
        <v>32</v>
      </c>
      <c r="D530" s="2" t="s">
        <v>33</v>
      </c>
      <c r="E530" s="5" t="s">
        <v>782</v>
      </c>
      <c r="F530" s="3" t="s">
        <v>783</v>
      </c>
      <c r="G530" s="3" t="s">
        <v>21</v>
      </c>
      <c r="H530" s="2" t="s">
        <v>56</v>
      </c>
      <c r="I530" s="2" t="s">
        <v>1529</v>
      </c>
      <c r="J530" s="3" t="str">
        <f>HYPERLINK("https://www.boe.es/gazeta/dias/1831/08/20/pdfs/GMD-1831-102.pdf#page=4","Abrir facsímil")</f>
        <v>Abrir facsímil</v>
      </c>
      <c r="K530" s="3" t="s">
        <v>58</v>
      </c>
    </row>
    <row r="531" spans="1:11" ht="42" customHeight="1">
      <c r="A531" s="2" t="s">
        <v>1530</v>
      </c>
      <c r="B531" s="2" t="s">
        <v>1531</v>
      </c>
      <c r="C531" s="2" t="s">
        <v>51</v>
      </c>
      <c r="D531" s="2" t="s">
        <v>52</v>
      </c>
      <c r="E531" s="5" t="s">
        <v>738</v>
      </c>
      <c r="F531" s="3" t="s">
        <v>739</v>
      </c>
      <c r="G531" s="3" t="s">
        <v>21</v>
      </c>
      <c r="H531" s="2" t="s">
        <v>56</v>
      </c>
      <c r="I531" s="2" t="s">
        <v>1532</v>
      </c>
      <c r="J531" s="3" t="str">
        <f>HYPERLINK("https://www.boe.es/gazeta/dias/1831/01/15/pdfs/GMD-1831-7.pdf#page=4","Abrir facsímil")</f>
        <v>Abrir facsímil</v>
      </c>
      <c r="K531" s="3" t="s">
        <v>58</v>
      </c>
    </row>
    <row r="532" spans="1:11" ht="42" customHeight="1">
      <c r="A532" s="2" t="s">
        <v>1533</v>
      </c>
      <c r="B532" s="2" t="s">
        <v>1533</v>
      </c>
      <c r="C532" s="2" t="s">
        <v>32</v>
      </c>
      <c r="D532" s="2" t="s">
        <v>33</v>
      </c>
      <c r="E532" s="5" t="s">
        <v>272</v>
      </c>
      <c r="F532" s="3" t="s">
        <v>273</v>
      </c>
      <c r="G532" s="3" t="s">
        <v>55</v>
      </c>
      <c r="H532" s="2" t="s">
        <v>56</v>
      </c>
      <c r="I532" s="2" t="s">
        <v>1534</v>
      </c>
      <c r="J532" s="3" t="str">
        <f>HYPERLINK("https://www.boe.es/gazeta/dias/1831/06/28/pdfs/GMD-1831-79.pdf#page=3","Abrir facsímil")</f>
        <v>Abrir facsímil</v>
      </c>
      <c r="K532" s="3" t="s">
        <v>58</v>
      </c>
    </row>
    <row r="533" spans="1:11" ht="42" customHeight="1">
      <c r="A533" s="2" t="s">
        <v>1535</v>
      </c>
      <c r="B533" s="2" t="s">
        <v>1535</v>
      </c>
      <c r="C533" s="2" t="s">
        <v>32</v>
      </c>
      <c r="D533" s="2" t="s">
        <v>33</v>
      </c>
      <c r="E533" s="5" t="s">
        <v>234</v>
      </c>
      <c r="F533" s="3" t="s">
        <v>235</v>
      </c>
      <c r="G533" s="3" t="s">
        <v>62</v>
      </c>
      <c r="H533" s="2" t="s">
        <v>56</v>
      </c>
      <c r="I533" s="2" t="s">
        <v>1536</v>
      </c>
      <c r="J533" s="3" t="str">
        <f>HYPERLINK("https://www.boe.es/gazeta/dias/1831/06/25/pdfs/GMD-1831-78.pdf#page=2","Abrir facsímil")</f>
        <v>Abrir facsímil</v>
      </c>
      <c r="K533" s="3" t="s">
        <v>58</v>
      </c>
    </row>
    <row r="534" spans="1:11" ht="42" customHeight="1">
      <c r="A534" s="2" t="s">
        <v>1537</v>
      </c>
      <c r="B534" s="2" t="s">
        <v>1538</v>
      </c>
      <c r="C534" s="2" t="s">
        <v>17</v>
      </c>
      <c r="D534" s="2" t="s">
        <v>18</v>
      </c>
      <c r="E534" s="5" t="s">
        <v>374</v>
      </c>
      <c r="F534" s="3" t="s">
        <v>375</v>
      </c>
      <c r="G534" s="3" t="s">
        <v>131</v>
      </c>
      <c r="H534" s="2" t="s">
        <v>56</v>
      </c>
      <c r="I534" s="2" t="s">
        <v>1539</v>
      </c>
      <c r="J534" s="3" t="str">
        <f>HYPERLINK("https://www.boe.es/gazeta/dias/1831/10/11/pdfs/GMD-1831-125.pdf#page=6","Abrir facsímil")</f>
        <v>Abrir facsímil</v>
      </c>
      <c r="K534" s="3" t="s">
        <v>58</v>
      </c>
    </row>
    <row r="535" spans="1:11" ht="42" customHeight="1">
      <c r="A535" s="2" t="s">
        <v>1540</v>
      </c>
      <c r="B535" s="2" t="s">
        <v>1540</v>
      </c>
      <c r="C535" s="2" t="s">
        <v>32</v>
      </c>
      <c r="D535" s="2" t="s">
        <v>33</v>
      </c>
      <c r="E535" s="5" t="s">
        <v>1541</v>
      </c>
      <c r="F535" s="3" t="s">
        <v>1542</v>
      </c>
      <c r="G535" s="3" t="s">
        <v>55</v>
      </c>
      <c r="H535" s="2" t="s">
        <v>56</v>
      </c>
      <c r="I535" s="2" t="s">
        <v>1543</v>
      </c>
      <c r="J535" s="3" t="str">
        <f>HYPERLINK("https://www.boe.es/gazeta/dias/1831/05/21/pdfs/GMD-1831-63.pdf#page=3","Abrir facsímil")</f>
        <v>Abrir facsímil</v>
      </c>
      <c r="K535" s="3" t="s">
        <v>58</v>
      </c>
    </row>
    <row r="536" spans="1:11" ht="42" customHeight="1">
      <c r="A536" s="2" t="s">
        <v>1544</v>
      </c>
      <c r="B536" s="2" t="s">
        <v>1544</v>
      </c>
      <c r="C536" s="2" t="s">
        <v>32</v>
      </c>
      <c r="D536" s="2" t="s">
        <v>33</v>
      </c>
      <c r="E536" s="5" t="s">
        <v>197</v>
      </c>
      <c r="F536" s="3" t="s">
        <v>198</v>
      </c>
      <c r="G536" s="3" t="s">
        <v>36</v>
      </c>
      <c r="H536" s="2" t="s">
        <v>56</v>
      </c>
      <c r="I536" s="2" t="s">
        <v>1545</v>
      </c>
      <c r="J536" s="3" t="str">
        <f>HYPERLINK("https://www.boe.es/gazeta/dias/1831/02/08/pdfs/GMD-1831-17.pdf#page=1","Abrir facsímil")</f>
        <v>Abrir facsímil</v>
      </c>
      <c r="K536" s="3" t="s">
        <v>58</v>
      </c>
    </row>
    <row r="537" spans="1:11" ht="42" customHeight="1">
      <c r="A537" s="2" t="s">
        <v>1544</v>
      </c>
      <c r="B537" s="2" t="s">
        <v>1544</v>
      </c>
      <c r="C537" s="2" t="s">
        <v>32</v>
      </c>
      <c r="D537" s="2" t="s">
        <v>33</v>
      </c>
      <c r="E537" s="5" t="s">
        <v>903</v>
      </c>
      <c r="F537" s="3" t="s">
        <v>904</v>
      </c>
      <c r="G537" s="3" t="s">
        <v>36</v>
      </c>
      <c r="H537" s="2" t="s">
        <v>56</v>
      </c>
      <c r="I537" s="2" t="s">
        <v>1546</v>
      </c>
      <c r="J537" s="3" t="str">
        <f>HYPERLINK("https://www.boe.es/gazeta/dias/1831/12/10/pdfs/GMD-1831-152.pdf#page=1","Abrir facsímil")</f>
        <v>Abrir facsímil</v>
      </c>
      <c r="K537" s="3" t="s">
        <v>58</v>
      </c>
    </row>
    <row r="538" spans="1:11" ht="42" customHeight="1">
      <c r="A538" s="2" t="s">
        <v>1547</v>
      </c>
      <c r="B538" s="2" t="s">
        <v>1547</v>
      </c>
      <c r="C538" s="2" t="s">
        <v>32</v>
      </c>
      <c r="D538" s="2" t="s">
        <v>33</v>
      </c>
      <c r="E538" s="5" t="s">
        <v>140</v>
      </c>
      <c r="F538" s="3" t="s">
        <v>141</v>
      </c>
      <c r="G538" s="3" t="s">
        <v>833</v>
      </c>
      <c r="H538" s="2" t="s">
        <v>56</v>
      </c>
      <c r="I538" s="2" t="s">
        <v>1548</v>
      </c>
      <c r="J538" s="3" t="str">
        <f>HYPERLINK("https://www.boe.es/gazeta/dias/1831/04/26/pdfs/GMD-1831-52.pdf#page=8","Abrir facsímil")</f>
        <v>Abrir facsímil</v>
      </c>
      <c r="K538" s="3" t="s">
        <v>58</v>
      </c>
    </row>
    <row r="539" spans="1:11" ht="42" customHeight="1">
      <c r="A539" s="2" t="s">
        <v>1547</v>
      </c>
      <c r="B539" s="2" t="s">
        <v>1547</v>
      </c>
      <c r="C539" s="2" t="s">
        <v>32</v>
      </c>
      <c r="D539" s="2" t="s">
        <v>33</v>
      </c>
      <c r="E539" s="5" t="s">
        <v>201</v>
      </c>
      <c r="F539" s="3" t="s">
        <v>202</v>
      </c>
      <c r="G539" s="3" t="s">
        <v>131</v>
      </c>
      <c r="H539" s="2" t="s">
        <v>56</v>
      </c>
      <c r="I539" s="2" t="s">
        <v>1549</v>
      </c>
      <c r="J539" s="3" t="str">
        <f>HYPERLINK("https://www.boe.es/gazeta/dias/1831/07/23/pdfs/GMD-1831-90.pdf#page=6","Abrir facsímil")</f>
        <v>Abrir facsímil</v>
      </c>
      <c r="K539" s="3" t="s">
        <v>58</v>
      </c>
    </row>
    <row r="540" spans="1:11" ht="42" customHeight="1">
      <c r="A540" s="2" t="s">
        <v>1550</v>
      </c>
      <c r="B540" s="2" t="s">
        <v>1551</v>
      </c>
      <c r="C540" s="2" t="s">
        <v>32</v>
      </c>
      <c r="D540" s="2" t="s">
        <v>33</v>
      </c>
      <c r="E540" s="5" t="s">
        <v>118</v>
      </c>
      <c r="F540" s="3" t="s">
        <v>119</v>
      </c>
      <c r="G540" s="3" t="s">
        <v>21</v>
      </c>
      <c r="H540" s="2" t="s">
        <v>56</v>
      </c>
      <c r="I540" s="2" t="s">
        <v>1552</v>
      </c>
      <c r="J540" s="3" t="str">
        <f>HYPERLINK("https://www.boe.es/gazeta/dias/1831/09/10/pdfs/GMD-1831-112.pdf#page=4","Abrir facsímil")</f>
        <v>Abrir facsímil</v>
      </c>
      <c r="K540" s="3" t="s">
        <v>58</v>
      </c>
    </row>
    <row r="541" spans="1:11" ht="42" customHeight="1">
      <c r="A541" s="2" t="s">
        <v>1553</v>
      </c>
      <c r="B541" s="2" t="s">
        <v>1554</v>
      </c>
      <c r="C541" s="2" t="s">
        <v>51</v>
      </c>
      <c r="D541" s="2" t="s">
        <v>52</v>
      </c>
      <c r="E541" s="5" t="s">
        <v>19</v>
      </c>
      <c r="F541" s="3" t="s">
        <v>20</v>
      </c>
      <c r="G541" s="3" t="s">
        <v>76</v>
      </c>
      <c r="H541" s="2" t="s">
        <v>56</v>
      </c>
      <c r="I541" s="2" t="s">
        <v>1555</v>
      </c>
      <c r="J541" s="3" t="str">
        <f>HYPERLINK("https://www.boe.es/gazeta/dias/1831/05/14/pdfs/GMD-1831-60.pdf#page=5","Abrir facsímil")</f>
        <v>Abrir facsímil</v>
      </c>
      <c r="K541" s="3" t="s">
        <v>58</v>
      </c>
    </row>
    <row r="542" spans="1:11" ht="42" customHeight="1">
      <c r="A542" s="2" t="s">
        <v>1556</v>
      </c>
      <c r="B542" s="2" t="s">
        <v>1557</v>
      </c>
      <c r="C542" s="2" t="s">
        <v>32</v>
      </c>
      <c r="D542" s="2" t="s">
        <v>33</v>
      </c>
      <c r="E542" s="5" t="s">
        <v>78</v>
      </c>
      <c r="F542" s="3" t="s">
        <v>79</v>
      </c>
      <c r="G542" s="3" t="s">
        <v>55</v>
      </c>
      <c r="H542" s="2" t="s">
        <v>56</v>
      </c>
      <c r="I542" s="2" t="s">
        <v>1558</v>
      </c>
      <c r="J542" s="3" t="str">
        <f>HYPERLINK("https://www.boe.es/gazeta/dias/1831/08/11/pdfs/GMD-1831-98.pdf#page=3","Abrir facsímil")</f>
        <v>Abrir facsímil</v>
      </c>
      <c r="K542" s="3" t="s">
        <v>58</v>
      </c>
    </row>
    <row r="543" spans="1:11" ht="42" customHeight="1">
      <c r="A543" s="2" t="s">
        <v>1559</v>
      </c>
      <c r="B543" s="2" t="s">
        <v>1559</v>
      </c>
      <c r="C543" s="2" t="s">
        <v>32</v>
      </c>
      <c r="D543" s="2" t="s">
        <v>33</v>
      </c>
      <c r="E543" s="5" t="s">
        <v>158</v>
      </c>
      <c r="F543" s="3" t="s">
        <v>159</v>
      </c>
      <c r="G543" s="3" t="s">
        <v>55</v>
      </c>
      <c r="H543" s="2" t="s">
        <v>56</v>
      </c>
      <c r="I543" s="2" t="s">
        <v>1560</v>
      </c>
      <c r="J543" s="3" t="str">
        <f>HYPERLINK("https://www.boe.es/gazeta/dias/1831/08/27/pdfs/GMD-1831-105.pdf#page=3","Abrir facsímil")</f>
        <v>Abrir facsímil</v>
      </c>
      <c r="K543" s="3" t="s">
        <v>58</v>
      </c>
    </row>
    <row r="544" spans="1:11" ht="42" customHeight="1">
      <c r="A544" s="2" t="s">
        <v>1561</v>
      </c>
      <c r="B544" s="2" t="s">
        <v>1561</v>
      </c>
      <c r="C544" s="2" t="s">
        <v>32</v>
      </c>
      <c r="D544" s="2" t="s">
        <v>33</v>
      </c>
      <c r="E544" s="5" t="s">
        <v>1562</v>
      </c>
      <c r="F544" s="3" t="s">
        <v>1563</v>
      </c>
      <c r="G544" s="3" t="s">
        <v>62</v>
      </c>
      <c r="H544" s="2" t="s">
        <v>56</v>
      </c>
      <c r="I544" s="2" t="s">
        <v>1564</v>
      </c>
      <c r="J544" s="3" t="str">
        <f>HYPERLINK("https://www.boe.es/gazeta/dias/1831/05/17/pdfs/GMD-1831-61.pdf#page=2","Abrir facsímil")</f>
        <v>Abrir facsímil</v>
      </c>
      <c r="K544" s="3" t="s">
        <v>58</v>
      </c>
    </row>
    <row r="545" spans="1:11" ht="42" customHeight="1">
      <c r="A545" s="2" t="s">
        <v>1565</v>
      </c>
      <c r="B545" s="2" t="s">
        <v>1565</v>
      </c>
      <c r="C545" s="2" t="s">
        <v>655</v>
      </c>
      <c r="D545" s="2" t="s">
        <v>18</v>
      </c>
      <c r="E545" s="5" t="s">
        <v>1566</v>
      </c>
      <c r="F545" s="3" t="s">
        <v>1567</v>
      </c>
      <c r="G545" s="3" t="s">
        <v>36</v>
      </c>
      <c r="H545" s="2" t="s">
        <v>56</v>
      </c>
      <c r="I545" s="2" t="s">
        <v>1568</v>
      </c>
      <c r="J545" s="3" t="str">
        <f>HYPERLINK("https://www.boe.es/gazeta/dias/1831/01/01/pdfs/GMD-1831-1.pdf#page=1","Abrir facsímil")</f>
        <v>Abrir facsímil</v>
      </c>
      <c r="K545" s="3" t="s">
        <v>58</v>
      </c>
    </row>
    <row r="546" spans="1:11" ht="42" customHeight="1">
      <c r="A546" s="2" t="s">
        <v>1565</v>
      </c>
      <c r="B546" s="2" t="s">
        <v>1565</v>
      </c>
      <c r="C546" s="2" t="s">
        <v>17</v>
      </c>
      <c r="D546" s="2" t="s">
        <v>18</v>
      </c>
      <c r="E546" s="5" t="s">
        <v>738</v>
      </c>
      <c r="F546" s="3" t="s">
        <v>739</v>
      </c>
      <c r="G546" s="3" t="s">
        <v>55</v>
      </c>
      <c r="H546" s="2" t="s">
        <v>56</v>
      </c>
      <c r="I546" s="2" t="s">
        <v>1569</v>
      </c>
      <c r="J546" s="3" t="str">
        <f>HYPERLINK("https://www.boe.es/gazeta/dias/1831/01/15/pdfs/GMD-1831-7.pdf#page=3","Abrir facsímil")</f>
        <v>Abrir facsímil</v>
      </c>
      <c r="K546" s="3" t="s">
        <v>58</v>
      </c>
    </row>
    <row r="547" spans="1:11" ht="42" customHeight="1">
      <c r="A547" s="2" t="s">
        <v>1565</v>
      </c>
      <c r="B547" s="2" t="s">
        <v>1565</v>
      </c>
      <c r="C547" s="2" t="s">
        <v>32</v>
      </c>
      <c r="D547" s="2" t="s">
        <v>33</v>
      </c>
      <c r="E547" s="5" t="s">
        <v>471</v>
      </c>
      <c r="F547" s="3" t="s">
        <v>472</v>
      </c>
      <c r="G547" s="3" t="s">
        <v>36</v>
      </c>
      <c r="H547" s="2" t="s">
        <v>56</v>
      </c>
      <c r="I547" s="2" t="s">
        <v>1570</v>
      </c>
      <c r="J547" s="3" t="str">
        <f>HYPERLINK("https://www.boe.es/gazeta/dias/1831/05/12/pdfs/GMD-1831-59.pdf#page=1","Abrir facsímil")</f>
        <v>Abrir facsímil</v>
      </c>
      <c r="K547" s="3" t="s">
        <v>58</v>
      </c>
    </row>
    <row r="548" spans="1:11" ht="42" customHeight="1">
      <c r="A548" s="2" t="s">
        <v>1565</v>
      </c>
      <c r="B548" s="2" t="s">
        <v>1565</v>
      </c>
      <c r="C548" s="2" t="s">
        <v>40</v>
      </c>
      <c r="D548" s="2" t="s">
        <v>18</v>
      </c>
      <c r="E548" s="5" t="s">
        <v>19</v>
      </c>
      <c r="F548" s="3" t="s">
        <v>20</v>
      </c>
      <c r="G548" s="3" t="s">
        <v>62</v>
      </c>
      <c r="H548" s="2" t="s">
        <v>56</v>
      </c>
      <c r="I548" s="2" t="s">
        <v>1571</v>
      </c>
      <c r="J548" s="3" t="str">
        <f>HYPERLINK("https://www.boe.es/gazeta/dias/1831/05/14/pdfs/GMD-1831-60.pdf#page=2","Abrir facsímil")</f>
        <v>Abrir facsímil</v>
      </c>
      <c r="K548" s="3" t="s">
        <v>58</v>
      </c>
    </row>
    <row r="549" spans="1:11" ht="42" customHeight="1">
      <c r="A549" s="2" t="s">
        <v>1565</v>
      </c>
      <c r="B549" s="2" t="s">
        <v>1565</v>
      </c>
      <c r="C549" s="2" t="s">
        <v>81</v>
      </c>
      <c r="D549" s="2" t="s">
        <v>18</v>
      </c>
      <c r="E549" s="5" t="s">
        <v>1225</v>
      </c>
      <c r="F549" s="3" t="s">
        <v>1226</v>
      </c>
      <c r="G549" s="3" t="s">
        <v>21</v>
      </c>
      <c r="H549" s="2" t="s">
        <v>56</v>
      </c>
      <c r="I549" s="2" t="s">
        <v>1572</v>
      </c>
      <c r="J549" s="3" t="str">
        <f>HYPERLINK("https://www.boe.es/gazeta/dias/1831/05/24/pdfs/GMD-1831-64.pdf#page=4","Abrir facsímil")</f>
        <v>Abrir facsímil</v>
      </c>
      <c r="K549" s="3" t="s">
        <v>58</v>
      </c>
    </row>
    <row r="550" spans="1:11" ht="42" customHeight="1">
      <c r="A550" s="2" t="s">
        <v>1565</v>
      </c>
      <c r="B550" s="2" t="s">
        <v>1565</v>
      </c>
      <c r="C550" s="2" t="s">
        <v>32</v>
      </c>
      <c r="D550" s="2" t="s">
        <v>33</v>
      </c>
      <c r="E550" s="5" t="s">
        <v>1416</v>
      </c>
      <c r="F550" s="3" t="s">
        <v>1417</v>
      </c>
      <c r="G550" s="3" t="s">
        <v>36</v>
      </c>
      <c r="H550" s="2" t="s">
        <v>56</v>
      </c>
      <c r="I550" s="2" t="s">
        <v>1573</v>
      </c>
      <c r="J550" s="3" t="str">
        <f>HYPERLINK("https://www.boe.es/gazeta/dias/1831/07/19/pdfs/GMD-1831-88.pdf#page=1","Abrir facsímil")</f>
        <v>Abrir facsímil</v>
      </c>
      <c r="K550" s="3" t="s">
        <v>58</v>
      </c>
    </row>
    <row r="551" spans="1:11" ht="42" customHeight="1">
      <c r="A551" s="2" t="s">
        <v>1565</v>
      </c>
      <c r="B551" s="2" t="s">
        <v>1565</v>
      </c>
      <c r="C551" s="2" t="s">
        <v>32</v>
      </c>
      <c r="D551" s="2" t="s">
        <v>33</v>
      </c>
      <c r="E551" s="5" t="s">
        <v>201</v>
      </c>
      <c r="F551" s="3" t="s">
        <v>202</v>
      </c>
      <c r="G551" s="3" t="s">
        <v>62</v>
      </c>
      <c r="H551" s="2" t="s">
        <v>56</v>
      </c>
      <c r="I551" s="2" t="s">
        <v>1574</v>
      </c>
      <c r="J551" s="3" t="str">
        <f>HYPERLINK("https://www.boe.es/gazeta/dias/1831/07/23/pdfs/GMD-1831-90.pdf#page=2","Abrir facsímil")</f>
        <v>Abrir facsímil</v>
      </c>
      <c r="K551" s="3" t="s">
        <v>58</v>
      </c>
    </row>
    <row r="552" spans="1:11" ht="42" customHeight="1">
      <c r="A552" s="2" t="s">
        <v>1565</v>
      </c>
      <c r="B552" s="2" t="s">
        <v>1565</v>
      </c>
      <c r="C552" s="2" t="s">
        <v>157</v>
      </c>
      <c r="D552" s="2" t="s">
        <v>18</v>
      </c>
      <c r="E552" s="5" t="s">
        <v>413</v>
      </c>
      <c r="F552" s="3" t="s">
        <v>414</v>
      </c>
      <c r="G552" s="3" t="s">
        <v>36</v>
      </c>
      <c r="H552" s="2" t="s">
        <v>56</v>
      </c>
      <c r="I552" s="2" t="s">
        <v>1575</v>
      </c>
      <c r="J552" s="3" t="str">
        <f>HYPERLINK("https://www.boe.es/gazeta/dias/1831/07/26/pdfs/GMD-1831-91.pdf#page=1","Abrir facsímil")</f>
        <v>Abrir facsímil</v>
      </c>
      <c r="K552" s="3" t="s">
        <v>58</v>
      </c>
    </row>
    <row r="553" spans="1:11" ht="42" customHeight="1">
      <c r="A553" s="2" t="s">
        <v>1565</v>
      </c>
      <c r="B553" s="2" t="s">
        <v>1565</v>
      </c>
      <c r="C553" s="2" t="s">
        <v>32</v>
      </c>
      <c r="D553" s="2" t="s">
        <v>33</v>
      </c>
      <c r="E553" s="5" t="s">
        <v>1404</v>
      </c>
      <c r="F553" s="3" t="s">
        <v>1405</v>
      </c>
      <c r="G553" s="3" t="s">
        <v>36</v>
      </c>
      <c r="H553" s="2" t="s">
        <v>56</v>
      </c>
      <c r="I553" s="2" t="s">
        <v>1576</v>
      </c>
      <c r="J553" s="3" t="str">
        <f>HYPERLINK("https://www.boe.es/gazeta/dias/1831/08/02/pdfs/GMD-1831-94.pdf#page=1","Abrir facsímil")</f>
        <v>Abrir facsímil</v>
      </c>
      <c r="K553" s="3" t="s">
        <v>58</v>
      </c>
    </row>
    <row r="554" spans="1:11" ht="42" customHeight="1">
      <c r="A554" s="2" t="s">
        <v>1565</v>
      </c>
      <c r="B554" s="2" t="s">
        <v>1565</v>
      </c>
      <c r="C554" s="2" t="s">
        <v>32</v>
      </c>
      <c r="D554" s="2" t="s">
        <v>33</v>
      </c>
      <c r="E554" s="5" t="s">
        <v>181</v>
      </c>
      <c r="F554" s="3" t="s">
        <v>182</v>
      </c>
      <c r="G554" s="3" t="s">
        <v>36</v>
      </c>
      <c r="H554" s="2" t="s">
        <v>56</v>
      </c>
      <c r="I554" s="2" t="s">
        <v>1577</v>
      </c>
      <c r="J554" s="3" t="str">
        <f>HYPERLINK("https://www.boe.es/gazeta/dias/1831/09/13/pdfs/GMD-1831-113.pdf#page=1","Abrir facsímil")</f>
        <v>Abrir facsímil</v>
      </c>
      <c r="K554" s="3" t="s">
        <v>58</v>
      </c>
    </row>
    <row r="555" spans="1:11" ht="42" customHeight="1">
      <c r="A555" s="2" t="s">
        <v>1565</v>
      </c>
      <c r="B555" s="2" t="s">
        <v>1565</v>
      </c>
      <c r="C555" s="2" t="s">
        <v>17</v>
      </c>
      <c r="D555" s="2" t="s">
        <v>18</v>
      </c>
      <c r="E555" s="5" t="s">
        <v>1578</v>
      </c>
      <c r="F555" s="3" t="s">
        <v>1579</v>
      </c>
      <c r="G555" s="3" t="s">
        <v>36</v>
      </c>
      <c r="H555" s="2" t="s">
        <v>56</v>
      </c>
      <c r="I555" s="2" t="s">
        <v>1580</v>
      </c>
      <c r="J555" s="3" t="str">
        <f>HYPERLINK("https://www.boe.es/gazeta/dias/1831/09/15/pdfs/GMD-1831-114.pdf#page=1","Abrir facsímil")</f>
        <v>Abrir facsímil</v>
      </c>
      <c r="K555" s="3" t="s">
        <v>58</v>
      </c>
    </row>
    <row r="556" spans="1:11" ht="42" customHeight="1">
      <c r="A556" s="2" t="s">
        <v>1565</v>
      </c>
      <c r="B556" s="2" t="s">
        <v>1565</v>
      </c>
      <c r="C556" s="2" t="s">
        <v>17</v>
      </c>
      <c r="D556" s="2" t="s">
        <v>18</v>
      </c>
      <c r="E556" s="5" t="s">
        <v>60</v>
      </c>
      <c r="F556" s="3" t="s">
        <v>61</v>
      </c>
      <c r="G556" s="3" t="s">
        <v>21</v>
      </c>
      <c r="H556" s="2" t="s">
        <v>56</v>
      </c>
      <c r="I556" s="2" t="s">
        <v>1581</v>
      </c>
      <c r="J556" s="3" t="str">
        <f>HYPERLINK("https://www.boe.es/gazeta/dias/1831/09/22/pdfs/GMD-1831-117.pdf#page=4","Abrir facsímil")</f>
        <v>Abrir facsímil</v>
      </c>
      <c r="K556" s="3" t="s">
        <v>58</v>
      </c>
    </row>
    <row r="557" spans="1:11" ht="42" customHeight="1">
      <c r="A557" s="2" t="s">
        <v>1565</v>
      </c>
      <c r="B557" s="2" t="s">
        <v>1565</v>
      </c>
      <c r="C557" s="2" t="s">
        <v>346</v>
      </c>
      <c r="D557" s="2" t="s">
        <v>52</v>
      </c>
      <c r="E557" s="5" t="s">
        <v>522</v>
      </c>
      <c r="F557" s="3" t="s">
        <v>523</v>
      </c>
      <c r="G557" s="3" t="s">
        <v>55</v>
      </c>
      <c r="H557" s="2" t="s">
        <v>56</v>
      </c>
      <c r="I557" s="2" t="s">
        <v>1582</v>
      </c>
      <c r="J557" s="3" t="str">
        <f>HYPERLINK("https://www.boe.es/gazeta/dias/1831/09/27/pdfs/GMD-1831-119.pdf#page=3","Abrir facsímil")</f>
        <v>Abrir facsímil</v>
      </c>
      <c r="K557" s="3" t="s">
        <v>58</v>
      </c>
    </row>
    <row r="558" spans="1:11" ht="42" customHeight="1">
      <c r="A558" s="2" t="s">
        <v>1565</v>
      </c>
      <c r="B558" s="2" t="s">
        <v>1565</v>
      </c>
      <c r="C558" s="2" t="s">
        <v>51</v>
      </c>
      <c r="D558" s="2" t="s">
        <v>52</v>
      </c>
      <c r="E558" s="5" t="s">
        <v>369</v>
      </c>
      <c r="F558" s="3" t="s">
        <v>370</v>
      </c>
      <c r="G558" s="3" t="s">
        <v>36</v>
      </c>
      <c r="H558" s="2" t="s">
        <v>56</v>
      </c>
      <c r="I558" s="2" t="s">
        <v>1583</v>
      </c>
      <c r="J558" s="3" t="str">
        <f>HYPERLINK("https://www.boe.es/gazeta/dias/1831/12/27/pdfs/GMD-1831-160.pdf#page=1","Abrir facsímil")</f>
        <v>Abrir facsímil</v>
      </c>
      <c r="K558" s="3" t="s">
        <v>58</v>
      </c>
    </row>
    <row r="559" spans="1:11" ht="42" customHeight="1">
      <c r="A559" s="2" t="s">
        <v>1584</v>
      </c>
      <c r="B559" s="2" t="s">
        <v>1584</v>
      </c>
      <c r="C559" s="2" t="s">
        <v>51</v>
      </c>
      <c r="D559" s="2" t="s">
        <v>52</v>
      </c>
      <c r="E559" s="5" t="s">
        <v>1585</v>
      </c>
      <c r="F559" s="3" t="s">
        <v>1586</v>
      </c>
      <c r="G559" s="3" t="s">
        <v>55</v>
      </c>
      <c r="H559" s="2" t="s">
        <v>56</v>
      </c>
      <c r="I559" s="2" t="s">
        <v>1587</v>
      </c>
      <c r="J559" s="3" t="str">
        <f>HYPERLINK("https://www.boe.es/gazeta/dias/1831/12/24/pdfs/GMD-1831-159.pdf#page=3","Abrir facsímil")</f>
        <v>Abrir facsímil</v>
      </c>
      <c r="K559" s="3" t="s">
        <v>58</v>
      </c>
    </row>
    <row r="560" spans="1:11" ht="42" customHeight="1">
      <c r="A560" s="2" t="s">
        <v>1588</v>
      </c>
      <c r="B560" s="2" t="s">
        <v>1589</v>
      </c>
      <c r="C560" s="2" t="s">
        <v>51</v>
      </c>
      <c r="D560" s="2" t="s">
        <v>52</v>
      </c>
      <c r="E560" s="5" t="s">
        <v>452</v>
      </c>
      <c r="F560" s="3" t="s">
        <v>453</v>
      </c>
      <c r="G560" s="3" t="s">
        <v>21</v>
      </c>
      <c r="H560" s="2" t="s">
        <v>56</v>
      </c>
      <c r="I560" s="2" t="s">
        <v>1590</v>
      </c>
      <c r="J560" s="3" t="str">
        <f>HYPERLINK("https://www.boe.es/gazeta/dias/1831/06/04/pdfs/GMD-1831-69.pdf#page=4","Abrir facsímil")</f>
        <v>Abrir facsímil</v>
      </c>
      <c r="K560" s="3" t="s">
        <v>58</v>
      </c>
    </row>
    <row r="561" spans="1:11" ht="42" customHeight="1">
      <c r="A561" s="2" t="s">
        <v>1591</v>
      </c>
      <c r="B561" s="2" t="s">
        <v>1592</v>
      </c>
      <c r="C561" s="2" t="s">
        <v>51</v>
      </c>
      <c r="D561" s="2" t="s">
        <v>52</v>
      </c>
      <c r="E561" s="5" t="s">
        <v>452</v>
      </c>
      <c r="F561" s="3" t="s">
        <v>453</v>
      </c>
      <c r="G561" s="3" t="s">
        <v>21</v>
      </c>
      <c r="H561" s="2" t="s">
        <v>56</v>
      </c>
      <c r="I561" s="2" t="s">
        <v>1593</v>
      </c>
      <c r="J561" s="3" t="str">
        <f>HYPERLINK("https://www.boe.es/gazeta/dias/1831/06/04/pdfs/GMD-1831-69.pdf#page=4","Abrir facsímil")</f>
        <v>Abrir facsímil</v>
      </c>
      <c r="K561" s="3" t="s">
        <v>58</v>
      </c>
    </row>
    <row r="562" spans="1:11" ht="42" customHeight="1">
      <c r="A562" s="2" t="s">
        <v>1594</v>
      </c>
      <c r="B562" s="2" t="s">
        <v>1595</v>
      </c>
      <c r="C562" s="2" t="s">
        <v>67</v>
      </c>
      <c r="D562" s="2" t="s">
        <v>18</v>
      </c>
      <c r="E562" s="5" t="s">
        <v>105</v>
      </c>
      <c r="F562" s="3" t="s">
        <v>106</v>
      </c>
      <c r="G562" s="3" t="s">
        <v>107</v>
      </c>
      <c r="H562" s="2" t="s">
        <v>56</v>
      </c>
      <c r="I562" s="2" t="s">
        <v>1596</v>
      </c>
      <c r="J562" s="3" t="str">
        <f>HYPERLINK("https://www.boe.es/gazeta/dias/1831/07/05/pdfs/GMD-1831-82.pdf#page=4","Abrir facsímil")</f>
        <v>Abrir facsímil</v>
      </c>
      <c r="K562" s="3" t="s">
        <v>58</v>
      </c>
    </row>
    <row r="563" spans="1:11" ht="42" customHeight="1">
      <c r="A563" s="2" t="s">
        <v>1597</v>
      </c>
      <c r="B563" s="2" t="s">
        <v>1597</v>
      </c>
      <c r="C563" s="2" t="s">
        <v>32</v>
      </c>
      <c r="D563" s="2" t="s">
        <v>33</v>
      </c>
      <c r="E563" s="5" t="s">
        <v>140</v>
      </c>
      <c r="F563" s="3" t="s">
        <v>141</v>
      </c>
      <c r="G563" s="3" t="s">
        <v>250</v>
      </c>
      <c r="H563" s="2" t="s">
        <v>56</v>
      </c>
      <c r="I563" s="2" t="s">
        <v>1598</v>
      </c>
      <c r="J563" s="3" t="str">
        <f>HYPERLINK("https://www.boe.es/gazeta/dias/1831/04/26/pdfs/GMD-1831-52.pdf#page=7","Abrir facsímil")</f>
        <v>Abrir facsímil</v>
      </c>
      <c r="K563" s="3" t="s">
        <v>58</v>
      </c>
    </row>
    <row r="564" spans="1:11" ht="42" customHeight="1">
      <c r="A564" s="2" t="s">
        <v>1599</v>
      </c>
      <c r="B564" s="2" t="s">
        <v>1599</v>
      </c>
      <c r="C564" s="2" t="s">
        <v>32</v>
      </c>
      <c r="D564" s="2" t="s">
        <v>33</v>
      </c>
      <c r="E564" s="5" t="s">
        <v>91</v>
      </c>
      <c r="F564" s="3" t="s">
        <v>92</v>
      </c>
      <c r="G564" s="3" t="s">
        <v>55</v>
      </c>
      <c r="H564" s="2" t="s">
        <v>56</v>
      </c>
      <c r="I564" s="2" t="s">
        <v>1600</v>
      </c>
      <c r="J564" s="3" t="str">
        <f>HYPERLINK("https://www.boe.es/gazeta/dias/1831/10/06/pdfs/GMD-1831-123.pdf#page=3","Abrir facsímil")</f>
        <v>Abrir facsímil</v>
      </c>
      <c r="K564" s="3" t="s">
        <v>58</v>
      </c>
    </row>
    <row r="565" spans="1:11" ht="42" customHeight="1">
      <c r="A565" s="2" t="s">
        <v>1601</v>
      </c>
      <c r="B565" s="2" t="s">
        <v>1602</v>
      </c>
      <c r="C565" s="2" t="s">
        <v>17</v>
      </c>
      <c r="D565" s="2" t="s">
        <v>244</v>
      </c>
      <c r="E565" s="5" t="s">
        <v>721</v>
      </c>
      <c r="F565" s="3" t="s">
        <v>952</v>
      </c>
      <c r="G565" s="3" t="s">
        <v>36</v>
      </c>
      <c r="H565" s="2" t="s">
        <v>56</v>
      </c>
      <c r="I565" s="2" t="s">
        <v>1603</v>
      </c>
      <c r="J565" s="3" t="str">
        <f>HYPERLINK("https://www.boe.es/gazeta/dias/1831/12/15/pdfs/GMD-1831-155E.pdf#page=1","Abrir facsímil")</f>
        <v>Abrir facsímil</v>
      </c>
      <c r="K565" s="3" t="s">
        <v>58</v>
      </c>
    </row>
    <row r="566" spans="1:11" ht="42" customHeight="1">
      <c r="A566" s="2" t="s">
        <v>1604</v>
      </c>
      <c r="B566" s="2" t="s">
        <v>1605</v>
      </c>
      <c r="C566" s="2" t="s">
        <v>157</v>
      </c>
      <c r="D566" s="2" t="s">
        <v>18</v>
      </c>
      <c r="E566" s="5" t="s">
        <v>1606</v>
      </c>
      <c r="F566" s="3" t="s">
        <v>1607</v>
      </c>
      <c r="G566" s="3" t="s">
        <v>21</v>
      </c>
      <c r="H566" s="2" t="s">
        <v>56</v>
      </c>
      <c r="I566" s="2" t="s">
        <v>1608</v>
      </c>
      <c r="J566" s="3" t="str">
        <f>HYPERLINK("https://www.boe.es/gazeta/dias/1831/04/21/pdfs/GMD-1831-50.pdf#page=4","Abrir facsímil")</f>
        <v>Abrir facsímil</v>
      </c>
      <c r="K566" s="3" t="s">
        <v>58</v>
      </c>
    </row>
    <row r="567" spans="1:11" ht="42" customHeight="1">
      <c r="A567" s="2" t="s">
        <v>1609</v>
      </c>
      <c r="B567" s="2" t="s">
        <v>1610</v>
      </c>
      <c r="C567" s="2" t="s">
        <v>51</v>
      </c>
      <c r="D567" s="2" t="s">
        <v>52</v>
      </c>
      <c r="E567" s="5" t="s">
        <v>292</v>
      </c>
      <c r="F567" s="3" t="s">
        <v>293</v>
      </c>
      <c r="G567" s="3" t="s">
        <v>21</v>
      </c>
      <c r="H567" s="2" t="s">
        <v>56</v>
      </c>
      <c r="I567" s="2" t="s">
        <v>1611</v>
      </c>
      <c r="J567" s="3" t="str">
        <f>HYPERLINK("https://www.boe.es/gazeta/dias/1831/04/07/pdfs/GMD-1831-44.pdf#page=4","Abrir facsímil")</f>
        <v>Abrir facsímil</v>
      </c>
      <c r="K567" s="3" t="s">
        <v>58</v>
      </c>
    </row>
    <row r="568" spans="1:11" ht="42" customHeight="1">
      <c r="A568" s="2" t="s">
        <v>1612</v>
      </c>
      <c r="B568" s="2" t="s">
        <v>1613</v>
      </c>
      <c r="C568" s="2" t="s">
        <v>32</v>
      </c>
      <c r="D568" s="2" t="s">
        <v>33</v>
      </c>
      <c r="E568" s="5" t="s">
        <v>643</v>
      </c>
      <c r="F568" s="3" t="s">
        <v>644</v>
      </c>
      <c r="G568" s="3" t="s">
        <v>21</v>
      </c>
      <c r="H568" s="2" t="s">
        <v>56</v>
      </c>
      <c r="I568" s="2" t="s">
        <v>1614</v>
      </c>
      <c r="J568" s="3" t="str">
        <f>HYPERLINK("https://www.boe.es/gazeta/dias/1831/05/05/pdfs/GMD-1831-56.pdf#page=4","Abrir facsímil")</f>
        <v>Abrir facsímil</v>
      </c>
      <c r="K568" s="3" t="s">
        <v>58</v>
      </c>
    </row>
    <row r="569" spans="1:11" ht="42" customHeight="1">
      <c r="A569" s="2" t="s">
        <v>1615</v>
      </c>
      <c r="B569" s="2" t="s">
        <v>1616</v>
      </c>
      <c r="C569" s="2" t="s">
        <v>51</v>
      </c>
      <c r="D569" s="2" t="s">
        <v>52</v>
      </c>
      <c r="E569" s="5" t="s">
        <v>374</v>
      </c>
      <c r="F569" s="3" t="s">
        <v>375</v>
      </c>
      <c r="G569" s="3" t="s">
        <v>131</v>
      </c>
      <c r="H569" s="2" t="s">
        <v>56</v>
      </c>
      <c r="I569" s="2" t="s">
        <v>1617</v>
      </c>
      <c r="J569" s="3" t="str">
        <f>HYPERLINK("https://www.boe.es/gazeta/dias/1831/10/11/pdfs/GMD-1831-125.pdf#page=6","Abrir facsímil")</f>
        <v>Abrir facsímil</v>
      </c>
      <c r="K569" s="3" t="s">
        <v>58</v>
      </c>
    </row>
    <row r="570" spans="1:11" ht="42" customHeight="1">
      <c r="A570" s="2" t="s">
        <v>1618</v>
      </c>
      <c r="B570" s="2" t="s">
        <v>1619</v>
      </c>
      <c r="C570" s="2" t="s">
        <v>51</v>
      </c>
      <c r="D570" s="2" t="s">
        <v>52</v>
      </c>
      <c r="E570" s="5" t="s">
        <v>19</v>
      </c>
      <c r="F570" s="3" t="s">
        <v>20</v>
      </c>
      <c r="G570" s="3" t="s">
        <v>76</v>
      </c>
      <c r="H570" s="2" t="s">
        <v>22</v>
      </c>
      <c r="I570" s="2" t="s">
        <v>1620</v>
      </c>
      <c r="J570" s="3" t="str">
        <f>HYPERLINK("https://www.boe.es/gazeta/dias/1831/05/14/pdfs/GMD-1831-60.pdf#page=5","Abrir facsímil")</f>
        <v>Abrir facsímil</v>
      </c>
      <c r="K570" s="3" t="s">
        <v>24</v>
      </c>
    </row>
    <row r="571" spans="1:11" ht="42" customHeight="1">
      <c r="A571" s="2" t="s">
        <v>1621</v>
      </c>
      <c r="B571" s="2" t="s">
        <v>1622</v>
      </c>
      <c r="C571" s="2" t="s">
        <v>51</v>
      </c>
      <c r="D571" s="2" t="s">
        <v>52</v>
      </c>
      <c r="E571" s="5" t="s">
        <v>1004</v>
      </c>
      <c r="F571" s="3" t="s">
        <v>1005</v>
      </c>
      <c r="G571" s="3" t="s">
        <v>1623</v>
      </c>
      <c r="H571" s="2" t="s">
        <v>56</v>
      </c>
      <c r="I571" s="2" t="s">
        <v>1624</v>
      </c>
      <c r="J571" s="3" t="str">
        <f>HYPERLINK("https://www.boe.es/gazeta/dias/1831/02/05/pdfs/GMD-1831-16.pdf#page=4","Abrir facsímil")</f>
        <v>Abrir facsímil</v>
      </c>
      <c r="K571" s="3" t="s">
        <v>58</v>
      </c>
    </row>
    <row r="572" spans="1:11" ht="42" customHeight="1">
      <c r="A572" s="2" t="s">
        <v>1625</v>
      </c>
      <c r="B572" s="2" t="s">
        <v>1626</v>
      </c>
      <c r="C572" s="2" t="s">
        <v>17</v>
      </c>
      <c r="D572" s="2" t="s">
        <v>18</v>
      </c>
      <c r="E572" s="5" t="s">
        <v>387</v>
      </c>
      <c r="F572" s="3" t="s">
        <v>388</v>
      </c>
      <c r="G572" s="3" t="s">
        <v>21</v>
      </c>
      <c r="H572" s="2" t="s">
        <v>56</v>
      </c>
      <c r="I572" s="2" t="s">
        <v>1627</v>
      </c>
      <c r="J572" s="3" t="str">
        <f>HYPERLINK("https://www.boe.es/gazeta/dias/1831/02/26/pdfs/GMD-1831-25.pdf#page=4","Abrir facsímil")</f>
        <v>Abrir facsímil</v>
      </c>
      <c r="K572" s="3" t="s">
        <v>58</v>
      </c>
    </row>
    <row r="573" spans="1:11" ht="42" customHeight="1">
      <c r="A573" s="2" t="s">
        <v>1628</v>
      </c>
      <c r="B573" s="2" t="s">
        <v>1629</v>
      </c>
      <c r="C573" s="2" t="s">
        <v>51</v>
      </c>
      <c r="D573" s="2" t="s">
        <v>52</v>
      </c>
      <c r="E573" s="5" t="s">
        <v>34</v>
      </c>
      <c r="F573" s="3" t="s">
        <v>35</v>
      </c>
      <c r="G573" s="3" t="s">
        <v>76</v>
      </c>
      <c r="H573" s="2" t="s">
        <v>56</v>
      </c>
      <c r="I573" s="2" t="s">
        <v>1630</v>
      </c>
      <c r="J573" s="3" t="str">
        <f>HYPERLINK("https://www.boe.es/gazeta/dias/1831/11/19/pdfs/GMD-1831-142.pdf#page=5","Abrir facsímil")</f>
        <v>Abrir facsímil</v>
      </c>
      <c r="K573" s="3" t="s">
        <v>58</v>
      </c>
    </row>
    <row r="574" spans="1:11" ht="42" customHeight="1">
      <c r="A574" s="2" t="s">
        <v>1631</v>
      </c>
      <c r="B574" s="2" t="s">
        <v>1631</v>
      </c>
      <c r="C574" s="2" t="s">
        <v>32</v>
      </c>
      <c r="D574" s="2" t="s">
        <v>33</v>
      </c>
      <c r="E574" s="5" t="s">
        <v>228</v>
      </c>
      <c r="F574" s="3" t="s">
        <v>229</v>
      </c>
      <c r="G574" s="3" t="s">
        <v>230</v>
      </c>
      <c r="H574" s="2" t="s">
        <v>56</v>
      </c>
      <c r="I574" s="2" t="s">
        <v>1632</v>
      </c>
      <c r="J574" s="3" t="str">
        <f>HYPERLINK("https://www.boe.es/gazeta/dias/1831/06/07/pdfs/GMD-1831-70.pdf#page=4","Abrir facsímil")</f>
        <v>Abrir facsímil</v>
      </c>
      <c r="K574" s="3" t="s">
        <v>58</v>
      </c>
    </row>
    <row r="575" spans="1:11" ht="42" customHeight="1">
      <c r="A575" s="2" t="s">
        <v>1633</v>
      </c>
      <c r="B575" s="2" t="s">
        <v>1634</v>
      </c>
      <c r="C575" s="2" t="s">
        <v>157</v>
      </c>
      <c r="D575" s="2" t="s">
        <v>18</v>
      </c>
      <c r="E575" s="5" t="s">
        <v>228</v>
      </c>
      <c r="F575" s="3" t="s">
        <v>229</v>
      </c>
      <c r="G575" s="3" t="s">
        <v>230</v>
      </c>
      <c r="H575" s="2" t="s">
        <v>22</v>
      </c>
      <c r="I575" s="2" t="s">
        <v>1635</v>
      </c>
      <c r="J575" s="3" t="str">
        <f>HYPERLINK("https://www.boe.es/gazeta/dias/1831/06/07/pdfs/GMD-1831-70.pdf#page=4","Abrir facsímil")</f>
        <v>Abrir facsímil</v>
      </c>
      <c r="K575" s="3" t="s">
        <v>24</v>
      </c>
    </row>
    <row r="576" spans="1:11" ht="42" customHeight="1">
      <c r="A576" s="2" t="s">
        <v>1636</v>
      </c>
      <c r="B576" s="2" t="s">
        <v>1637</v>
      </c>
      <c r="C576" s="2" t="s">
        <v>67</v>
      </c>
      <c r="D576" s="2" t="s">
        <v>18</v>
      </c>
      <c r="E576" s="5" t="s">
        <v>1638</v>
      </c>
      <c r="F576" s="3" t="s">
        <v>1639</v>
      </c>
      <c r="G576" s="3" t="s">
        <v>21</v>
      </c>
      <c r="H576" s="2" t="s">
        <v>56</v>
      </c>
      <c r="I576" s="2" t="s">
        <v>1640</v>
      </c>
      <c r="J576" s="3" t="str">
        <f>HYPERLINK("https://www.boe.es/gazeta/dias/1831/03/03/pdfs/GMD-1831-27.pdf#page=4","Abrir facsímil")</f>
        <v>Abrir facsímil</v>
      </c>
      <c r="K576" s="3" t="s">
        <v>58</v>
      </c>
    </row>
    <row r="577" spans="1:11" ht="42" customHeight="1">
      <c r="A577" s="2" t="s">
        <v>1641</v>
      </c>
      <c r="B577" s="2" t="s">
        <v>1642</v>
      </c>
      <c r="C577" s="2" t="s">
        <v>67</v>
      </c>
      <c r="D577" s="2" t="s">
        <v>18</v>
      </c>
      <c r="E577" s="5" t="s">
        <v>937</v>
      </c>
      <c r="F577" s="3" t="s">
        <v>938</v>
      </c>
      <c r="G577" s="3" t="s">
        <v>21</v>
      </c>
      <c r="H577" s="2" t="s">
        <v>22</v>
      </c>
      <c r="I577" s="2" t="s">
        <v>1643</v>
      </c>
      <c r="J577" s="3" t="str">
        <f>HYPERLINK("https://www.boe.es/gazeta/dias/1831/06/02/pdfs/GMD-1831-68.pdf#page=4","Abrir facsímil")</f>
        <v>Abrir facsímil</v>
      </c>
      <c r="K577" s="3" t="s">
        <v>24</v>
      </c>
    </row>
    <row r="578" spans="1:11" ht="42" customHeight="1">
      <c r="A578" s="2" t="s">
        <v>1644</v>
      </c>
      <c r="B578" s="2" t="s">
        <v>1645</v>
      </c>
      <c r="C578" s="2" t="s">
        <v>17</v>
      </c>
      <c r="D578" s="2" t="s">
        <v>18</v>
      </c>
      <c r="E578" s="5" t="s">
        <v>151</v>
      </c>
      <c r="F578" s="3" t="s">
        <v>152</v>
      </c>
      <c r="G578" s="3" t="s">
        <v>36</v>
      </c>
      <c r="H578" s="2" t="s">
        <v>56</v>
      </c>
      <c r="I578" s="2" t="s">
        <v>1646</v>
      </c>
      <c r="J578" s="3" t="str">
        <f>HYPERLINK("https://www.boe.es/gazeta/dias/1831/06/14/pdfs/GMD-1831-73.pdf#page=1","Abrir facsímil")</f>
        <v>Abrir facsímil</v>
      </c>
      <c r="K578" s="3" t="s">
        <v>58</v>
      </c>
    </row>
    <row r="579" spans="1:11" ht="42" customHeight="1">
      <c r="A579" s="2" t="s">
        <v>1647</v>
      </c>
      <c r="B579" s="2" t="s">
        <v>1647</v>
      </c>
      <c r="C579" s="2" t="s">
        <v>51</v>
      </c>
      <c r="D579" s="2" t="s">
        <v>52</v>
      </c>
      <c r="E579" s="5" t="s">
        <v>328</v>
      </c>
      <c r="F579" s="3" t="s">
        <v>329</v>
      </c>
      <c r="G579" s="3" t="s">
        <v>62</v>
      </c>
      <c r="H579" s="2" t="s">
        <v>56</v>
      </c>
      <c r="I579" s="2" t="s">
        <v>1648</v>
      </c>
      <c r="J579" s="3" t="str">
        <f>HYPERLINK("https://www.boe.es/gazeta/dias/1831/12/08/pdfs/GMD-1831-150.pdf#page=2","Abrir facsímil")</f>
        <v>Abrir facsímil</v>
      </c>
      <c r="K579" s="3" t="s">
        <v>58</v>
      </c>
    </row>
    <row r="580" spans="1:11" ht="42" customHeight="1">
      <c r="A580" s="2" t="s">
        <v>1649</v>
      </c>
      <c r="B580" s="2" t="s">
        <v>1649</v>
      </c>
      <c r="C580" s="2" t="s">
        <v>40</v>
      </c>
      <c r="D580" s="2" t="s">
        <v>18</v>
      </c>
      <c r="E580" s="5" t="s">
        <v>662</v>
      </c>
      <c r="F580" s="3" t="s">
        <v>663</v>
      </c>
      <c r="G580" s="3" t="s">
        <v>36</v>
      </c>
      <c r="H580" s="2" t="s">
        <v>56</v>
      </c>
      <c r="I580" s="2" t="s">
        <v>1650</v>
      </c>
      <c r="J580" s="3" t="str">
        <f>HYPERLINK("https://www.boe.es/gazeta/dias/1831/05/28/pdfs/GMD-1831-66.pdf#page=1","Abrir facsímil")</f>
        <v>Abrir facsímil</v>
      </c>
      <c r="K580" s="3" t="s">
        <v>58</v>
      </c>
    </row>
    <row r="581" spans="1:11" ht="42" customHeight="1">
      <c r="A581" s="2" t="s">
        <v>1649</v>
      </c>
      <c r="B581" s="2" t="s">
        <v>1649</v>
      </c>
      <c r="C581" s="2" t="s">
        <v>32</v>
      </c>
      <c r="D581" s="2" t="s">
        <v>33</v>
      </c>
      <c r="E581" s="5" t="s">
        <v>526</v>
      </c>
      <c r="F581" s="3" t="s">
        <v>527</v>
      </c>
      <c r="G581" s="3" t="s">
        <v>21</v>
      </c>
      <c r="H581" s="2" t="s">
        <v>56</v>
      </c>
      <c r="I581" s="2" t="s">
        <v>1651</v>
      </c>
      <c r="J581" s="3" t="str">
        <f>HYPERLINK("https://www.boe.es/gazeta/dias/1831/09/29/pdfs/GMD-1831-120.pdf#page=4","Abrir facsímil")</f>
        <v>Abrir facsímil</v>
      </c>
      <c r="K581" s="3" t="s">
        <v>58</v>
      </c>
    </row>
    <row r="582" spans="1:11" ht="42" customHeight="1">
      <c r="A582" s="2" t="s">
        <v>1652</v>
      </c>
      <c r="B582" s="2" t="s">
        <v>1653</v>
      </c>
      <c r="C582" s="2" t="s">
        <v>655</v>
      </c>
      <c r="D582" s="2" t="s">
        <v>18</v>
      </c>
      <c r="E582" s="5" t="s">
        <v>334</v>
      </c>
      <c r="F582" s="3" t="s">
        <v>335</v>
      </c>
      <c r="G582" s="3" t="s">
        <v>21</v>
      </c>
      <c r="H582" s="2" t="s">
        <v>56</v>
      </c>
      <c r="I582" s="2" t="s">
        <v>1654</v>
      </c>
      <c r="J582" s="3" t="str">
        <f>HYPERLINK("https://www.boe.es/gazeta/dias/1831/03/26/pdfs/GMD-1831-39.pdf#page=4","Abrir facsímil")</f>
        <v>Abrir facsímil</v>
      </c>
      <c r="K582" s="3" t="s">
        <v>58</v>
      </c>
    </row>
    <row r="583" spans="1:11" ht="42" customHeight="1">
      <c r="A583" s="2" t="s">
        <v>1655</v>
      </c>
      <c r="B583" s="2" t="s">
        <v>1655</v>
      </c>
      <c r="C583" s="2" t="s">
        <v>51</v>
      </c>
      <c r="D583" s="2" t="s">
        <v>52</v>
      </c>
      <c r="E583" s="5" t="s">
        <v>297</v>
      </c>
      <c r="F583" s="3" t="s">
        <v>298</v>
      </c>
      <c r="G583" s="3" t="s">
        <v>36</v>
      </c>
      <c r="H583" s="2" t="s">
        <v>56</v>
      </c>
      <c r="I583" s="2" t="s">
        <v>1656</v>
      </c>
      <c r="J583" s="3" t="str">
        <f>HYPERLINK("https://www.boe.es/gazeta/dias/1831/11/24/pdfs/GMD-1831-144.pdf#page=1","Abrir facsímil")</f>
        <v>Abrir facsímil</v>
      </c>
      <c r="K583" s="3" t="s">
        <v>58</v>
      </c>
    </row>
    <row r="584" spans="1:11" ht="42" customHeight="1">
      <c r="A584" s="2" t="s">
        <v>1657</v>
      </c>
      <c r="B584" s="2" t="s">
        <v>1657</v>
      </c>
      <c r="C584" s="2" t="s">
        <v>32</v>
      </c>
      <c r="D584" s="2" t="s">
        <v>33</v>
      </c>
      <c r="E584" s="5" t="s">
        <v>913</v>
      </c>
      <c r="F584" s="3" t="s">
        <v>914</v>
      </c>
      <c r="G584" s="3" t="s">
        <v>62</v>
      </c>
      <c r="H584" s="2" t="s">
        <v>56</v>
      </c>
      <c r="I584" s="2" t="s">
        <v>1658</v>
      </c>
      <c r="J584" s="3" t="str">
        <f>HYPERLINK("https://www.boe.es/gazeta/dias/1831/12/03/pdfs/GMD-1831-148.pdf#page=2","Abrir facsímil")</f>
        <v>Abrir facsímil</v>
      </c>
      <c r="K584" s="3" t="s">
        <v>58</v>
      </c>
    </row>
    <row r="585" spans="1:11" ht="42" customHeight="1">
      <c r="A585" s="2" t="s">
        <v>1659</v>
      </c>
      <c r="B585" s="2" t="s">
        <v>1659</v>
      </c>
      <c r="C585" s="2" t="s">
        <v>51</v>
      </c>
      <c r="D585" s="2" t="s">
        <v>52</v>
      </c>
      <c r="E585" s="5" t="s">
        <v>334</v>
      </c>
      <c r="F585" s="3" t="s">
        <v>335</v>
      </c>
      <c r="G585" s="3" t="s">
        <v>768</v>
      </c>
      <c r="H585" s="2" t="s">
        <v>56</v>
      </c>
      <c r="I585" s="2" t="s">
        <v>1660</v>
      </c>
      <c r="J585" s="3" t="str">
        <f>HYPERLINK("https://www.boe.es/gazeta/dias/1831/03/26/pdfs/GMD-1831-39.pdf#page=2","Abrir facsímil")</f>
        <v>Abrir facsímil</v>
      </c>
      <c r="K585" s="3" t="s">
        <v>58</v>
      </c>
    </row>
    <row r="586" spans="1:11" ht="42" customHeight="1">
      <c r="A586" s="2" t="s">
        <v>1661</v>
      </c>
      <c r="B586" s="2" t="s">
        <v>1661</v>
      </c>
      <c r="C586" s="2" t="s">
        <v>67</v>
      </c>
      <c r="D586" s="2" t="s">
        <v>18</v>
      </c>
      <c r="E586" s="5" t="s">
        <v>1341</v>
      </c>
      <c r="F586" s="3" t="s">
        <v>1342</v>
      </c>
      <c r="G586" s="3" t="s">
        <v>62</v>
      </c>
      <c r="H586" s="2" t="s">
        <v>56</v>
      </c>
      <c r="I586" s="2" t="s">
        <v>1662</v>
      </c>
      <c r="J586" s="3" t="str">
        <f>HYPERLINK("https://www.boe.es/gazeta/dias/1831/01/20/pdfs/GMD-1831-9.pdf#page=2","Abrir facsímil")</f>
        <v>Abrir facsímil</v>
      </c>
      <c r="K586" s="3" t="s">
        <v>58</v>
      </c>
    </row>
    <row r="587" spans="1:11" ht="42" customHeight="1">
      <c r="A587" s="2" t="s">
        <v>1663</v>
      </c>
      <c r="B587" s="2" t="s">
        <v>1663</v>
      </c>
      <c r="C587" s="2" t="s">
        <v>655</v>
      </c>
      <c r="D587" s="2" t="s">
        <v>18</v>
      </c>
      <c r="E587" s="5" t="s">
        <v>19</v>
      </c>
      <c r="F587" s="3" t="s">
        <v>20</v>
      </c>
      <c r="G587" s="3" t="s">
        <v>36</v>
      </c>
      <c r="H587" s="2" t="s">
        <v>56</v>
      </c>
      <c r="I587" s="2" t="s">
        <v>1664</v>
      </c>
      <c r="J587" s="3" t="str">
        <f>HYPERLINK("https://www.boe.es/gazeta/dias/1831/05/14/pdfs/GMD-1831-60.pdf#page=1","Abrir facsímil")</f>
        <v>Abrir facsímil</v>
      </c>
      <c r="K587" s="3" t="s">
        <v>58</v>
      </c>
    </row>
    <row r="588" spans="1:11" ht="42" customHeight="1">
      <c r="A588" s="2" t="s">
        <v>1665</v>
      </c>
      <c r="B588" s="2" t="s">
        <v>1666</v>
      </c>
      <c r="C588" s="2" t="s">
        <v>655</v>
      </c>
      <c r="D588" s="2" t="s">
        <v>18</v>
      </c>
      <c r="E588" s="5" t="s">
        <v>223</v>
      </c>
      <c r="F588" s="3" t="s">
        <v>224</v>
      </c>
      <c r="G588" s="3" t="s">
        <v>62</v>
      </c>
      <c r="H588" s="2" t="s">
        <v>56</v>
      </c>
      <c r="I588" s="2" t="s">
        <v>1667</v>
      </c>
      <c r="J588" s="3" t="str">
        <f>HYPERLINK("https://www.boe.es/gazeta/dias/1831/02/01/pdfs/GMD-1831-14.pdf#page=2","Abrir facsímil")</f>
        <v>Abrir facsímil</v>
      </c>
      <c r="K588" s="3" t="s">
        <v>58</v>
      </c>
    </row>
    <row r="589" spans="1:11" ht="42" customHeight="1">
      <c r="A589" s="2" t="s">
        <v>1665</v>
      </c>
      <c r="B589" s="2" t="s">
        <v>1666</v>
      </c>
      <c r="C589" s="2" t="s">
        <v>17</v>
      </c>
      <c r="D589" s="2" t="s">
        <v>18</v>
      </c>
      <c r="E589" s="5" t="s">
        <v>96</v>
      </c>
      <c r="F589" s="3" t="s">
        <v>97</v>
      </c>
      <c r="G589" s="3" t="s">
        <v>21</v>
      </c>
      <c r="H589" s="2" t="s">
        <v>56</v>
      </c>
      <c r="I589" s="2" t="s">
        <v>1668</v>
      </c>
      <c r="J589" s="3" t="str">
        <f>HYPERLINK("https://www.boe.es/gazeta/dias/1831/12/22/pdfs/GMD-1831-158.pdf#page=4","Abrir facsímil")</f>
        <v>Abrir facsímil</v>
      </c>
      <c r="K589" s="3" t="s">
        <v>58</v>
      </c>
    </row>
    <row r="590" spans="1:11" ht="42" customHeight="1">
      <c r="A590" s="2" t="s">
        <v>1669</v>
      </c>
      <c r="B590" s="2" t="s">
        <v>1669</v>
      </c>
      <c r="C590" s="2" t="s">
        <v>32</v>
      </c>
      <c r="D590" s="2" t="s">
        <v>33</v>
      </c>
      <c r="E590" s="5" t="s">
        <v>1111</v>
      </c>
      <c r="F590" s="3" t="s">
        <v>1112</v>
      </c>
      <c r="G590" s="3" t="s">
        <v>36</v>
      </c>
      <c r="H590" s="2" t="s">
        <v>56</v>
      </c>
      <c r="I590" s="2" t="s">
        <v>1670</v>
      </c>
      <c r="J590" s="3" t="str">
        <f>HYPERLINK("https://www.boe.es/gazeta/dias/1831/11/08/pdfs/GMD-1831-137.pdf#page=1","Abrir facsímil")</f>
        <v>Abrir facsímil</v>
      </c>
      <c r="K590" s="3" t="s">
        <v>58</v>
      </c>
    </row>
    <row r="591" spans="1:11" ht="42" customHeight="1">
      <c r="A591" s="2" t="s">
        <v>1671</v>
      </c>
      <c r="B591" s="2" t="s">
        <v>1672</v>
      </c>
      <c r="C591" s="2" t="s">
        <v>51</v>
      </c>
      <c r="D591" s="2" t="s">
        <v>52</v>
      </c>
      <c r="E591" s="5" t="s">
        <v>439</v>
      </c>
      <c r="F591" s="3" t="s">
        <v>440</v>
      </c>
      <c r="G591" s="3" t="s">
        <v>21</v>
      </c>
      <c r="H591" s="2" t="s">
        <v>56</v>
      </c>
      <c r="I591" s="2" t="s">
        <v>1673</v>
      </c>
      <c r="J591" s="3" t="str">
        <f>HYPERLINK("https://www.boe.es/gazeta/dias/1831/05/03/pdfs/GMD-1831-55.pdf#page=4","Abrir facsímil")</f>
        <v>Abrir facsímil</v>
      </c>
      <c r="K591" s="3" t="s">
        <v>58</v>
      </c>
    </row>
    <row r="592" spans="1:11" ht="42" customHeight="1">
      <c r="A592" s="2" t="s">
        <v>1674</v>
      </c>
      <c r="B592" s="2" t="s">
        <v>1674</v>
      </c>
      <c r="C592" s="2" t="s">
        <v>17</v>
      </c>
      <c r="D592" s="2" t="s">
        <v>18</v>
      </c>
      <c r="E592" s="5" t="s">
        <v>913</v>
      </c>
      <c r="F592" s="3" t="s">
        <v>914</v>
      </c>
      <c r="G592" s="3" t="s">
        <v>55</v>
      </c>
      <c r="H592" s="2" t="s">
        <v>56</v>
      </c>
      <c r="I592" s="2" t="s">
        <v>1675</v>
      </c>
      <c r="J592" s="3" t="str">
        <f>HYPERLINK("https://www.boe.es/gazeta/dias/1831/12/03/pdfs/GMD-1831-148.pdf#page=3","Abrir facsímil")</f>
        <v>Abrir facsímil</v>
      </c>
      <c r="K592" s="3" t="s">
        <v>58</v>
      </c>
    </row>
    <row r="593" spans="1:11" ht="42" customHeight="1">
      <c r="A593" s="2" t="s">
        <v>1676</v>
      </c>
      <c r="B593" s="2" t="s">
        <v>1676</v>
      </c>
      <c r="C593" s="2" t="s">
        <v>32</v>
      </c>
      <c r="D593" s="2" t="s">
        <v>33</v>
      </c>
      <c r="E593" s="5" t="s">
        <v>1578</v>
      </c>
      <c r="F593" s="3" t="s">
        <v>1579</v>
      </c>
      <c r="G593" s="3" t="s">
        <v>62</v>
      </c>
      <c r="H593" s="2" t="s">
        <v>56</v>
      </c>
      <c r="I593" s="2" t="s">
        <v>1677</v>
      </c>
      <c r="J593" s="3" t="str">
        <f>HYPERLINK("https://www.boe.es/gazeta/dias/1831/09/15/pdfs/GMD-1831-114.pdf#page=2","Abrir facsímil")</f>
        <v>Abrir facsímil</v>
      </c>
      <c r="K593" s="3" t="s">
        <v>58</v>
      </c>
    </row>
    <row r="594" spans="1:11" ht="42" customHeight="1">
      <c r="A594" s="2" t="s">
        <v>1676</v>
      </c>
      <c r="B594" s="2" t="s">
        <v>1676</v>
      </c>
      <c r="C594" s="2" t="s">
        <v>51</v>
      </c>
      <c r="D594" s="2" t="s">
        <v>52</v>
      </c>
      <c r="E594" s="5" t="s">
        <v>1578</v>
      </c>
      <c r="F594" s="3" t="s">
        <v>1579</v>
      </c>
      <c r="G594" s="3" t="s">
        <v>55</v>
      </c>
      <c r="H594" s="2" t="s">
        <v>56</v>
      </c>
      <c r="I594" s="2" t="s">
        <v>1678</v>
      </c>
      <c r="J594" s="3" t="str">
        <f>HYPERLINK("https://www.boe.es/gazeta/dias/1831/09/15/pdfs/GMD-1831-114.pdf#page=3","Abrir facsímil")</f>
        <v>Abrir facsímil</v>
      </c>
      <c r="K594" s="3" t="s">
        <v>58</v>
      </c>
    </row>
    <row r="595" spans="1:11" ht="42" customHeight="1">
      <c r="A595" s="2" t="s">
        <v>1676</v>
      </c>
      <c r="B595" s="2" t="s">
        <v>1676</v>
      </c>
      <c r="C595" s="2" t="s">
        <v>17</v>
      </c>
      <c r="D595" s="2" t="s">
        <v>18</v>
      </c>
      <c r="E595" s="5" t="s">
        <v>1679</v>
      </c>
      <c r="F595" s="3" t="s">
        <v>1680</v>
      </c>
      <c r="G595" s="3" t="s">
        <v>1681</v>
      </c>
      <c r="H595" s="2" t="s">
        <v>56</v>
      </c>
      <c r="I595" s="2" t="s">
        <v>1682</v>
      </c>
      <c r="J595" s="3" t="str">
        <f>HYPERLINK("https://www.boe.es/gazeta/dias/1831/12/31/pdfs/GMD-1831-162.pdf#page=2","Abrir facsímil")</f>
        <v>Abrir facsímil</v>
      </c>
      <c r="K595" s="3" t="s">
        <v>58</v>
      </c>
    </row>
    <row r="596" spans="1:11" ht="42" customHeight="1">
      <c r="A596" s="2" t="s">
        <v>1683</v>
      </c>
      <c r="B596" s="2" t="s">
        <v>1684</v>
      </c>
      <c r="C596" s="2" t="s">
        <v>157</v>
      </c>
      <c r="D596" s="2" t="s">
        <v>18</v>
      </c>
      <c r="E596" s="5" t="s">
        <v>729</v>
      </c>
      <c r="F596" s="3" t="s">
        <v>730</v>
      </c>
      <c r="G596" s="3" t="s">
        <v>21</v>
      </c>
      <c r="H596" s="2" t="s">
        <v>56</v>
      </c>
      <c r="I596" s="2" t="s">
        <v>1685</v>
      </c>
      <c r="J596" s="3" t="str">
        <f>HYPERLINK("https://www.boe.es/gazeta/dias/1831/11/12/pdfs/GMD-1831-139.pdf#page=4","Abrir facsímil")</f>
        <v>Abrir facsímil</v>
      </c>
      <c r="K596" s="3" t="s">
        <v>58</v>
      </c>
    </row>
    <row r="597" spans="1:11" ht="42" customHeight="1">
      <c r="A597" s="2" t="s">
        <v>1686</v>
      </c>
      <c r="B597" s="2" t="s">
        <v>1686</v>
      </c>
      <c r="C597" s="2" t="s">
        <v>51</v>
      </c>
      <c r="D597" s="2" t="s">
        <v>52</v>
      </c>
      <c r="E597" s="5" t="s">
        <v>643</v>
      </c>
      <c r="F597" s="3" t="s">
        <v>644</v>
      </c>
      <c r="G597" s="3" t="s">
        <v>21</v>
      </c>
      <c r="H597" s="2" t="s">
        <v>56</v>
      </c>
      <c r="I597" s="2" t="s">
        <v>1687</v>
      </c>
      <c r="J597" s="3" t="str">
        <f>HYPERLINK("https://www.boe.es/gazeta/dias/1831/05/05/pdfs/GMD-1831-56.pdf#page=4","Abrir facsímil")</f>
        <v>Abrir facsímil</v>
      </c>
      <c r="K597" s="3" t="s">
        <v>58</v>
      </c>
    </row>
    <row r="598" spans="1:11" ht="42" customHeight="1">
      <c r="A598" s="2" t="s">
        <v>1686</v>
      </c>
      <c r="B598" s="2" t="s">
        <v>1686</v>
      </c>
      <c r="C598" s="2" t="s">
        <v>51</v>
      </c>
      <c r="D598" s="2" t="s">
        <v>52</v>
      </c>
      <c r="E598" s="5" t="s">
        <v>670</v>
      </c>
      <c r="F598" s="3" t="s">
        <v>671</v>
      </c>
      <c r="G598" s="3" t="s">
        <v>606</v>
      </c>
      <c r="H598" s="2" t="s">
        <v>56</v>
      </c>
      <c r="I598" s="2" t="s">
        <v>1688</v>
      </c>
      <c r="J598" s="3" t="str">
        <f>HYPERLINK("https://www.boe.es/gazeta/dias/1831/06/09/pdfs/GMD-1831-71.pdf#page=8","Abrir facsímil")</f>
        <v>Abrir facsímil</v>
      </c>
      <c r="K598" s="3" t="s">
        <v>58</v>
      </c>
    </row>
    <row r="599" spans="1:11" ht="42" customHeight="1">
      <c r="A599" s="2" t="s">
        <v>1686</v>
      </c>
      <c r="B599" s="2" t="s">
        <v>1686</v>
      </c>
      <c r="C599" s="2" t="s">
        <v>51</v>
      </c>
      <c r="D599" s="2" t="s">
        <v>52</v>
      </c>
      <c r="E599" s="5" t="s">
        <v>782</v>
      </c>
      <c r="F599" s="3" t="s">
        <v>783</v>
      </c>
      <c r="G599" s="3" t="s">
        <v>606</v>
      </c>
      <c r="H599" s="2" t="s">
        <v>56</v>
      </c>
      <c r="I599" s="2" t="s">
        <v>1689</v>
      </c>
      <c r="J599" s="3" t="str">
        <f>HYPERLINK("https://www.boe.es/gazeta/dias/1831/08/20/pdfs/GMD-1831-102.pdf#page=8","Abrir facsímil")</f>
        <v>Abrir facsímil</v>
      </c>
      <c r="K599" s="3" t="s">
        <v>58</v>
      </c>
    </row>
    <row r="600" spans="1:11" ht="42" customHeight="1">
      <c r="A600" s="2" t="s">
        <v>1686</v>
      </c>
      <c r="B600" s="2" t="s">
        <v>1686</v>
      </c>
      <c r="C600" s="2" t="s">
        <v>51</v>
      </c>
      <c r="D600" s="2" t="s">
        <v>52</v>
      </c>
      <c r="E600" s="5" t="s">
        <v>522</v>
      </c>
      <c r="F600" s="3" t="s">
        <v>523</v>
      </c>
      <c r="G600" s="3" t="s">
        <v>131</v>
      </c>
      <c r="H600" s="2" t="s">
        <v>56</v>
      </c>
      <c r="I600" s="2" t="s">
        <v>1690</v>
      </c>
      <c r="J600" s="3" t="str">
        <f>HYPERLINK("https://www.boe.es/gazeta/dias/1831/09/27/pdfs/GMD-1831-119.pdf#page=6","Abrir facsímil")</f>
        <v>Abrir facsímil</v>
      </c>
      <c r="K600" s="3" t="s">
        <v>58</v>
      </c>
    </row>
    <row r="601" spans="1:11" ht="42" customHeight="1">
      <c r="A601" s="2" t="s">
        <v>1691</v>
      </c>
      <c r="B601" s="2" t="s">
        <v>1691</v>
      </c>
      <c r="C601" s="2" t="s">
        <v>32</v>
      </c>
      <c r="D601" s="2" t="s">
        <v>33</v>
      </c>
      <c r="E601" s="5" t="s">
        <v>439</v>
      </c>
      <c r="F601" s="3" t="s">
        <v>440</v>
      </c>
      <c r="G601" s="3" t="s">
        <v>36</v>
      </c>
      <c r="H601" s="2" t="s">
        <v>56</v>
      </c>
      <c r="I601" s="2" t="s">
        <v>1692</v>
      </c>
      <c r="J601" s="3" t="str">
        <f>HYPERLINK("https://www.boe.es/gazeta/dias/1831/05/03/pdfs/GMD-1831-55.pdf#page=1","Abrir facsímil")</f>
        <v>Abrir facsímil</v>
      </c>
      <c r="K601" s="3" t="s">
        <v>58</v>
      </c>
    </row>
    <row r="602" spans="1:11" ht="42" customHeight="1">
      <c r="A602" s="2" t="s">
        <v>1693</v>
      </c>
      <c r="B602" s="2" t="s">
        <v>1693</v>
      </c>
      <c r="C602" s="2" t="s">
        <v>32</v>
      </c>
      <c r="D602" s="2" t="s">
        <v>33</v>
      </c>
      <c r="E602" s="5" t="s">
        <v>72</v>
      </c>
      <c r="F602" s="3" t="s">
        <v>73</v>
      </c>
      <c r="G602" s="3" t="s">
        <v>36</v>
      </c>
      <c r="H602" s="2" t="s">
        <v>56</v>
      </c>
      <c r="I602" s="2" t="s">
        <v>1694</v>
      </c>
      <c r="J602" s="3" t="str">
        <f>HYPERLINK("https://www.boe.es/gazeta/dias/1831/07/09/pdfs/GMD-1831-84.pdf#page=1","Abrir facsímil")</f>
        <v>Abrir facsímil</v>
      </c>
      <c r="K602" s="3" t="s">
        <v>58</v>
      </c>
    </row>
    <row r="603" spans="1:11" ht="42" customHeight="1">
      <c r="A603" s="2" t="s">
        <v>1693</v>
      </c>
      <c r="B603" s="2" t="s">
        <v>1693</v>
      </c>
      <c r="C603" s="2" t="s">
        <v>32</v>
      </c>
      <c r="D603" s="2" t="s">
        <v>33</v>
      </c>
      <c r="E603" s="5" t="s">
        <v>201</v>
      </c>
      <c r="F603" s="3" t="s">
        <v>202</v>
      </c>
      <c r="G603" s="3" t="s">
        <v>36</v>
      </c>
      <c r="H603" s="2" t="s">
        <v>56</v>
      </c>
      <c r="I603" s="2" t="s">
        <v>1695</v>
      </c>
      <c r="J603" s="3" t="str">
        <f>HYPERLINK("https://www.boe.es/gazeta/dias/1831/07/23/pdfs/GMD-1831-90.pdf#page=1","Abrir facsímil")</f>
        <v>Abrir facsímil</v>
      </c>
      <c r="K603" s="3" t="s">
        <v>58</v>
      </c>
    </row>
    <row r="604" spans="1:11" ht="42" customHeight="1">
      <c r="A604" s="2" t="s">
        <v>1693</v>
      </c>
      <c r="B604" s="2" t="s">
        <v>1693</v>
      </c>
      <c r="C604" s="2" t="s">
        <v>17</v>
      </c>
      <c r="D604" s="2" t="s">
        <v>18</v>
      </c>
      <c r="E604" s="5" t="s">
        <v>822</v>
      </c>
      <c r="F604" s="3" t="s">
        <v>823</v>
      </c>
      <c r="G604" s="3" t="s">
        <v>21</v>
      </c>
      <c r="H604" s="2" t="s">
        <v>56</v>
      </c>
      <c r="I604" s="2" t="s">
        <v>1696</v>
      </c>
      <c r="J604" s="3" t="str">
        <f>HYPERLINK("https://www.boe.es/gazeta/dias/1831/09/08/pdfs/GMD-1831-111.pdf#page=4","Abrir facsímil")</f>
        <v>Abrir facsímil</v>
      </c>
      <c r="K604" s="3" t="s">
        <v>58</v>
      </c>
    </row>
    <row r="605" spans="1:11" ht="42" customHeight="1">
      <c r="A605" s="2" t="s">
        <v>1693</v>
      </c>
      <c r="B605" s="2" t="s">
        <v>1693</v>
      </c>
      <c r="C605" s="2" t="s">
        <v>32</v>
      </c>
      <c r="D605" s="2" t="s">
        <v>33</v>
      </c>
      <c r="E605" s="5" t="s">
        <v>522</v>
      </c>
      <c r="F605" s="3" t="s">
        <v>523</v>
      </c>
      <c r="G605" s="3" t="s">
        <v>55</v>
      </c>
      <c r="H605" s="2" t="s">
        <v>56</v>
      </c>
      <c r="I605" s="2" t="s">
        <v>1697</v>
      </c>
      <c r="J605" s="3" t="str">
        <f>HYPERLINK("https://www.boe.es/gazeta/dias/1831/09/27/pdfs/GMD-1831-119.pdf#page=3","Abrir facsímil")</f>
        <v>Abrir facsímil</v>
      </c>
      <c r="K605" s="3" t="s">
        <v>58</v>
      </c>
    </row>
    <row r="606" spans="1:11" ht="42" customHeight="1">
      <c r="A606" s="2" t="s">
        <v>1693</v>
      </c>
      <c r="B606" s="2" t="s">
        <v>1693</v>
      </c>
      <c r="C606" s="2" t="s">
        <v>51</v>
      </c>
      <c r="D606" s="2" t="s">
        <v>52</v>
      </c>
      <c r="E606" s="5" t="s">
        <v>288</v>
      </c>
      <c r="F606" s="3" t="s">
        <v>289</v>
      </c>
      <c r="G606" s="3" t="s">
        <v>36</v>
      </c>
      <c r="H606" s="2" t="s">
        <v>56</v>
      </c>
      <c r="I606" s="2" t="s">
        <v>1698</v>
      </c>
      <c r="J606" s="3" t="str">
        <f>HYPERLINK("https://www.boe.es/gazeta/dias/1831/10/22/pdfs/GMD-1831-130.pdf#page=1","Abrir facsímil")</f>
        <v>Abrir facsímil</v>
      </c>
      <c r="K606" s="3" t="s">
        <v>58</v>
      </c>
    </row>
    <row r="607" spans="1:11" ht="42" customHeight="1">
      <c r="A607" s="2" t="s">
        <v>1699</v>
      </c>
      <c r="B607" s="2" t="s">
        <v>1699</v>
      </c>
      <c r="C607" s="2" t="s">
        <v>40</v>
      </c>
      <c r="D607" s="2" t="s">
        <v>18</v>
      </c>
      <c r="E607" s="5" t="s">
        <v>60</v>
      </c>
      <c r="F607" s="3" t="s">
        <v>61</v>
      </c>
      <c r="G607" s="3" t="s">
        <v>21</v>
      </c>
      <c r="H607" s="2" t="s">
        <v>56</v>
      </c>
      <c r="I607" s="2" t="s">
        <v>1700</v>
      </c>
      <c r="J607" s="3" t="str">
        <f>HYPERLINK("https://www.boe.es/gazeta/dias/1831/09/22/pdfs/GMD-1831-117.pdf#page=4","Abrir facsímil")</f>
        <v>Abrir facsímil</v>
      </c>
      <c r="K607" s="3" t="s">
        <v>58</v>
      </c>
    </row>
    <row r="608" spans="1:11" ht="42" customHeight="1">
      <c r="A608" s="2" t="s">
        <v>1701</v>
      </c>
      <c r="B608" s="2" t="s">
        <v>1701</v>
      </c>
      <c r="C608" s="2" t="s">
        <v>32</v>
      </c>
      <c r="D608" s="2" t="s">
        <v>33</v>
      </c>
      <c r="E608" s="5" t="s">
        <v>118</v>
      </c>
      <c r="F608" s="3" t="s">
        <v>119</v>
      </c>
      <c r="G608" s="3" t="s">
        <v>36</v>
      </c>
      <c r="H608" s="2" t="s">
        <v>56</v>
      </c>
      <c r="I608" s="2" t="s">
        <v>1702</v>
      </c>
      <c r="J608" s="3" t="str">
        <f>HYPERLINK("https://www.boe.es/gazeta/dias/1831/09/10/pdfs/GMD-1831-112.pdf#page=1","Abrir facsímil")</f>
        <v>Abrir facsímil</v>
      </c>
      <c r="K608" s="3" t="s">
        <v>58</v>
      </c>
    </row>
    <row r="609" spans="1:11" ht="42" customHeight="1">
      <c r="A609" s="2" t="s">
        <v>1701</v>
      </c>
      <c r="B609" s="2" t="s">
        <v>1701</v>
      </c>
      <c r="C609" s="2" t="s">
        <v>32</v>
      </c>
      <c r="D609" s="2" t="s">
        <v>33</v>
      </c>
      <c r="E609" s="5" t="s">
        <v>276</v>
      </c>
      <c r="F609" s="3" t="s">
        <v>277</v>
      </c>
      <c r="G609" s="3" t="s">
        <v>36</v>
      </c>
      <c r="H609" s="2" t="s">
        <v>56</v>
      </c>
      <c r="I609" s="2" t="s">
        <v>1703</v>
      </c>
      <c r="J609" s="3" t="str">
        <f>HYPERLINK("https://www.boe.es/gazeta/dias/1831/10/13/pdfs/GMD-1831-126.pdf#page=1","Abrir facsímil")</f>
        <v>Abrir facsímil</v>
      </c>
      <c r="K609" s="3" t="s">
        <v>58</v>
      </c>
    </row>
    <row r="610" spans="1:11" ht="42" customHeight="1">
      <c r="A610" s="2" t="s">
        <v>1704</v>
      </c>
      <c r="B610" s="2" t="s">
        <v>1704</v>
      </c>
      <c r="C610" s="2" t="s">
        <v>32</v>
      </c>
      <c r="D610" s="2" t="s">
        <v>33</v>
      </c>
      <c r="E610" s="5" t="s">
        <v>53</v>
      </c>
      <c r="F610" s="3" t="s">
        <v>54</v>
      </c>
      <c r="G610" s="3" t="s">
        <v>36</v>
      </c>
      <c r="H610" s="2" t="s">
        <v>56</v>
      </c>
      <c r="I610" s="2" t="s">
        <v>1705</v>
      </c>
      <c r="J610" s="3" t="str">
        <f>HYPERLINK("https://www.boe.es/gazeta/dias/1831/10/29/pdfs/GMD-1831-133.pdf#page=1","Abrir facsímil")</f>
        <v>Abrir facsímil</v>
      </c>
      <c r="K610" s="3" t="s">
        <v>58</v>
      </c>
    </row>
    <row r="611" spans="1:11" ht="42" customHeight="1">
      <c r="A611" s="2" t="s">
        <v>1706</v>
      </c>
      <c r="B611" s="2" t="s">
        <v>1706</v>
      </c>
      <c r="C611" s="2" t="s">
        <v>32</v>
      </c>
      <c r="D611" s="2" t="s">
        <v>33</v>
      </c>
      <c r="E611" s="5" t="s">
        <v>60</v>
      </c>
      <c r="F611" s="3" t="s">
        <v>61</v>
      </c>
      <c r="G611" s="3" t="s">
        <v>55</v>
      </c>
      <c r="H611" s="2" t="s">
        <v>56</v>
      </c>
      <c r="I611" s="2" t="s">
        <v>1707</v>
      </c>
      <c r="J611" s="3" t="str">
        <f>HYPERLINK("https://www.boe.es/gazeta/dias/1831/09/22/pdfs/GMD-1831-117.pdf#page=3","Abrir facsímil")</f>
        <v>Abrir facsímil</v>
      </c>
      <c r="K611" s="3" t="s">
        <v>58</v>
      </c>
    </row>
    <row r="612" spans="1:11" ht="42" customHeight="1">
      <c r="A612" s="2" t="s">
        <v>1708</v>
      </c>
      <c r="B612" s="2" t="s">
        <v>1709</v>
      </c>
      <c r="C612" s="2" t="s">
        <v>157</v>
      </c>
      <c r="D612" s="2" t="s">
        <v>18</v>
      </c>
      <c r="E612" s="5" t="s">
        <v>391</v>
      </c>
      <c r="F612" s="3" t="s">
        <v>392</v>
      </c>
      <c r="G612" s="3" t="s">
        <v>21</v>
      </c>
      <c r="H612" s="2" t="s">
        <v>22</v>
      </c>
      <c r="I612" s="2" t="s">
        <v>1710</v>
      </c>
      <c r="J612" s="3" t="str">
        <f>HYPERLINK("https://www.boe.es/gazeta/dias/1831/03/15/pdfs/GMD-1831-34.pdf#page=4","Abrir facsímil")</f>
        <v>Abrir facsímil</v>
      </c>
      <c r="K612" s="3" t="s">
        <v>24</v>
      </c>
    </row>
    <row r="613" spans="1:11" ht="42" customHeight="1">
      <c r="A613" s="2" t="s">
        <v>1711</v>
      </c>
      <c r="B613" s="2" t="s">
        <v>1711</v>
      </c>
      <c r="C613" s="2" t="s">
        <v>32</v>
      </c>
      <c r="D613" s="2" t="s">
        <v>33</v>
      </c>
      <c r="E613" s="5" t="s">
        <v>782</v>
      </c>
      <c r="F613" s="3" t="s">
        <v>783</v>
      </c>
      <c r="G613" s="3" t="s">
        <v>62</v>
      </c>
      <c r="H613" s="2" t="s">
        <v>56</v>
      </c>
      <c r="I613" s="2" t="s">
        <v>1712</v>
      </c>
      <c r="J613" s="3" t="str">
        <f>HYPERLINK("https://www.boe.es/gazeta/dias/1831/08/20/pdfs/GMD-1831-102.pdf#page=2","Abrir facsímil")</f>
        <v>Abrir facsímil</v>
      </c>
      <c r="K613" s="3" t="s">
        <v>58</v>
      </c>
    </row>
    <row r="614" spans="1:11" ht="42" customHeight="1">
      <c r="A614" s="2" t="s">
        <v>1713</v>
      </c>
      <c r="B614" s="2" t="s">
        <v>1713</v>
      </c>
      <c r="C614" s="2" t="s">
        <v>51</v>
      </c>
      <c r="D614" s="2" t="s">
        <v>52</v>
      </c>
      <c r="E614" s="5" t="s">
        <v>1122</v>
      </c>
      <c r="F614" s="3" t="s">
        <v>1123</v>
      </c>
      <c r="G614" s="3" t="s">
        <v>21</v>
      </c>
      <c r="H614" s="2" t="s">
        <v>56</v>
      </c>
      <c r="I614" s="2" t="s">
        <v>1714</v>
      </c>
      <c r="J614" s="3" t="str">
        <f>HYPERLINK("https://www.boe.es/gazeta/dias/1831/08/13/pdfs/GMD-1831-99.pdf#page=4","Abrir facsímil")</f>
        <v>Abrir facsímil</v>
      </c>
      <c r="K614" s="3" t="s">
        <v>58</v>
      </c>
    </row>
    <row r="615" spans="1:11" ht="42" customHeight="1">
      <c r="A615" s="2" t="s">
        <v>1715</v>
      </c>
      <c r="B615" s="2" t="s">
        <v>1716</v>
      </c>
      <c r="C615" s="2" t="s">
        <v>67</v>
      </c>
      <c r="D615" s="2" t="s">
        <v>18</v>
      </c>
      <c r="E615" s="5" t="s">
        <v>1541</v>
      </c>
      <c r="F615" s="3" t="s">
        <v>1542</v>
      </c>
      <c r="G615" s="3" t="s">
        <v>21</v>
      </c>
      <c r="H615" s="2" t="s">
        <v>22</v>
      </c>
      <c r="I615" s="2" t="s">
        <v>1717</v>
      </c>
      <c r="J615" s="3" t="str">
        <f>HYPERLINK("https://www.boe.es/gazeta/dias/1831/05/21/pdfs/GMD-1831-63.pdf#page=4","Abrir facsímil")</f>
        <v>Abrir facsímil</v>
      </c>
      <c r="K615" s="3" t="s">
        <v>24</v>
      </c>
    </row>
    <row r="616" spans="1:11" ht="42" customHeight="1">
      <c r="A616" s="2" t="s">
        <v>1718</v>
      </c>
      <c r="B616" s="2" t="s">
        <v>1718</v>
      </c>
      <c r="C616" s="2" t="s">
        <v>51</v>
      </c>
      <c r="D616" s="2" t="s">
        <v>52</v>
      </c>
      <c r="E616" s="5" t="s">
        <v>1719</v>
      </c>
      <c r="F616" s="3" t="s">
        <v>1720</v>
      </c>
      <c r="G616" s="3" t="s">
        <v>55</v>
      </c>
      <c r="H616" s="2" t="s">
        <v>56</v>
      </c>
      <c r="I616" s="2" t="s">
        <v>1721</v>
      </c>
      <c r="J616" s="3" t="str">
        <f>HYPERLINK("https://www.boe.es/gazeta/dias/1831/11/15/pdfs/GMD-1831-140.pdf#page=3","Abrir facsímil")</f>
        <v>Abrir facsímil</v>
      </c>
      <c r="K616" s="3" t="s">
        <v>58</v>
      </c>
    </row>
    <row r="617" spans="1:11" ht="42" customHeight="1">
      <c r="A617" s="2" t="s">
        <v>1722</v>
      </c>
      <c r="B617" s="2" t="s">
        <v>1722</v>
      </c>
      <c r="C617" s="2" t="s">
        <v>32</v>
      </c>
      <c r="D617" s="2" t="s">
        <v>33</v>
      </c>
      <c r="E617" s="5" t="s">
        <v>1566</v>
      </c>
      <c r="F617" s="3" t="s">
        <v>1567</v>
      </c>
      <c r="G617" s="3" t="s">
        <v>1723</v>
      </c>
      <c r="H617" s="2" t="s">
        <v>56</v>
      </c>
      <c r="I617" s="2" t="s">
        <v>1724</v>
      </c>
      <c r="J617" s="3" t="str">
        <f>HYPERLINK("https://www.boe.es/gazeta/dias/1831/01/01/pdfs/GMD-1831-1.pdf#page=2","Abrir facsímil")</f>
        <v>Abrir facsímil</v>
      </c>
      <c r="K617" s="3" t="s">
        <v>58</v>
      </c>
    </row>
    <row r="618" spans="1:11" ht="42" customHeight="1">
      <c r="A618" s="2" t="s">
        <v>1725</v>
      </c>
      <c r="B618" s="2" t="s">
        <v>1725</v>
      </c>
      <c r="C618" s="2" t="s">
        <v>32</v>
      </c>
      <c r="D618" s="2" t="s">
        <v>33</v>
      </c>
      <c r="E618" s="5" t="s">
        <v>1214</v>
      </c>
      <c r="F618" s="3" t="s">
        <v>1215</v>
      </c>
      <c r="G618" s="3" t="s">
        <v>62</v>
      </c>
      <c r="H618" s="2" t="s">
        <v>56</v>
      </c>
      <c r="I618" s="2" t="s">
        <v>1726</v>
      </c>
      <c r="J618" s="3" t="str">
        <f>HYPERLINK("https://www.boe.es/gazeta/dias/1831/03/10/pdfs/GMD-1831-31.pdf#page=2","Abrir facsímil")</f>
        <v>Abrir facsímil</v>
      </c>
      <c r="K618" s="3" t="s">
        <v>58</v>
      </c>
    </row>
    <row r="619" spans="1:11" ht="42" customHeight="1">
      <c r="A619" s="2" t="s">
        <v>1727</v>
      </c>
      <c r="B619" s="2" t="s">
        <v>1728</v>
      </c>
      <c r="C619" s="2" t="s">
        <v>157</v>
      </c>
      <c r="D619" s="2" t="s">
        <v>18</v>
      </c>
      <c r="E619" s="5" t="s">
        <v>96</v>
      </c>
      <c r="F619" s="3" t="s">
        <v>97</v>
      </c>
      <c r="G619" s="3" t="s">
        <v>21</v>
      </c>
      <c r="H619" s="2" t="s">
        <v>56</v>
      </c>
      <c r="I619" s="2" t="s">
        <v>1729</v>
      </c>
      <c r="J619" s="3" t="str">
        <f>HYPERLINK("https://www.boe.es/gazeta/dias/1831/12/22/pdfs/GMD-1831-158.pdf#page=4","Abrir facsímil")</f>
        <v>Abrir facsímil</v>
      </c>
      <c r="K619" s="3" t="s">
        <v>58</v>
      </c>
    </row>
    <row r="620" spans="1:11" ht="42" customHeight="1">
      <c r="A620" s="2" t="s">
        <v>1730</v>
      </c>
      <c r="B620" s="2" t="s">
        <v>1730</v>
      </c>
      <c r="C620" s="2" t="s">
        <v>32</v>
      </c>
      <c r="D620" s="2" t="s">
        <v>33</v>
      </c>
      <c r="E620" s="5" t="s">
        <v>228</v>
      </c>
      <c r="F620" s="3" t="s">
        <v>229</v>
      </c>
      <c r="G620" s="3" t="s">
        <v>36</v>
      </c>
      <c r="H620" s="2" t="s">
        <v>56</v>
      </c>
      <c r="I620" s="2" t="s">
        <v>1731</v>
      </c>
      <c r="J620" s="3" t="str">
        <f>HYPERLINK("https://www.boe.es/gazeta/dias/1831/06/07/pdfs/GMD-1831-70.pdf#page=1","Abrir facsímil")</f>
        <v>Abrir facsímil</v>
      </c>
      <c r="K620" s="3" t="s">
        <v>58</v>
      </c>
    </row>
    <row r="621" spans="1:11" ht="42" customHeight="1">
      <c r="A621" s="2" t="s">
        <v>1732</v>
      </c>
      <c r="B621" s="2" t="s">
        <v>1732</v>
      </c>
      <c r="C621" s="2" t="s">
        <v>32</v>
      </c>
      <c r="D621" s="2" t="s">
        <v>33</v>
      </c>
      <c r="E621" s="5" t="s">
        <v>1733</v>
      </c>
      <c r="F621" s="3" t="s">
        <v>1734</v>
      </c>
      <c r="G621" s="3" t="s">
        <v>62</v>
      </c>
      <c r="H621" s="2" t="s">
        <v>56</v>
      </c>
      <c r="I621" s="2" t="s">
        <v>1735</v>
      </c>
      <c r="J621" s="3" t="str">
        <f>HYPERLINK("https://www.boe.es/gazeta/dias/1831/06/11/pdfs/GMD-1831-72.pdf#page=2","Abrir facsímil")</f>
        <v>Abrir facsímil</v>
      </c>
      <c r="K621" s="3" t="s">
        <v>58</v>
      </c>
    </row>
    <row r="622" spans="1:11" ht="42" customHeight="1">
      <c r="A622" s="2" t="s">
        <v>1736</v>
      </c>
      <c r="B622" s="2" t="s">
        <v>1736</v>
      </c>
      <c r="C622" s="2" t="s">
        <v>32</v>
      </c>
      <c r="D622" s="2" t="s">
        <v>33</v>
      </c>
      <c r="E622" s="5" t="s">
        <v>186</v>
      </c>
      <c r="F622" s="3" t="s">
        <v>187</v>
      </c>
      <c r="G622" s="3" t="s">
        <v>21</v>
      </c>
      <c r="H622" s="2" t="s">
        <v>56</v>
      </c>
      <c r="I622" s="2" t="s">
        <v>1737</v>
      </c>
      <c r="J622" s="3" t="str">
        <f>HYPERLINK("https://www.boe.es/gazeta/dias/1831/10/08/pdfs/GMD-1831-124.pdf#page=4","Abrir facsímil")</f>
        <v>Abrir facsímil</v>
      </c>
      <c r="K622" s="3" t="s">
        <v>58</v>
      </c>
    </row>
    <row r="623" spans="1:11" ht="42" customHeight="1">
      <c r="A623" s="2" t="s">
        <v>1738</v>
      </c>
      <c r="B623" s="2" t="s">
        <v>1738</v>
      </c>
      <c r="C623" s="2" t="s">
        <v>32</v>
      </c>
      <c r="D623" s="2" t="s">
        <v>33</v>
      </c>
      <c r="E623" s="5" t="s">
        <v>1638</v>
      </c>
      <c r="F623" s="3" t="s">
        <v>1639</v>
      </c>
      <c r="G623" s="3" t="s">
        <v>36</v>
      </c>
      <c r="H623" s="2" t="s">
        <v>56</v>
      </c>
      <c r="I623" s="2" t="s">
        <v>1739</v>
      </c>
      <c r="J623" s="3" t="str">
        <f>HYPERLINK("https://www.boe.es/gazeta/dias/1831/03/03/pdfs/GMD-1831-27.pdf#page=1","Abrir facsímil")</f>
        <v>Abrir facsímil</v>
      </c>
      <c r="K623" s="3" t="s">
        <v>58</v>
      </c>
    </row>
    <row r="624" spans="1:11" ht="42" customHeight="1">
      <c r="A624" s="2" t="s">
        <v>1740</v>
      </c>
      <c r="B624" s="2" t="s">
        <v>1740</v>
      </c>
      <c r="C624" s="2" t="s">
        <v>32</v>
      </c>
      <c r="D624" s="2" t="s">
        <v>33</v>
      </c>
      <c r="E624" s="5" t="s">
        <v>613</v>
      </c>
      <c r="F624" s="3" t="s">
        <v>614</v>
      </c>
      <c r="G624" s="3" t="s">
        <v>1741</v>
      </c>
      <c r="H624" s="2" t="s">
        <v>56</v>
      </c>
      <c r="I624" s="2" t="s">
        <v>1742</v>
      </c>
      <c r="J624" s="3" t="str">
        <f>HYPERLINK("https://www.boe.es/gazeta/dias/1831/06/21/pdfs/GMD-1831-76.pdf#page=2","Abrir facsímil")</f>
        <v>Abrir facsímil</v>
      </c>
      <c r="K624" s="3" t="s">
        <v>58</v>
      </c>
    </row>
    <row r="625" spans="1:11" ht="42" customHeight="1">
      <c r="A625" s="2" t="s">
        <v>1743</v>
      </c>
      <c r="B625" s="2" t="s">
        <v>1743</v>
      </c>
      <c r="C625" s="2" t="s">
        <v>32</v>
      </c>
      <c r="D625" s="2" t="s">
        <v>33</v>
      </c>
      <c r="E625" s="5" t="s">
        <v>254</v>
      </c>
      <c r="F625" s="3" t="s">
        <v>255</v>
      </c>
      <c r="G625" s="3" t="s">
        <v>55</v>
      </c>
      <c r="H625" s="2" t="s">
        <v>56</v>
      </c>
      <c r="I625" s="2" t="s">
        <v>1744</v>
      </c>
      <c r="J625" s="3" t="str">
        <f>HYPERLINK("https://www.boe.es/gazeta/dias/1831/10/27/pdfs/GMD-1831-132.pdf#page=3","Abrir facsímil")</f>
        <v>Abrir facsímil</v>
      </c>
      <c r="K625" s="3" t="s">
        <v>58</v>
      </c>
    </row>
    <row r="626" spans="1:11" ht="42" customHeight="1">
      <c r="A626" s="2" t="s">
        <v>1745</v>
      </c>
      <c r="B626" s="2" t="s">
        <v>1746</v>
      </c>
      <c r="C626" s="2" t="s">
        <v>17</v>
      </c>
      <c r="D626" s="2" t="s">
        <v>18</v>
      </c>
      <c r="E626" s="5" t="s">
        <v>140</v>
      </c>
      <c r="F626" s="3" t="s">
        <v>141</v>
      </c>
      <c r="G626" s="3" t="s">
        <v>36</v>
      </c>
      <c r="H626" s="2" t="s">
        <v>56</v>
      </c>
      <c r="I626" s="2" t="s">
        <v>1747</v>
      </c>
      <c r="J626" s="3" t="str">
        <f>HYPERLINK("https://www.boe.es/gazeta/dias/1831/04/26/pdfs/GMD-1831-52.pdf#page=1","Abrir facsímil")</f>
        <v>Abrir facsímil</v>
      </c>
      <c r="K626" s="3" t="s">
        <v>58</v>
      </c>
    </row>
    <row r="627" spans="1:11" ht="42" customHeight="1">
      <c r="A627" s="2" t="s">
        <v>1748</v>
      </c>
      <c r="B627" s="2" t="s">
        <v>1748</v>
      </c>
      <c r="C627" s="2" t="s">
        <v>32</v>
      </c>
      <c r="D627" s="2" t="s">
        <v>33</v>
      </c>
      <c r="E627" s="5" t="s">
        <v>526</v>
      </c>
      <c r="F627" s="3" t="s">
        <v>527</v>
      </c>
      <c r="G627" s="3" t="s">
        <v>76</v>
      </c>
      <c r="H627" s="2" t="s">
        <v>56</v>
      </c>
      <c r="I627" s="2" t="s">
        <v>1749</v>
      </c>
      <c r="J627" s="3" t="str">
        <f>HYPERLINK("https://www.boe.es/gazeta/dias/1831/09/29/pdfs/GMD-1831-120.pdf#page=5","Abrir facsímil")</f>
        <v>Abrir facsímil</v>
      </c>
      <c r="K627" s="3" t="s">
        <v>58</v>
      </c>
    </row>
    <row r="628" spans="1:11" ht="42" customHeight="1">
      <c r="A628" s="2" t="s">
        <v>1750</v>
      </c>
      <c r="B628" s="2" t="s">
        <v>1751</v>
      </c>
      <c r="C628" s="2" t="s">
        <v>32</v>
      </c>
      <c r="D628" s="2" t="s">
        <v>33</v>
      </c>
      <c r="E628" s="5" t="s">
        <v>487</v>
      </c>
      <c r="F628" s="3" t="s">
        <v>488</v>
      </c>
      <c r="G628" s="3" t="s">
        <v>21</v>
      </c>
      <c r="H628" s="2" t="s">
        <v>56</v>
      </c>
      <c r="I628" s="2" t="s">
        <v>1752</v>
      </c>
      <c r="J628" s="3" t="str">
        <f>HYPERLINK("https://www.boe.es/gazeta/dias/1831/02/15/pdfs/GMD-1831-20.pdf#page=4","Abrir facsímil")</f>
        <v>Abrir facsímil</v>
      </c>
      <c r="K628" s="3" t="s">
        <v>58</v>
      </c>
    </row>
    <row r="629" spans="1:11" ht="42" customHeight="1">
      <c r="A629" s="2" t="s">
        <v>1753</v>
      </c>
      <c r="B629" s="2" t="s">
        <v>1753</v>
      </c>
      <c r="C629" s="2" t="s">
        <v>32</v>
      </c>
      <c r="D629" s="2" t="s">
        <v>33</v>
      </c>
      <c r="E629" s="5" t="s">
        <v>374</v>
      </c>
      <c r="F629" s="3" t="s">
        <v>375</v>
      </c>
      <c r="G629" s="3" t="s">
        <v>55</v>
      </c>
      <c r="H629" s="2" t="s">
        <v>56</v>
      </c>
      <c r="I629" s="2" t="s">
        <v>1754</v>
      </c>
      <c r="J629" s="3" t="str">
        <f>HYPERLINK("https://www.boe.es/gazeta/dias/1831/10/11/pdfs/GMD-1831-125.pdf#page=3","Abrir facsímil")</f>
        <v>Abrir facsímil</v>
      </c>
      <c r="K629" s="3" t="s">
        <v>58</v>
      </c>
    </row>
    <row r="630" spans="1:11" ht="42" customHeight="1">
      <c r="A630" s="2" t="s">
        <v>1755</v>
      </c>
      <c r="B630" s="2" t="s">
        <v>1755</v>
      </c>
      <c r="C630" s="2" t="s">
        <v>32</v>
      </c>
      <c r="D630" s="2" t="s">
        <v>33</v>
      </c>
      <c r="E630" s="5" t="s">
        <v>197</v>
      </c>
      <c r="F630" s="3" t="s">
        <v>198</v>
      </c>
      <c r="G630" s="3" t="s">
        <v>55</v>
      </c>
      <c r="H630" s="2" t="s">
        <v>56</v>
      </c>
      <c r="I630" s="2" t="s">
        <v>1756</v>
      </c>
      <c r="J630" s="3" t="str">
        <f>HYPERLINK("https://www.boe.es/gazeta/dias/1831/02/08/pdfs/GMD-1831-17.pdf#page=3","Abrir facsímil")</f>
        <v>Abrir facsímil</v>
      </c>
      <c r="K630" s="3" t="s">
        <v>58</v>
      </c>
    </row>
    <row r="631" spans="1:11" ht="42" customHeight="1">
      <c r="A631" s="2" t="s">
        <v>1757</v>
      </c>
      <c r="B631" s="2" t="s">
        <v>1757</v>
      </c>
      <c r="C631" s="2" t="s">
        <v>32</v>
      </c>
      <c r="D631" s="2" t="s">
        <v>33</v>
      </c>
      <c r="E631" s="5" t="s">
        <v>1758</v>
      </c>
      <c r="F631" s="3" t="s">
        <v>1759</v>
      </c>
      <c r="G631" s="3" t="s">
        <v>55</v>
      </c>
      <c r="H631" s="2" t="s">
        <v>56</v>
      </c>
      <c r="I631" s="2" t="s">
        <v>1760</v>
      </c>
      <c r="J631" s="3" t="str">
        <f>HYPERLINK("https://www.boe.es/gazeta/dias/1831/12/06/pdfs/GMD-1831-149.pdf#page=3","Abrir facsímil")</f>
        <v>Abrir facsímil</v>
      </c>
      <c r="K631" s="3" t="s">
        <v>58</v>
      </c>
    </row>
    <row r="632" spans="1:11" ht="42" customHeight="1">
      <c r="A632" s="2" t="s">
        <v>1761</v>
      </c>
      <c r="B632" s="2" t="s">
        <v>1761</v>
      </c>
      <c r="C632" s="2" t="s">
        <v>32</v>
      </c>
      <c r="D632" s="2" t="s">
        <v>33</v>
      </c>
      <c r="E632" s="5" t="s">
        <v>218</v>
      </c>
      <c r="F632" s="3" t="s">
        <v>219</v>
      </c>
      <c r="G632" s="3" t="s">
        <v>36</v>
      </c>
      <c r="H632" s="2" t="s">
        <v>56</v>
      </c>
      <c r="I632" s="2" t="s">
        <v>1762</v>
      </c>
      <c r="J632" s="3" t="str">
        <f>HYPERLINK("https://www.boe.es/gazeta/dias/1831/09/03/pdfs/GMD-1831-108.pdf#page=1","Abrir facsímil")</f>
        <v>Abrir facsímil</v>
      </c>
      <c r="K632" s="3" t="s">
        <v>58</v>
      </c>
    </row>
    <row r="633" spans="1:11" ht="42" customHeight="1">
      <c r="A633" s="2" t="s">
        <v>1761</v>
      </c>
      <c r="B633" s="2" t="s">
        <v>1761</v>
      </c>
      <c r="C633" s="2" t="s">
        <v>32</v>
      </c>
      <c r="D633" s="2" t="s">
        <v>33</v>
      </c>
      <c r="E633" s="5" t="s">
        <v>1763</v>
      </c>
      <c r="F633" s="3" t="s">
        <v>1764</v>
      </c>
      <c r="G633" s="3" t="s">
        <v>36</v>
      </c>
      <c r="H633" s="2" t="s">
        <v>56</v>
      </c>
      <c r="I633" s="2" t="s">
        <v>1765</v>
      </c>
      <c r="J633" s="3" t="str">
        <f>HYPERLINK("https://www.boe.es/gazeta/dias/1831/09/06/pdfs/GMD-1831-110.pdf#page=1","Abrir facsímil")</f>
        <v>Abrir facsímil</v>
      </c>
      <c r="K633" s="3" t="s">
        <v>58</v>
      </c>
    </row>
    <row r="634" spans="1:11" ht="42" customHeight="1">
      <c r="A634" s="2" t="s">
        <v>1766</v>
      </c>
      <c r="B634" s="2" t="s">
        <v>1766</v>
      </c>
      <c r="C634" s="2" t="s">
        <v>32</v>
      </c>
      <c r="D634" s="2" t="s">
        <v>33</v>
      </c>
      <c r="E634" s="5" t="s">
        <v>105</v>
      </c>
      <c r="F634" s="3" t="s">
        <v>106</v>
      </c>
      <c r="G634" s="3" t="s">
        <v>62</v>
      </c>
      <c r="H634" s="2" t="s">
        <v>56</v>
      </c>
      <c r="I634" s="2" t="s">
        <v>1767</v>
      </c>
      <c r="J634" s="3" t="str">
        <f>HYPERLINK("https://www.boe.es/gazeta/dias/1831/07/05/pdfs/GMD-1831-82.pdf#page=2","Abrir facsímil")</f>
        <v>Abrir facsímil</v>
      </c>
      <c r="K634" s="3" t="s">
        <v>58</v>
      </c>
    </row>
    <row r="635" spans="1:11" ht="42" customHeight="1">
      <c r="A635" s="2" t="s">
        <v>1768</v>
      </c>
      <c r="B635" s="2" t="s">
        <v>1768</v>
      </c>
      <c r="C635" s="2" t="s">
        <v>32</v>
      </c>
      <c r="D635" s="2" t="s">
        <v>33</v>
      </c>
      <c r="E635" s="5" t="s">
        <v>471</v>
      </c>
      <c r="F635" s="3" t="s">
        <v>472</v>
      </c>
      <c r="G635" s="3" t="s">
        <v>62</v>
      </c>
      <c r="H635" s="2" t="s">
        <v>56</v>
      </c>
      <c r="I635" s="2" t="s">
        <v>1769</v>
      </c>
      <c r="J635" s="3" t="str">
        <f>HYPERLINK("https://www.boe.es/gazeta/dias/1831/05/12/pdfs/GMD-1831-59.pdf#page=2","Abrir facsímil")</f>
        <v>Abrir facsímil</v>
      </c>
      <c r="K635" s="3" t="s">
        <v>58</v>
      </c>
    </row>
    <row r="636" spans="1:11" ht="42" customHeight="1">
      <c r="A636" s="2" t="s">
        <v>1770</v>
      </c>
      <c r="B636" s="2" t="s">
        <v>1770</v>
      </c>
      <c r="C636" s="2" t="s">
        <v>32</v>
      </c>
      <c r="D636" s="2" t="s">
        <v>33</v>
      </c>
      <c r="E636" s="5" t="s">
        <v>1122</v>
      </c>
      <c r="F636" s="3" t="s">
        <v>1123</v>
      </c>
      <c r="G636" s="3" t="s">
        <v>36</v>
      </c>
      <c r="H636" s="2" t="s">
        <v>56</v>
      </c>
      <c r="I636" s="2" t="s">
        <v>1771</v>
      </c>
      <c r="J636" s="3" t="str">
        <f>HYPERLINK("https://www.boe.es/gazeta/dias/1831/08/13/pdfs/GMD-1831-99.pdf#page=1","Abrir facsímil")</f>
        <v>Abrir facsímil</v>
      </c>
      <c r="K636" s="3" t="s">
        <v>58</v>
      </c>
    </row>
    <row r="637" spans="1:11" ht="42" customHeight="1">
      <c r="A637" s="2" t="s">
        <v>1772</v>
      </c>
      <c r="B637" s="2" t="s">
        <v>1772</v>
      </c>
      <c r="C637" s="2" t="s">
        <v>17</v>
      </c>
      <c r="D637" s="2" t="s">
        <v>18</v>
      </c>
      <c r="E637" s="5" t="s">
        <v>96</v>
      </c>
      <c r="F637" s="3" t="s">
        <v>97</v>
      </c>
      <c r="G637" s="3" t="s">
        <v>98</v>
      </c>
      <c r="H637" s="2" t="s">
        <v>56</v>
      </c>
      <c r="I637" s="2" t="s">
        <v>1773</v>
      </c>
      <c r="J637" s="3" t="str">
        <f>HYPERLINK("https://www.boe.es/gazeta/dias/1831/12/22/pdfs/GMD-1831-158.pdf#page=2","Abrir facsímil")</f>
        <v>Abrir facsímil</v>
      </c>
      <c r="K637" s="3" t="s">
        <v>58</v>
      </c>
    </row>
    <row r="638" spans="1:11" ht="42" customHeight="1">
      <c r="A638" s="2" t="s">
        <v>1774</v>
      </c>
      <c r="B638" s="2" t="s">
        <v>1775</v>
      </c>
      <c r="C638" s="2" t="s">
        <v>32</v>
      </c>
      <c r="D638" s="2" t="s">
        <v>33</v>
      </c>
      <c r="E638" s="5" t="s">
        <v>593</v>
      </c>
      <c r="F638" s="3" t="s">
        <v>594</v>
      </c>
      <c r="G638" s="3" t="s">
        <v>1776</v>
      </c>
      <c r="H638" s="2" t="s">
        <v>56</v>
      </c>
      <c r="I638" s="2" t="s">
        <v>1777</v>
      </c>
      <c r="J638" s="3" t="str">
        <f>HYPERLINK("https://www.boe.es/gazeta/dias/1831/04/09/pdfs/GMD-1831-45.pdf#page=5","Abrir facsímil")</f>
        <v>Abrir facsímil</v>
      </c>
      <c r="K638" s="3" t="s">
        <v>58</v>
      </c>
    </row>
    <row r="639" spans="1:11" ht="42" customHeight="1">
      <c r="A639" s="2" t="s">
        <v>1778</v>
      </c>
      <c r="B639" s="2" t="s">
        <v>1779</v>
      </c>
      <c r="C639" s="2" t="s">
        <v>32</v>
      </c>
      <c r="D639" s="2" t="s">
        <v>33</v>
      </c>
      <c r="E639" s="5" t="s">
        <v>471</v>
      </c>
      <c r="F639" s="3" t="s">
        <v>472</v>
      </c>
      <c r="G639" s="3" t="s">
        <v>36</v>
      </c>
      <c r="H639" s="2" t="s">
        <v>56</v>
      </c>
      <c r="I639" s="2" t="s">
        <v>1780</v>
      </c>
      <c r="J639" s="3" t="str">
        <f>HYPERLINK("https://www.boe.es/gazeta/dias/1831/05/12/pdfs/GMD-1831-59.pdf#page=1","Abrir facsímil")</f>
        <v>Abrir facsímil</v>
      </c>
      <c r="K639" s="3" t="s">
        <v>58</v>
      </c>
    </row>
    <row r="640" spans="1:11" ht="42" customHeight="1">
      <c r="A640" s="2" t="s">
        <v>1781</v>
      </c>
      <c r="B640" s="2" t="s">
        <v>1781</v>
      </c>
      <c r="C640" s="2" t="s">
        <v>32</v>
      </c>
      <c r="D640" s="2" t="s">
        <v>33</v>
      </c>
      <c r="E640" s="5" t="s">
        <v>68</v>
      </c>
      <c r="F640" s="3" t="s">
        <v>69</v>
      </c>
      <c r="G640" s="3" t="s">
        <v>36</v>
      </c>
      <c r="H640" s="2" t="s">
        <v>56</v>
      </c>
      <c r="I640" s="2" t="s">
        <v>1782</v>
      </c>
      <c r="J640" s="3" t="str">
        <f>HYPERLINK("https://www.boe.es/gazeta/dias/1831/12/29/pdfs/GMD-1831-161.pdf#page=1","Abrir facsímil")</f>
        <v>Abrir facsímil</v>
      </c>
      <c r="K640" s="3" t="s">
        <v>58</v>
      </c>
    </row>
    <row r="641" spans="1:11" ht="42" customHeight="1">
      <c r="A641" s="2" t="s">
        <v>1783</v>
      </c>
      <c r="B641" s="2" t="s">
        <v>1783</v>
      </c>
      <c r="C641" s="2" t="s">
        <v>32</v>
      </c>
      <c r="D641" s="2" t="s">
        <v>33</v>
      </c>
      <c r="E641" s="5" t="s">
        <v>113</v>
      </c>
      <c r="F641" s="3" t="s">
        <v>114</v>
      </c>
      <c r="G641" s="3" t="s">
        <v>55</v>
      </c>
      <c r="H641" s="2" t="s">
        <v>56</v>
      </c>
      <c r="I641" s="2" t="s">
        <v>1784</v>
      </c>
      <c r="J641" s="3" t="str">
        <f>HYPERLINK("https://www.boe.es/gazeta/dias/1831/03/22/pdfs/GMD-1831-37.pdf#page=3","Abrir facsímil")</f>
        <v>Abrir facsímil</v>
      </c>
      <c r="K641" s="3" t="s">
        <v>58</v>
      </c>
    </row>
    <row r="642" spans="1:11" ht="42" customHeight="1">
      <c r="A642" s="2" t="s">
        <v>1785</v>
      </c>
      <c r="B642" s="2" t="s">
        <v>1785</v>
      </c>
      <c r="C642" s="2" t="s">
        <v>32</v>
      </c>
      <c r="D642" s="2" t="s">
        <v>33</v>
      </c>
      <c r="E642" s="5" t="s">
        <v>997</v>
      </c>
      <c r="F642" s="3" t="s">
        <v>998</v>
      </c>
      <c r="G642" s="3" t="s">
        <v>36</v>
      </c>
      <c r="H642" s="2" t="s">
        <v>56</v>
      </c>
      <c r="I642" s="2" t="s">
        <v>1786</v>
      </c>
      <c r="J642" s="3" t="str">
        <f>HYPERLINK("https://www.boe.es/gazeta/dias/1831/04/14/pdfs/GMD-1831-47.pdf#page=1","Abrir facsímil")</f>
        <v>Abrir facsímil</v>
      </c>
      <c r="K642" s="3" t="s">
        <v>58</v>
      </c>
    </row>
    <row r="643" spans="1:11" ht="42" customHeight="1">
      <c r="A643" s="2" t="s">
        <v>1787</v>
      </c>
      <c r="B643" s="2" t="s">
        <v>1788</v>
      </c>
      <c r="C643" s="2" t="s">
        <v>67</v>
      </c>
      <c r="D643" s="2" t="s">
        <v>18</v>
      </c>
      <c r="E643" s="5" t="s">
        <v>1606</v>
      </c>
      <c r="F643" s="3" t="s">
        <v>1607</v>
      </c>
      <c r="G643" s="3" t="s">
        <v>21</v>
      </c>
      <c r="H643" s="2" t="s">
        <v>56</v>
      </c>
      <c r="I643" s="2" t="s">
        <v>1789</v>
      </c>
      <c r="J643" s="3" t="str">
        <f>HYPERLINK("https://www.boe.es/gazeta/dias/1831/04/21/pdfs/GMD-1831-50.pdf#page=4","Abrir facsímil")</f>
        <v>Abrir facsímil</v>
      </c>
      <c r="K643" s="3" t="s">
        <v>58</v>
      </c>
    </row>
    <row r="644" spans="1:11" ht="42" customHeight="1">
      <c r="A644" s="2" t="s">
        <v>1790</v>
      </c>
      <c r="B644" s="2" t="s">
        <v>1791</v>
      </c>
      <c r="C644" s="2" t="s">
        <v>17</v>
      </c>
      <c r="D644" s="2" t="s">
        <v>18</v>
      </c>
      <c r="E644" s="5" t="s">
        <v>1792</v>
      </c>
      <c r="F644" s="3" t="s">
        <v>1793</v>
      </c>
      <c r="G644" s="3" t="s">
        <v>21</v>
      </c>
      <c r="H644" s="2" t="s">
        <v>56</v>
      </c>
      <c r="I644" s="2" t="s">
        <v>1794</v>
      </c>
      <c r="J644" s="3" t="str">
        <f>HYPERLINK("https://www.boe.es/gazeta/dias/1831/05/19/pdfs/GMD-1831-62.pdf#page=4","Abrir facsímil")</f>
        <v>Abrir facsímil</v>
      </c>
      <c r="K644" s="3" t="s">
        <v>58</v>
      </c>
    </row>
    <row r="645" spans="1:11" ht="42" customHeight="1">
      <c r="A645" s="2" t="s">
        <v>1795</v>
      </c>
      <c r="B645" s="2" t="s">
        <v>1796</v>
      </c>
      <c r="C645" s="2" t="s">
        <v>157</v>
      </c>
      <c r="D645" s="2" t="s">
        <v>18</v>
      </c>
      <c r="E645" s="5" t="s">
        <v>41</v>
      </c>
      <c r="F645" s="3" t="s">
        <v>42</v>
      </c>
      <c r="G645" s="3" t="s">
        <v>131</v>
      </c>
      <c r="H645" s="2" t="s">
        <v>56</v>
      </c>
      <c r="I645" s="2" t="s">
        <v>1797</v>
      </c>
      <c r="J645" s="3" t="str">
        <f>HYPERLINK("https://www.boe.es/gazeta/dias/1831/07/14/pdfs/GMD-1831-86.pdf#page=6","Abrir facsímil")</f>
        <v>Abrir facsímil</v>
      </c>
      <c r="K645" s="3" t="s">
        <v>58</v>
      </c>
    </row>
    <row r="646" spans="1:11" ht="42" customHeight="1">
      <c r="A646" s="2" t="s">
        <v>1798</v>
      </c>
      <c r="B646" s="2" t="s">
        <v>1798</v>
      </c>
      <c r="C646" s="2" t="s">
        <v>17</v>
      </c>
      <c r="D646" s="2" t="s">
        <v>18</v>
      </c>
      <c r="E646" s="5" t="s">
        <v>429</v>
      </c>
      <c r="F646" s="3" t="s">
        <v>430</v>
      </c>
      <c r="G646" s="3" t="s">
        <v>1799</v>
      </c>
      <c r="H646" s="2" t="s">
        <v>56</v>
      </c>
      <c r="I646" s="2" t="s">
        <v>1800</v>
      </c>
      <c r="J646" s="3" t="str">
        <f>HYPERLINK("https://www.boe.es/gazeta/dias/1831/05/07/pdfs/GMD-1831-57.pdf#page=2","Abrir facsímil")</f>
        <v>Abrir facsímil</v>
      </c>
      <c r="K646" s="3" t="s">
        <v>58</v>
      </c>
    </row>
    <row r="647" spans="1:11" ht="42" customHeight="1">
      <c r="A647" s="2" t="s">
        <v>1801</v>
      </c>
      <c r="B647" s="2" t="s">
        <v>1802</v>
      </c>
      <c r="C647" s="2" t="s">
        <v>157</v>
      </c>
      <c r="D647" s="2" t="s">
        <v>18</v>
      </c>
      <c r="E647" s="5" t="s">
        <v>822</v>
      </c>
      <c r="F647" s="3" t="s">
        <v>823</v>
      </c>
      <c r="G647" s="3" t="s">
        <v>21</v>
      </c>
      <c r="H647" s="2" t="s">
        <v>56</v>
      </c>
      <c r="I647" s="2" t="s">
        <v>1803</v>
      </c>
      <c r="J647" s="3" t="str">
        <f>HYPERLINK("https://www.boe.es/gazeta/dias/1831/09/08/pdfs/GMD-1831-111.pdf#page=4","Abrir facsímil")</f>
        <v>Abrir facsímil</v>
      </c>
      <c r="K647" s="3" t="s">
        <v>58</v>
      </c>
    </row>
    <row r="648" spans="1:11" ht="42" customHeight="1">
      <c r="A648" s="2" t="s">
        <v>1804</v>
      </c>
      <c r="B648" s="2" t="s">
        <v>1804</v>
      </c>
      <c r="C648" s="2" t="s">
        <v>32</v>
      </c>
      <c r="D648" s="2" t="s">
        <v>33</v>
      </c>
      <c r="E648" s="5" t="s">
        <v>1404</v>
      </c>
      <c r="F648" s="3" t="s">
        <v>1405</v>
      </c>
      <c r="G648" s="3" t="s">
        <v>1406</v>
      </c>
      <c r="H648" s="2" t="s">
        <v>56</v>
      </c>
      <c r="I648" s="2" t="s">
        <v>1805</v>
      </c>
      <c r="J648" s="3" t="str">
        <f>HYPERLINK("https://www.boe.es/gazeta/dias/1831/08/02/pdfs/GMD-1831-94.pdf#page=2","Abrir facsímil")</f>
        <v>Abrir facsímil</v>
      </c>
      <c r="K648" s="3" t="s">
        <v>58</v>
      </c>
    </row>
    <row r="649" spans="1:11" ht="42" customHeight="1">
      <c r="A649" s="2" t="s">
        <v>1806</v>
      </c>
      <c r="B649" s="2" t="s">
        <v>1807</v>
      </c>
      <c r="C649" s="2" t="s">
        <v>81</v>
      </c>
      <c r="D649" s="2" t="s">
        <v>18</v>
      </c>
      <c r="E649" s="5" t="s">
        <v>374</v>
      </c>
      <c r="F649" s="3" t="s">
        <v>375</v>
      </c>
      <c r="G649" s="3" t="s">
        <v>131</v>
      </c>
      <c r="H649" s="2" t="s">
        <v>56</v>
      </c>
      <c r="I649" s="2" t="s">
        <v>1808</v>
      </c>
      <c r="J649" s="3" t="str">
        <f>HYPERLINK("https://www.boe.es/gazeta/dias/1831/10/11/pdfs/GMD-1831-125.pdf#page=6","Abrir facsímil")</f>
        <v>Abrir facsímil</v>
      </c>
      <c r="K649" s="3" t="s">
        <v>58</v>
      </c>
    </row>
    <row r="650" spans="1:11" ht="42" customHeight="1">
      <c r="A650" s="2" t="s">
        <v>1809</v>
      </c>
      <c r="B650" s="2" t="s">
        <v>1809</v>
      </c>
      <c r="C650" s="2" t="s">
        <v>32</v>
      </c>
      <c r="D650" s="2" t="s">
        <v>33</v>
      </c>
      <c r="E650" s="5" t="s">
        <v>391</v>
      </c>
      <c r="F650" s="3" t="s">
        <v>392</v>
      </c>
      <c r="G650" s="3" t="s">
        <v>55</v>
      </c>
      <c r="H650" s="2" t="s">
        <v>56</v>
      </c>
      <c r="I650" s="2" t="s">
        <v>1810</v>
      </c>
      <c r="J650" s="3" t="str">
        <f>HYPERLINK("https://www.boe.es/gazeta/dias/1831/03/15/pdfs/GMD-1831-34.pdf#page=3","Abrir facsímil")</f>
        <v>Abrir facsímil</v>
      </c>
      <c r="K650" s="3" t="s">
        <v>58</v>
      </c>
    </row>
    <row r="651" spans="1:11" ht="42" customHeight="1">
      <c r="A651" s="2" t="s">
        <v>1811</v>
      </c>
      <c r="B651" s="2" t="s">
        <v>1811</v>
      </c>
      <c r="C651" s="2" t="s">
        <v>655</v>
      </c>
      <c r="D651" s="2" t="s">
        <v>18</v>
      </c>
      <c r="E651" s="5" t="s">
        <v>1812</v>
      </c>
      <c r="F651" s="3" t="s">
        <v>1813</v>
      </c>
      <c r="G651" s="3" t="s">
        <v>55</v>
      </c>
      <c r="H651" s="2" t="s">
        <v>56</v>
      </c>
      <c r="I651" s="2" t="s">
        <v>1814</v>
      </c>
      <c r="J651" s="3" t="str">
        <f>HYPERLINK("https://www.boe.es/gazeta/dias/1831/04/30/pdfs/GMD-1831-54.pdf#page=3","Abrir facsímil")</f>
        <v>Abrir facsímil</v>
      </c>
      <c r="K651" s="3" t="s">
        <v>58</v>
      </c>
    </row>
    <row r="652" spans="1:11" ht="42" customHeight="1">
      <c r="A652" s="2" t="s">
        <v>1815</v>
      </c>
      <c r="B652" s="2" t="s">
        <v>1815</v>
      </c>
      <c r="C652" s="2" t="s">
        <v>32</v>
      </c>
      <c r="D652" s="2" t="s">
        <v>33</v>
      </c>
      <c r="E652" s="5" t="s">
        <v>670</v>
      </c>
      <c r="F652" s="3" t="s">
        <v>671</v>
      </c>
      <c r="G652" s="3" t="s">
        <v>1816</v>
      </c>
      <c r="H652" s="2" t="s">
        <v>56</v>
      </c>
      <c r="I652" s="2" t="s">
        <v>1817</v>
      </c>
      <c r="J652" s="3" t="str">
        <f>HYPERLINK("https://www.boe.es/gazeta/dias/1831/06/09/pdfs/GMD-1831-71.pdf#page=2","Abrir facsímil")</f>
        <v>Abrir facsímil</v>
      </c>
      <c r="K652" s="3" t="s">
        <v>58</v>
      </c>
    </row>
    <row r="653" spans="1:11" ht="42" customHeight="1">
      <c r="A653" s="2" t="s">
        <v>1811</v>
      </c>
      <c r="B653" s="2" t="s">
        <v>1811</v>
      </c>
      <c r="C653" s="2" t="s">
        <v>32</v>
      </c>
      <c r="D653" s="2" t="s">
        <v>33</v>
      </c>
      <c r="E653" s="5" t="s">
        <v>795</v>
      </c>
      <c r="F653" s="3" t="s">
        <v>796</v>
      </c>
      <c r="G653" s="3" t="s">
        <v>62</v>
      </c>
      <c r="H653" s="2" t="s">
        <v>56</v>
      </c>
      <c r="I653" s="2" t="s">
        <v>1818</v>
      </c>
      <c r="J653" s="3" t="str">
        <f>HYPERLINK("https://www.boe.es/gazeta/dias/1831/07/02/pdfs/GMD-1831-81.pdf#page=2","Abrir facsímil")</f>
        <v>Abrir facsímil</v>
      </c>
      <c r="K653" s="3" t="s">
        <v>58</v>
      </c>
    </row>
    <row r="654" spans="1:11" ht="42" customHeight="1">
      <c r="A654" s="2" t="s">
        <v>1819</v>
      </c>
      <c r="B654" s="2" t="s">
        <v>1820</v>
      </c>
      <c r="C654" s="2" t="s">
        <v>32</v>
      </c>
      <c r="D654" s="2" t="s">
        <v>33</v>
      </c>
      <c r="E654" s="5" t="s">
        <v>46</v>
      </c>
      <c r="F654" s="3" t="s">
        <v>47</v>
      </c>
      <c r="G654" s="3" t="s">
        <v>21</v>
      </c>
      <c r="H654" s="2" t="s">
        <v>56</v>
      </c>
      <c r="I654" s="2" t="s">
        <v>1821</v>
      </c>
      <c r="J654" s="3" t="str">
        <f>HYPERLINK("https://www.boe.es/gazeta/dias/1831/09/01/pdfs/GMD-1831-107.pdf#page=4","Abrir facsímil")</f>
        <v>Abrir facsímil</v>
      </c>
      <c r="K654" s="3" t="s">
        <v>58</v>
      </c>
    </row>
    <row r="655" spans="1:11" ht="42" customHeight="1">
      <c r="A655" s="2" t="s">
        <v>1822</v>
      </c>
      <c r="B655" s="2" t="s">
        <v>1822</v>
      </c>
      <c r="C655" s="2" t="s">
        <v>32</v>
      </c>
      <c r="D655" s="2" t="s">
        <v>33</v>
      </c>
      <c r="E655" s="5" t="s">
        <v>1356</v>
      </c>
      <c r="F655" s="3" t="s">
        <v>1357</v>
      </c>
      <c r="G655" s="3" t="s">
        <v>55</v>
      </c>
      <c r="H655" s="2" t="s">
        <v>56</v>
      </c>
      <c r="I655" s="2" t="s">
        <v>1823</v>
      </c>
      <c r="J655" s="3" t="str">
        <f>HYPERLINK("https://www.boe.es/gazeta/dias/1831/03/19/pdfs/GMD-1831-36.pdf#page=3","Abrir facsímil")</f>
        <v>Abrir facsímil</v>
      </c>
      <c r="K655" s="3" t="s">
        <v>58</v>
      </c>
    </row>
    <row r="656" spans="1:11" ht="42" customHeight="1">
      <c r="A656" s="2" t="s">
        <v>1824</v>
      </c>
      <c r="B656" s="2" t="s">
        <v>1824</v>
      </c>
      <c r="C656" s="2" t="s">
        <v>32</v>
      </c>
      <c r="D656" s="2" t="s">
        <v>33</v>
      </c>
      <c r="E656" s="5" t="s">
        <v>1356</v>
      </c>
      <c r="F656" s="3" t="s">
        <v>1357</v>
      </c>
      <c r="G656" s="3" t="s">
        <v>36</v>
      </c>
      <c r="H656" s="2" t="s">
        <v>56</v>
      </c>
      <c r="I656" s="2" t="s">
        <v>1825</v>
      </c>
      <c r="J656" s="3" t="str">
        <f>HYPERLINK("https://www.boe.es/gazeta/dias/1831/03/19/pdfs/GMD-1831-36.pdf#page=1","Abrir facsímil")</f>
        <v>Abrir facsímil</v>
      </c>
      <c r="K656" s="3" t="s">
        <v>58</v>
      </c>
    </row>
    <row r="657" spans="1:11" ht="42" customHeight="1">
      <c r="A657" s="2" t="s">
        <v>1824</v>
      </c>
      <c r="B657" s="2" t="s">
        <v>1824</v>
      </c>
      <c r="C657" s="2" t="s">
        <v>17</v>
      </c>
      <c r="D657" s="2" t="s">
        <v>18</v>
      </c>
      <c r="E657" s="5" t="s">
        <v>228</v>
      </c>
      <c r="F657" s="3" t="s">
        <v>229</v>
      </c>
      <c r="G657" s="3" t="s">
        <v>55</v>
      </c>
      <c r="H657" s="2" t="s">
        <v>56</v>
      </c>
      <c r="I657" s="2" t="s">
        <v>1826</v>
      </c>
      <c r="J657" s="3" t="str">
        <f>HYPERLINK("https://www.boe.es/gazeta/dias/1831/06/07/pdfs/GMD-1831-70.pdf#page=3","Abrir facsímil")</f>
        <v>Abrir facsímil</v>
      </c>
      <c r="K657" s="3" t="s">
        <v>58</v>
      </c>
    </row>
    <row r="658" spans="1:11" ht="42" customHeight="1">
      <c r="A658" s="2" t="s">
        <v>1824</v>
      </c>
      <c r="B658" s="2" t="s">
        <v>1824</v>
      </c>
      <c r="C658" s="2" t="s">
        <v>32</v>
      </c>
      <c r="D658" s="2" t="s">
        <v>33</v>
      </c>
      <c r="E658" s="5" t="s">
        <v>795</v>
      </c>
      <c r="F658" s="3" t="s">
        <v>796</v>
      </c>
      <c r="G658" s="3" t="s">
        <v>62</v>
      </c>
      <c r="H658" s="2" t="s">
        <v>56</v>
      </c>
      <c r="I658" s="2" t="s">
        <v>1827</v>
      </c>
      <c r="J658" s="3" t="str">
        <f>HYPERLINK("https://www.boe.es/gazeta/dias/1831/07/02/pdfs/GMD-1831-81.pdf#page=2","Abrir facsímil")</f>
        <v>Abrir facsímil</v>
      </c>
      <c r="K658" s="3" t="s">
        <v>58</v>
      </c>
    </row>
    <row r="659" spans="1:11" ht="42" customHeight="1">
      <c r="A659" s="2" t="s">
        <v>1824</v>
      </c>
      <c r="B659" s="2" t="s">
        <v>1824</v>
      </c>
      <c r="C659" s="2" t="s">
        <v>157</v>
      </c>
      <c r="D659" s="2" t="s">
        <v>18</v>
      </c>
      <c r="E659" s="5" t="s">
        <v>522</v>
      </c>
      <c r="F659" s="3" t="s">
        <v>523</v>
      </c>
      <c r="G659" s="3" t="s">
        <v>131</v>
      </c>
      <c r="H659" s="2" t="s">
        <v>56</v>
      </c>
      <c r="I659" s="2" t="s">
        <v>1828</v>
      </c>
      <c r="J659" s="3" t="str">
        <f>HYPERLINK("https://www.boe.es/gazeta/dias/1831/09/27/pdfs/GMD-1831-119.pdf#page=6","Abrir facsímil")</f>
        <v>Abrir facsímil</v>
      </c>
      <c r="K659" s="3" t="s">
        <v>58</v>
      </c>
    </row>
    <row r="660" spans="1:11" ht="42" customHeight="1">
      <c r="A660" s="2" t="s">
        <v>1829</v>
      </c>
      <c r="B660" s="2" t="s">
        <v>1829</v>
      </c>
      <c r="C660" s="2" t="s">
        <v>32</v>
      </c>
      <c r="D660" s="2" t="s">
        <v>33</v>
      </c>
      <c r="E660" s="5" t="s">
        <v>1225</v>
      </c>
      <c r="F660" s="3" t="s">
        <v>1226</v>
      </c>
      <c r="G660" s="3" t="s">
        <v>62</v>
      </c>
      <c r="H660" s="2" t="s">
        <v>56</v>
      </c>
      <c r="I660" s="2" t="s">
        <v>1830</v>
      </c>
      <c r="J660" s="3" t="str">
        <f>HYPERLINK("https://www.boe.es/gazeta/dias/1831/05/24/pdfs/GMD-1831-64.pdf#page=2","Abrir facsímil")</f>
        <v>Abrir facsímil</v>
      </c>
      <c r="K660" s="3" t="s">
        <v>58</v>
      </c>
    </row>
    <row r="661" spans="1:11" ht="42" customHeight="1">
      <c r="A661" s="2" t="s">
        <v>1831</v>
      </c>
      <c r="B661" s="2" t="s">
        <v>1831</v>
      </c>
      <c r="C661" s="2" t="s">
        <v>32</v>
      </c>
      <c r="D661" s="2" t="s">
        <v>33</v>
      </c>
      <c r="E661" s="5" t="s">
        <v>997</v>
      </c>
      <c r="F661" s="3" t="s">
        <v>998</v>
      </c>
      <c r="G661" s="3" t="s">
        <v>36</v>
      </c>
      <c r="H661" s="2" t="s">
        <v>56</v>
      </c>
      <c r="I661" s="2" t="s">
        <v>1832</v>
      </c>
      <c r="J661" s="3" t="str">
        <f>HYPERLINK("https://www.boe.es/gazeta/dias/1831/04/14/pdfs/GMD-1831-47.pdf#page=1","Abrir facsímil")</f>
        <v>Abrir facsímil</v>
      </c>
      <c r="K661" s="3" t="s">
        <v>58</v>
      </c>
    </row>
    <row r="662" spans="1:11" ht="42" customHeight="1">
      <c r="A662" s="2" t="s">
        <v>1833</v>
      </c>
      <c r="B662" s="2" t="s">
        <v>1833</v>
      </c>
      <c r="C662" s="2" t="s">
        <v>32</v>
      </c>
      <c r="D662" s="2" t="s">
        <v>33</v>
      </c>
      <c r="E662" s="5" t="s">
        <v>387</v>
      </c>
      <c r="F662" s="3" t="s">
        <v>388</v>
      </c>
      <c r="G662" s="3" t="s">
        <v>36</v>
      </c>
      <c r="H662" s="2" t="s">
        <v>56</v>
      </c>
      <c r="I662" s="2" t="s">
        <v>1834</v>
      </c>
      <c r="J662" s="3" t="str">
        <f>HYPERLINK("https://www.boe.es/gazeta/dias/1831/02/26/pdfs/GMD-1831-25.pdf#page=1","Abrir facsímil")</f>
        <v>Abrir facsímil</v>
      </c>
      <c r="K662" s="3" t="s">
        <v>58</v>
      </c>
    </row>
    <row r="663" spans="1:11" ht="42" customHeight="1">
      <c r="A663" s="2" t="s">
        <v>1835</v>
      </c>
      <c r="B663" s="2" t="s">
        <v>1835</v>
      </c>
      <c r="C663" s="2" t="s">
        <v>32</v>
      </c>
      <c r="D663" s="2" t="s">
        <v>33</v>
      </c>
      <c r="E663" s="5" t="s">
        <v>19</v>
      </c>
      <c r="F663" s="3" t="s">
        <v>20</v>
      </c>
      <c r="G663" s="3" t="s">
        <v>21</v>
      </c>
      <c r="H663" s="2" t="s">
        <v>56</v>
      </c>
      <c r="I663" s="2" t="s">
        <v>1836</v>
      </c>
      <c r="J663" s="3" t="str">
        <f>HYPERLINK("https://www.boe.es/gazeta/dias/1831/05/14/pdfs/GMD-1831-60.pdf#page=4","Abrir facsímil")</f>
        <v>Abrir facsímil</v>
      </c>
      <c r="K663" s="3" t="s">
        <v>58</v>
      </c>
    </row>
    <row r="664" spans="1:11" ht="42" customHeight="1">
      <c r="A664" s="2" t="s">
        <v>1837</v>
      </c>
      <c r="B664" s="2" t="s">
        <v>1837</v>
      </c>
      <c r="C664" s="2" t="s">
        <v>32</v>
      </c>
      <c r="D664" s="2" t="s">
        <v>33</v>
      </c>
      <c r="E664" s="5" t="s">
        <v>1838</v>
      </c>
      <c r="F664" s="3" t="s">
        <v>1839</v>
      </c>
      <c r="G664" s="3" t="s">
        <v>36</v>
      </c>
      <c r="H664" s="2" t="s">
        <v>56</v>
      </c>
      <c r="I664" s="2" t="s">
        <v>1840</v>
      </c>
      <c r="J664" s="3" t="str">
        <f>HYPERLINK("https://www.boe.es/gazeta/dias/1831/07/28/pdfs/GMD-1831-92.pdf#page=1","Abrir facsímil")</f>
        <v>Abrir facsímil</v>
      </c>
      <c r="K664" s="3" t="s">
        <v>58</v>
      </c>
    </row>
    <row r="665" spans="1:11" ht="42" customHeight="1">
      <c r="A665" s="2" t="s">
        <v>1841</v>
      </c>
      <c r="B665" s="2" t="s">
        <v>1841</v>
      </c>
      <c r="C665" s="2" t="s">
        <v>32</v>
      </c>
      <c r="D665" s="2" t="s">
        <v>33</v>
      </c>
      <c r="E665" s="5" t="s">
        <v>733</v>
      </c>
      <c r="F665" s="3" t="s">
        <v>734</v>
      </c>
      <c r="G665" s="3" t="s">
        <v>62</v>
      </c>
      <c r="H665" s="2" t="s">
        <v>56</v>
      </c>
      <c r="I665" s="2" t="s">
        <v>1842</v>
      </c>
      <c r="J665" s="3" t="str">
        <f>HYPERLINK("https://www.boe.es/gazeta/dias/1831/05/26/pdfs/GMD-1831-65.pdf#page=2","Abrir facsímil")</f>
        <v>Abrir facsímil</v>
      </c>
      <c r="K665" s="3" t="s">
        <v>58</v>
      </c>
    </row>
    <row r="666" spans="1:11" ht="42" customHeight="1">
      <c r="A666" s="2" t="s">
        <v>1843</v>
      </c>
      <c r="B666" s="2" t="s">
        <v>1843</v>
      </c>
      <c r="C666" s="2" t="s">
        <v>32</v>
      </c>
      <c r="D666" s="2" t="s">
        <v>33</v>
      </c>
      <c r="E666" s="5" t="s">
        <v>1844</v>
      </c>
      <c r="F666" s="3" t="s">
        <v>1845</v>
      </c>
      <c r="G666" s="3" t="s">
        <v>55</v>
      </c>
      <c r="H666" s="2" t="s">
        <v>56</v>
      </c>
      <c r="I666" s="2" t="s">
        <v>1846</v>
      </c>
      <c r="J666" s="3" t="str">
        <f>HYPERLINK("https://www.boe.es/gazeta/dias/1831/01/22/pdfs/GMD-1831-10.pdf#page=3","Abrir facsímil")</f>
        <v>Abrir facsímil</v>
      </c>
      <c r="K666" s="3" t="s">
        <v>58</v>
      </c>
    </row>
    <row r="667" spans="1:11" ht="42" customHeight="1">
      <c r="A667" s="2" t="s">
        <v>1847</v>
      </c>
      <c r="B667" s="2" t="s">
        <v>1847</v>
      </c>
      <c r="C667" s="2" t="s">
        <v>32</v>
      </c>
      <c r="D667" s="2" t="s">
        <v>33</v>
      </c>
      <c r="E667" s="5" t="s">
        <v>234</v>
      </c>
      <c r="F667" s="3" t="s">
        <v>235</v>
      </c>
      <c r="G667" s="3" t="s">
        <v>62</v>
      </c>
      <c r="H667" s="2" t="s">
        <v>56</v>
      </c>
      <c r="I667" s="2" t="s">
        <v>1848</v>
      </c>
      <c r="J667" s="3" t="str">
        <f>HYPERLINK("https://www.boe.es/gazeta/dias/1831/06/25/pdfs/GMD-1831-78.pdf#page=2","Abrir facsímil")</f>
        <v>Abrir facsímil</v>
      </c>
      <c r="K667" s="3" t="s">
        <v>58</v>
      </c>
    </row>
    <row r="668" spans="1:11" ht="42" customHeight="1">
      <c r="A668" s="2" t="s">
        <v>1849</v>
      </c>
      <c r="B668" s="2" t="s">
        <v>1849</v>
      </c>
      <c r="C668" s="2" t="s">
        <v>17</v>
      </c>
      <c r="D668" s="2" t="s">
        <v>18</v>
      </c>
      <c r="E668" s="5" t="s">
        <v>738</v>
      </c>
      <c r="F668" s="3" t="s">
        <v>739</v>
      </c>
      <c r="G668" s="3" t="s">
        <v>21</v>
      </c>
      <c r="H668" s="2" t="s">
        <v>56</v>
      </c>
      <c r="I668" s="2" t="s">
        <v>1850</v>
      </c>
      <c r="J668" s="3" t="str">
        <f>HYPERLINK("https://www.boe.es/gazeta/dias/1831/01/15/pdfs/GMD-1831-7.pdf#page=4","Abrir facsímil")</f>
        <v>Abrir facsímil</v>
      </c>
      <c r="K668" s="3" t="s">
        <v>58</v>
      </c>
    </row>
    <row r="669" spans="1:11" ht="42" customHeight="1">
      <c r="A669" s="2" t="s">
        <v>1851</v>
      </c>
      <c r="B669" s="2" t="s">
        <v>1851</v>
      </c>
      <c r="C669" s="2" t="s">
        <v>32</v>
      </c>
      <c r="D669" s="2" t="s">
        <v>33</v>
      </c>
      <c r="E669" s="5" t="s">
        <v>1852</v>
      </c>
      <c r="F669" s="3" t="s">
        <v>1853</v>
      </c>
      <c r="G669" s="3" t="s">
        <v>36</v>
      </c>
      <c r="H669" s="2" t="s">
        <v>56</v>
      </c>
      <c r="I669" s="2" t="s">
        <v>1854</v>
      </c>
      <c r="J669" s="3" t="str">
        <f>HYPERLINK("https://www.boe.es/gazeta/dias/1831/01/06/pdfs/GMD-1831-3.pdf#page=1","Abrir facsímil")</f>
        <v>Abrir facsímil</v>
      </c>
      <c r="K669" s="3" t="s">
        <v>58</v>
      </c>
    </row>
    <row r="670" spans="1:11" ht="42" customHeight="1">
      <c r="A670" s="2" t="s">
        <v>1851</v>
      </c>
      <c r="B670" s="2" t="s">
        <v>1851</v>
      </c>
      <c r="C670" s="2" t="s">
        <v>32</v>
      </c>
      <c r="D670" s="2" t="s">
        <v>33</v>
      </c>
      <c r="E670" s="5" t="s">
        <v>1855</v>
      </c>
      <c r="F670" s="3" t="s">
        <v>1856</v>
      </c>
      <c r="G670" s="3" t="s">
        <v>21</v>
      </c>
      <c r="H670" s="2" t="s">
        <v>56</v>
      </c>
      <c r="I670" s="2" t="s">
        <v>1857</v>
      </c>
      <c r="J670" s="3" t="str">
        <f>HYPERLINK("https://www.boe.es/gazeta/dias/1831/01/11/pdfs/GMD-1831-5.pdf#page=4","Abrir facsímil")</f>
        <v>Abrir facsímil</v>
      </c>
      <c r="K670" s="3" t="s">
        <v>58</v>
      </c>
    </row>
    <row r="671" spans="1:11" ht="42" customHeight="1">
      <c r="A671" s="2" t="s">
        <v>1851</v>
      </c>
      <c r="B671" s="2" t="s">
        <v>1851</v>
      </c>
      <c r="C671" s="2" t="s">
        <v>32</v>
      </c>
      <c r="D671" s="2" t="s">
        <v>33</v>
      </c>
      <c r="E671" s="5" t="s">
        <v>174</v>
      </c>
      <c r="F671" s="3" t="s">
        <v>175</v>
      </c>
      <c r="G671" s="3" t="s">
        <v>21</v>
      </c>
      <c r="H671" s="2" t="s">
        <v>56</v>
      </c>
      <c r="I671" s="2" t="s">
        <v>1858</v>
      </c>
      <c r="J671" s="3" t="str">
        <f>HYPERLINK("https://www.boe.es/gazeta/dias/1831/01/18/pdfs/GMD-1831-8.pdf#page=4","Abrir facsímil")</f>
        <v>Abrir facsímil</v>
      </c>
      <c r="K671" s="3" t="s">
        <v>58</v>
      </c>
    </row>
    <row r="672" spans="1:11" ht="42" customHeight="1">
      <c r="A672" s="2" t="s">
        <v>1851</v>
      </c>
      <c r="B672" s="2" t="s">
        <v>1851</v>
      </c>
      <c r="C672" s="2" t="s">
        <v>32</v>
      </c>
      <c r="D672" s="2" t="s">
        <v>33</v>
      </c>
      <c r="E672" s="5" t="s">
        <v>1341</v>
      </c>
      <c r="F672" s="3" t="s">
        <v>1342</v>
      </c>
      <c r="G672" s="3" t="s">
        <v>62</v>
      </c>
      <c r="H672" s="2" t="s">
        <v>56</v>
      </c>
      <c r="I672" s="2" t="s">
        <v>1859</v>
      </c>
      <c r="J672" s="3" t="str">
        <f>HYPERLINK("https://www.boe.es/gazeta/dias/1831/01/20/pdfs/GMD-1831-9.pdf#page=2","Abrir facsímil")</f>
        <v>Abrir facsímil</v>
      </c>
      <c r="K672" s="3" t="s">
        <v>58</v>
      </c>
    </row>
    <row r="673" spans="1:11" ht="42" customHeight="1">
      <c r="A673" s="2" t="s">
        <v>1851</v>
      </c>
      <c r="B673" s="2" t="s">
        <v>1851</v>
      </c>
      <c r="C673" s="2" t="s">
        <v>32</v>
      </c>
      <c r="D673" s="2" t="s">
        <v>33</v>
      </c>
      <c r="E673" s="5" t="s">
        <v>223</v>
      </c>
      <c r="F673" s="3" t="s">
        <v>224</v>
      </c>
      <c r="G673" s="3" t="s">
        <v>62</v>
      </c>
      <c r="H673" s="2" t="s">
        <v>56</v>
      </c>
      <c r="I673" s="2" t="s">
        <v>1860</v>
      </c>
      <c r="J673" s="3" t="str">
        <f>HYPERLINK("https://www.boe.es/gazeta/dias/1831/02/01/pdfs/GMD-1831-14.pdf#page=2","Abrir facsímil")</f>
        <v>Abrir facsímil</v>
      </c>
      <c r="K673" s="3" t="s">
        <v>58</v>
      </c>
    </row>
    <row r="674" spans="1:11" ht="42" customHeight="1">
      <c r="A674" s="2" t="s">
        <v>1851</v>
      </c>
      <c r="B674" s="2" t="s">
        <v>1851</v>
      </c>
      <c r="C674" s="2" t="s">
        <v>32</v>
      </c>
      <c r="D674" s="2" t="s">
        <v>33</v>
      </c>
      <c r="E674" s="5" t="s">
        <v>1004</v>
      </c>
      <c r="F674" s="3" t="s">
        <v>1005</v>
      </c>
      <c r="G674" s="3" t="s">
        <v>36</v>
      </c>
      <c r="H674" s="2" t="s">
        <v>56</v>
      </c>
      <c r="I674" s="2" t="s">
        <v>1861</v>
      </c>
      <c r="J674" s="3" t="str">
        <f>HYPERLINK("https://www.boe.es/gazeta/dias/1831/02/05/pdfs/GMD-1831-16.pdf#page=1","Abrir facsímil")</f>
        <v>Abrir facsímil</v>
      </c>
      <c r="K674" s="3" t="s">
        <v>58</v>
      </c>
    </row>
    <row r="675" spans="1:11" ht="42" customHeight="1">
      <c r="A675" s="2" t="s">
        <v>1851</v>
      </c>
      <c r="B675" s="2" t="s">
        <v>1851</v>
      </c>
      <c r="C675" s="2" t="s">
        <v>32</v>
      </c>
      <c r="D675" s="2" t="s">
        <v>33</v>
      </c>
      <c r="E675" s="5" t="s">
        <v>1004</v>
      </c>
      <c r="F675" s="3" t="s">
        <v>1005</v>
      </c>
      <c r="G675" s="3" t="s">
        <v>62</v>
      </c>
      <c r="H675" s="2" t="s">
        <v>56</v>
      </c>
      <c r="I675" s="2" t="s">
        <v>1862</v>
      </c>
      <c r="J675" s="3" t="str">
        <f>HYPERLINK("https://www.boe.es/gazeta/dias/1831/02/05/pdfs/GMD-1831-16.pdf#page=2","Abrir facsímil")</f>
        <v>Abrir facsímil</v>
      </c>
      <c r="K675" s="3" t="s">
        <v>58</v>
      </c>
    </row>
    <row r="676" spans="1:11" ht="42" customHeight="1">
      <c r="A676" s="2" t="s">
        <v>1851</v>
      </c>
      <c r="B676" s="2" t="s">
        <v>1851</v>
      </c>
      <c r="C676" s="2" t="s">
        <v>32</v>
      </c>
      <c r="D676" s="2" t="s">
        <v>33</v>
      </c>
      <c r="E676" s="5" t="s">
        <v>197</v>
      </c>
      <c r="F676" s="3" t="s">
        <v>198</v>
      </c>
      <c r="G676" s="3" t="s">
        <v>1087</v>
      </c>
      <c r="H676" s="2" t="s">
        <v>56</v>
      </c>
      <c r="I676" s="2" t="s">
        <v>1863</v>
      </c>
      <c r="J676" s="3" t="str">
        <f>HYPERLINK("https://www.boe.es/gazeta/dias/1831/02/08/pdfs/GMD-1831-17.pdf#page=2","Abrir facsímil")</f>
        <v>Abrir facsímil</v>
      </c>
      <c r="K676" s="3" t="s">
        <v>58</v>
      </c>
    </row>
    <row r="677" spans="1:11" ht="42" customHeight="1">
      <c r="A677" s="2" t="s">
        <v>1851</v>
      </c>
      <c r="B677" s="2" t="s">
        <v>1851</v>
      </c>
      <c r="C677" s="2" t="s">
        <v>32</v>
      </c>
      <c r="D677" s="2" t="s">
        <v>33</v>
      </c>
      <c r="E677" s="5" t="s">
        <v>190</v>
      </c>
      <c r="F677" s="3" t="s">
        <v>191</v>
      </c>
      <c r="G677" s="3" t="s">
        <v>62</v>
      </c>
      <c r="H677" s="2" t="s">
        <v>56</v>
      </c>
      <c r="I677" s="2" t="s">
        <v>1864</v>
      </c>
      <c r="J677" s="3" t="str">
        <f>HYPERLINK("https://www.boe.es/gazeta/dias/1831/02/12/pdfs/GMD-1831-19.pdf#page=2","Abrir facsímil")</f>
        <v>Abrir facsímil</v>
      </c>
      <c r="K677" s="3" t="s">
        <v>58</v>
      </c>
    </row>
    <row r="678" spans="1:11" ht="42" customHeight="1">
      <c r="A678" s="2" t="s">
        <v>1851</v>
      </c>
      <c r="B678" s="2" t="s">
        <v>1851</v>
      </c>
      <c r="C678" s="2" t="s">
        <v>32</v>
      </c>
      <c r="D678" s="2" t="s">
        <v>33</v>
      </c>
      <c r="E678" s="5" t="s">
        <v>190</v>
      </c>
      <c r="F678" s="3" t="s">
        <v>191</v>
      </c>
      <c r="G678" s="3" t="s">
        <v>55</v>
      </c>
      <c r="H678" s="2" t="s">
        <v>56</v>
      </c>
      <c r="I678" s="2" t="s">
        <v>1865</v>
      </c>
      <c r="J678" s="3" t="str">
        <f>HYPERLINK("https://www.boe.es/gazeta/dias/1831/02/12/pdfs/GMD-1831-19.pdf#page=3","Abrir facsímil")</f>
        <v>Abrir facsímil</v>
      </c>
      <c r="K678" s="3" t="s">
        <v>58</v>
      </c>
    </row>
    <row r="679" spans="1:11" ht="42" customHeight="1">
      <c r="A679" s="2" t="s">
        <v>1851</v>
      </c>
      <c r="B679" s="2" t="s">
        <v>1851</v>
      </c>
      <c r="C679" s="2" t="s">
        <v>51</v>
      </c>
      <c r="D679" s="2" t="s">
        <v>52</v>
      </c>
      <c r="E679" s="5" t="s">
        <v>487</v>
      </c>
      <c r="F679" s="3" t="s">
        <v>488</v>
      </c>
      <c r="G679" s="3" t="s">
        <v>36</v>
      </c>
      <c r="H679" s="2" t="s">
        <v>56</v>
      </c>
      <c r="I679" s="2" t="s">
        <v>1866</v>
      </c>
      <c r="J679" s="3" t="str">
        <f>HYPERLINK("https://www.boe.es/gazeta/dias/1831/02/15/pdfs/GMD-1831-20.pdf#page=1","Abrir facsímil")</f>
        <v>Abrir facsímil</v>
      </c>
      <c r="K679" s="3" t="s">
        <v>58</v>
      </c>
    </row>
    <row r="680" spans="1:11" ht="42" customHeight="1">
      <c r="A680" s="2" t="s">
        <v>1867</v>
      </c>
      <c r="B680" s="2" t="s">
        <v>1867</v>
      </c>
      <c r="C680" s="2" t="s">
        <v>32</v>
      </c>
      <c r="D680" s="2" t="s">
        <v>33</v>
      </c>
      <c r="E680" s="5" t="s">
        <v>969</v>
      </c>
      <c r="F680" s="3" t="s">
        <v>970</v>
      </c>
      <c r="G680" s="3" t="s">
        <v>36</v>
      </c>
      <c r="H680" s="2" t="s">
        <v>56</v>
      </c>
      <c r="I680" s="2" t="s">
        <v>1868</v>
      </c>
      <c r="J680" s="3" t="str">
        <f>HYPERLINK("https://www.boe.es/gazeta/dias/1831/02/24/pdfs/GMD-1831-24.pdf#page=1","Abrir facsímil")</f>
        <v>Abrir facsímil</v>
      </c>
      <c r="K680" s="3" t="s">
        <v>58</v>
      </c>
    </row>
    <row r="681" spans="1:11" ht="42" customHeight="1">
      <c r="A681" s="2" t="s">
        <v>1851</v>
      </c>
      <c r="B681" s="2" t="s">
        <v>1851</v>
      </c>
      <c r="C681" s="2" t="s">
        <v>32</v>
      </c>
      <c r="D681" s="2" t="s">
        <v>33</v>
      </c>
      <c r="E681" s="5" t="s">
        <v>391</v>
      </c>
      <c r="F681" s="3" t="s">
        <v>392</v>
      </c>
      <c r="G681" s="3" t="s">
        <v>55</v>
      </c>
      <c r="H681" s="2" t="s">
        <v>56</v>
      </c>
      <c r="I681" s="2" t="s">
        <v>1869</v>
      </c>
      <c r="J681" s="3" t="str">
        <f>HYPERLINK("https://www.boe.es/gazeta/dias/1831/03/15/pdfs/GMD-1831-34.pdf#page=3","Abrir facsímil")</f>
        <v>Abrir facsímil</v>
      </c>
      <c r="K681" s="3" t="s">
        <v>58</v>
      </c>
    </row>
    <row r="682" spans="1:11" ht="42" customHeight="1">
      <c r="A682" s="2" t="s">
        <v>1851</v>
      </c>
      <c r="B682" s="2" t="s">
        <v>1851</v>
      </c>
      <c r="C682" s="2" t="s">
        <v>32</v>
      </c>
      <c r="D682" s="2" t="s">
        <v>33</v>
      </c>
      <c r="E682" s="5" t="s">
        <v>1356</v>
      </c>
      <c r="F682" s="3" t="s">
        <v>1357</v>
      </c>
      <c r="G682" s="3" t="s">
        <v>55</v>
      </c>
      <c r="H682" s="2" t="s">
        <v>56</v>
      </c>
      <c r="I682" s="2" t="s">
        <v>1870</v>
      </c>
      <c r="J682" s="3" t="str">
        <f>HYPERLINK("https://www.boe.es/gazeta/dias/1831/03/19/pdfs/GMD-1831-36.pdf#page=3","Abrir facsímil")</f>
        <v>Abrir facsímil</v>
      </c>
      <c r="K682" s="3" t="s">
        <v>58</v>
      </c>
    </row>
    <row r="683" spans="1:11" ht="42" customHeight="1">
      <c r="A683" s="2" t="s">
        <v>1851</v>
      </c>
      <c r="B683" s="2" t="s">
        <v>1851</v>
      </c>
      <c r="C683" s="2" t="s">
        <v>32</v>
      </c>
      <c r="D683" s="2" t="s">
        <v>33</v>
      </c>
      <c r="E683" s="5" t="s">
        <v>334</v>
      </c>
      <c r="F683" s="3" t="s">
        <v>335</v>
      </c>
      <c r="G683" s="3" t="s">
        <v>768</v>
      </c>
      <c r="H683" s="2" t="s">
        <v>56</v>
      </c>
      <c r="I683" s="2" t="s">
        <v>1871</v>
      </c>
      <c r="J683" s="3" t="str">
        <f>HYPERLINK("https://www.boe.es/gazeta/dias/1831/03/26/pdfs/GMD-1831-39.pdf#page=2","Abrir facsímil")</f>
        <v>Abrir facsímil</v>
      </c>
      <c r="K683" s="3" t="s">
        <v>58</v>
      </c>
    </row>
    <row r="684" spans="1:11" ht="42" customHeight="1">
      <c r="A684" s="2" t="s">
        <v>1851</v>
      </c>
      <c r="B684" s="2" t="s">
        <v>1851</v>
      </c>
      <c r="C684" s="2" t="s">
        <v>32</v>
      </c>
      <c r="D684" s="2" t="s">
        <v>33</v>
      </c>
      <c r="E684" s="5" t="s">
        <v>334</v>
      </c>
      <c r="F684" s="3" t="s">
        <v>335</v>
      </c>
      <c r="G684" s="3" t="s">
        <v>36</v>
      </c>
      <c r="H684" s="2" t="s">
        <v>56</v>
      </c>
      <c r="I684" s="2" t="s">
        <v>1872</v>
      </c>
      <c r="J684" s="3" t="str">
        <f>HYPERLINK("https://www.boe.es/gazeta/dias/1831/03/26/pdfs/GMD-1831-39.pdf#page=1","Abrir facsímil")</f>
        <v>Abrir facsímil</v>
      </c>
      <c r="K684" s="3" t="s">
        <v>58</v>
      </c>
    </row>
    <row r="685" spans="1:11" ht="42" customHeight="1">
      <c r="A685" s="2" t="s">
        <v>1851</v>
      </c>
      <c r="B685" s="2" t="s">
        <v>1851</v>
      </c>
      <c r="C685" s="2" t="s">
        <v>32</v>
      </c>
      <c r="D685" s="2" t="s">
        <v>33</v>
      </c>
      <c r="E685" s="5" t="s">
        <v>334</v>
      </c>
      <c r="F685" s="3" t="s">
        <v>335</v>
      </c>
      <c r="G685" s="3" t="s">
        <v>55</v>
      </c>
      <c r="H685" s="2" t="s">
        <v>56</v>
      </c>
      <c r="I685" s="2" t="s">
        <v>1873</v>
      </c>
      <c r="J685" s="3" t="str">
        <f>HYPERLINK("https://www.boe.es/gazeta/dias/1831/03/26/pdfs/GMD-1831-39.pdf#page=3","Abrir facsímil")</f>
        <v>Abrir facsímil</v>
      </c>
      <c r="K685" s="3" t="s">
        <v>58</v>
      </c>
    </row>
    <row r="686" spans="1:11" ht="42" customHeight="1">
      <c r="A686" s="2" t="s">
        <v>1851</v>
      </c>
      <c r="B686" s="2" t="s">
        <v>1851</v>
      </c>
      <c r="C686" s="2" t="s">
        <v>32</v>
      </c>
      <c r="D686" s="2" t="s">
        <v>33</v>
      </c>
      <c r="E686" s="5" t="s">
        <v>308</v>
      </c>
      <c r="F686" s="3" t="s">
        <v>309</v>
      </c>
      <c r="G686" s="3" t="s">
        <v>310</v>
      </c>
      <c r="H686" s="2" t="s">
        <v>56</v>
      </c>
      <c r="I686" s="2" t="s">
        <v>1874</v>
      </c>
      <c r="J686" s="3" t="str">
        <f>HYPERLINK("https://www.boe.es/gazeta/dias/1831/03/29/pdfs/GMD-1831-40.pdf#page=2","Abrir facsímil")</f>
        <v>Abrir facsímil</v>
      </c>
      <c r="K686" s="3" t="s">
        <v>58</v>
      </c>
    </row>
    <row r="687" spans="1:11" ht="42" customHeight="1">
      <c r="A687" s="2" t="s">
        <v>1851</v>
      </c>
      <c r="B687" s="2" t="s">
        <v>1851</v>
      </c>
      <c r="C687" s="2" t="s">
        <v>32</v>
      </c>
      <c r="D687" s="2" t="s">
        <v>33</v>
      </c>
      <c r="E687" s="5" t="s">
        <v>214</v>
      </c>
      <c r="F687" s="3" t="s">
        <v>215</v>
      </c>
      <c r="G687" s="3" t="s">
        <v>62</v>
      </c>
      <c r="H687" s="2" t="s">
        <v>56</v>
      </c>
      <c r="I687" s="2" t="s">
        <v>1875</v>
      </c>
      <c r="J687" s="3" t="str">
        <f>HYPERLINK("https://www.boe.es/gazeta/dias/1831/03/31/pdfs/GMD-1831-41.pdf#page=2","Abrir facsímil")</f>
        <v>Abrir facsímil</v>
      </c>
      <c r="K687" s="3" t="s">
        <v>58</v>
      </c>
    </row>
    <row r="688" spans="1:11" ht="42" customHeight="1">
      <c r="A688" s="2" t="s">
        <v>1851</v>
      </c>
      <c r="B688" s="2" t="s">
        <v>1851</v>
      </c>
      <c r="C688" s="2" t="s">
        <v>32</v>
      </c>
      <c r="D688" s="2" t="s">
        <v>33</v>
      </c>
      <c r="E688" s="5" t="s">
        <v>1482</v>
      </c>
      <c r="F688" s="3" t="s">
        <v>1483</v>
      </c>
      <c r="G688" s="3" t="s">
        <v>1876</v>
      </c>
      <c r="H688" s="2" t="s">
        <v>56</v>
      </c>
      <c r="I688" s="2" t="s">
        <v>1877</v>
      </c>
      <c r="J688" s="3" t="str">
        <f>HYPERLINK("https://www.boe.es/gazeta/dias/1831/04/05/pdfs/GMD-1831-43.pdf#page=2","Abrir facsímil")</f>
        <v>Abrir facsímil</v>
      </c>
      <c r="K688" s="3" t="s">
        <v>58</v>
      </c>
    </row>
    <row r="689" spans="1:11" ht="42" customHeight="1">
      <c r="A689" s="2" t="s">
        <v>1851</v>
      </c>
      <c r="B689" s="2" t="s">
        <v>1851</v>
      </c>
      <c r="C689" s="2" t="s">
        <v>32</v>
      </c>
      <c r="D689" s="2" t="s">
        <v>33</v>
      </c>
      <c r="E689" s="5" t="s">
        <v>1482</v>
      </c>
      <c r="F689" s="3" t="s">
        <v>1483</v>
      </c>
      <c r="G689" s="3" t="s">
        <v>36</v>
      </c>
      <c r="H689" s="2" t="s">
        <v>56</v>
      </c>
      <c r="I689" s="2" t="s">
        <v>1878</v>
      </c>
      <c r="J689" s="3" t="str">
        <f>HYPERLINK("https://www.boe.es/gazeta/dias/1831/04/05/pdfs/GMD-1831-43.pdf#page=1","Abrir facsímil")</f>
        <v>Abrir facsímil</v>
      </c>
      <c r="K689" s="3" t="s">
        <v>58</v>
      </c>
    </row>
    <row r="690" spans="1:11" ht="42" customHeight="1">
      <c r="A690" s="2" t="s">
        <v>1851</v>
      </c>
      <c r="B690" s="2" t="s">
        <v>1851</v>
      </c>
      <c r="C690" s="2" t="s">
        <v>32</v>
      </c>
      <c r="D690" s="2" t="s">
        <v>33</v>
      </c>
      <c r="E690" s="5" t="s">
        <v>292</v>
      </c>
      <c r="F690" s="3" t="s">
        <v>293</v>
      </c>
      <c r="G690" s="3" t="s">
        <v>36</v>
      </c>
      <c r="H690" s="2" t="s">
        <v>56</v>
      </c>
      <c r="I690" s="2" t="s">
        <v>1879</v>
      </c>
      <c r="J690" s="3" t="str">
        <f>HYPERLINK("https://www.boe.es/gazeta/dias/1831/04/07/pdfs/GMD-1831-44.pdf#page=1","Abrir facsímil")</f>
        <v>Abrir facsímil</v>
      </c>
      <c r="K690" s="3" t="s">
        <v>58</v>
      </c>
    </row>
    <row r="691" spans="1:11" ht="42" customHeight="1">
      <c r="A691" s="2" t="s">
        <v>1851</v>
      </c>
      <c r="B691" s="2" t="s">
        <v>1851</v>
      </c>
      <c r="C691" s="2" t="s">
        <v>32</v>
      </c>
      <c r="D691" s="2" t="s">
        <v>33</v>
      </c>
      <c r="E691" s="5" t="s">
        <v>593</v>
      </c>
      <c r="F691" s="3" t="s">
        <v>594</v>
      </c>
      <c r="G691" s="3" t="s">
        <v>1345</v>
      </c>
      <c r="H691" s="2" t="s">
        <v>56</v>
      </c>
      <c r="I691" s="2" t="s">
        <v>1880</v>
      </c>
      <c r="J691" s="3" t="str">
        <f>HYPERLINK("https://www.boe.es/gazeta/dias/1831/04/09/pdfs/GMD-1831-45.pdf#page=2","Abrir facsímil")</f>
        <v>Abrir facsímil</v>
      </c>
      <c r="K691" s="3" t="s">
        <v>58</v>
      </c>
    </row>
    <row r="692" spans="1:11" ht="42" customHeight="1">
      <c r="A692" s="2" t="s">
        <v>1851</v>
      </c>
      <c r="B692" s="2" t="s">
        <v>1851</v>
      </c>
      <c r="C692" s="2" t="s">
        <v>32</v>
      </c>
      <c r="D692" s="2" t="s">
        <v>33</v>
      </c>
      <c r="E692" s="5" t="s">
        <v>122</v>
      </c>
      <c r="F692" s="3" t="s">
        <v>123</v>
      </c>
      <c r="G692" s="3" t="s">
        <v>36</v>
      </c>
      <c r="H692" s="2" t="s">
        <v>56</v>
      </c>
      <c r="I692" s="2" t="s">
        <v>1881</v>
      </c>
      <c r="J692" s="3" t="str">
        <f>HYPERLINK("https://www.boe.es/gazeta/dias/1831/04/16/pdfs/GMD-1831-48.pdf#page=1","Abrir facsímil")</f>
        <v>Abrir facsímil</v>
      </c>
      <c r="K692" s="3" t="s">
        <v>58</v>
      </c>
    </row>
    <row r="693" spans="1:11" ht="42" customHeight="1">
      <c r="A693" s="2" t="s">
        <v>1851</v>
      </c>
      <c r="B693" s="2" t="s">
        <v>1851</v>
      </c>
      <c r="C693" s="2" t="s">
        <v>32</v>
      </c>
      <c r="D693" s="2" t="s">
        <v>33</v>
      </c>
      <c r="E693" s="5" t="s">
        <v>841</v>
      </c>
      <c r="F693" s="3" t="s">
        <v>842</v>
      </c>
      <c r="G693" s="3" t="s">
        <v>21</v>
      </c>
      <c r="H693" s="2" t="s">
        <v>56</v>
      </c>
      <c r="I693" s="2" t="s">
        <v>1882</v>
      </c>
      <c r="J693" s="3" t="str">
        <f>HYPERLINK("https://www.boe.es/gazeta/dias/1831/04/19/pdfs/GMD-1831-49.pdf#page=4","Abrir facsímil")</f>
        <v>Abrir facsímil</v>
      </c>
      <c r="K693" s="3" t="s">
        <v>58</v>
      </c>
    </row>
    <row r="694" spans="1:11" ht="42" customHeight="1">
      <c r="A694" s="2" t="s">
        <v>1851</v>
      </c>
      <c r="B694" s="2" t="s">
        <v>1851</v>
      </c>
      <c r="C694" s="2" t="s">
        <v>81</v>
      </c>
      <c r="D694" s="2" t="s">
        <v>18</v>
      </c>
      <c r="E694" s="5" t="s">
        <v>1606</v>
      </c>
      <c r="F694" s="3" t="s">
        <v>1607</v>
      </c>
      <c r="G694" s="3" t="s">
        <v>1883</v>
      </c>
      <c r="H694" s="2" t="s">
        <v>56</v>
      </c>
      <c r="I694" s="2" t="s">
        <v>1884</v>
      </c>
      <c r="J694" s="3" t="str">
        <f>HYPERLINK("https://www.boe.es/gazeta/dias/1831/04/21/pdfs/GMD-1831-50.pdf#page=2","Abrir facsímil")</f>
        <v>Abrir facsímil</v>
      </c>
      <c r="K694" s="3" t="s">
        <v>58</v>
      </c>
    </row>
    <row r="695" spans="1:11" ht="42" customHeight="1">
      <c r="A695" s="2" t="s">
        <v>1851</v>
      </c>
      <c r="B695" s="2" t="s">
        <v>1851</v>
      </c>
      <c r="C695" s="2" t="s">
        <v>32</v>
      </c>
      <c r="D695" s="2" t="s">
        <v>33</v>
      </c>
      <c r="E695" s="5" t="s">
        <v>1606</v>
      </c>
      <c r="F695" s="3" t="s">
        <v>1607</v>
      </c>
      <c r="G695" s="3" t="s">
        <v>36</v>
      </c>
      <c r="H695" s="2" t="s">
        <v>56</v>
      </c>
      <c r="I695" s="2" t="s">
        <v>1885</v>
      </c>
      <c r="J695" s="3" t="str">
        <f>HYPERLINK("https://www.boe.es/gazeta/dias/1831/04/21/pdfs/GMD-1831-50.pdf#page=1","Abrir facsímil")</f>
        <v>Abrir facsímil</v>
      </c>
      <c r="K695" s="3" t="s">
        <v>58</v>
      </c>
    </row>
    <row r="696" spans="1:11" ht="42" customHeight="1">
      <c r="A696" s="2" t="s">
        <v>1851</v>
      </c>
      <c r="B696" s="2" t="s">
        <v>1851</v>
      </c>
      <c r="C696" s="2" t="s">
        <v>32</v>
      </c>
      <c r="D696" s="2" t="s">
        <v>33</v>
      </c>
      <c r="E696" s="5" t="s">
        <v>420</v>
      </c>
      <c r="F696" s="3" t="s">
        <v>421</v>
      </c>
      <c r="G696" s="3" t="s">
        <v>431</v>
      </c>
      <c r="H696" s="2" t="s">
        <v>56</v>
      </c>
      <c r="I696" s="2" t="s">
        <v>1886</v>
      </c>
      <c r="J696" s="3" t="str">
        <f>HYPERLINK("https://www.boe.es/gazeta/dias/1831/04/23/pdfs/GMD-1831-51.pdf#page=4","Abrir facsímil")</f>
        <v>Abrir facsímil</v>
      </c>
      <c r="K696" s="3" t="s">
        <v>58</v>
      </c>
    </row>
    <row r="697" spans="1:11" ht="42" customHeight="1">
      <c r="A697" s="2" t="s">
        <v>1851</v>
      </c>
      <c r="B697" s="2" t="s">
        <v>1851</v>
      </c>
      <c r="C697" s="2" t="s">
        <v>32</v>
      </c>
      <c r="D697" s="2" t="s">
        <v>33</v>
      </c>
      <c r="E697" s="5" t="s">
        <v>420</v>
      </c>
      <c r="F697" s="3" t="s">
        <v>421</v>
      </c>
      <c r="G697" s="3" t="s">
        <v>55</v>
      </c>
      <c r="H697" s="2" t="s">
        <v>56</v>
      </c>
      <c r="I697" s="2" t="s">
        <v>1887</v>
      </c>
      <c r="J697" s="3" t="str">
        <f>HYPERLINK("https://www.boe.es/gazeta/dias/1831/04/23/pdfs/GMD-1831-51.pdf#page=3","Abrir facsímil")</f>
        <v>Abrir facsímil</v>
      </c>
      <c r="K697" s="3" t="s">
        <v>58</v>
      </c>
    </row>
    <row r="698" spans="1:11" ht="42" customHeight="1">
      <c r="A698" s="2" t="s">
        <v>1851</v>
      </c>
      <c r="B698" s="2" t="s">
        <v>1851</v>
      </c>
      <c r="C698" s="2" t="s">
        <v>32</v>
      </c>
      <c r="D698" s="2" t="s">
        <v>33</v>
      </c>
      <c r="E698" s="5" t="s">
        <v>439</v>
      </c>
      <c r="F698" s="3" t="s">
        <v>440</v>
      </c>
      <c r="G698" s="3" t="s">
        <v>21</v>
      </c>
      <c r="H698" s="2" t="s">
        <v>56</v>
      </c>
      <c r="I698" s="2" t="s">
        <v>1888</v>
      </c>
      <c r="J698" s="3" t="str">
        <f>HYPERLINK("https://www.boe.es/gazeta/dias/1831/05/03/pdfs/GMD-1831-55.pdf#page=4","Abrir facsímil")</f>
        <v>Abrir facsímil</v>
      </c>
      <c r="K698" s="3" t="s">
        <v>58</v>
      </c>
    </row>
    <row r="699" spans="1:11" ht="42" customHeight="1">
      <c r="A699" s="2" t="s">
        <v>1851</v>
      </c>
      <c r="B699" s="2" t="s">
        <v>1851</v>
      </c>
      <c r="C699" s="2" t="s">
        <v>32</v>
      </c>
      <c r="D699" s="2" t="s">
        <v>33</v>
      </c>
      <c r="E699" s="5" t="s">
        <v>643</v>
      </c>
      <c r="F699" s="3" t="s">
        <v>644</v>
      </c>
      <c r="G699" s="3" t="s">
        <v>36</v>
      </c>
      <c r="H699" s="2" t="s">
        <v>56</v>
      </c>
      <c r="I699" s="2" t="s">
        <v>1889</v>
      </c>
      <c r="J699" s="3" t="str">
        <f>HYPERLINK("https://www.boe.es/gazeta/dias/1831/05/05/pdfs/GMD-1831-56.pdf#page=1","Abrir facsímil")</f>
        <v>Abrir facsímil</v>
      </c>
      <c r="K699" s="3" t="s">
        <v>58</v>
      </c>
    </row>
    <row r="700" spans="1:11" ht="42" customHeight="1">
      <c r="A700" s="2" t="s">
        <v>1851</v>
      </c>
      <c r="B700" s="2" t="s">
        <v>1851</v>
      </c>
      <c r="C700" s="2" t="s">
        <v>32</v>
      </c>
      <c r="D700" s="2" t="s">
        <v>33</v>
      </c>
      <c r="E700" s="5" t="s">
        <v>471</v>
      </c>
      <c r="F700" s="3" t="s">
        <v>472</v>
      </c>
      <c r="G700" s="3" t="s">
        <v>36</v>
      </c>
      <c r="H700" s="2" t="s">
        <v>56</v>
      </c>
      <c r="I700" s="2" t="s">
        <v>1890</v>
      </c>
      <c r="J700" s="3" t="str">
        <f>HYPERLINK("https://www.boe.es/gazeta/dias/1831/05/12/pdfs/GMD-1831-59.pdf#page=1","Abrir facsímil")</f>
        <v>Abrir facsímil</v>
      </c>
      <c r="K700" s="3" t="s">
        <v>58</v>
      </c>
    </row>
    <row r="701" spans="1:11" ht="42" customHeight="1">
      <c r="A701" s="2" t="s">
        <v>1851</v>
      </c>
      <c r="B701" s="2" t="s">
        <v>1851</v>
      </c>
      <c r="C701" s="2" t="s">
        <v>32</v>
      </c>
      <c r="D701" s="2" t="s">
        <v>33</v>
      </c>
      <c r="E701" s="5" t="s">
        <v>19</v>
      </c>
      <c r="F701" s="3" t="s">
        <v>20</v>
      </c>
      <c r="G701" s="3" t="s">
        <v>62</v>
      </c>
      <c r="H701" s="2" t="s">
        <v>56</v>
      </c>
      <c r="I701" s="2" t="s">
        <v>1891</v>
      </c>
      <c r="J701" s="3" t="str">
        <f>HYPERLINK("https://www.boe.es/gazeta/dias/1831/05/14/pdfs/GMD-1831-60.pdf#page=2","Abrir facsímil")</f>
        <v>Abrir facsímil</v>
      </c>
      <c r="K701" s="3" t="s">
        <v>58</v>
      </c>
    </row>
    <row r="702" spans="1:11" ht="42" customHeight="1">
      <c r="A702" s="2" t="s">
        <v>1851</v>
      </c>
      <c r="B702" s="2" t="s">
        <v>1851</v>
      </c>
      <c r="C702" s="2" t="s">
        <v>32</v>
      </c>
      <c r="D702" s="2" t="s">
        <v>33</v>
      </c>
      <c r="E702" s="5" t="s">
        <v>19</v>
      </c>
      <c r="F702" s="3" t="s">
        <v>20</v>
      </c>
      <c r="G702" s="3" t="s">
        <v>21</v>
      </c>
      <c r="H702" s="2" t="s">
        <v>56</v>
      </c>
      <c r="I702" s="2" t="s">
        <v>1892</v>
      </c>
      <c r="J702" s="3" t="str">
        <f>HYPERLINK("https://www.boe.es/gazeta/dias/1831/05/14/pdfs/GMD-1831-60.pdf#page=4","Abrir facsímil")</f>
        <v>Abrir facsímil</v>
      </c>
      <c r="K702" s="3" t="s">
        <v>58</v>
      </c>
    </row>
    <row r="703" spans="1:11" ht="42" customHeight="1">
      <c r="A703" s="2" t="s">
        <v>1851</v>
      </c>
      <c r="B703" s="2" t="s">
        <v>1851</v>
      </c>
      <c r="C703" s="2" t="s">
        <v>32</v>
      </c>
      <c r="D703" s="2" t="s">
        <v>33</v>
      </c>
      <c r="E703" s="5" t="s">
        <v>1562</v>
      </c>
      <c r="F703" s="3" t="s">
        <v>1563</v>
      </c>
      <c r="G703" s="3" t="s">
        <v>62</v>
      </c>
      <c r="H703" s="2" t="s">
        <v>56</v>
      </c>
      <c r="I703" s="2" t="s">
        <v>1893</v>
      </c>
      <c r="J703" s="3" t="str">
        <f>HYPERLINK("https://www.boe.es/gazeta/dias/1831/05/17/pdfs/GMD-1831-61.pdf#page=2","Abrir facsímil")</f>
        <v>Abrir facsímil</v>
      </c>
      <c r="K703" s="3" t="s">
        <v>58</v>
      </c>
    </row>
    <row r="704" spans="1:11" ht="42" customHeight="1">
      <c r="A704" s="2" t="s">
        <v>1851</v>
      </c>
      <c r="B704" s="2" t="s">
        <v>1851</v>
      </c>
      <c r="C704" s="2" t="s">
        <v>17</v>
      </c>
      <c r="D704" s="2" t="s">
        <v>18</v>
      </c>
      <c r="E704" s="5" t="s">
        <v>1792</v>
      </c>
      <c r="F704" s="3" t="s">
        <v>1793</v>
      </c>
      <c r="G704" s="3" t="s">
        <v>55</v>
      </c>
      <c r="H704" s="2" t="s">
        <v>56</v>
      </c>
      <c r="I704" s="2" t="s">
        <v>1894</v>
      </c>
      <c r="J704" s="3" t="str">
        <f>HYPERLINK("https://www.boe.es/gazeta/dias/1831/05/19/pdfs/GMD-1831-62.pdf#page=3","Abrir facsímil")</f>
        <v>Abrir facsímil</v>
      </c>
      <c r="K704" s="3" t="s">
        <v>58</v>
      </c>
    </row>
    <row r="705" spans="1:11" ht="42" customHeight="1">
      <c r="A705" s="2" t="s">
        <v>1851</v>
      </c>
      <c r="B705" s="2" t="s">
        <v>1851</v>
      </c>
      <c r="C705" s="2" t="s">
        <v>32</v>
      </c>
      <c r="D705" s="2" t="s">
        <v>33</v>
      </c>
      <c r="E705" s="5" t="s">
        <v>1541</v>
      </c>
      <c r="F705" s="3" t="s">
        <v>1542</v>
      </c>
      <c r="G705" s="3" t="s">
        <v>62</v>
      </c>
      <c r="H705" s="2" t="s">
        <v>56</v>
      </c>
      <c r="I705" s="2" t="s">
        <v>1895</v>
      </c>
      <c r="J705" s="3" t="str">
        <f>HYPERLINK("https://www.boe.es/gazeta/dias/1831/05/21/pdfs/GMD-1831-63.pdf#page=2","Abrir facsímil")</f>
        <v>Abrir facsímil</v>
      </c>
      <c r="K705" s="3" t="s">
        <v>58</v>
      </c>
    </row>
    <row r="706" spans="1:11" ht="42" customHeight="1">
      <c r="A706" s="2" t="s">
        <v>1851</v>
      </c>
      <c r="B706" s="2" t="s">
        <v>1851</v>
      </c>
      <c r="C706" s="2" t="s">
        <v>32</v>
      </c>
      <c r="D706" s="2" t="s">
        <v>33</v>
      </c>
      <c r="E706" s="5" t="s">
        <v>937</v>
      </c>
      <c r="F706" s="3" t="s">
        <v>938</v>
      </c>
      <c r="G706" s="3" t="s">
        <v>988</v>
      </c>
      <c r="H706" s="2" t="s">
        <v>56</v>
      </c>
      <c r="I706" s="2" t="s">
        <v>1896</v>
      </c>
      <c r="J706" s="3" t="str">
        <f>HYPERLINK("https://www.boe.es/gazeta/dias/1831/06/02/pdfs/GMD-1831-68.pdf#page=2","Abrir facsímil")</f>
        <v>Abrir facsímil</v>
      </c>
      <c r="K706" s="3" t="s">
        <v>58</v>
      </c>
    </row>
    <row r="707" spans="1:11" ht="42" customHeight="1">
      <c r="A707" s="2" t="s">
        <v>1897</v>
      </c>
      <c r="B707" s="2" t="s">
        <v>1897</v>
      </c>
      <c r="C707" s="2" t="s">
        <v>81</v>
      </c>
      <c r="D707" s="2" t="s">
        <v>18</v>
      </c>
      <c r="E707" s="5" t="s">
        <v>670</v>
      </c>
      <c r="F707" s="3" t="s">
        <v>671</v>
      </c>
      <c r="G707" s="3" t="s">
        <v>1816</v>
      </c>
      <c r="H707" s="2" t="s">
        <v>56</v>
      </c>
      <c r="I707" s="2" t="s">
        <v>1898</v>
      </c>
      <c r="J707" s="3" t="str">
        <f>HYPERLINK("https://www.boe.es/gazeta/dias/1831/06/09/pdfs/GMD-1831-71.pdf#page=2","Abrir facsímil")</f>
        <v>Abrir facsímil</v>
      </c>
      <c r="K707" s="3" t="s">
        <v>58</v>
      </c>
    </row>
    <row r="708" spans="1:11" ht="42" customHeight="1">
      <c r="A708" s="2" t="s">
        <v>1851</v>
      </c>
      <c r="B708" s="2" t="s">
        <v>1851</v>
      </c>
      <c r="C708" s="2" t="s">
        <v>32</v>
      </c>
      <c r="D708" s="2" t="s">
        <v>33</v>
      </c>
      <c r="E708" s="5" t="s">
        <v>670</v>
      </c>
      <c r="F708" s="3" t="s">
        <v>671</v>
      </c>
      <c r="G708" s="3" t="s">
        <v>55</v>
      </c>
      <c r="H708" s="2" t="s">
        <v>56</v>
      </c>
      <c r="I708" s="2" t="s">
        <v>1899</v>
      </c>
      <c r="J708" s="3" t="str">
        <f>HYPERLINK("https://www.boe.es/gazeta/dias/1831/06/09/pdfs/GMD-1831-71.pdf#page=3","Abrir facsímil")</f>
        <v>Abrir facsímil</v>
      </c>
      <c r="K708" s="3" t="s">
        <v>58</v>
      </c>
    </row>
    <row r="709" spans="1:11" ht="42" customHeight="1">
      <c r="A709" s="2" t="s">
        <v>1851</v>
      </c>
      <c r="B709" s="2" t="s">
        <v>1851</v>
      </c>
      <c r="C709" s="2" t="s">
        <v>32</v>
      </c>
      <c r="D709" s="2" t="s">
        <v>33</v>
      </c>
      <c r="E709" s="5" t="s">
        <v>151</v>
      </c>
      <c r="F709" s="3" t="s">
        <v>152</v>
      </c>
      <c r="G709" s="3" t="s">
        <v>153</v>
      </c>
      <c r="H709" s="2" t="s">
        <v>56</v>
      </c>
      <c r="I709" s="2" t="s">
        <v>1900</v>
      </c>
      <c r="J709" s="3" t="str">
        <f>HYPERLINK("https://www.boe.es/gazeta/dias/1831/06/14/pdfs/GMD-1831-73.pdf#page=4","Abrir facsímil")</f>
        <v>Abrir facsímil</v>
      </c>
      <c r="K709" s="3" t="s">
        <v>58</v>
      </c>
    </row>
    <row r="710" spans="1:11" ht="42" customHeight="1">
      <c r="A710" s="2" t="s">
        <v>1851</v>
      </c>
      <c r="B710" s="2" t="s">
        <v>1851</v>
      </c>
      <c r="C710" s="2" t="s">
        <v>32</v>
      </c>
      <c r="D710" s="2" t="s">
        <v>33</v>
      </c>
      <c r="E710" s="5" t="s">
        <v>151</v>
      </c>
      <c r="F710" s="3" t="s">
        <v>152</v>
      </c>
      <c r="G710" s="3" t="s">
        <v>36</v>
      </c>
      <c r="H710" s="2" t="s">
        <v>56</v>
      </c>
      <c r="I710" s="2" t="s">
        <v>1901</v>
      </c>
      <c r="J710" s="3" t="str">
        <f>HYPERLINK("https://www.boe.es/gazeta/dias/1831/06/14/pdfs/GMD-1831-73.pdf#page=1","Abrir facsímil")</f>
        <v>Abrir facsímil</v>
      </c>
      <c r="K710" s="3" t="s">
        <v>58</v>
      </c>
    </row>
    <row r="711" spans="1:11" ht="42" customHeight="1">
      <c r="A711" s="2" t="s">
        <v>1851</v>
      </c>
      <c r="B711" s="2" t="s">
        <v>1851</v>
      </c>
      <c r="C711" s="2" t="s">
        <v>32</v>
      </c>
      <c r="D711" s="2" t="s">
        <v>33</v>
      </c>
      <c r="E711" s="5" t="s">
        <v>361</v>
      </c>
      <c r="F711" s="3" t="s">
        <v>362</v>
      </c>
      <c r="G711" s="3" t="s">
        <v>1902</v>
      </c>
      <c r="H711" s="2" t="s">
        <v>56</v>
      </c>
      <c r="I711" s="2" t="s">
        <v>1903</v>
      </c>
      <c r="J711" s="3" t="str">
        <f>HYPERLINK("https://www.boe.es/gazeta/dias/1831/06/18/pdfs/GMD-1831-75.pdf#page=4","Abrir facsímil")</f>
        <v>Abrir facsímil</v>
      </c>
      <c r="K711" s="3" t="s">
        <v>58</v>
      </c>
    </row>
    <row r="712" spans="1:11" ht="42" customHeight="1">
      <c r="A712" s="2" t="s">
        <v>1851</v>
      </c>
      <c r="B712" s="2" t="s">
        <v>1851</v>
      </c>
      <c r="C712" s="2" t="s">
        <v>32</v>
      </c>
      <c r="D712" s="2" t="s">
        <v>33</v>
      </c>
      <c r="E712" s="5" t="s">
        <v>361</v>
      </c>
      <c r="F712" s="3" t="s">
        <v>362</v>
      </c>
      <c r="G712" s="3" t="s">
        <v>62</v>
      </c>
      <c r="H712" s="2" t="s">
        <v>56</v>
      </c>
      <c r="I712" s="2" t="s">
        <v>1904</v>
      </c>
      <c r="J712" s="3" t="str">
        <f>HYPERLINK("https://www.boe.es/gazeta/dias/1831/06/18/pdfs/GMD-1831-75.pdf#page=2","Abrir facsímil")</f>
        <v>Abrir facsímil</v>
      </c>
      <c r="K712" s="3" t="s">
        <v>58</v>
      </c>
    </row>
    <row r="713" spans="1:11" ht="42" customHeight="1">
      <c r="A713" s="2" t="s">
        <v>1905</v>
      </c>
      <c r="B713" s="2" t="s">
        <v>1905</v>
      </c>
      <c r="C713" s="2" t="s">
        <v>81</v>
      </c>
      <c r="D713" s="2" t="s">
        <v>18</v>
      </c>
      <c r="E713" s="5" t="s">
        <v>613</v>
      </c>
      <c r="F713" s="3" t="s">
        <v>614</v>
      </c>
      <c r="G713" s="3" t="s">
        <v>36</v>
      </c>
      <c r="H713" s="2" t="s">
        <v>56</v>
      </c>
      <c r="I713" s="2" t="s">
        <v>1906</v>
      </c>
      <c r="J713" s="3" t="str">
        <f>HYPERLINK("https://www.boe.es/gazeta/dias/1831/06/21/pdfs/GMD-1831-76.pdf#page=1","Abrir facsímil")</f>
        <v>Abrir facsímil</v>
      </c>
      <c r="K713" s="3" t="s">
        <v>58</v>
      </c>
    </row>
    <row r="714" spans="1:11" ht="42" customHeight="1">
      <c r="A714" s="2" t="s">
        <v>1851</v>
      </c>
      <c r="B714" s="2" t="s">
        <v>1851</v>
      </c>
      <c r="C714" s="2" t="s">
        <v>32</v>
      </c>
      <c r="D714" s="2" t="s">
        <v>33</v>
      </c>
      <c r="E714" s="5" t="s">
        <v>613</v>
      </c>
      <c r="F714" s="3" t="s">
        <v>614</v>
      </c>
      <c r="G714" s="3" t="s">
        <v>55</v>
      </c>
      <c r="H714" s="2" t="s">
        <v>56</v>
      </c>
      <c r="I714" s="2" t="s">
        <v>1907</v>
      </c>
      <c r="J714" s="3" t="str">
        <f>HYPERLINK("https://www.boe.es/gazeta/dias/1831/06/21/pdfs/GMD-1831-76.pdf#page=3","Abrir facsímil")</f>
        <v>Abrir facsímil</v>
      </c>
      <c r="K714" s="3" t="s">
        <v>58</v>
      </c>
    </row>
    <row r="715" spans="1:11" ht="42" customHeight="1">
      <c r="A715" s="2" t="s">
        <v>1851</v>
      </c>
      <c r="B715" s="2" t="s">
        <v>1851</v>
      </c>
      <c r="C715" s="2" t="s">
        <v>32</v>
      </c>
      <c r="D715" s="2" t="s">
        <v>33</v>
      </c>
      <c r="E715" s="5" t="s">
        <v>272</v>
      </c>
      <c r="F715" s="3" t="s">
        <v>273</v>
      </c>
      <c r="G715" s="3" t="s">
        <v>36</v>
      </c>
      <c r="H715" s="2" t="s">
        <v>56</v>
      </c>
      <c r="I715" s="2" t="s">
        <v>1908</v>
      </c>
      <c r="J715" s="3" t="str">
        <f>HYPERLINK("https://www.boe.es/gazeta/dias/1831/06/28/pdfs/GMD-1831-79.pdf#page=1","Abrir facsímil")</f>
        <v>Abrir facsímil</v>
      </c>
      <c r="K715" s="3" t="s">
        <v>58</v>
      </c>
    </row>
    <row r="716" spans="1:11" ht="42" customHeight="1">
      <c r="A716" s="2" t="s">
        <v>1851</v>
      </c>
      <c r="B716" s="2" t="s">
        <v>1851</v>
      </c>
      <c r="C716" s="2" t="s">
        <v>157</v>
      </c>
      <c r="D716" s="2" t="s">
        <v>18</v>
      </c>
      <c r="E716" s="5" t="s">
        <v>795</v>
      </c>
      <c r="F716" s="3" t="s">
        <v>796</v>
      </c>
      <c r="G716" s="3" t="s">
        <v>76</v>
      </c>
      <c r="H716" s="2" t="s">
        <v>56</v>
      </c>
      <c r="I716" s="2" t="s">
        <v>1909</v>
      </c>
      <c r="J716" s="3" t="str">
        <f>HYPERLINK("https://www.boe.es/gazeta/dias/1831/07/02/pdfs/GMD-1831-81.pdf#page=5","Abrir facsímil")</f>
        <v>Abrir facsímil</v>
      </c>
      <c r="K716" s="3" t="s">
        <v>58</v>
      </c>
    </row>
    <row r="717" spans="1:11" ht="42" customHeight="1">
      <c r="A717" s="2" t="s">
        <v>1851</v>
      </c>
      <c r="B717" s="2" t="s">
        <v>1851</v>
      </c>
      <c r="C717" s="2" t="s">
        <v>32</v>
      </c>
      <c r="D717" s="2" t="s">
        <v>33</v>
      </c>
      <c r="E717" s="5" t="s">
        <v>795</v>
      </c>
      <c r="F717" s="3" t="s">
        <v>796</v>
      </c>
      <c r="G717" s="3" t="s">
        <v>250</v>
      </c>
      <c r="H717" s="2" t="s">
        <v>56</v>
      </c>
      <c r="I717" s="2" t="s">
        <v>1910</v>
      </c>
      <c r="J717" s="3" t="str">
        <f>HYPERLINK("https://www.boe.es/gazeta/dias/1831/07/02/pdfs/GMD-1831-81.pdf#page=7","Abrir facsímil")</f>
        <v>Abrir facsímil</v>
      </c>
      <c r="K717" s="3" t="s">
        <v>58</v>
      </c>
    </row>
    <row r="718" spans="1:11" ht="42" customHeight="1">
      <c r="A718" s="2" t="s">
        <v>1851</v>
      </c>
      <c r="B718" s="2" t="s">
        <v>1851</v>
      </c>
      <c r="C718" s="2" t="s">
        <v>32</v>
      </c>
      <c r="D718" s="2" t="s">
        <v>33</v>
      </c>
      <c r="E718" s="5" t="s">
        <v>105</v>
      </c>
      <c r="F718" s="3" t="s">
        <v>106</v>
      </c>
      <c r="G718" s="3" t="s">
        <v>62</v>
      </c>
      <c r="H718" s="2" t="s">
        <v>56</v>
      </c>
      <c r="I718" s="2" t="s">
        <v>1911</v>
      </c>
      <c r="J718" s="3" t="str">
        <f>HYPERLINK("https://www.boe.es/gazeta/dias/1831/07/05/pdfs/GMD-1831-82.pdf#page=2","Abrir facsímil")</f>
        <v>Abrir facsímil</v>
      </c>
      <c r="K718" s="3" t="s">
        <v>58</v>
      </c>
    </row>
    <row r="719" spans="1:11" ht="42" customHeight="1">
      <c r="A719" s="2" t="s">
        <v>1851</v>
      </c>
      <c r="B719" s="2" t="s">
        <v>1851</v>
      </c>
      <c r="C719" s="2" t="s">
        <v>32</v>
      </c>
      <c r="D719" s="2" t="s">
        <v>33</v>
      </c>
      <c r="E719" s="5" t="s">
        <v>72</v>
      </c>
      <c r="F719" s="3" t="s">
        <v>73</v>
      </c>
      <c r="G719" s="3" t="s">
        <v>36</v>
      </c>
      <c r="H719" s="2" t="s">
        <v>56</v>
      </c>
      <c r="I719" s="2" t="s">
        <v>1912</v>
      </c>
      <c r="J719" s="3" t="str">
        <f>HYPERLINK("https://www.boe.es/gazeta/dias/1831/07/09/pdfs/GMD-1831-84.pdf#page=1","Abrir facsímil")</f>
        <v>Abrir facsímil</v>
      </c>
      <c r="K719" s="3" t="s">
        <v>58</v>
      </c>
    </row>
    <row r="720" spans="1:11" ht="42" customHeight="1">
      <c r="A720" s="2" t="s">
        <v>1851</v>
      </c>
      <c r="B720" s="2" t="s">
        <v>1851</v>
      </c>
      <c r="C720" s="2" t="s">
        <v>32</v>
      </c>
      <c r="D720" s="2" t="s">
        <v>33</v>
      </c>
      <c r="E720" s="5" t="s">
        <v>845</v>
      </c>
      <c r="F720" s="3" t="s">
        <v>846</v>
      </c>
      <c r="G720" s="3" t="s">
        <v>36</v>
      </c>
      <c r="H720" s="2" t="s">
        <v>56</v>
      </c>
      <c r="I720" s="2" t="s">
        <v>1913</v>
      </c>
      <c r="J720" s="3" t="str">
        <f>HYPERLINK("https://www.boe.es/gazeta/dias/1831/07/12/pdfs/GMD-1831-85.pdf#page=1","Abrir facsímil")</f>
        <v>Abrir facsímil</v>
      </c>
      <c r="K720" s="3" t="s">
        <v>58</v>
      </c>
    </row>
    <row r="721" spans="1:11" ht="42" customHeight="1">
      <c r="A721" s="2" t="s">
        <v>1851</v>
      </c>
      <c r="B721" s="2" t="s">
        <v>1851</v>
      </c>
      <c r="C721" s="2" t="s">
        <v>32</v>
      </c>
      <c r="D721" s="2" t="s">
        <v>33</v>
      </c>
      <c r="E721" s="5" t="s">
        <v>41</v>
      </c>
      <c r="F721" s="3" t="s">
        <v>42</v>
      </c>
      <c r="G721" s="3" t="s">
        <v>36</v>
      </c>
      <c r="H721" s="2" t="s">
        <v>56</v>
      </c>
      <c r="I721" s="2" t="s">
        <v>1914</v>
      </c>
      <c r="J721" s="3" t="str">
        <f>HYPERLINK("https://www.boe.es/gazeta/dias/1831/07/14/pdfs/GMD-1831-86.pdf#page=1","Abrir facsímil")</f>
        <v>Abrir facsímil</v>
      </c>
      <c r="K721" s="3" t="s">
        <v>58</v>
      </c>
    </row>
    <row r="722" spans="1:11" ht="42" customHeight="1">
      <c r="A722" s="2" t="s">
        <v>1851</v>
      </c>
      <c r="B722" s="2" t="s">
        <v>1851</v>
      </c>
      <c r="C722" s="2" t="s">
        <v>32</v>
      </c>
      <c r="D722" s="2" t="s">
        <v>33</v>
      </c>
      <c r="E722" s="5" t="s">
        <v>201</v>
      </c>
      <c r="F722" s="3" t="s">
        <v>202</v>
      </c>
      <c r="G722" s="3" t="s">
        <v>62</v>
      </c>
      <c r="H722" s="2" t="s">
        <v>56</v>
      </c>
      <c r="I722" s="2" t="s">
        <v>1915</v>
      </c>
      <c r="J722" s="3" t="str">
        <f>HYPERLINK("https://www.boe.es/gazeta/dias/1831/07/23/pdfs/GMD-1831-90.pdf#page=2","Abrir facsímil")</f>
        <v>Abrir facsímil</v>
      </c>
      <c r="K722" s="3" t="s">
        <v>58</v>
      </c>
    </row>
    <row r="723" spans="1:11" ht="42" customHeight="1">
      <c r="A723" s="2" t="s">
        <v>1916</v>
      </c>
      <c r="B723" s="2" t="s">
        <v>1916</v>
      </c>
      <c r="C723" s="2" t="s">
        <v>32</v>
      </c>
      <c r="D723" s="2" t="s">
        <v>33</v>
      </c>
      <c r="E723" s="5" t="s">
        <v>361</v>
      </c>
      <c r="F723" s="3" t="s">
        <v>362</v>
      </c>
      <c r="G723" s="3" t="s">
        <v>76</v>
      </c>
      <c r="H723" s="2" t="s">
        <v>56</v>
      </c>
      <c r="I723" s="2" t="s">
        <v>1917</v>
      </c>
      <c r="J723" s="3" t="str">
        <f>HYPERLINK("https://www.boe.es/gazeta/dias/1831/06/18/pdfs/GMD-1831-75.pdf#page=5","Abrir facsímil")</f>
        <v>Abrir facsímil</v>
      </c>
      <c r="K723" s="3" t="s">
        <v>58</v>
      </c>
    </row>
    <row r="724" spans="1:11" ht="42" customHeight="1">
      <c r="A724" s="2" t="s">
        <v>1918</v>
      </c>
      <c r="B724" s="2" t="s">
        <v>1918</v>
      </c>
      <c r="C724" s="2" t="s">
        <v>32</v>
      </c>
      <c r="D724" s="2" t="s">
        <v>33</v>
      </c>
      <c r="E724" s="5" t="s">
        <v>281</v>
      </c>
      <c r="F724" s="3" t="s">
        <v>282</v>
      </c>
      <c r="G724" s="3" t="s">
        <v>55</v>
      </c>
      <c r="H724" s="2" t="s">
        <v>56</v>
      </c>
      <c r="I724" s="2" t="s">
        <v>1919</v>
      </c>
      <c r="J724" s="3" t="str">
        <f>HYPERLINK("https://www.boe.es/gazeta/dias/1831/03/08/pdfs/GMD-1831-29.pdf#page=3","Abrir facsímil")</f>
        <v>Abrir facsímil</v>
      </c>
      <c r="K724" s="3" t="s">
        <v>58</v>
      </c>
    </row>
    <row r="725" spans="1:11" ht="42" customHeight="1">
      <c r="A725" s="2" t="s">
        <v>1920</v>
      </c>
      <c r="B725" s="2" t="s">
        <v>1920</v>
      </c>
      <c r="C725" s="2" t="s">
        <v>32</v>
      </c>
      <c r="D725" s="2" t="s">
        <v>33</v>
      </c>
      <c r="E725" s="5" t="s">
        <v>1356</v>
      </c>
      <c r="F725" s="3" t="s">
        <v>1357</v>
      </c>
      <c r="G725" s="3" t="s">
        <v>1921</v>
      </c>
      <c r="H725" s="2" t="s">
        <v>56</v>
      </c>
      <c r="I725" s="2" t="s">
        <v>1922</v>
      </c>
      <c r="J725" s="3" t="str">
        <f>HYPERLINK("https://www.boe.es/gazeta/dias/1831/03/19/pdfs/GMD-1831-36.pdf#page=2","Abrir facsímil")</f>
        <v>Abrir facsímil</v>
      </c>
      <c r="K725" s="3" t="s">
        <v>58</v>
      </c>
    </row>
    <row r="726" spans="1:11" ht="42" customHeight="1">
      <c r="A726" s="2" t="s">
        <v>1923</v>
      </c>
      <c r="B726" s="2" t="s">
        <v>1923</v>
      </c>
      <c r="C726" s="2" t="s">
        <v>32</v>
      </c>
      <c r="D726" s="2" t="s">
        <v>33</v>
      </c>
      <c r="E726" s="5" t="s">
        <v>872</v>
      </c>
      <c r="F726" s="3" t="s">
        <v>873</v>
      </c>
      <c r="G726" s="3" t="s">
        <v>36</v>
      </c>
      <c r="H726" s="2" t="s">
        <v>56</v>
      </c>
      <c r="I726" s="2" t="s">
        <v>1924</v>
      </c>
      <c r="J726" s="3" t="str">
        <f>HYPERLINK("https://www.boe.es/gazeta/dias/1831/02/22/pdfs/GMD-1831-23.pdf#page=1","Abrir facsímil")</f>
        <v>Abrir facsímil</v>
      </c>
      <c r="K726" s="3" t="s">
        <v>58</v>
      </c>
    </row>
    <row r="727" spans="1:11" ht="42" customHeight="1">
      <c r="A727" s="2" t="s">
        <v>1925</v>
      </c>
      <c r="B727" s="2" t="s">
        <v>1925</v>
      </c>
      <c r="C727" s="2" t="s">
        <v>32</v>
      </c>
      <c r="D727" s="2" t="s">
        <v>33</v>
      </c>
      <c r="E727" s="5" t="s">
        <v>105</v>
      </c>
      <c r="F727" s="3" t="s">
        <v>106</v>
      </c>
      <c r="G727" s="3" t="s">
        <v>62</v>
      </c>
      <c r="H727" s="2" t="s">
        <v>56</v>
      </c>
      <c r="I727" s="2" t="s">
        <v>1926</v>
      </c>
      <c r="J727" s="3" t="str">
        <f>HYPERLINK("https://www.boe.es/gazeta/dias/1831/07/05/pdfs/GMD-1831-82.pdf#page=2","Abrir facsímil")</f>
        <v>Abrir facsímil</v>
      </c>
      <c r="K727" s="3" t="s">
        <v>58</v>
      </c>
    </row>
    <row r="728" spans="1:11" ht="42" customHeight="1">
      <c r="A728" s="2" t="s">
        <v>1927</v>
      </c>
      <c r="B728" s="2" t="s">
        <v>1927</v>
      </c>
      <c r="C728" s="2" t="s">
        <v>32</v>
      </c>
      <c r="D728" s="2" t="s">
        <v>33</v>
      </c>
      <c r="E728" s="5" t="s">
        <v>1225</v>
      </c>
      <c r="F728" s="3" t="s">
        <v>1226</v>
      </c>
      <c r="G728" s="3" t="s">
        <v>62</v>
      </c>
      <c r="H728" s="2" t="s">
        <v>56</v>
      </c>
      <c r="I728" s="2" t="s">
        <v>1928</v>
      </c>
      <c r="J728" s="3" t="str">
        <f>HYPERLINK("https://www.boe.es/gazeta/dias/1831/05/24/pdfs/GMD-1831-64.pdf#page=2","Abrir facsímil")</f>
        <v>Abrir facsímil</v>
      </c>
      <c r="K728" s="3" t="s">
        <v>58</v>
      </c>
    </row>
    <row r="729" spans="1:11" ht="42" customHeight="1">
      <c r="A729" s="2" t="s">
        <v>1929</v>
      </c>
      <c r="B729" s="2" t="s">
        <v>1929</v>
      </c>
      <c r="C729" s="2" t="s">
        <v>32</v>
      </c>
      <c r="D729" s="2" t="s">
        <v>33</v>
      </c>
      <c r="E729" s="5" t="s">
        <v>234</v>
      </c>
      <c r="F729" s="3" t="s">
        <v>235</v>
      </c>
      <c r="G729" s="3" t="s">
        <v>62</v>
      </c>
      <c r="H729" s="2" t="s">
        <v>56</v>
      </c>
      <c r="I729" s="2" t="s">
        <v>1930</v>
      </c>
      <c r="J729" s="3" t="str">
        <f>HYPERLINK("https://www.boe.es/gazeta/dias/1831/06/25/pdfs/GMD-1831-78.pdf#page=2","Abrir facsímil")</f>
        <v>Abrir facsímil</v>
      </c>
      <c r="K729" s="3" t="s">
        <v>58</v>
      </c>
    </row>
    <row r="730" spans="1:11" ht="42" customHeight="1">
      <c r="A730" s="2" t="s">
        <v>1931</v>
      </c>
      <c r="B730" s="2" t="s">
        <v>1931</v>
      </c>
      <c r="C730" s="2" t="s">
        <v>32</v>
      </c>
      <c r="D730" s="2" t="s">
        <v>33</v>
      </c>
      <c r="E730" s="5" t="s">
        <v>361</v>
      </c>
      <c r="F730" s="3" t="s">
        <v>362</v>
      </c>
      <c r="G730" s="3" t="s">
        <v>62</v>
      </c>
      <c r="H730" s="2" t="s">
        <v>56</v>
      </c>
      <c r="I730" s="2" t="s">
        <v>1932</v>
      </c>
      <c r="J730" s="3" t="str">
        <f>HYPERLINK("https://www.boe.es/gazeta/dias/1831/06/18/pdfs/GMD-1831-75.pdf#page=2","Abrir facsímil")</f>
        <v>Abrir facsímil</v>
      </c>
      <c r="K730" s="3" t="s">
        <v>58</v>
      </c>
    </row>
    <row r="731" spans="1:11" ht="42" customHeight="1">
      <c r="A731" s="2" t="s">
        <v>1933</v>
      </c>
      <c r="B731" s="2" t="s">
        <v>1933</v>
      </c>
      <c r="C731" s="2" t="s">
        <v>17</v>
      </c>
      <c r="D731" s="2" t="s">
        <v>18</v>
      </c>
      <c r="E731" s="5" t="s">
        <v>19</v>
      </c>
      <c r="F731" s="3" t="s">
        <v>20</v>
      </c>
      <c r="G731" s="3" t="s">
        <v>76</v>
      </c>
      <c r="H731" s="2" t="s">
        <v>56</v>
      </c>
      <c r="I731" s="2" t="s">
        <v>1934</v>
      </c>
      <c r="J731" s="3" t="str">
        <f>HYPERLINK("https://www.boe.es/gazeta/dias/1831/05/14/pdfs/GMD-1831-60.pdf#page=5","Abrir facsímil")</f>
        <v>Abrir facsímil</v>
      </c>
      <c r="K731" s="3" t="s">
        <v>58</v>
      </c>
    </row>
    <row r="732" spans="1:11" ht="42" customHeight="1">
      <c r="A732" s="2" t="s">
        <v>1935</v>
      </c>
      <c r="B732" s="2" t="s">
        <v>1935</v>
      </c>
      <c r="C732" s="2" t="s">
        <v>17</v>
      </c>
      <c r="D732" s="2" t="s">
        <v>18</v>
      </c>
      <c r="E732" s="5" t="s">
        <v>228</v>
      </c>
      <c r="F732" s="3" t="s">
        <v>229</v>
      </c>
      <c r="G732" s="3" t="s">
        <v>55</v>
      </c>
      <c r="H732" s="2" t="s">
        <v>56</v>
      </c>
      <c r="I732" s="2" t="s">
        <v>1936</v>
      </c>
      <c r="J732" s="3" t="str">
        <f>HYPERLINK("https://www.boe.es/gazeta/dias/1831/06/07/pdfs/GMD-1831-70.pdf#page=3","Abrir facsímil")</f>
        <v>Abrir facsímil</v>
      </c>
      <c r="K732" s="3" t="s">
        <v>58</v>
      </c>
    </row>
    <row r="733" spans="1:11" ht="42" customHeight="1">
      <c r="A733" s="2" t="s">
        <v>1937</v>
      </c>
      <c r="B733" s="2" t="s">
        <v>1937</v>
      </c>
      <c r="C733" s="2" t="s">
        <v>32</v>
      </c>
      <c r="D733" s="2" t="s">
        <v>33</v>
      </c>
      <c r="E733" s="5" t="s">
        <v>387</v>
      </c>
      <c r="F733" s="3" t="s">
        <v>388</v>
      </c>
      <c r="G733" s="3" t="s">
        <v>55</v>
      </c>
      <c r="H733" s="2" t="s">
        <v>56</v>
      </c>
      <c r="I733" s="2" t="s">
        <v>1938</v>
      </c>
      <c r="J733" s="3" t="str">
        <f>HYPERLINK("https://www.boe.es/gazeta/dias/1831/02/26/pdfs/GMD-1831-25.pdf#page=3","Abrir facsímil")</f>
        <v>Abrir facsímil</v>
      </c>
      <c r="K733" s="3" t="s">
        <v>58</v>
      </c>
    </row>
    <row r="734" spans="1:11" ht="42" customHeight="1">
      <c r="A734" s="2" t="s">
        <v>1939</v>
      </c>
      <c r="B734" s="2" t="s">
        <v>1940</v>
      </c>
      <c r="C734" s="2" t="s">
        <v>81</v>
      </c>
      <c r="D734" s="2" t="s">
        <v>18</v>
      </c>
      <c r="E734" s="5" t="s">
        <v>1100</v>
      </c>
      <c r="F734" s="3" t="s">
        <v>1101</v>
      </c>
      <c r="G734" s="3" t="s">
        <v>21</v>
      </c>
      <c r="H734" s="2" t="s">
        <v>56</v>
      </c>
      <c r="I734" s="2" t="s">
        <v>1941</v>
      </c>
      <c r="J734" s="3" t="str">
        <f>HYPERLINK("https://www.boe.es/gazeta/dias/1831/02/03/pdfs/GMD-1831-15.pdf#page=4","Abrir facsímil")</f>
        <v>Abrir facsímil</v>
      </c>
      <c r="K734" s="3" t="s">
        <v>58</v>
      </c>
    </row>
    <row r="735" spans="1:11" ht="42" customHeight="1">
      <c r="A735" s="2" t="s">
        <v>1942</v>
      </c>
      <c r="B735" s="2" t="s">
        <v>1943</v>
      </c>
      <c r="C735" s="2" t="s">
        <v>81</v>
      </c>
      <c r="D735" s="2" t="s">
        <v>18</v>
      </c>
      <c r="E735" s="5" t="s">
        <v>105</v>
      </c>
      <c r="F735" s="3" t="s">
        <v>106</v>
      </c>
      <c r="G735" s="3" t="s">
        <v>107</v>
      </c>
      <c r="H735" s="2" t="s">
        <v>56</v>
      </c>
      <c r="I735" s="2" t="s">
        <v>1944</v>
      </c>
      <c r="J735" s="3" t="str">
        <f>HYPERLINK("https://www.boe.es/gazeta/dias/1831/07/05/pdfs/GMD-1831-82.pdf#page=4","Abrir facsímil")</f>
        <v>Abrir facsímil</v>
      </c>
      <c r="K735" s="3" t="s">
        <v>58</v>
      </c>
    </row>
    <row r="736" spans="1:11" ht="42" customHeight="1">
      <c r="A736" s="2" t="s">
        <v>1945</v>
      </c>
      <c r="B736" s="2" t="s">
        <v>1946</v>
      </c>
      <c r="C736" s="2" t="s">
        <v>32</v>
      </c>
      <c r="D736" s="2" t="s">
        <v>33</v>
      </c>
      <c r="E736" s="5" t="s">
        <v>118</v>
      </c>
      <c r="F736" s="3" t="s">
        <v>119</v>
      </c>
      <c r="G736" s="3" t="s">
        <v>21</v>
      </c>
      <c r="H736" s="2" t="s">
        <v>56</v>
      </c>
      <c r="I736" s="2" t="s">
        <v>1947</v>
      </c>
      <c r="J736" s="3" t="str">
        <f>HYPERLINK("https://www.boe.es/gazeta/dias/1831/09/10/pdfs/GMD-1831-112.pdf#page=4","Abrir facsímil")</f>
        <v>Abrir facsímil</v>
      </c>
      <c r="K736" s="3" t="s">
        <v>58</v>
      </c>
    </row>
    <row r="737" spans="1:11" ht="42" customHeight="1">
      <c r="A737" s="2" t="s">
        <v>1948</v>
      </c>
      <c r="B737" s="2" t="s">
        <v>1948</v>
      </c>
      <c r="C737" s="2" t="s">
        <v>32</v>
      </c>
      <c r="D737" s="2" t="s">
        <v>33</v>
      </c>
      <c r="E737" s="5" t="s">
        <v>1606</v>
      </c>
      <c r="F737" s="3" t="s">
        <v>1607</v>
      </c>
      <c r="G737" s="3" t="s">
        <v>36</v>
      </c>
      <c r="H737" s="2" t="s">
        <v>56</v>
      </c>
      <c r="I737" s="2" t="s">
        <v>1949</v>
      </c>
      <c r="J737" s="3" t="str">
        <f>HYPERLINK("https://www.boe.es/gazeta/dias/1831/04/21/pdfs/GMD-1831-50.pdf#page=1","Abrir facsímil")</f>
        <v>Abrir facsímil</v>
      </c>
      <c r="K737" s="3" t="s">
        <v>58</v>
      </c>
    </row>
    <row r="738" spans="1:11" ht="42" customHeight="1">
      <c r="A738" s="2" t="s">
        <v>1950</v>
      </c>
      <c r="B738" s="2" t="s">
        <v>1950</v>
      </c>
      <c r="C738" s="2" t="s">
        <v>32</v>
      </c>
      <c r="D738" s="2" t="s">
        <v>33</v>
      </c>
      <c r="E738" s="5" t="s">
        <v>82</v>
      </c>
      <c r="F738" s="3" t="s">
        <v>83</v>
      </c>
      <c r="G738" s="3" t="s">
        <v>62</v>
      </c>
      <c r="H738" s="2" t="s">
        <v>56</v>
      </c>
      <c r="I738" s="2" t="s">
        <v>1951</v>
      </c>
      <c r="J738" s="3" t="str">
        <f>HYPERLINK("https://www.boe.es/gazeta/dias/1831/08/23/pdfs/GMD-1831-103.pdf#page=2","Abrir facsímil")</f>
        <v>Abrir facsímil</v>
      </c>
      <c r="K738" s="3" t="s">
        <v>58</v>
      </c>
    </row>
    <row r="739" spans="1:11" ht="42" customHeight="1">
      <c r="A739" s="2" t="s">
        <v>1952</v>
      </c>
      <c r="B739" s="2" t="s">
        <v>1952</v>
      </c>
      <c r="C739" s="2" t="s">
        <v>32</v>
      </c>
      <c r="D739" s="2" t="s">
        <v>33</v>
      </c>
      <c r="E739" s="5" t="s">
        <v>439</v>
      </c>
      <c r="F739" s="3" t="s">
        <v>440</v>
      </c>
      <c r="G739" s="3" t="s">
        <v>36</v>
      </c>
      <c r="H739" s="2" t="s">
        <v>56</v>
      </c>
      <c r="I739" s="2" t="s">
        <v>1953</v>
      </c>
      <c r="J739" s="3" t="str">
        <f>HYPERLINK("https://www.boe.es/gazeta/dias/1831/05/03/pdfs/GMD-1831-55.pdf#page=1","Abrir facsímil")</f>
        <v>Abrir facsímil</v>
      </c>
      <c r="K739" s="3" t="s">
        <v>58</v>
      </c>
    </row>
    <row r="740" spans="1:11" ht="42" customHeight="1">
      <c r="A740" s="2" t="s">
        <v>1954</v>
      </c>
      <c r="B740" s="2" t="s">
        <v>1954</v>
      </c>
      <c r="C740" s="2" t="s">
        <v>32</v>
      </c>
      <c r="D740" s="2" t="s">
        <v>33</v>
      </c>
      <c r="E740" s="5" t="s">
        <v>334</v>
      </c>
      <c r="F740" s="3" t="s">
        <v>335</v>
      </c>
      <c r="G740" s="3" t="s">
        <v>768</v>
      </c>
      <c r="H740" s="2" t="s">
        <v>56</v>
      </c>
      <c r="I740" s="2" t="s">
        <v>1955</v>
      </c>
      <c r="J740" s="3" t="str">
        <f>HYPERLINK("https://www.boe.es/gazeta/dias/1831/03/26/pdfs/GMD-1831-39.pdf#page=2","Abrir facsímil")</f>
        <v>Abrir facsímil</v>
      </c>
      <c r="K740" s="3" t="s">
        <v>58</v>
      </c>
    </row>
    <row r="741" spans="1:11" ht="42" customHeight="1">
      <c r="A741" s="2" t="s">
        <v>1956</v>
      </c>
      <c r="B741" s="2" t="s">
        <v>1956</v>
      </c>
      <c r="C741" s="2" t="s">
        <v>32</v>
      </c>
      <c r="D741" s="2" t="s">
        <v>33</v>
      </c>
      <c r="E741" s="5" t="s">
        <v>969</v>
      </c>
      <c r="F741" s="3" t="s">
        <v>970</v>
      </c>
      <c r="G741" s="3" t="s">
        <v>36</v>
      </c>
      <c r="H741" s="2" t="s">
        <v>56</v>
      </c>
      <c r="I741" s="2" t="s">
        <v>1957</v>
      </c>
      <c r="J741" s="3" t="str">
        <f>HYPERLINK("https://www.boe.es/gazeta/dias/1831/02/24/pdfs/GMD-1831-24.pdf#page=1","Abrir facsímil")</f>
        <v>Abrir facsímil</v>
      </c>
      <c r="K741" s="3" t="s">
        <v>58</v>
      </c>
    </row>
    <row r="742" spans="1:11" ht="42" customHeight="1">
      <c r="A742" s="2" t="s">
        <v>1958</v>
      </c>
      <c r="B742" s="2" t="s">
        <v>1959</v>
      </c>
      <c r="C742" s="2" t="s">
        <v>32</v>
      </c>
      <c r="D742" s="2" t="s">
        <v>33</v>
      </c>
      <c r="E742" s="5" t="s">
        <v>46</v>
      </c>
      <c r="F742" s="3" t="s">
        <v>47</v>
      </c>
      <c r="G742" s="3" t="s">
        <v>21</v>
      </c>
      <c r="H742" s="2" t="s">
        <v>56</v>
      </c>
      <c r="I742" s="2" t="s">
        <v>1960</v>
      </c>
      <c r="J742" s="3" t="str">
        <f>HYPERLINK("https://www.boe.es/gazeta/dias/1831/09/01/pdfs/GMD-1831-107.pdf#page=4","Abrir facsímil")</f>
        <v>Abrir facsímil</v>
      </c>
      <c r="K742" s="3" t="s">
        <v>58</v>
      </c>
    </row>
    <row r="743" spans="1:11" ht="42" customHeight="1">
      <c r="A743" s="2" t="s">
        <v>1961</v>
      </c>
      <c r="B743" s="2" t="s">
        <v>1961</v>
      </c>
      <c r="C743" s="2" t="s">
        <v>32</v>
      </c>
      <c r="D743" s="2" t="s">
        <v>33</v>
      </c>
      <c r="E743" s="5" t="s">
        <v>875</v>
      </c>
      <c r="F743" s="3" t="s">
        <v>876</v>
      </c>
      <c r="G743" s="3" t="s">
        <v>36</v>
      </c>
      <c r="H743" s="2" t="s">
        <v>56</v>
      </c>
      <c r="I743" s="2" t="s">
        <v>1962</v>
      </c>
      <c r="J743" s="3" t="str">
        <f>HYPERLINK("https://www.boe.es/gazeta/dias/1831/10/25/pdfs/GMD-1831-131.pdf#page=1","Abrir facsímil")</f>
        <v>Abrir facsímil</v>
      </c>
      <c r="K743" s="3" t="s">
        <v>58</v>
      </c>
    </row>
    <row r="744" spans="1:11" ht="42" customHeight="1">
      <c r="A744" s="2" t="s">
        <v>1963</v>
      </c>
      <c r="B744" s="2" t="s">
        <v>1963</v>
      </c>
      <c r="C744" s="2" t="s">
        <v>32</v>
      </c>
      <c r="D744" s="2" t="s">
        <v>33</v>
      </c>
      <c r="E744" s="5" t="s">
        <v>578</v>
      </c>
      <c r="F744" s="3" t="s">
        <v>579</v>
      </c>
      <c r="G744" s="3" t="s">
        <v>36</v>
      </c>
      <c r="H744" s="2" t="s">
        <v>56</v>
      </c>
      <c r="I744" s="2" t="s">
        <v>1964</v>
      </c>
      <c r="J744" s="3" t="str">
        <f>HYPERLINK("https://www.boe.es/gazeta/dias/1831/11/17/pdfs/GMD-1831-141.pdf#page=1","Abrir facsímil")</f>
        <v>Abrir facsímil</v>
      </c>
      <c r="K744" s="3" t="s">
        <v>58</v>
      </c>
    </row>
    <row r="745" spans="1:11" ht="42" customHeight="1">
      <c r="A745" s="2" t="s">
        <v>1965</v>
      </c>
      <c r="B745" s="2" t="s">
        <v>1965</v>
      </c>
      <c r="C745" s="2" t="s">
        <v>32</v>
      </c>
      <c r="D745" s="2" t="s">
        <v>33</v>
      </c>
      <c r="E745" s="5" t="s">
        <v>822</v>
      </c>
      <c r="F745" s="3" t="s">
        <v>823</v>
      </c>
      <c r="G745" s="3" t="s">
        <v>36</v>
      </c>
      <c r="H745" s="2" t="s">
        <v>56</v>
      </c>
      <c r="I745" s="2" t="s">
        <v>1966</v>
      </c>
      <c r="J745" s="3" t="str">
        <f>HYPERLINK("https://www.boe.es/gazeta/dias/1831/09/08/pdfs/GMD-1831-111.pdf#page=1","Abrir facsímil")</f>
        <v>Abrir facsímil</v>
      </c>
      <c r="K745" s="3" t="s">
        <v>58</v>
      </c>
    </row>
    <row r="746" spans="1:11" ht="42" customHeight="1">
      <c r="A746" s="2" t="s">
        <v>1967</v>
      </c>
      <c r="B746" s="2" t="s">
        <v>1967</v>
      </c>
      <c r="C746" s="2" t="s">
        <v>32</v>
      </c>
      <c r="D746" s="2" t="s">
        <v>33</v>
      </c>
      <c r="E746" s="5" t="s">
        <v>85</v>
      </c>
      <c r="F746" s="3" t="s">
        <v>86</v>
      </c>
      <c r="G746" s="3" t="s">
        <v>36</v>
      </c>
      <c r="H746" s="2" t="s">
        <v>56</v>
      </c>
      <c r="I746" s="2" t="s">
        <v>1968</v>
      </c>
      <c r="J746" s="3" t="str">
        <f>HYPERLINK("https://www.boe.es/gazeta/dias/1831/09/20/pdfs/GMD-1831-116.pdf#page=1","Abrir facsímil")</f>
        <v>Abrir facsímil</v>
      </c>
      <c r="K746" s="3" t="s">
        <v>58</v>
      </c>
    </row>
    <row r="747" spans="1:11" ht="42" customHeight="1">
      <c r="A747" s="2" t="s">
        <v>1969</v>
      </c>
      <c r="B747" s="2" t="s">
        <v>1969</v>
      </c>
      <c r="C747" s="2" t="s">
        <v>32</v>
      </c>
      <c r="D747" s="2" t="s">
        <v>33</v>
      </c>
      <c r="E747" s="5" t="s">
        <v>851</v>
      </c>
      <c r="F747" s="3" t="s">
        <v>852</v>
      </c>
      <c r="G747" s="3" t="s">
        <v>21</v>
      </c>
      <c r="H747" s="2" t="s">
        <v>56</v>
      </c>
      <c r="I747" s="2" t="s">
        <v>1970</v>
      </c>
      <c r="J747" s="3" t="str">
        <f>HYPERLINK("https://www.boe.es/gazeta/dias/1831/01/13/pdfs/GMD-1831-6.pdf#page=4","Abrir facsímil")</f>
        <v>Abrir facsímil</v>
      </c>
      <c r="K747" s="3" t="s">
        <v>58</v>
      </c>
    </row>
    <row r="748" spans="1:11" ht="42" customHeight="1">
      <c r="A748" s="2" t="s">
        <v>1969</v>
      </c>
      <c r="B748" s="2" t="s">
        <v>1969</v>
      </c>
      <c r="C748" s="2" t="s">
        <v>17</v>
      </c>
      <c r="D748" s="2" t="s">
        <v>18</v>
      </c>
      <c r="E748" s="5" t="s">
        <v>34</v>
      </c>
      <c r="F748" s="3" t="s">
        <v>35</v>
      </c>
      <c r="G748" s="3" t="s">
        <v>131</v>
      </c>
      <c r="H748" s="2" t="s">
        <v>56</v>
      </c>
      <c r="I748" s="2" t="s">
        <v>1971</v>
      </c>
      <c r="J748" s="3" t="str">
        <f>HYPERLINK("https://www.boe.es/gazeta/dias/1831/11/19/pdfs/GMD-1831-142.pdf#page=6","Abrir facsímil")</f>
        <v>Abrir facsímil</v>
      </c>
      <c r="K748" s="3" t="s">
        <v>58</v>
      </c>
    </row>
    <row r="749" spans="1:11" ht="42" customHeight="1">
      <c r="A749" s="2" t="s">
        <v>1972</v>
      </c>
      <c r="B749" s="2" t="s">
        <v>1972</v>
      </c>
      <c r="C749" s="2" t="s">
        <v>32</v>
      </c>
      <c r="D749" s="2" t="s">
        <v>33</v>
      </c>
      <c r="E749" s="5" t="s">
        <v>487</v>
      </c>
      <c r="F749" s="3" t="s">
        <v>488</v>
      </c>
      <c r="G749" s="3" t="s">
        <v>21</v>
      </c>
      <c r="H749" s="2" t="s">
        <v>56</v>
      </c>
      <c r="I749" s="2" t="s">
        <v>1973</v>
      </c>
      <c r="J749" s="3" t="str">
        <f>HYPERLINK("https://www.boe.es/gazeta/dias/1831/02/15/pdfs/GMD-1831-20.pdf#page=4","Abrir facsímil")</f>
        <v>Abrir facsímil</v>
      </c>
      <c r="K749" s="3" t="s">
        <v>58</v>
      </c>
    </row>
    <row r="750" spans="1:11" ht="42" customHeight="1">
      <c r="A750" s="2" t="s">
        <v>1974</v>
      </c>
      <c r="B750" s="2" t="s">
        <v>1974</v>
      </c>
      <c r="C750" s="2" t="s">
        <v>51</v>
      </c>
      <c r="D750" s="2" t="s">
        <v>52</v>
      </c>
      <c r="E750" s="5" t="s">
        <v>297</v>
      </c>
      <c r="F750" s="3" t="s">
        <v>298</v>
      </c>
      <c r="G750" s="3" t="s">
        <v>299</v>
      </c>
      <c r="H750" s="2" t="s">
        <v>56</v>
      </c>
      <c r="I750" s="2" t="s">
        <v>1975</v>
      </c>
      <c r="J750" s="3" t="str">
        <f>HYPERLINK("https://www.boe.es/gazeta/dias/1831/11/24/pdfs/GMD-1831-144.pdf#page=4","Abrir facsímil")</f>
        <v>Abrir facsímil</v>
      </c>
      <c r="K750" s="3" t="s">
        <v>58</v>
      </c>
    </row>
    <row r="751" spans="1:11" ht="42" customHeight="1">
      <c r="A751" s="2" t="s">
        <v>1976</v>
      </c>
      <c r="B751" s="2" t="s">
        <v>1977</v>
      </c>
      <c r="C751" s="2" t="s">
        <v>51</v>
      </c>
      <c r="D751" s="2" t="s">
        <v>52</v>
      </c>
      <c r="E751" s="5" t="s">
        <v>1719</v>
      </c>
      <c r="F751" s="3" t="s">
        <v>1720</v>
      </c>
      <c r="G751" s="3" t="s">
        <v>36</v>
      </c>
      <c r="H751" s="2" t="s">
        <v>56</v>
      </c>
      <c r="I751" s="2" t="s">
        <v>1978</v>
      </c>
      <c r="J751" s="3" t="str">
        <f>HYPERLINK("https://www.boe.es/gazeta/dias/1831/11/15/pdfs/GMD-1831-140.pdf#page=1","Abrir facsímil")</f>
        <v>Abrir facsímil</v>
      </c>
      <c r="K751" s="3" t="s">
        <v>58</v>
      </c>
    </row>
    <row r="752" spans="1:11" ht="42" customHeight="1">
      <c r="A752" s="2" t="s">
        <v>1979</v>
      </c>
      <c r="B752" s="2" t="s">
        <v>1980</v>
      </c>
      <c r="C752" s="2" t="s">
        <v>32</v>
      </c>
      <c r="D752" s="2" t="s">
        <v>33</v>
      </c>
      <c r="E752" s="5" t="s">
        <v>1719</v>
      </c>
      <c r="F752" s="3" t="s">
        <v>1720</v>
      </c>
      <c r="G752" s="3" t="s">
        <v>36</v>
      </c>
      <c r="H752" s="2" t="s">
        <v>56</v>
      </c>
      <c r="I752" s="2" t="s">
        <v>1981</v>
      </c>
      <c r="J752" s="3" t="str">
        <f>HYPERLINK("https://www.boe.es/gazeta/dias/1831/11/15/pdfs/GMD-1831-140.pdf#page=1","Abrir facsímil")</f>
        <v>Abrir facsímil</v>
      </c>
      <c r="K752" s="3" t="s">
        <v>58</v>
      </c>
    </row>
    <row r="753" spans="1:11" ht="42" customHeight="1">
      <c r="A753" s="2" t="s">
        <v>1982</v>
      </c>
      <c r="B753" s="2" t="s">
        <v>1982</v>
      </c>
      <c r="C753" s="2" t="s">
        <v>40</v>
      </c>
      <c r="D753" s="2" t="s">
        <v>18</v>
      </c>
      <c r="E753" s="5" t="s">
        <v>1844</v>
      </c>
      <c r="F753" s="3" t="s">
        <v>1845</v>
      </c>
      <c r="G753" s="3" t="s">
        <v>21</v>
      </c>
      <c r="H753" s="2" t="s">
        <v>56</v>
      </c>
      <c r="I753" s="2" t="s">
        <v>1983</v>
      </c>
      <c r="J753" s="3" t="str">
        <f>HYPERLINK("https://www.boe.es/gazeta/dias/1831/01/22/pdfs/GMD-1831-10.pdf#page=4","Abrir facsímil")</f>
        <v>Abrir facsímil</v>
      </c>
      <c r="K753" s="3" t="s">
        <v>58</v>
      </c>
    </row>
    <row r="754" spans="1:11" ht="42" customHeight="1">
      <c r="A754" s="2" t="s">
        <v>1982</v>
      </c>
      <c r="B754" s="2" t="s">
        <v>1982</v>
      </c>
      <c r="C754" s="2" t="s">
        <v>32</v>
      </c>
      <c r="D754" s="2" t="s">
        <v>33</v>
      </c>
      <c r="E754" s="5" t="s">
        <v>391</v>
      </c>
      <c r="F754" s="3" t="s">
        <v>392</v>
      </c>
      <c r="G754" s="3" t="s">
        <v>21</v>
      </c>
      <c r="H754" s="2" t="s">
        <v>56</v>
      </c>
      <c r="I754" s="2" t="s">
        <v>1984</v>
      </c>
      <c r="J754" s="3" t="str">
        <f>HYPERLINK("https://www.boe.es/gazeta/dias/1831/03/15/pdfs/GMD-1831-34.pdf#page=4","Abrir facsímil")</f>
        <v>Abrir facsímil</v>
      </c>
      <c r="K754" s="3" t="s">
        <v>58</v>
      </c>
    </row>
    <row r="755" spans="1:11" ht="42" customHeight="1">
      <c r="A755" s="2" t="s">
        <v>1982</v>
      </c>
      <c r="B755" s="2" t="s">
        <v>1982</v>
      </c>
      <c r="C755" s="2" t="s">
        <v>67</v>
      </c>
      <c r="D755" s="2" t="s">
        <v>18</v>
      </c>
      <c r="E755" s="5" t="s">
        <v>259</v>
      </c>
      <c r="F755" s="3" t="s">
        <v>260</v>
      </c>
      <c r="G755" s="3" t="s">
        <v>36</v>
      </c>
      <c r="H755" s="2" t="s">
        <v>56</v>
      </c>
      <c r="I755" s="2" t="s">
        <v>1985</v>
      </c>
      <c r="J755" s="3" t="str">
        <f>HYPERLINK("https://www.boe.es/gazeta/dias/1831/11/03/pdfs/GMD-1831-135.pdf#page=1","Abrir facsímil")</f>
        <v>Abrir facsímil</v>
      </c>
      <c r="K755" s="3" t="s">
        <v>58</v>
      </c>
    </row>
    <row r="756" spans="1:11" ht="42" customHeight="1">
      <c r="A756" s="2" t="s">
        <v>1982</v>
      </c>
      <c r="B756" s="2" t="s">
        <v>1982</v>
      </c>
      <c r="C756" s="2" t="s">
        <v>32</v>
      </c>
      <c r="D756" s="2" t="s">
        <v>33</v>
      </c>
      <c r="E756" s="5" t="s">
        <v>903</v>
      </c>
      <c r="F756" s="3" t="s">
        <v>904</v>
      </c>
      <c r="G756" s="3" t="s">
        <v>36</v>
      </c>
      <c r="H756" s="2" t="s">
        <v>56</v>
      </c>
      <c r="I756" s="2" t="s">
        <v>1986</v>
      </c>
      <c r="J756" s="3" t="str">
        <f>HYPERLINK("https://www.boe.es/gazeta/dias/1831/12/10/pdfs/GMD-1831-152.pdf#page=1","Abrir facsímil")</f>
        <v>Abrir facsímil</v>
      </c>
      <c r="K756" s="3" t="s">
        <v>58</v>
      </c>
    </row>
    <row r="757" spans="1:11" ht="42" customHeight="1">
      <c r="A757" s="2" t="s">
        <v>1987</v>
      </c>
      <c r="B757" s="2" t="s">
        <v>1987</v>
      </c>
      <c r="C757" s="2" t="s">
        <v>17</v>
      </c>
      <c r="D757" s="2" t="s">
        <v>18</v>
      </c>
      <c r="E757" s="5" t="s">
        <v>1100</v>
      </c>
      <c r="F757" s="3" t="s">
        <v>1101</v>
      </c>
      <c r="G757" s="3" t="s">
        <v>21</v>
      </c>
      <c r="H757" s="2" t="s">
        <v>56</v>
      </c>
      <c r="I757" s="2" t="s">
        <v>1988</v>
      </c>
      <c r="J757" s="3" t="str">
        <f>HYPERLINK("https://www.boe.es/gazeta/dias/1831/02/03/pdfs/GMD-1831-15.pdf#page=4","Abrir facsímil")</f>
        <v>Abrir facsímil</v>
      </c>
      <c r="K757" s="3" t="s">
        <v>58</v>
      </c>
    </row>
    <row r="758" spans="1:11" ht="42" customHeight="1">
      <c r="A758" s="2" t="s">
        <v>1987</v>
      </c>
      <c r="B758" s="2" t="s">
        <v>1987</v>
      </c>
      <c r="C758" s="2" t="s">
        <v>81</v>
      </c>
      <c r="D758" s="2" t="s">
        <v>18</v>
      </c>
      <c r="E758" s="5" t="s">
        <v>670</v>
      </c>
      <c r="F758" s="3" t="s">
        <v>671</v>
      </c>
      <c r="G758" s="3" t="s">
        <v>606</v>
      </c>
      <c r="H758" s="2" t="s">
        <v>56</v>
      </c>
      <c r="I758" s="2" t="s">
        <v>1989</v>
      </c>
      <c r="J758" s="3" t="str">
        <f>HYPERLINK("https://www.boe.es/gazeta/dias/1831/06/09/pdfs/GMD-1831-71.pdf#page=8","Abrir facsímil")</f>
        <v>Abrir facsímil</v>
      </c>
      <c r="K758" s="3" t="s">
        <v>58</v>
      </c>
    </row>
    <row r="759" spans="1:11" ht="42" customHeight="1">
      <c r="A759" s="2" t="s">
        <v>1987</v>
      </c>
      <c r="B759" s="2" t="s">
        <v>1987</v>
      </c>
      <c r="C759" s="2" t="s">
        <v>17</v>
      </c>
      <c r="D759" s="2" t="s">
        <v>18</v>
      </c>
      <c r="E759" s="5" t="s">
        <v>547</v>
      </c>
      <c r="F759" s="3" t="s">
        <v>548</v>
      </c>
      <c r="G759" s="3" t="s">
        <v>1990</v>
      </c>
      <c r="H759" s="2" t="s">
        <v>56</v>
      </c>
      <c r="I759" s="2" t="s">
        <v>1991</v>
      </c>
      <c r="J759" s="3" t="str">
        <f>HYPERLINK("https://www.boe.es/gazeta/dias/1831/08/30/pdfs/GMD-1831-106.pdf#page=4","Abrir facsímil")</f>
        <v>Abrir facsímil</v>
      </c>
      <c r="K759" s="3" t="s">
        <v>58</v>
      </c>
    </row>
    <row r="760" spans="1:11" ht="42" customHeight="1">
      <c r="A760" s="2" t="s">
        <v>1992</v>
      </c>
      <c r="B760" s="2" t="s">
        <v>1993</v>
      </c>
      <c r="C760" s="2" t="s">
        <v>17</v>
      </c>
      <c r="D760" s="2" t="s">
        <v>18</v>
      </c>
      <c r="E760" s="5" t="s">
        <v>374</v>
      </c>
      <c r="F760" s="3" t="s">
        <v>375</v>
      </c>
      <c r="G760" s="3" t="s">
        <v>131</v>
      </c>
      <c r="H760" s="2" t="s">
        <v>56</v>
      </c>
      <c r="I760" s="2" t="s">
        <v>1994</v>
      </c>
      <c r="J760" s="3" t="str">
        <f>HYPERLINK("https://www.boe.es/gazeta/dias/1831/10/11/pdfs/GMD-1831-125.pdf#page=6","Abrir facsímil")</f>
        <v>Abrir facsímil</v>
      </c>
      <c r="K760" s="3" t="s">
        <v>58</v>
      </c>
    </row>
    <row r="761" spans="1:11" ht="42" customHeight="1">
      <c r="A761" s="2" t="s">
        <v>1995</v>
      </c>
      <c r="B761" s="2" t="s">
        <v>1995</v>
      </c>
      <c r="C761" s="2" t="s">
        <v>17</v>
      </c>
      <c r="D761" s="2" t="s">
        <v>18</v>
      </c>
      <c r="E761" s="5" t="s">
        <v>122</v>
      </c>
      <c r="F761" s="3" t="s">
        <v>123</v>
      </c>
      <c r="G761" s="3" t="s">
        <v>21</v>
      </c>
      <c r="H761" s="2" t="s">
        <v>56</v>
      </c>
      <c r="I761" s="2" t="s">
        <v>1996</v>
      </c>
      <c r="J761" s="3" t="str">
        <f>HYPERLINK("https://www.boe.es/gazeta/dias/1831/04/16/pdfs/GMD-1831-48.pdf#page=4","Abrir facsímil")</f>
        <v>Abrir facsímil</v>
      </c>
      <c r="K761" s="3" t="s">
        <v>58</v>
      </c>
    </row>
    <row r="762" spans="1:11" ht="42" customHeight="1">
      <c r="A762" s="2" t="s">
        <v>1997</v>
      </c>
      <c r="B762" s="2" t="s">
        <v>1997</v>
      </c>
      <c r="C762" s="2" t="s">
        <v>32</v>
      </c>
      <c r="D762" s="2" t="s">
        <v>33</v>
      </c>
      <c r="E762" s="5" t="s">
        <v>471</v>
      </c>
      <c r="F762" s="3" t="s">
        <v>472</v>
      </c>
      <c r="G762" s="3" t="s">
        <v>36</v>
      </c>
      <c r="H762" s="2" t="s">
        <v>56</v>
      </c>
      <c r="I762" s="2" t="s">
        <v>1998</v>
      </c>
      <c r="J762" s="3" t="str">
        <f>HYPERLINK("https://www.boe.es/gazeta/dias/1831/05/12/pdfs/GMD-1831-59.pdf#page=1","Abrir facsímil")</f>
        <v>Abrir facsímil</v>
      </c>
      <c r="K762" s="3" t="s">
        <v>58</v>
      </c>
    </row>
    <row r="763" spans="1:11" ht="42" customHeight="1">
      <c r="A763" s="2" t="s">
        <v>1999</v>
      </c>
      <c r="B763" s="2" t="s">
        <v>1999</v>
      </c>
      <c r="C763" s="2" t="s">
        <v>32</v>
      </c>
      <c r="D763" s="2" t="s">
        <v>33</v>
      </c>
      <c r="E763" s="5" t="s">
        <v>413</v>
      </c>
      <c r="F763" s="3" t="s">
        <v>414</v>
      </c>
      <c r="G763" s="3" t="s">
        <v>2000</v>
      </c>
      <c r="H763" s="2" t="s">
        <v>56</v>
      </c>
      <c r="I763" s="2" t="s">
        <v>2001</v>
      </c>
      <c r="J763" s="3" t="str">
        <f>HYPERLINK("https://www.boe.es/gazeta/dias/1831/07/26/pdfs/GMD-1831-91.pdf#page=3","Abrir facsímil")</f>
        <v>Abrir facsímil</v>
      </c>
      <c r="K763" s="3" t="s">
        <v>58</v>
      </c>
    </row>
    <row r="764" spans="1:11" ht="42" customHeight="1">
      <c r="A764" s="2" t="s">
        <v>2002</v>
      </c>
      <c r="B764" s="2" t="s">
        <v>2002</v>
      </c>
      <c r="C764" s="2" t="s">
        <v>17</v>
      </c>
      <c r="D764" s="2" t="s">
        <v>18</v>
      </c>
      <c r="E764" s="5" t="s">
        <v>1356</v>
      </c>
      <c r="F764" s="3" t="s">
        <v>1357</v>
      </c>
      <c r="G764" s="3" t="s">
        <v>1921</v>
      </c>
      <c r="H764" s="2" t="s">
        <v>56</v>
      </c>
      <c r="I764" s="2" t="s">
        <v>2003</v>
      </c>
      <c r="J764" s="3" t="str">
        <f>HYPERLINK("https://www.boe.es/gazeta/dias/1831/03/19/pdfs/GMD-1831-36.pdf#page=2","Abrir facsímil")</f>
        <v>Abrir facsímil</v>
      </c>
      <c r="K764" s="3" t="s">
        <v>58</v>
      </c>
    </row>
    <row r="765" spans="1:11" ht="42" customHeight="1">
      <c r="A765" s="2" t="s">
        <v>2004</v>
      </c>
      <c r="B765" s="2" t="s">
        <v>2004</v>
      </c>
      <c r="C765" s="2" t="s">
        <v>32</v>
      </c>
      <c r="D765" s="2" t="s">
        <v>33</v>
      </c>
      <c r="E765" s="5" t="s">
        <v>328</v>
      </c>
      <c r="F765" s="3" t="s">
        <v>329</v>
      </c>
      <c r="G765" s="3" t="s">
        <v>2005</v>
      </c>
      <c r="H765" s="2" t="s">
        <v>56</v>
      </c>
      <c r="I765" s="2" t="s">
        <v>2006</v>
      </c>
      <c r="J765" s="3" t="str">
        <f>HYPERLINK("https://www.boe.es/gazeta/dias/1831/12/08/pdfs/GMD-1831-150.pdf#page=3","Abrir facsímil")</f>
        <v>Abrir facsímil</v>
      </c>
      <c r="K765" s="3" t="s">
        <v>58</v>
      </c>
    </row>
    <row r="766" spans="1:11" ht="42" customHeight="1">
      <c r="A766" s="2" t="s">
        <v>2007</v>
      </c>
      <c r="B766" s="2" t="s">
        <v>2007</v>
      </c>
      <c r="C766" s="2" t="s">
        <v>17</v>
      </c>
      <c r="D766" s="2" t="s">
        <v>18</v>
      </c>
      <c r="E766" s="5" t="s">
        <v>254</v>
      </c>
      <c r="F766" s="3" t="s">
        <v>255</v>
      </c>
      <c r="G766" s="3" t="s">
        <v>62</v>
      </c>
      <c r="H766" s="2" t="s">
        <v>56</v>
      </c>
      <c r="I766" s="2" t="s">
        <v>2008</v>
      </c>
      <c r="J766" s="3" t="str">
        <f>HYPERLINK("https://www.boe.es/gazeta/dias/1831/10/27/pdfs/GMD-1831-132.pdf#page=2","Abrir facsímil")</f>
        <v>Abrir facsímil</v>
      </c>
      <c r="K766" s="3" t="s">
        <v>58</v>
      </c>
    </row>
    <row r="767" spans="1:11" ht="42" customHeight="1">
      <c r="A767" s="2" t="s">
        <v>2009</v>
      </c>
      <c r="B767" s="2" t="s">
        <v>2009</v>
      </c>
      <c r="C767" s="2" t="s">
        <v>17</v>
      </c>
      <c r="D767" s="2" t="s">
        <v>18</v>
      </c>
      <c r="E767" s="5" t="s">
        <v>190</v>
      </c>
      <c r="F767" s="3" t="s">
        <v>191</v>
      </c>
      <c r="G767" s="3" t="s">
        <v>62</v>
      </c>
      <c r="H767" s="2" t="s">
        <v>56</v>
      </c>
      <c r="I767" s="2" t="s">
        <v>2010</v>
      </c>
      <c r="J767" s="3" t="str">
        <f>HYPERLINK("https://www.boe.es/gazeta/dias/1831/02/12/pdfs/GMD-1831-19.pdf#page=2","Abrir facsímil")</f>
        <v>Abrir facsímil</v>
      </c>
      <c r="K767" s="3" t="s">
        <v>58</v>
      </c>
    </row>
    <row r="768" spans="1:11" ht="42" customHeight="1">
      <c r="A768" s="2" t="s">
        <v>2011</v>
      </c>
      <c r="B768" s="2" t="s">
        <v>2011</v>
      </c>
      <c r="C768" s="2" t="s">
        <v>32</v>
      </c>
      <c r="D768" s="2" t="s">
        <v>33</v>
      </c>
      <c r="E768" s="5" t="s">
        <v>272</v>
      </c>
      <c r="F768" s="3" t="s">
        <v>273</v>
      </c>
      <c r="G768" s="3" t="s">
        <v>62</v>
      </c>
      <c r="H768" s="2" t="s">
        <v>56</v>
      </c>
      <c r="I768" s="2" t="s">
        <v>2012</v>
      </c>
      <c r="J768" s="3" t="str">
        <f>HYPERLINK("https://www.boe.es/gazeta/dias/1831/06/28/pdfs/GMD-1831-79.pdf#page=2","Abrir facsímil")</f>
        <v>Abrir facsímil</v>
      </c>
      <c r="K768" s="3" t="s">
        <v>58</v>
      </c>
    </row>
    <row r="769" spans="1:11" ht="42" customHeight="1">
      <c r="A769" s="2" t="s">
        <v>2013</v>
      </c>
      <c r="B769" s="2" t="s">
        <v>2013</v>
      </c>
      <c r="C769" s="2" t="s">
        <v>32</v>
      </c>
      <c r="D769" s="2" t="s">
        <v>33</v>
      </c>
      <c r="E769" s="5" t="s">
        <v>809</v>
      </c>
      <c r="F769" s="3" t="s">
        <v>810</v>
      </c>
      <c r="G769" s="3" t="s">
        <v>62</v>
      </c>
      <c r="H769" s="2" t="s">
        <v>56</v>
      </c>
      <c r="I769" s="2" t="s">
        <v>2014</v>
      </c>
      <c r="J769" s="3" t="str">
        <f>HYPERLINK("https://www.boe.es/gazeta/dias/1831/08/25/pdfs/GMD-1831-104.pdf#page=2","Abrir facsímil")</f>
        <v>Abrir facsímil</v>
      </c>
      <c r="K769" s="3" t="s">
        <v>58</v>
      </c>
    </row>
    <row r="770" spans="1:11" ht="42" customHeight="1">
      <c r="A770" s="2" t="s">
        <v>2015</v>
      </c>
      <c r="B770" s="2" t="s">
        <v>2015</v>
      </c>
      <c r="C770" s="2" t="s">
        <v>32</v>
      </c>
      <c r="D770" s="2" t="s">
        <v>33</v>
      </c>
      <c r="E770" s="5" t="s">
        <v>82</v>
      </c>
      <c r="F770" s="3" t="s">
        <v>83</v>
      </c>
      <c r="G770" s="3" t="s">
        <v>62</v>
      </c>
      <c r="H770" s="2" t="s">
        <v>56</v>
      </c>
      <c r="I770" s="2" t="s">
        <v>2016</v>
      </c>
      <c r="J770" s="3" t="str">
        <f>HYPERLINK("https://www.boe.es/gazeta/dias/1831/08/23/pdfs/GMD-1831-103.pdf#page=2","Abrir facsímil")</f>
        <v>Abrir facsímil</v>
      </c>
      <c r="K770" s="3" t="s">
        <v>58</v>
      </c>
    </row>
    <row r="771" spans="1:11" ht="42" customHeight="1">
      <c r="A771" s="2" t="s">
        <v>2017</v>
      </c>
      <c r="B771" s="2" t="s">
        <v>2017</v>
      </c>
      <c r="C771" s="2" t="s">
        <v>32</v>
      </c>
      <c r="D771" s="2" t="s">
        <v>33</v>
      </c>
      <c r="E771" s="5" t="s">
        <v>113</v>
      </c>
      <c r="F771" s="3" t="s">
        <v>114</v>
      </c>
      <c r="G771" s="3" t="s">
        <v>2018</v>
      </c>
      <c r="H771" s="2" t="s">
        <v>56</v>
      </c>
      <c r="I771" s="2" t="s">
        <v>2019</v>
      </c>
      <c r="J771" s="3" t="str">
        <f>HYPERLINK("https://www.boe.es/gazeta/dias/1831/03/22/pdfs/GMD-1831-37.pdf#page=5","Abrir facsímil")</f>
        <v>Abrir facsímil</v>
      </c>
      <c r="K771" s="3" t="s">
        <v>58</v>
      </c>
    </row>
    <row r="772" spans="1:11" ht="42" customHeight="1">
      <c r="A772" s="2" t="s">
        <v>2020</v>
      </c>
      <c r="B772" s="2" t="s">
        <v>2020</v>
      </c>
      <c r="C772" s="2" t="s">
        <v>32</v>
      </c>
      <c r="D772" s="2" t="s">
        <v>33</v>
      </c>
      <c r="E772" s="5" t="s">
        <v>725</v>
      </c>
      <c r="F772" s="3" t="s">
        <v>726</v>
      </c>
      <c r="G772" s="3" t="s">
        <v>2021</v>
      </c>
      <c r="H772" s="2" t="s">
        <v>56</v>
      </c>
      <c r="I772" s="2" t="s">
        <v>2022</v>
      </c>
      <c r="J772" s="3" t="str">
        <f>HYPERLINK("https://www.boe.es/gazeta/dias/1831/07/30/pdfs/GMD-1831-93.pdf#page=2","Abrir facsímil")</f>
        <v>Abrir facsímil</v>
      </c>
      <c r="K772" s="3" t="s">
        <v>58</v>
      </c>
    </row>
    <row r="773" spans="1:11" ht="42" customHeight="1">
      <c r="A773" s="2" t="s">
        <v>2023</v>
      </c>
      <c r="B773" s="2" t="s">
        <v>2023</v>
      </c>
      <c r="C773" s="2" t="s">
        <v>32</v>
      </c>
      <c r="D773" s="2" t="s">
        <v>33</v>
      </c>
      <c r="E773" s="5" t="s">
        <v>1482</v>
      </c>
      <c r="F773" s="3" t="s">
        <v>1483</v>
      </c>
      <c r="G773" s="3" t="s">
        <v>36</v>
      </c>
      <c r="H773" s="2" t="s">
        <v>56</v>
      </c>
      <c r="I773" s="2" t="s">
        <v>2024</v>
      </c>
      <c r="J773" s="3" t="str">
        <f>HYPERLINK("https://www.boe.es/gazeta/dias/1831/04/05/pdfs/GMD-1831-43.pdf#page=1","Abrir facsímil")</f>
        <v>Abrir facsímil</v>
      </c>
      <c r="K773" s="3" t="s">
        <v>58</v>
      </c>
    </row>
    <row r="774" spans="1:11" ht="42" customHeight="1">
      <c r="A774" s="2" t="s">
        <v>2025</v>
      </c>
      <c r="B774" s="2" t="s">
        <v>2025</v>
      </c>
      <c r="C774" s="2" t="s">
        <v>32</v>
      </c>
      <c r="D774" s="2" t="s">
        <v>33</v>
      </c>
      <c r="E774" s="5" t="s">
        <v>733</v>
      </c>
      <c r="F774" s="3" t="s">
        <v>734</v>
      </c>
      <c r="G774" s="3" t="s">
        <v>62</v>
      </c>
      <c r="H774" s="2" t="s">
        <v>56</v>
      </c>
      <c r="I774" s="2" t="s">
        <v>2026</v>
      </c>
      <c r="J774" s="3" t="str">
        <f>HYPERLINK("https://www.boe.es/gazeta/dias/1831/05/26/pdfs/GMD-1831-65.pdf#page=2","Abrir facsímil")</f>
        <v>Abrir facsímil</v>
      </c>
      <c r="K774" s="3" t="s">
        <v>58</v>
      </c>
    </row>
    <row r="775" spans="1:11" ht="42" customHeight="1">
      <c r="A775" s="2" t="s">
        <v>2027</v>
      </c>
      <c r="B775" s="2" t="s">
        <v>2027</v>
      </c>
      <c r="C775" s="2" t="s">
        <v>32</v>
      </c>
      <c r="D775" s="2" t="s">
        <v>33</v>
      </c>
      <c r="E775" s="5" t="s">
        <v>439</v>
      </c>
      <c r="F775" s="3" t="s">
        <v>440</v>
      </c>
      <c r="G775" s="3" t="s">
        <v>36</v>
      </c>
      <c r="H775" s="2" t="s">
        <v>56</v>
      </c>
      <c r="I775" s="2" t="s">
        <v>2028</v>
      </c>
      <c r="J775" s="3" t="str">
        <f>HYPERLINK("https://www.boe.es/gazeta/dias/1831/05/03/pdfs/GMD-1831-55.pdf#page=1","Abrir facsímil")</f>
        <v>Abrir facsímil</v>
      </c>
      <c r="K775" s="3" t="s">
        <v>58</v>
      </c>
    </row>
    <row r="776" spans="1:11" ht="42" customHeight="1">
      <c r="A776" s="2" t="s">
        <v>2027</v>
      </c>
      <c r="B776" s="2" t="s">
        <v>2027</v>
      </c>
      <c r="C776" s="2" t="s">
        <v>32</v>
      </c>
      <c r="D776" s="2" t="s">
        <v>33</v>
      </c>
      <c r="E776" s="5" t="s">
        <v>471</v>
      </c>
      <c r="F776" s="3" t="s">
        <v>472</v>
      </c>
      <c r="G776" s="3" t="s">
        <v>62</v>
      </c>
      <c r="H776" s="2" t="s">
        <v>56</v>
      </c>
      <c r="I776" s="2" t="s">
        <v>2029</v>
      </c>
      <c r="J776" s="3" t="str">
        <f>HYPERLINK("https://www.boe.es/gazeta/dias/1831/05/12/pdfs/GMD-1831-59.pdf#page=2","Abrir facsímil")</f>
        <v>Abrir facsímil</v>
      </c>
      <c r="K776" s="3" t="s">
        <v>58</v>
      </c>
    </row>
    <row r="777" spans="1:11" ht="42" customHeight="1">
      <c r="A777" s="2" t="s">
        <v>2027</v>
      </c>
      <c r="B777" s="2" t="s">
        <v>2027</v>
      </c>
      <c r="C777" s="2" t="s">
        <v>32</v>
      </c>
      <c r="D777" s="2" t="s">
        <v>33</v>
      </c>
      <c r="E777" s="5" t="s">
        <v>1562</v>
      </c>
      <c r="F777" s="3" t="s">
        <v>1563</v>
      </c>
      <c r="G777" s="3" t="s">
        <v>55</v>
      </c>
      <c r="H777" s="2" t="s">
        <v>56</v>
      </c>
      <c r="I777" s="2" t="s">
        <v>2030</v>
      </c>
      <c r="J777" s="3" t="str">
        <f>HYPERLINK("https://www.boe.es/gazeta/dias/1831/05/17/pdfs/GMD-1831-61.pdf#page=3","Abrir facsímil")</f>
        <v>Abrir facsímil</v>
      </c>
      <c r="K777" s="3" t="s">
        <v>58</v>
      </c>
    </row>
    <row r="778" spans="1:11" ht="42" customHeight="1">
      <c r="A778" s="2" t="s">
        <v>2027</v>
      </c>
      <c r="B778" s="2" t="s">
        <v>2027</v>
      </c>
      <c r="C778" s="2" t="s">
        <v>32</v>
      </c>
      <c r="D778" s="2" t="s">
        <v>33</v>
      </c>
      <c r="E778" s="5" t="s">
        <v>1225</v>
      </c>
      <c r="F778" s="3" t="s">
        <v>1226</v>
      </c>
      <c r="G778" s="3" t="s">
        <v>62</v>
      </c>
      <c r="H778" s="2" t="s">
        <v>56</v>
      </c>
      <c r="I778" s="2" t="s">
        <v>2031</v>
      </c>
      <c r="J778" s="3" t="str">
        <f>HYPERLINK("https://www.boe.es/gazeta/dias/1831/05/24/pdfs/GMD-1831-64.pdf#page=2","Abrir facsímil")</f>
        <v>Abrir facsímil</v>
      </c>
      <c r="K778" s="3" t="s">
        <v>58</v>
      </c>
    </row>
    <row r="779" spans="1:11" ht="42" customHeight="1">
      <c r="A779" s="2" t="s">
        <v>2027</v>
      </c>
      <c r="B779" s="2" t="s">
        <v>2027</v>
      </c>
      <c r="C779" s="2" t="s">
        <v>32</v>
      </c>
      <c r="D779" s="2" t="s">
        <v>33</v>
      </c>
      <c r="E779" s="5" t="s">
        <v>733</v>
      </c>
      <c r="F779" s="3" t="s">
        <v>734</v>
      </c>
      <c r="G779" s="3" t="s">
        <v>36</v>
      </c>
      <c r="H779" s="2" t="s">
        <v>56</v>
      </c>
      <c r="I779" s="2" t="s">
        <v>2032</v>
      </c>
      <c r="J779" s="3" t="str">
        <f>HYPERLINK("https://www.boe.es/gazeta/dias/1831/05/26/pdfs/GMD-1831-65.pdf#page=1","Abrir facsímil")</f>
        <v>Abrir facsímil</v>
      </c>
      <c r="K779" s="3" t="s">
        <v>58</v>
      </c>
    </row>
    <row r="780" spans="1:11" ht="42" customHeight="1">
      <c r="A780" s="2" t="s">
        <v>2027</v>
      </c>
      <c r="B780" s="2" t="s">
        <v>2027</v>
      </c>
      <c r="C780" s="2" t="s">
        <v>32</v>
      </c>
      <c r="D780" s="2" t="s">
        <v>33</v>
      </c>
      <c r="E780" s="5" t="s">
        <v>733</v>
      </c>
      <c r="F780" s="3" t="s">
        <v>734</v>
      </c>
      <c r="G780" s="3" t="s">
        <v>55</v>
      </c>
      <c r="H780" s="2" t="s">
        <v>56</v>
      </c>
      <c r="I780" s="2" t="s">
        <v>2033</v>
      </c>
      <c r="J780" s="3" t="str">
        <f>HYPERLINK("https://www.boe.es/gazeta/dias/1831/05/26/pdfs/GMD-1831-65.pdf#page=3","Abrir facsímil")</f>
        <v>Abrir facsímil</v>
      </c>
      <c r="K780" s="3" t="s">
        <v>58</v>
      </c>
    </row>
    <row r="781" spans="1:11" ht="42" customHeight="1">
      <c r="A781" s="2" t="s">
        <v>2034</v>
      </c>
      <c r="B781" s="2" t="s">
        <v>2034</v>
      </c>
      <c r="C781" s="2" t="s">
        <v>32</v>
      </c>
      <c r="D781" s="2" t="s">
        <v>33</v>
      </c>
      <c r="E781" s="5" t="s">
        <v>662</v>
      </c>
      <c r="F781" s="3" t="s">
        <v>663</v>
      </c>
      <c r="G781" s="3" t="s">
        <v>55</v>
      </c>
      <c r="H781" s="2" t="s">
        <v>56</v>
      </c>
      <c r="I781" s="2" t="s">
        <v>2035</v>
      </c>
      <c r="J781" s="3" t="str">
        <f>HYPERLINK("https://www.boe.es/gazeta/dias/1831/05/28/pdfs/GMD-1831-66.pdf#page=3","Abrir facsímil")</f>
        <v>Abrir facsímil</v>
      </c>
      <c r="K781" s="3" t="s">
        <v>58</v>
      </c>
    </row>
    <row r="782" spans="1:11" ht="42" customHeight="1">
      <c r="A782" s="2" t="s">
        <v>2027</v>
      </c>
      <c r="B782" s="2" t="s">
        <v>2027</v>
      </c>
      <c r="C782" s="2" t="s">
        <v>32</v>
      </c>
      <c r="D782" s="2" t="s">
        <v>33</v>
      </c>
      <c r="E782" s="5" t="s">
        <v>27</v>
      </c>
      <c r="F782" s="3" t="s">
        <v>28</v>
      </c>
      <c r="G782" s="3" t="s">
        <v>55</v>
      </c>
      <c r="H782" s="2" t="s">
        <v>56</v>
      </c>
      <c r="I782" s="2" t="s">
        <v>2036</v>
      </c>
      <c r="J782" s="3" t="str">
        <f>HYPERLINK("https://www.boe.es/gazeta/dias/1831/05/31/pdfs/GMD-1831-67.pdf#page=3","Abrir facsímil")</f>
        <v>Abrir facsímil</v>
      </c>
      <c r="K782" s="3" t="s">
        <v>58</v>
      </c>
    </row>
    <row r="783" spans="1:11" ht="42" customHeight="1">
      <c r="A783" s="2" t="s">
        <v>2027</v>
      </c>
      <c r="B783" s="2" t="s">
        <v>2027</v>
      </c>
      <c r="C783" s="2" t="s">
        <v>32</v>
      </c>
      <c r="D783" s="2" t="s">
        <v>33</v>
      </c>
      <c r="E783" s="5" t="s">
        <v>452</v>
      </c>
      <c r="F783" s="3" t="s">
        <v>453</v>
      </c>
      <c r="G783" s="3" t="s">
        <v>55</v>
      </c>
      <c r="H783" s="2" t="s">
        <v>56</v>
      </c>
      <c r="I783" s="2" t="s">
        <v>2037</v>
      </c>
      <c r="J783" s="3" t="str">
        <f>HYPERLINK("https://www.boe.es/gazeta/dias/1831/06/04/pdfs/GMD-1831-69.pdf#page=3","Abrir facsímil")</f>
        <v>Abrir facsímil</v>
      </c>
      <c r="K783" s="3" t="s">
        <v>58</v>
      </c>
    </row>
    <row r="784" spans="1:11" ht="42" customHeight="1">
      <c r="A784" s="2" t="s">
        <v>2027</v>
      </c>
      <c r="B784" s="2" t="s">
        <v>2027</v>
      </c>
      <c r="C784" s="2" t="s">
        <v>32</v>
      </c>
      <c r="D784" s="2" t="s">
        <v>33</v>
      </c>
      <c r="E784" s="5" t="s">
        <v>228</v>
      </c>
      <c r="F784" s="3" t="s">
        <v>229</v>
      </c>
      <c r="G784" s="3" t="s">
        <v>36</v>
      </c>
      <c r="H784" s="2" t="s">
        <v>56</v>
      </c>
      <c r="I784" s="2" t="s">
        <v>2038</v>
      </c>
      <c r="J784" s="3" t="str">
        <f>HYPERLINK("https://www.boe.es/gazeta/dias/1831/06/07/pdfs/GMD-1831-70.pdf#page=1","Abrir facsímil")</f>
        <v>Abrir facsímil</v>
      </c>
      <c r="K784" s="3" t="s">
        <v>58</v>
      </c>
    </row>
    <row r="785" spans="1:11" ht="42" customHeight="1">
      <c r="A785" s="2" t="s">
        <v>2027</v>
      </c>
      <c r="B785" s="2" t="s">
        <v>2027</v>
      </c>
      <c r="C785" s="2" t="s">
        <v>32</v>
      </c>
      <c r="D785" s="2" t="s">
        <v>33</v>
      </c>
      <c r="E785" s="5" t="s">
        <v>228</v>
      </c>
      <c r="F785" s="3" t="s">
        <v>229</v>
      </c>
      <c r="G785" s="3" t="s">
        <v>55</v>
      </c>
      <c r="H785" s="2" t="s">
        <v>56</v>
      </c>
      <c r="I785" s="2" t="s">
        <v>2039</v>
      </c>
      <c r="J785" s="3" t="str">
        <f>HYPERLINK("https://www.boe.es/gazeta/dias/1831/06/07/pdfs/GMD-1831-70.pdf#page=3","Abrir facsímil")</f>
        <v>Abrir facsímil</v>
      </c>
      <c r="K785" s="3" t="s">
        <v>58</v>
      </c>
    </row>
    <row r="786" spans="1:11" ht="42" customHeight="1">
      <c r="A786" s="2" t="s">
        <v>2027</v>
      </c>
      <c r="B786" s="2" t="s">
        <v>2027</v>
      </c>
      <c r="C786" s="2" t="s">
        <v>32</v>
      </c>
      <c r="D786" s="2" t="s">
        <v>33</v>
      </c>
      <c r="E786" s="5" t="s">
        <v>1733</v>
      </c>
      <c r="F786" s="3" t="s">
        <v>1734</v>
      </c>
      <c r="G786" s="3" t="s">
        <v>21</v>
      </c>
      <c r="H786" s="2" t="s">
        <v>56</v>
      </c>
      <c r="I786" s="2" t="s">
        <v>2040</v>
      </c>
      <c r="J786" s="3" t="str">
        <f>HYPERLINK("https://www.boe.es/gazeta/dias/1831/06/11/pdfs/GMD-1831-72.pdf#page=4","Abrir facsímil")</f>
        <v>Abrir facsímil</v>
      </c>
      <c r="K786" s="3" t="s">
        <v>58</v>
      </c>
    </row>
    <row r="787" spans="1:11" ht="42" customHeight="1">
      <c r="A787" s="2" t="s">
        <v>2027</v>
      </c>
      <c r="B787" s="2" t="s">
        <v>2027</v>
      </c>
      <c r="C787" s="2" t="s">
        <v>32</v>
      </c>
      <c r="D787" s="2" t="s">
        <v>33</v>
      </c>
      <c r="E787" s="5" t="s">
        <v>151</v>
      </c>
      <c r="F787" s="3" t="s">
        <v>152</v>
      </c>
      <c r="G787" s="3" t="s">
        <v>1048</v>
      </c>
      <c r="H787" s="2" t="s">
        <v>56</v>
      </c>
      <c r="I787" s="2" t="s">
        <v>2041</v>
      </c>
      <c r="J787" s="3" t="str">
        <f>HYPERLINK("https://www.boe.es/gazeta/dias/1831/06/14/pdfs/GMD-1831-73.pdf#page=3","Abrir facsímil")</f>
        <v>Abrir facsímil</v>
      </c>
      <c r="K787" s="3" t="s">
        <v>58</v>
      </c>
    </row>
    <row r="788" spans="1:11" ht="42" customHeight="1">
      <c r="A788" s="2" t="s">
        <v>2027</v>
      </c>
      <c r="B788" s="2" t="s">
        <v>2027</v>
      </c>
      <c r="C788" s="2" t="s">
        <v>32</v>
      </c>
      <c r="D788" s="2" t="s">
        <v>33</v>
      </c>
      <c r="E788" s="5" t="s">
        <v>795</v>
      </c>
      <c r="F788" s="3" t="s">
        <v>796</v>
      </c>
      <c r="G788" s="3" t="s">
        <v>55</v>
      </c>
      <c r="H788" s="2" t="s">
        <v>56</v>
      </c>
      <c r="I788" s="2" t="s">
        <v>2042</v>
      </c>
      <c r="J788" s="3" t="str">
        <f>HYPERLINK("https://www.boe.es/gazeta/dias/1831/07/02/pdfs/GMD-1831-81.pdf#page=3","Abrir facsímil")</f>
        <v>Abrir facsímil</v>
      </c>
      <c r="K788" s="3" t="s">
        <v>58</v>
      </c>
    </row>
    <row r="789" spans="1:11" ht="42" customHeight="1">
      <c r="A789" s="2" t="s">
        <v>2043</v>
      </c>
      <c r="B789" s="2" t="s">
        <v>2043</v>
      </c>
      <c r="C789" s="2" t="s">
        <v>32</v>
      </c>
      <c r="D789" s="2" t="s">
        <v>33</v>
      </c>
      <c r="E789" s="5" t="s">
        <v>347</v>
      </c>
      <c r="F789" s="3" t="s">
        <v>348</v>
      </c>
      <c r="G789" s="3" t="s">
        <v>1036</v>
      </c>
      <c r="H789" s="2" t="s">
        <v>56</v>
      </c>
      <c r="I789" s="2" t="s">
        <v>2044</v>
      </c>
      <c r="J789" s="3" t="str">
        <f>HYPERLINK("https://www.boe.es/gazeta/dias/1831/07/07/pdfs/GMD-1831-83.pdf#page=2","Abrir facsímil")</f>
        <v>Abrir facsímil</v>
      </c>
      <c r="K789" s="3" t="s">
        <v>58</v>
      </c>
    </row>
    <row r="790" spans="1:11" ht="42" customHeight="1">
      <c r="A790" s="2" t="s">
        <v>2027</v>
      </c>
      <c r="B790" s="2" t="s">
        <v>2027</v>
      </c>
      <c r="C790" s="2" t="s">
        <v>32</v>
      </c>
      <c r="D790" s="2" t="s">
        <v>33</v>
      </c>
      <c r="E790" s="5" t="s">
        <v>1578</v>
      </c>
      <c r="F790" s="3" t="s">
        <v>1579</v>
      </c>
      <c r="G790" s="3" t="s">
        <v>36</v>
      </c>
      <c r="H790" s="2" t="s">
        <v>56</v>
      </c>
      <c r="I790" s="2" t="s">
        <v>2045</v>
      </c>
      <c r="J790" s="3" t="str">
        <f>HYPERLINK("https://www.boe.es/gazeta/dias/1831/09/15/pdfs/GMD-1831-114.pdf#page=1","Abrir facsímil")</f>
        <v>Abrir facsímil</v>
      </c>
      <c r="K790" s="3" t="s">
        <v>58</v>
      </c>
    </row>
    <row r="791" spans="1:11" ht="42" customHeight="1">
      <c r="A791" s="2" t="s">
        <v>2046</v>
      </c>
      <c r="B791" s="2" t="s">
        <v>2046</v>
      </c>
      <c r="C791" s="2" t="s">
        <v>32</v>
      </c>
      <c r="D791" s="2" t="s">
        <v>33</v>
      </c>
      <c r="E791" s="5" t="s">
        <v>245</v>
      </c>
      <c r="F791" s="3" t="s">
        <v>886</v>
      </c>
      <c r="G791" s="3" t="s">
        <v>36</v>
      </c>
      <c r="H791" s="2" t="s">
        <v>56</v>
      </c>
      <c r="I791" s="2" t="s">
        <v>2047</v>
      </c>
      <c r="J791" s="3" t="str">
        <f>HYPERLINK("https://www.boe.es/gazeta/dias/1831/03/12/pdfs/GMD-1831-32.pdf#page=1","Abrir facsímil")</f>
        <v>Abrir facsímil</v>
      </c>
      <c r="K791" s="3" t="s">
        <v>58</v>
      </c>
    </row>
    <row r="792" spans="1:11" ht="42" customHeight="1">
      <c r="A792" s="2" t="s">
        <v>2048</v>
      </c>
      <c r="B792" s="2" t="s">
        <v>2048</v>
      </c>
      <c r="C792" s="2" t="s">
        <v>32</v>
      </c>
      <c r="D792" s="2" t="s">
        <v>33</v>
      </c>
      <c r="E792" s="5" t="s">
        <v>308</v>
      </c>
      <c r="F792" s="3" t="s">
        <v>309</v>
      </c>
      <c r="G792" s="3" t="s">
        <v>55</v>
      </c>
      <c r="H792" s="2" t="s">
        <v>56</v>
      </c>
      <c r="I792" s="2" t="s">
        <v>2049</v>
      </c>
      <c r="J792" s="3" t="str">
        <f>HYPERLINK("https://www.boe.es/gazeta/dias/1831/03/29/pdfs/GMD-1831-40.pdf#page=3","Abrir facsímil")</f>
        <v>Abrir facsímil</v>
      </c>
      <c r="K792" s="3" t="s">
        <v>58</v>
      </c>
    </row>
    <row r="793" spans="1:11" ht="42" customHeight="1">
      <c r="A793" s="2" t="s">
        <v>2050</v>
      </c>
      <c r="B793" s="2" t="s">
        <v>2050</v>
      </c>
      <c r="C793" s="2" t="s">
        <v>32</v>
      </c>
      <c r="D793" s="2" t="s">
        <v>33</v>
      </c>
      <c r="E793" s="5" t="s">
        <v>1225</v>
      </c>
      <c r="F793" s="3" t="s">
        <v>1226</v>
      </c>
      <c r="G793" s="3" t="s">
        <v>62</v>
      </c>
      <c r="H793" s="2" t="s">
        <v>56</v>
      </c>
      <c r="I793" s="2" t="s">
        <v>2051</v>
      </c>
      <c r="J793" s="3" t="str">
        <f>HYPERLINK("https://www.boe.es/gazeta/dias/1831/05/24/pdfs/GMD-1831-64.pdf#page=2","Abrir facsímil")</f>
        <v>Abrir facsímil</v>
      </c>
      <c r="K793" s="3" t="s">
        <v>58</v>
      </c>
    </row>
    <row r="794" spans="1:11" ht="42" customHeight="1">
      <c r="A794" s="2" t="s">
        <v>2052</v>
      </c>
      <c r="B794" s="2" t="s">
        <v>2052</v>
      </c>
      <c r="C794" s="2" t="s">
        <v>32</v>
      </c>
      <c r="D794" s="2" t="s">
        <v>33</v>
      </c>
      <c r="E794" s="5" t="s">
        <v>493</v>
      </c>
      <c r="F794" s="3" t="s">
        <v>494</v>
      </c>
      <c r="G794" s="3" t="s">
        <v>36</v>
      </c>
      <c r="H794" s="2" t="s">
        <v>56</v>
      </c>
      <c r="I794" s="2" t="s">
        <v>2053</v>
      </c>
      <c r="J794" s="3" t="str">
        <f>HYPERLINK("https://www.boe.es/gazeta/dias/1831/04/28/pdfs/GMD-1831-53.pdf#page=1","Abrir facsímil")</f>
        <v>Abrir facsímil</v>
      </c>
      <c r="K794" s="3" t="s">
        <v>58</v>
      </c>
    </row>
    <row r="795" spans="1:11" ht="42" customHeight="1">
      <c r="A795" s="2" t="s">
        <v>2054</v>
      </c>
      <c r="B795" s="2" t="s">
        <v>2054</v>
      </c>
      <c r="C795" s="2" t="s">
        <v>32</v>
      </c>
      <c r="D795" s="2" t="s">
        <v>33</v>
      </c>
      <c r="E795" s="5" t="s">
        <v>347</v>
      </c>
      <c r="F795" s="3" t="s">
        <v>348</v>
      </c>
      <c r="G795" s="3" t="s">
        <v>1036</v>
      </c>
      <c r="H795" s="2" t="s">
        <v>56</v>
      </c>
      <c r="I795" s="2" t="s">
        <v>2055</v>
      </c>
      <c r="J795" s="3" t="str">
        <f>HYPERLINK("https://www.boe.es/gazeta/dias/1831/07/07/pdfs/GMD-1831-83.pdf#page=2","Abrir facsímil")</f>
        <v>Abrir facsímil</v>
      </c>
      <c r="K795" s="3" t="s">
        <v>58</v>
      </c>
    </row>
    <row r="796" spans="1:11" ht="42" customHeight="1">
      <c r="A796" s="2" t="s">
        <v>2056</v>
      </c>
      <c r="B796" s="2" t="s">
        <v>2056</v>
      </c>
      <c r="C796" s="2" t="s">
        <v>32</v>
      </c>
      <c r="D796" s="2" t="s">
        <v>33</v>
      </c>
      <c r="E796" s="5" t="s">
        <v>303</v>
      </c>
      <c r="F796" s="3" t="s">
        <v>304</v>
      </c>
      <c r="G796" s="3" t="s">
        <v>36</v>
      </c>
      <c r="H796" s="2" t="s">
        <v>56</v>
      </c>
      <c r="I796" s="2" t="s">
        <v>2057</v>
      </c>
      <c r="J796" s="3" t="str">
        <f>HYPERLINK("https://www.boe.es/gazeta/dias/1831/10/04/pdfs/GMD-1831-122.pdf#page=1","Abrir facsímil")</f>
        <v>Abrir facsímil</v>
      </c>
      <c r="K796" s="3" t="s">
        <v>58</v>
      </c>
    </row>
    <row r="797" spans="1:11" ht="42" customHeight="1">
      <c r="A797" s="2" t="s">
        <v>2058</v>
      </c>
      <c r="B797" s="2" t="s">
        <v>2058</v>
      </c>
      <c r="C797" s="2" t="s">
        <v>32</v>
      </c>
      <c r="D797" s="2" t="s">
        <v>33</v>
      </c>
      <c r="E797" s="5" t="s">
        <v>105</v>
      </c>
      <c r="F797" s="3" t="s">
        <v>106</v>
      </c>
      <c r="G797" s="3" t="s">
        <v>36</v>
      </c>
      <c r="H797" s="2" t="s">
        <v>56</v>
      </c>
      <c r="I797" s="2" t="s">
        <v>2059</v>
      </c>
      <c r="J797" s="3" t="str">
        <f>HYPERLINK("https://www.boe.es/gazeta/dias/1831/07/05/pdfs/GMD-1831-82.pdf#page=1","Abrir facsímil")</f>
        <v>Abrir facsímil</v>
      </c>
      <c r="K797" s="3" t="s">
        <v>58</v>
      </c>
    </row>
    <row r="798" spans="1:11" ht="42" customHeight="1">
      <c r="A798" s="2" t="s">
        <v>2060</v>
      </c>
      <c r="B798" s="2" t="s">
        <v>2060</v>
      </c>
      <c r="C798" s="2" t="s">
        <v>32</v>
      </c>
      <c r="D798" s="2" t="s">
        <v>33</v>
      </c>
      <c r="E798" s="5" t="s">
        <v>1852</v>
      </c>
      <c r="F798" s="3" t="s">
        <v>1853</v>
      </c>
      <c r="G798" s="3" t="s">
        <v>62</v>
      </c>
      <c r="H798" s="2" t="s">
        <v>56</v>
      </c>
      <c r="I798" s="2" t="s">
        <v>2061</v>
      </c>
      <c r="J798" s="3" t="str">
        <f>HYPERLINK("https://www.boe.es/gazeta/dias/1831/01/06/pdfs/GMD-1831-3.pdf#page=2","Abrir facsímil")</f>
        <v>Abrir facsímil</v>
      </c>
      <c r="K798" s="3" t="s">
        <v>58</v>
      </c>
    </row>
    <row r="799" spans="1:11" ht="42" customHeight="1">
      <c r="A799" s="2" t="s">
        <v>2062</v>
      </c>
      <c r="B799" s="2" t="s">
        <v>2062</v>
      </c>
      <c r="C799" s="2" t="s">
        <v>81</v>
      </c>
      <c r="D799" s="2" t="s">
        <v>18</v>
      </c>
      <c r="E799" s="5" t="s">
        <v>1100</v>
      </c>
      <c r="F799" s="3" t="s">
        <v>1101</v>
      </c>
      <c r="G799" s="3" t="s">
        <v>21</v>
      </c>
      <c r="H799" s="2" t="s">
        <v>56</v>
      </c>
      <c r="I799" s="2" t="s">
        <v>2063</v>
      </c>
      <c r="J799" s="3" t="str">
        <f>HYPERLINK("https://www.boe.es/gazeta/dias/1831/02/03/pdfs/GMD-1831-15.pdf#page=4","Abrir facsímil")</f>
        <v>Abrir facsímil</v>
      </c>
      <c r="K799" s="3" t="s">
        <v>58</v>
      </c>
    </row>
    <row r="800" spans="1:11" ht="42" customHeight="1">
      <c r="A800" s="2" t="s">
        <v>2064</v>
      </c>
      <c r="B800" s="2" t="s">
        <v>2064</v>
      </c>
      <c r="C800" s="2" t="s">
        <v>32</v>
      </c>
      <c r="D800" s="2" t="s">
        <v>33</v>
      </c>
      <c r="E800" s="5" t="s">
        <v>1230</v>
      </c>
      <c r="F800" s="3" t="s">
        <v>1231</v>
      </c>
      <c r="G800" s="3" t="s">
        <v>55</v>
      </c>
      <c r="H800" s="2" t="s">
        <v>56</v>
      </c>
      <c r="I800" s="2" t="s">
        <v>2065</v>
      </c>
      <c r="J800" s="3" t="str">
        <f>HYPERLINK("https://www.boe.es/gazeta/dias/1831/11/10/pdfs/GMD-1831-138.pdf#page=3","Abrir facsímil")</f>
        <v>Abrir facsímil</v>
      </c>
      <c r="K800" s="3" t="s">
        <v>58</v>
      </c>
    </row>
    <row r="801" spans="1:11" ht="42" customHeight="1">
      <c r="A801" s="2" t="s">
        <v>2066</v>
      </c>
      <c r="B801" s="2" t="s">
        <v>2066</v>
      </c>
      <c r="C801" s="2" t="s">
        <v>51</v>
      </c>
      <c r="D801" s="2" t="s">
        <v>52</v>
      </c>
      <c r="E801" s="5" t="s">
        <v>334</v>
      </c>
      <c r="F801" s="3" t="s">
        <v>335</v>
      </c>
      <c r="G801" s="3" t="s">
        <v>768</v>
      </c>
      <c r="H801" s="2" t="s">
        <v>56</v>
      </c>
      <c r="I801" s="2" t="s">
        <v>2067</v>
      </c>
      <c r="J801" s="3" t="str">
        <f>HYPERLINK("https://www.boe.es/gazeta/dias/1831/03/26/pdfs/GMD-1831-39.pdf#page=2","Abrir facsímil")</f>
        <v>Abrir facsímil</v>
      </c>
      <c r="K801" s="3" t="s">
        <v>58</v>
      </c>
    </row>
    <row r="802" spans="1:11" ht="42" customHeight="1">
      <c r="A802" s="2" t="s">
        <v>2068</v>
      </c>
      <c r="B802" s="2" t="s">
        <v>2069</v>
      </c>
      <c r="C802" s="2" t="s">
        <v>32</v>
      </c>
      <c r="D802" s="2" t="s">
        <v>33</v>
      </c>
      <c r="E802" s="5" t="s">
        <v>1541</v>
      </c>
      <c r="F802" s="3" t="s">
        <v>1542</v>
      </c>
      <c r="G802" s="3" t="s">
        <v>62</v>
      </c>
      <c r="H802" s="2" t="s">
        <v>56</v>
      </c>
      <c r="I802" s="2" t="s">
        <v>2070</v>
      </c>
      <c r="J802" s="3" t="str">
        <f>HYPERLINK("https://www.boe.es/gazeta/dias/1831/05/21/pdfs/GMD-1831-63.pdf#page=2","Abrir facsímil")</f>
        <v>Abrir facsímil</v>
      </c>
      <c r="K802" s="3" t="s">
        <v>58</v>
      </c>
    </row>
    <row r="803" spans="1:11" ht="42" customHeight="1">
      <c r="A803" s="2" t="s">
        <v>2071</v>
      </c>
      <c r="B803" s="2" t="s">
        <v>2071</v>
      </c>
      <c r="C803" s="2" t="s">
        <v>51</v>
      </c>
      <c r="D803" s="2" t="s">
        <v>52</v>
      </c>
      <c r="E803" s="5" t="s">
        <v>875</v>
      </c>
      <c r="F803" s="3" t="s">
        <v>876</v>
      </c>
      <c r="G803" s="3" t="s">
        <v>1195</v>
      </c>
      <c r="H803" s="2" t="s">
        <v>56</v>
      </c>
      <c r="I803" s="2" t="s">
        <v>2072</v>
      </c>
      <c r="J803" s="3" t="str">
        <f>HYPERLINK("https://www.boe.es/gazeta/dias/1831/10/25/pdfs/GMD-1831-131.pdf#page=2","Abrir facsímil")</f>
        <v>Abrir facsímil</v>
      </c>
      <c r="K803" s="3" t="s">
        <v>58</v>
      </c>
    </row>
    <row r="804" spans="1:11" ht="42" customHeight="1">
      <c r="A804" s="2" t="s">
        <v>2073</v>
      </c>
      <c r="B804" s="2" t="s">
        <v>2073</v>
      </c>
      <c r="C804" s="2" t="s">
        <v>51</v>
      </c>
      <c r="D804" s="2" t="s">
        <v>52</v>
      </c>
      <c r="E804" s="5" t="s">
        <v>756</v>
      </c>
      <c r="F804" s="3" t="s">
        <v>757</v>
      </c>
      <c r="G804" s="3" t="s">
        <v>55</v>
      </c>
      <c r="H804" s="2" t="s">
        <v>56</v>
      </c>
      <c r="I804" s="2" t="s">
        <v>2074</v>
      </c>
      <c r="J804" s="3" t="str">
        <f>HYPERLINK("https://www.boe.es/gazeta/dias/1831/10/18/pdfs/GMD-1831-128.pdf#page=3","Abrir facsímil")</f>
        <v>Abrir facsímil</v>
      </c>
      <c r="K804" s="3" t="s">
        <v>58</v>
      </c>
    </row>
    <row r="805" spans="1:11" ht="42" customHeight="1">
      <c r="A805" s="2" t="s">
        <v>2073</v>
      </c>
      <c r="B805" s="2" t="s">
        <v>2073</v>
      </c>
      <c r="C805" s="2" t="s">
        <v>67</v>
      </c>
      <c r="D805" s="2" t="s">
        <v>18</v>
      </c>
      <c r="E805" s="5" t="s">
        <v>288</v>
      </c>
      <c r="F805" s="3" t="s">
        <v>289</v>
      </c>
      <c r="G805" s="3" t="s">
        <v>55</v>
      </c>
      <c r="H805" s="2" t="s">
        <v>56</v>
      </c>
      <c r="I805" s="2" t="s">
        <v>2075</v>
      </c>
      <c r="J805" s="3" t="str">
        <f>HYPERLINK("https://www.boe.es/gazeta/dias/1831/10/22/pdfs/GMD-1831-130.pdf#page=3","Abrir facsímil")</f>
        <v>Abrir facsímil</v>
      </c>
      <c r="K805" s="3" t="s">
        <v>58</v>
      </c>
    </row>
    <row r="806" spans="1:11" ht="42" customHeight="1">
      <c r="A806" s="2" t="s">
        <v>2073</v>
      </c>
      <c r="B806" s="2" t="s">
        <v>2073</v>
      </c>
      <c r="C806" s="2" t="s">
        <v>51</v>
      </c>
      <c r="D806" s="2" t="s">
        <v>52</v>
      </c>
      <c r="E806" s="5" t="s">
        <v>875</v>
      </c>
      <c r="F806" s="3" t="s">
        <v>876</v>
      </c>
      <c r="G806" s="3" t="s">
        <v>55</v>
      </c>
      <c r="H806" s="2" t="s">
        <v>56</v>
      </c>
      <c r="I806" s="2" t="s">
        <v>2076</v>
      </c>
      <c r="J806" s="3" t="str">
        <f>HYPERLINK("https://www.boe.es/gazeta/dias/1831/10/25/pdfs/GMD-1831-131.pdf#page=3","Abrir facsímil")</f>
        <v>Abrir facsímil</v>
      </c>
      <c r="K806" s="3" t="s">
        <v>58</v>
      </c>
    </row>
    <row r="807" spans="1:11" ht="42" customHeight="1">
      <c r="A807" s="2" t="s">
        <v>2077</v>
      </c>
      <c r="B807" s="2" t="s">
        <v>2078</v>
      </c>
      <c r="C807" s="2" t="s">
        <v>32</v>
      </c>
      <c r="D807" s="2" t="s">
        <v>33</v>
      </c>
      <c r="E807" s="5" t="s">
        <v>151</v>
      </c>
      <c r="F807" s="3" t="s">
        <v>152</v>
      </c>
      <c r="G807" s="3" t="s">
        <v>36</v>
      </c>
      <c r="H807" s="2" t="s">
        <v>56</v>
      </c>
      <c r="I807" s="2" t="s">
        <v>2079</v>
      </c>
      <c r="J807" s="3" t="str">
        <f>HYPERLINK("https://www.boe.es/gazeta/dias/1831/06/14/pdfs/GMD-1831-73.pdf#page=1","Abrir facsímil")</f>
        <v>Abrir facsímil</v>
      </c>
      <c r="K807" s="3" t="s">
        <v>58</v>
      </c>
    </row>
    <row r="808" spans="1:11" ht="42" customHeight="1">
      <c r="A808" s="2" t="s">
        <v>2080</v>
      </c>
      <c r="B808" s="2" t="s">
        <v>2081</v>
      </c>
      <c r="C808" s="2" t="s">
        <v>40</v>
      </c>
      <c r="D808" s="2" t="s">
        <v>18</v>
      </c>
      <c r="E808" s="5" t="s">
        <v>420</v>
      </c>
      <c r="F808" s="3" t="s">
        <v>421</v>
      </c>
      <c r="G808" s="3" t="s">
        <v>131</v>
      </c>
      <c r="H808" s="2" t="s">
        <v>56</v>
      </c>
      <c r="I808" s="2" t="s">
        <v>2082</v>
      </c>
      <c r="J808" s="3" t="str">
        <f>HYPERLINK("https://www.boe.es/gazeta/dias/1831/04/23/pdfs/GMD-1831-51.pdf#page=6","Abrir facsímil")</f>
        <v>Abrir facsímil</v>
      </c>
      <c r="K808" s="3" t="s">
        <v>58</v>
      </c>
    </row>
    <row r="809" spans="1:11" ht="42" customHeight="1">
      <c r="A809" s="2" t="s">
        <v>2083</v>
      </c>
      <c r="B809" s="2" t="s">
        <v>2083</v>
      </c>
      <c r="C809" s="2" t="s">
        <v>32</v>
      </c>
      <c r="D809" s="2" t="s">
        <v>33</v>
      </c>
      <c r="E809" s="5" t="s">
        <v>423</v>
      </c>
      <c r="F809" s="3" t="s">
        <v>424</v>
      </c>
      <c r="G809" s="3" t="s">
        <v>425</v>
      </c>
      <c r="H809" s="2" t="s">
        <v>56</v>
      </c>
      <c r="I809" s="2" t="s">
        <v>2084</v>
      </c>
      <c r="J809" s="3" t="str">
        <f>HYPERLINK("https://www.boe.es/gazeta/dias/1831/06/23/pdfs/GMD-1831-77.pdf#page=2","Abrir facsímil")</f>
        <v>Abrir facsímil</v>
      </c>
      <c r="K809" s="3" t="s">
        <v>58</v>
      </c>
    </row>
    <row r="810" spans="1:11" ht="42" customHeight="1">
      <c r="A810" s="2" t="s">
        <v>2085</v>
      </c>
      <c r="B810" s="2" t="s">
        <v>2085</v>
      </c>
      <c r="C810" s="2" t="s">
        <v>32</v>
      </c>
      <c r="D810" s="2" t="s">
        <v>33</v>
      </c>
      <c r="E810" s="5" t="s">
        <v>662</v>
      </c>
      <c r="F810" s="3" t="s">
        <v>663</v>
      </c>
      <c r="G810" s="3" t="s">
        <v>2086</v>
      </c>
      <c r="H810" s="2" t="s">
        <v>56</v>
      </c>
      <c r="I810" s="2" t="s">
        <v>2087</v>
      </c>
      <c r="J810" s="3" t="str">
        <f>HYPERLINK("https://www.boe.es/gazeta/dias/1831/05/28/pdfs/GMD-1831-66.pdf#page=2","Abrir facsímil")</f>
        <v>Abrir facsímil</v>
      </c>
      <c r="K810" s="3" t="s">
        <v>58</v>
      </c>
    </row>
    <row r="811" spans="1:11" ht="42" customHeight="1">
      <c r="A811" s="2" t="s">
        <v>2085</v>
      </c>
      <c r="B811" s="2" t="s">
        <v>2085</v>
      </c>
      <c r="C811" s="2" t="s">
        <v>32</v>
      </c>
      <c r="D811" s="2" t="s">
        <v>33</v>
      </c>
      <c r="E811" s="5" t="s">
        <v>158</v>
      </c>
      <c r="F811" s="3" t="s">
        <v>159</v>
      </c>
      <c r="G811" s="3" t="s">
        <v>62</v>
      </c>
      <c r="H811" s="2" t="s">
        <v>56</v>
      </c>
      <c r="I811" s="2" t="s">
        <v>2088</v>
      </c>
      <c r="J811" s="3" t="str">
        <f>HYPERLINK("https://www.boe.es/gazeta/dias/1831/08/27/pdfs/GMD-1831-105.pdf#page=2","Abrir facsímil")</f>
        <v>Abrir facsímil</v>
      </c>
      <c r="K811" s="3" t="s">
        <v>58</v>
      </c>
    </row>
    <row r="812" spans="1:11" ht="42" customHeight="1">
      <c r="A812" s="2" t="s">
        <v>2089</v>
      </c>
      <c r="B812" s="2" t="s">
        <v>2090</v>
      </c>
      <c r="C812" s="2" t="s">
        <v>67</v>
      </c>
      <c r="D812" s="2" t="s">
        <v>18</v>
      </c>
      <c r="E812" s="5" t="s">
        <v>1733</v>
      </c>
      <c r="F812" s="3" t="s">
        <v>1734</v>
      </c>
      <c r="G812" s="3" t="s">
        <v>21</v>
      </c>
      <c r="H812" s="2" t="s">
        <v>56</v>
      </c>
      <c r="I812" s="2" t="s">
        <v>2091</v>
      </c>
      <c r="J812" s="3" t="str">
        <f>HYPERLINK("https://www.boe.es/gazeta/dias/1831/06/11/pdfs/GMD-1831-72.pdf#page=4","Abrir facsímil")</f>
        <v>Abrir facsímil</v>
      </c>
      <c r="K812" s="3" t="s">
        <v>58</v>
      </c>
    </row>
    <row r="813" spans="1:11" ht="42" customHeight="1">
      <c r="A813" s="2" t="s">
        <v>2092</v>
      </c>
      <c r="B813" s="2" t="s">
        <v>2093</v>
      </c>
      <c r="C813" s="2" t="s">
        <v>51</v>
      </c>
      <c r="D813" s="2" t="s">
        <v>52</v>
      </c>
      <c r="E813" s="5" t="s">
        <v>151</v>
      </c>
      <c r="F813" s="3" t="s">
        <v>152</v>
      </c>
      <c r="G813" s="3" t="s">
        <v>153</v>
      </c>
      <c r="H813" s="2" t="s">
        <v>56</v>
      </c>
      <c r="I813" s="2" t="s">
        <v>2094</v>
      </c>
      <c r="J813" s="3" t="str">
        <f>HYPERLINK("https://www.boe.es/gazeta/dias/1831/06/14/pdfs/GMD-1831-73.pdf#page=4","Abrir facsímil")</f>
        <v>Abrir facsímil</v>
      </c>
      <c r="K813" s="3" t="s">
        <v>58</v>
      </c>
    </row>
    <row r="814" spans="1:11" ht="42" customHeight="1">
      <c r="A814" s="2" t="s">
        <v>2095</v>
      </c>
      <c r="B814" s="2" t="s">
        <v>2096</v>
      </c>
      <c r="C814" s="2" t="s">
        <v>655</v>
      </c>
      <c r="D814" s="2" t="s">
        <v>18</v>
      </c>
      <c r="E814" s="5" t="s">
        <v>439</v>
      </c>
      <c r="F814" s="3" t="s">
        <v>440</v>
      </c>
      <c r="G814" s="3" t="s">
        <v>21</v>
      </c>
      <c r="H814" s="2" t="s">
        <v>56</v>
      </c>
      <c r="I814" s="2" t="s">
        <v>2097</v>
      </c>
      <c r="J814" s="3" t="str">
        <f>HYPERLINK("https://www.boe.es/gazeta/dias/1831/05/03/pdfs/GMD-1831-55.pdf#page=4","Abrir facsímil")</f>
        <v>Abrir facsímil</v>
      </c>
      <c r="K814" s="3" t="s">
        <v>58</v>
      </c>
    </row>
    <row r="815" spans="1:11" ht="42" customHeight="1">
      <c r="A815" s="2" t="s">
        <v>2095</v>
      </c>
      <c r="B815" s="2" t="s">
        <v>2096</v>
      </c>
      <c r="C815" s="2" t="s">
        <v>51</v>
      </c>
      <c r="D815" s="2" t="s">
        <v>52</v>
      </c>
      <c r="E815" s="5" t="s">
        <v>347</v>
      </c>
      <c r="F815" s="3" t="s">
        <v>348</v>
      </c>
      <c r="G815" s="3" t="s">
        <v>21</v>
      </c>
      <c r="H815" s="2" t="s">
        <v>56</v>
      </c>
      <c r="I815" s="2" t="s">
        <v>2098</v>
      </c>
      <c r="J815" s="3" t="str">
        <f>HYPERLINK("https://www.boe.es/gazeta/dias/1831/07/07/pdfs/GMD-1831-83.pdf#page=4","Abrir facsímil")</f>
        <v>Abrir facsímil</v>
      </c>
      <c r="K815" s="3" t="s">
        <v>58</v>
      </c>
    </row>
    <row r="816" spans="1:11" ht="42" customHeight="1">
      <c r="A816" s="2" t="s">
        <v>2099</v>
      </c>
      <c r="B816" s="2" t="s">
        <v>2100</v>
      </c>
      <c r="C816" s="2" t="s">
        <v>32</v>
      </c>
      <c r="D816" s="2" t="s">
        <v>33</v>
      </c>
      <c r="E816" s="5" t="s">
        <v>845</v>
      </c>
      <c r="F816" s="3" t="s">
        <v>846</v>
      </c>
      <c r="G816" s="3" t="s">
        <v>1518</v>
      </c>
      <c r="H816" s="2" t="s">
        <v>56</v>
      </c>
      <c r="I816" s="2" t="s">
        <v>2101</v>
      </c>
      <c r="J816" s="3" t="str">
        <f>HYPERLINK("https://www.boe.es/gazeta/dias/1831/07/12/pdfs/GMD-1831-85.pdf#page=3","Abrir facsímil")</f>
        <v>Abrir facsímil</v>
      </c>
      <c r="K816" s="3" t="s">
        <v>58</v>
      </c>
    </row>
    <row r="817" spans="1:11" ht="42" customHeight="1">
      <c r="A817" s="2" t="s">
        <v>2102</v>
      </c>
      <c r="B817" s="2" t="s">
        <v>2102</v>
      </c>
      <c r="C817" s="2" t="s">
        <v>40</v>
      </c>
      <c r="D817" s="2" t="s">
        <v>18</v>
      </c>
      <c r="E817" s="5" t="s">
        <v>91</v>
      </c>
      <c r="F817" s="3" t="s">
        <v>92</v>
      </c>
      <c r="G817" s="3" t="s">
        <v>93</v>
      </c>
      <c r="H817" s="2" t="s">
        <v>56</v>
      </c>
      <c r="I817" s="2" t="s">
        <v>2103</v>
      </c>
      <c r="J817" s="3" t="str">
        <f>HYPERLINK("https://www.boe.es/gazeta/dias/1831/10/06/pdfs/GMD-1831-123.pdf#page=2","Abrir facsímil")</f>
        <v>Abrir facsímil</v>
      </c>
      <c r="K817" s="3" t="s">
        <v>58</v>
      </c>
    </row>
    <row r="818" spans="1:11" ht="42" customHeight="1">
      <c r="A818" s="2" t="s">
        <v>2102</v>
      </c>
      <c r="B818" s="2" t="s">
        <v>2102</v>
      </c>
      <c r="C818" s="2" t="s">
        <v>40</v>
      </c>
      <c r="D818" s="2" t="s">
        <v>18</v>
      </c>
      <c r="E818" s="5" t="s">
        <v>96</v>
      </c>
      <c r="F818" s="3" t="s">
        <v>97</v>
      </c>
      <c r="G818" s="3" t="s">
        <v>98</v>
      </c>
      <c r="H818" s="2" t="s">
        <v>56</v>
      </c>
      <c r="I818" s="2" t="s">
        <v>2104</v>
      </c>
      <c r="J818" s="3" t="str">
        <f>HYPERLINK("https://www.boe.es/gazeta/dias/1831/12/22/pdfs/GMD-1831-158.pdf#page=2","Abrir facsímil")</f>
        <v>Abrir facsímil</v>
      </c>
      <c r="K818" s="3" t="s">
        <v>58</v>
      </c>
    </row>
    <row r="819" spans="1:11" ht="42" customHeight="1">
      <c r="A819" s="2" t="s">
        <v>2105</v>
      </c>
      <c r="B819" s="2" t="s">
        <v>2105</v>
      </c>
      <c r="C819" s="2" t="s">
        <v>40</v>
      </c>
      <c r="D819" s="2" t="s">
        <v>18</v>
      </c>
      <c r="E819" s="5" t="s">
        <v>1020</v>
      </c>
      <c r="F819" s="3" t="s">
        <v>1021</v>
      </c>
      <c r="G819" s="3" t="s">
        <v>62</v>
      </c>
      <c r="H819" s="2" t="s">
        <v>56</v>
      </c>
      <c r="I819" s="2" t="s">
        <v>2106</v>
      </c>
      <c r="J819" s="3" t="str">
        <f>HYPERLINK("https://www.boe.es/gazeta/dias/1831/12/20/pdfs/GMD-1831-157.pdf#page=2","Abrir facsímil")</f>
        <v>Abrir facsímil</v>
      </c>
      <c r="K819" s="3" t="s">
        <v>58</v>
      </c>
    </row>
    <row r="820" spans="1:11" ht="42" customHeight="1">
      <c r="A820" s="2" t="s">
        <v>2107</v>
      </c>
      <c r="B820" s="2" t="s">
        <v>2108</v>
      </c>
      <c r="C820" s="2" t="s">
        <v>51</v>
      </c>
      <c r="D820" s="2" t="s">
        <v>52</v>
      </c>
      <c r="E820" s="5" t="s">
        <v>174</v>
      </c>
      <c r="F820" s="3" t="s">
        <v>175</v>
      </c>
      <c r="G820" s="3" t="s">
        <v>21</v>
      </c>
      <c r="H820" s="2" t="s">
        <v>56</v>
      </c>
      <c r="I820" s="2" t="s">
        <v>2109</v>
      </c>
      <c r="J820" s="3" t="str">
        <f>HYPERLINK("https://www.boe.es/gazeta/dias/1831/01/18/pdfs/GMD-1831-8.pdf#page=4","Abrir facsímil")</f>
        <v>Abrir facsímil</v>
      </c>
      <c r="K820" s="3" t="s">
        <v>58</v>
      </c>
    </row>
    <row r="821" spans="1:11" ht="42" customHeight="1">
      <c r="A821" s="2" t="s">
        <v>2110</v>
      </c>
      <c r="B821" s="2" t="s">
        <v>2110</v>
      </c>
      <c r="C821" s="2" t="s">
        <v>32</v>
      </c>
      <c r="D821" s="2" t="s">
        <v>33</v>
      </c>
      <c r="E821" s="5" t="s">
        <v>1638</v>
      </c>
      <c r="F821" s="3" t="s">
        <v>1639</v>
      </c>
      <c r="G821" s="3" t="s">
        <v>36</v>
      </c>
      <c r="H821" s="2" t="s">
        <v>56</v>
      </c>
      <c r="I821" s="2" t="s">
        <v>2111</v>
      </c>
      <c r="J821" s="3" t="str">
        <f>HYPERLINK("https://www.boe.es/gazeta/dias/1831/03/03/pdfs/GMD-1831-27.pdf#page=1","Abrir facsímil")</f>
        <v>Abrir facsímil</v>
      </c>
      <c r="K821" s="3" t="s">
        <v>58</v>
      </c>
    </row>
    <row r="822" spans="1:11" ht="42" customHeight="1">
      <c r="A822" s="2" t="s">
        <v>2112</v>
      </c>
      <c r="B822" s="2" t="s">
        <v>2113</v>
      </c>
      <c r="C822" s="2" t="s">
        <v>157</v>
      </c>
      <c r="D822" s="2" t="s">
        <v>18</v>
      </c>
      <c r="E822" s="5" t="s">
        <v>613</v>
      </c>
      <c r="F822" s="3" t="s">
        <v>614</v>
      </c>
      <c r="G822" s="3" t="s">
        <v>21</v>
      </c>
      <c r="H822" s="2" t="s">
        <v>56</v>
      </c>
      <c r="I822" s="2" t="s">
        <v>2114</v>
      </c>
      <c r="J822" s="3" t="str">
        <f>HYPERLINK("https://www.boe.es/gazeta/dias/1831/06/21/pdfs/GMD-1831-76.pdf#page=4","Abrir facsímil")</f>
        <v>Abrir facsímil</v>
      </c>
      <c r="K822" s="3" t="s">
        <v>58</v>
      </c>
    </row>
    <row r="823" spans="1:11" ht="42" customHeight="1">
      <c r="A823" s="2" t="s">
        <v>2115</v>
      </c>
      <c r="B823" s="2" t="s">
        <v>2115</v>
      </c>
      <c r="C823" s="2" t="s">
        <v>40</v>
      </c>
      <c r="D823" s="2" t="s">
        <v>18</v>
      </c>
      <c r="E823" s="5" t="s">
        <v>2116</v>
      </c>
      <c r="F823" s="3" t="s">
        <v>2117</v>
      </c>
      <c r="G823" s="3" t="s">
        <v>36</v>
      </c>
      <c r="H823" s="2" t="s">
        <v>56</v>
      </c>
      <c r="I823" s="2" t="s">
        <v>2118</v>
      </c>
      <c r="J823" s="3" t="str">
        <f>HYPERLINK("https://www.boe.es/gazeta/dias/1831/01/27/pdfs/GMD-1831-12.pdf#page=1","Abrir facsímil")</f>
        <v>Abrir facsímil</v>
      </c>
      <c r="K823" s="3" t="s">
        <v>58</v>
      </c>
    </row>
    <row r="824" spans="1:11" ht="42" customHeight="1">
      <c r="A824" s="2" t="s">
        <v>2119</v>
      </c>
      <c r="B824" s="2" t="s">
        <v>2119</v>
      </c>
      <c r="C824" s="2" t="s">
        <v>51</v>
      </c>
      <c r="D824" s="2" t="s">
        <v>52</v>
      </c>
      <c r="E824" s="5" t="s">
        <v>369</v>
      </c>
      <c r="F824" s="3" t="s">
        <v>370</v>
      </c>
      <c r="G824" s="3" t="s">
        <v>62</v>
      </c>
      <c r="H824" s="2" t="s">
        <v>56</v>
      </c>
      <c r="I824" s="2" t="s">
        <v>2120</v>
      </c>
      <c r="J824" s="3" t="str">
        <f>HYPERLINK("https://www.boe.es/gazeta/dias/1831/12/27/pdfs/GMD-1831-160.pdf#page=2","Abrir facsímil")</f>
        <v>Abrir facsímil</v>
      </c>
      <c r="K824" s="3" t="s">
        <v>58</v>
      </c>
    </row>
    <row r="825" spans="1:11" ht="42" customHeight="1">
      <c r="A825" s="2" t="s">
        <v>2121</v>
      </c>
      <c r="B825" s="2" t="s">
        <v>2122</v>
      </c>
      <c r="C825" s="2" t="s">
        <v>32</v>
      </c>
      <c r="D825" s="2" t="s">
        <v>33</v>
      </c>
      <c r="E825" s="5" t="s">
        <v>1852</v>
      </c>
      <c r="F825" s="3" t="s">
        <v>1853</v>
      </c>
      <c r="G825" s="3" t="s">
        <v>36</v>
      </c>
      <c r="H825" s="2" t="s">
        <v>56</v>
      </c>
      <c r="I825" s="2" t="s">
        <v>2123</v>
      </c>
      <c r="J825" s="3" t="str">
        <f>HYPERLINK("https://www.boe.es/gazeta/dias/1831/01/06/pdfs/GMD-1831-3.pdf#page=1","Abrir facsímil")</f>
        <v>Abrir facsímil</v>
      </c>
      <c r="K825" s="3" t="s">
        <v>58</v>
      </c>
    </row>
    <row r="826" spans="1:11" ht="42" customHeight="1">
      <c r="A826" s="2" t="s">
        <v>2124</v>
      </c>
      <c r="B826" s="2" t="s">
        <v>2125</v>
      </c>
      <c r="C826" s="2" t="s">
        <v>32</v>
      </c>
      <c r="D826" s="2" t="s">
        <v>33</v>
      </c>
      <c r="E826" s="5" t="s">
        <v>593</v>
      </c>
      <c r="F826" s="3" t="s">
        <v>594</v>
      </c>
      <c r="G826" s="3" t="s">
        <v>131</v>
      </c>
      <c r="H826" s="2" t="s">
        <v>56</v>
      </c>
      <c r="I826" s="2" t="s">
        <v>2126</v>
      </c>
      <c r="J826" s="3" t="str">
        <f>HYPERLINK("https://www.boe.es/gazeta/dias/1831/04/09/pdfs/GMD-1831-45.pdf#page=6","Abrir facsímil")</f>
        <v>Abrir facsímil</v>
      </c>
      <c r="K826" s="3" t="s">
        <v>58</v>
      </c>
    </row>
    <row r="827" spans="1:11" ht="42" customHeight="1">
      <c r="A827" s="2" t="s">
        <v>2127</v>
      </c>
      <c r="B827" s="2" t="s">
        <v>2128</v>
      </c>
      <c r="C827" s="2" t="s">
        <v>17</v>
      </c>
      <c r="D827" s="2" t="s">
        <v>18</v>
      </c>
      <c r="E827" s="5" t="s">
        <v>354</v>
      </c>
      <c r="F827" s="3" t="s">
        <v>355</v>
      </c>
      <c r="G827" s="3" t="s">
        <v>21</v>
      </c>
      <c r="H827" s="2" t="s">
        <v>56</v>
      </c>
      <c r="I827" s="2" t="s">
        <v>2129</v>
      </c>
      <c r="J827" s="3" t="str">
        <f>HYPERLINK("https://www.boe.es/gazeta/dias/1831/01/08/pdfs/GMD-1831-4.pdf#page=4","Abrir facsímil")</f>
        <v>Abrir facsímil</v>
      </c>
      <c r="K827" s="3" t="s">
        <v>58</v>
      </c>
    </row>
    <row r="828" spans="1:11" ht="42" customHeight="1">
      <c r="A828" s="2" t="s">
        <v>2130</v>
      </c>
      <c r="B828" s="2" t="s">
        <v>2131</v>
      </c>
      <c r="C828" s="2" t="s">
        <v>32</v>
      </c>
      <c r="D828" s="2" t="s">
        <v>33</v>
      </c>
      <c r="E828" s="5" t="s">
        <v>391</v>
      </c>
      <c r="F828" s="3" t="s">
        <v>392</v>
      </c>
      <c r="G828" s="3" t="s">
        <v>21</v>
      </c>
      <c r="H828" s="2" t="s">
        <v>56</v>
      </c>
      <c r="I828" s="2" t="s">
        <v>2132</v>
      </c>
      <c r="J828" s="3" t="str">
        <f>HYPERLINK("https://www.boe.es/gazeta/dias/1831/03/15/pdfs/GMD-1831-34.pdf#page=4","Abrir facsímil")</f>
        <v>Abrir facsímil</v>
      </c>
      <c r="K828" s="3" t="s">
        <v>58</v>
      </c>
    </row>
    <row r="829" spans="1:11" ht="42" customHeight="1">
      <c r="A829" s="2" t="s">
        <v>2133</v>
      </c>
      <c r="B829" s="2" t="s">
        <v>2134</v>
      </c>
      <c r="C829" s="2" t="s">
        <v>17</v>
      </c>
      <c r="D829" s="2" t="s">
        <v>18</v>
      </c>
      <c r="E829" s="5" t="s">
        <v>374</v>
      </c>
      <c r="F829" s="3" t="s">
        <v>375</v>
      </c>
      <c r="G829" s="3" t="s">
        <v>131</v>
      </c>
      <c r="H829" s="2" t="s">
        <v>56</v>
      </c>
      <c r="I829" s="2" t="s">
        <v>2135</v>
      </c>
      <c r="J829" s="3" t="str">
        <f>HYPERLINK("https://www.boe.es/gazeta/dias/1831/10/11/pdfs/GMD-1831-125.pdf#page=6","Abrir facsímil")</f>
        <v>Abrir facsímil</v>
      </c>
      <c r="K829" s="3" t="s">
        <v>58</v>
      </c>
    </row>
    <row r="830" spans="1:11" ht="42" customHeight="1">
      <c r="A830" s="2" t="s">
        <v>2136</v>
      </c>
      <c r="B830" s="2" t="s">
        <v>2137</v>
      </c>
      <c r="C830" s="2" t="s">
        <v>40</v>
      </c>
      <c r="D830" s="2" t="s">
        <v>18</v>
      </c>
      <c r="E830" s="5" t="s">
        <v>1138</v>
      </c>
      <c r="F830" s="3" t="s">
        <v>1139</v>
      </c>
      <c r="G830" s="3" t="s">
        <v>21</v>
      </c>
      <c r="H830" s="2" t="s">
        <v>56</v>
      </c>
      <c r="I830" s="2" t="s">
        <v>2138</v>
      </c>
      <c r="J830" s="3" t="str">
        <f>HYPERLINK("https://www.boe.es/gazeta/dias/1831/03/17/pdfs/GMD-1831-35.pdf#page=4","Abrir facsímil")</f>
        <v>Abrir facsímil</v>
      </c>
      <c r="K830" s="3" t="s">
        <v>58</v>
      </c>
    </row>
    <row r="831" spans="1:11" ht="42" customHeight="1">
      <c r="A831" s="2" t="s">
        <v>2139</v>
      </c>
      <c r="B831" s="2" t="s">
        <v>2139</v>
      </c>
      <c r="C831" s="2" t="s">
        <v>40</v>
      </c>
      <c r="D831" s="2" t="s">
        <v>18</v>
      </c>
      <c r="E831" s="5" t="s">
        <v>288</v>
      </c>
      <c r="F831" s="3" t="s">
        <v>289</v>
      </c>
      <c r="G831" s="3" t="s">
        <v>62</v>
      </c>
      <c r="H831" s="2" t="s">
        <v>56</v>
      </c>
      <c r="I831" s="2" t="s">
        <v>2140</v>
      </c>
      <c r="J831" s="3" t="str">
        <f>HYPERLINK("https://www.boe.es/gazeta/dias/1831/10/22/pdfs/GMD-1831-130.pdf#page=2","Abrir facsímil")</f>
        <v>Abrir facsímil</v>
      </c>
      <c r="K831" s="3" t="s">
        <v>58</v>
      </c>
    </row>
    <row r="832" spans="1:11" ht="42" customHeight="1">
      <c r="A832" s="2" t="s">
        <v>2141</v>
      </c>
      <c r="B832" s="2" t="s">
        <v>2142</v>
      </c>
      <c r="C832" s="2" t="s">
        <v>51</v>
      </c>
      <c r="D832" s="2" t="s">
        <v>52</v>
      </c>
      <c r="E832" s="5" t="s">
        <v>186</v>
      </c>
      <c r="F832" s="3" t="s">
        <v>187</v>
      </c>
      <c r="G832" s="3" t="s">
        <v>131</v>
      </c>
      <c r="H832" s="2" t="s">
        <v>22</v>
      </c>
      <c r="I832" s="2" t="s">
        <v>2143</v>
      </c>
      <c r="J832" s="3" t="str">
        <f>HYPERLINK("https://www.boe.es/gazeta/dias/1831/10/08/pdfs/GMD-1831-124.pdf#page=6","Abrir facsímil")</f>
        <v>Abrir facsímil</v>
      </c>
      <c r="K832" s="3" t="s">
        <v>24</v>
      </c>
    </row>
    <row r="833" spans="1:11" ht="42" customHeight="1">
      <c r="A833" s="2" t="s">
        <v>2144</v>
      </c>
      <c r="B833" s="2" t="s">
        <v>2145</v>
      </c>
      <c r="C833" s="2" t="s">
        <v>32</v>
      </c>
      <c r="D833" s="2" t="s">
        <v>33</v>
      </c>
      <c r="E833" s="5" t="s">
        <v>85</v>
      </c>
      <c r="F833" s="3" t="s">
        <v>86</v>
      </c>
      <c r="G833" s="3" t="s">
        <v>36</v>
      </c>
      <c r="H833" s="2" t="s">
        <v>56</v>
      </c>
      <c r="I833" s="2" t="s">
        <v>2146</v>
      </c>
      <c r="J833" s="3" t="str">
        <f>HYPERLINK("https://www.boe.es/gazeta/dias/1831/09/20/pdfs/GMD-1831-116.pdf#page=1","Abrir facsímil")</f>
        <v>Abrir facsímil</v>
      </c>
      <c r="K833" s="3" t="s">
        <v>58</v>
      </c>
    </row>
    <row r="834" spans="1:11" ht="42" customHeight="1">
      <c r="A834" s="2" t="s">
        <v>2147</v>
      </c>
      <c r="B834" s="2" t="s">
        <v>2148</v>
      </c>
      <c r="C834" s="2" t="s">
        <v>17</v>
      </c>
      <c r="D834" s="2" t="s">
        <v>18</v>
      </c>
      <c r="E834" s="5" t="s">
        <v>186</v>
      </c>
      <c r="F834" s="3" t="s">
        <v>187</v>
      </c>
      <c r="G834" s="3" t="s">
        <v>131</v>
      </c>
      <c r="H834" s="2" t="s">
        <v>56</v>
      </c>
      <c r="I834" s="2" t="s">
        <v>2149</v>
      </c>
      <c r="J834" s="3" t="str">
        <f>HYPERLINK("https://www.boe.es/gazeta/dias/1831/10/08/pdfs/GMD-1831-124.pdf#page=6","Abrir facsímil")</f>
        <v>Abrir facsímil</v>
      </c>
      <c r="K834" s="3" t="s">
        <v>58</v>
      </c>
    </row>
    <row r="835" spans="1:11" ht="42" customHeight="1">
      <c r="A835" s="2" t="s">
        <v>2150</v>
      </c>
      <c r="B835" s="2" t="s">
        <v>2151</v>
      </c>
      <c r="C835" s="2" t="s">
        <v>51</v>
      </c>
      <c r="D835" s="2" t="s">
        <v>52</v>
      </c>
      <c r="E835" s="5" t="s">
        <v>46</v>
      </c>
      <c r="F835" s="3" t="s">
        <v>47</v>
      </c>
      <c r="G835" s="3" t="s">
        <v>21</v>
      </c>
      <c r="H835" s="2" t="s">
        <v>56</v>
      </c>
      <c r="I835" s="2" t="s">
        <v>2152</v>
      </c>
      <c r="J835" s="3" t="str">
        <f>HYPERLINK("https://www.boe.es/gazeta/dias/1831/09/01/pdfs/GMD-1831-107.pdf#page=4","Abrir facsímil")</f>
        <v>Abrir facsímil</v>
      </c>
      <c r="K835" s="3" t="s">
        <v>58</v>
      </c>
    </row>
    <row r="836" spans="1:11" ht="42" customHeight="1">
      <c r="A836" s="2" t="s">
        <v>2153</v>
      </c>
      <c r="B836" s="2" t="s">
        <v>2154</v>
      </c>
      <c r="C836" s="2" t="s">
        <v>51</v>
      </c>
      <c r="D836" s="2" t="s">
        <v>52</v>
      </c>
      <c r="E836" s="5" t="s">
        <v>725</v>
      </c>
      <c r="F836" s="3" t="s">
        <v>726</v>
      </c>
      <c r="G836" s="3" t="s">
        <v>76</v>
      </c>
      <c r="H836" s="2" t="s">
        <v>56</v>
      </c>
      <c r="I836" s="2" t="s">
        <v>2155</v>
      </c>
      <c r="J836" s="3" t="str">
        <f>HYPERLINK("https://www.boe.es/gazeta/dias/1831/07/30/pdfs/GMD-1831-93.pdf#page=5","Abrir facsímil")</f>
        <v>Abrir facsímil</v>
      </c>
      <c r="K836" s="3" t="s">
        <v>58</v>
      </c>
    </row>
    <row r="837" spans="1:11" ht="42" customHeight="1">
      <c r="A837" s="2" t="s">
        <v>2156</v>
      </c>
      <c r="B837" s="2" t="s">
        <v>2157</v>
      </c>
      <c r="C837" s="2" t="s">
        <v>32</v>
      </c>
      <c r="D837" s="2" t="s">
        <v>33</v>
      </c>
      <c r="E837" s="5" t="s">
        <v>1585</v>
      </c>
      <c r="F837" s="3" t="s">
        <v>1586</v>
      </c>
      <c r="G837" s="3" t="s">
        <v>62</v>
      </c>
      <c r="H837" s="2" t="s">
        <v>56</v>
      </c>
      <c r="I837" s="2" t="s">
        <v>2158</v>
      </c>
      <c r="J837" s="3" t="str">
        <f>HYPERLINK("https://www.boe.es/gazeta/dias/1831/12/24/pdfs/GMD-1831-159.pdf#page=2","Abrir facsímil")</f>
        <v>Abrir facsímil</v>
      </c>
      <c r="K837" s="3" t="s">
        <v>58</v>
      </c>
    </row>
    <row r="838" spans="1:11" ht="42" customHeight="1">
      <c r="A838" s="2" t="s">
        <v>2159</v>
      </c>
      <c r="B838" s="2" t="s">
        <v>2160</v>
      </c>
      <c r="C838" s="2" t="s">
        <v>32</v>
      </c>
      <c r="D838" s="2" t="s">
        <v>33</v>
      </c>
      <c r="E838" s="5" t="s">
        <v>78</v>
      </c>
      <c r="F838" s="3" t="s">
        <v>79</v>
      </c>
      <c r="G838" s="3" t="s">
        <v>36</v>
      </c>
      <c r="H838" s="2" t="s">
        <v>56</v>
      </c>
      <c r="I838" s="2" t="s">
        <v>2161</v>
      </c>
      <c r="J838" s="3" t="str">
        <f>HYPERLINK("https://www.boe.es/gazeta/dias/1831/08/11/pdfs/GMD-1831-98.pdf#page=1","Abrir facsímil")</f>
        <v>Abrir facsímil</v>
      </c>
      <c r="K838" s="3" t="s">
        <v>58</v>
      </c>
    </row>
    <row r="839" spans="1:11" ht="42" customHeight="1">
      <c r="A839" s="2" t="s">
        <v>2162</v>
      </c>
      <c r="B839" s="2" t="s">
        <v>2163</v>
      </c>
      <c r="C839" s="2" t="s">
        <v>32</v>
      </c>
      <c r="D839" s="2" t="s">
        <v>33</v>
      </c>
      <c r="E839" s="5" t="s">
        <v>395</v>
      </c>
      <c r="F839" s="3" t="s">
        <v>396</v>
      </c>
      <c r="G839" s="3" t="s">
        <v>36</v>
      </c>
      <c r="H839" s="2" t="s">
        <v>56</v>
      </c>
      <c r="I839" s="2" t="s">
        <v>2164</v>
      </c>
      <c r="J839" s="3" t="str">
        <f>HYPERLINK("https://www.boe.es/gazeta/dias/1831/10/20/pdfs/GMD-1831-129.pdf#page=1","Abrir facsímil")</f>
        <v>Abrir facsímil</v>
      </c>
      <c r="K839" s="3" t="s">
        <v>58</v>
      </c>
    </row>
    <row r="840" spans="1:11" ht="42" customHeight="1">
      <c r="A840" s="2" t="s">
        <v>2162</v>
      </c>
      <c r="B840" s="2" t="s">
        <v>2163</v>
      </c>
      <c r="C840" s="2" t="s">
        <v>32</v>
      </c>
      <c r="D840" s="2" t="s">
        <v>33</v>
      </c>
      <c r="E840" s="5" t="s">
        <v>1111</v>
      </c>
      <c r="F840" s="3" t="s">
        <v>1112</v>
      </c>
      <c r="G840" s="3" t="s">
        <v>36</v>
      </c>
      <c r="H840" s="2" t="s">
        <v>56</v>
      </c>
      <c r="I840" s="2" t="s">
        <v>2165</v>
      </c>
      <c r="J840" s="3" t="str">
        <f>HYPERLINK("https://www.boe.es/gazeta/dias/1831/11/08/pdfs/GMD-1831-137.pdf#page=1","Abrir facsímil")</f>
        <v>Abrir facsímil</v>
      </c>
      <c r="K840" s="3" t="s">
        <v>58</v>
      </c>
    </row>
    <row r="841" spans="1:11" ht="42" customHeight="1">
      <c r="A841" s="2" t="s">
        <v>2162</v>
      </c>
      <c r="B841" s="2" t="s">
        <v>2163</v>
      </c>
      <c r="C841" s="2" t="s">
        <v>32</v>
      </c>
      <c r="D841" s="2" t="s">
        <v>33</v>
      </c>
      <c r="E841" s="5" t="s">
        <v>297</v>
      </c>
      <c r="F841" s="3" t="s">
        <v>298</v>
      </c>
      <c r="G841" s="3" t="s">
        <v>36</v>
      </c>
      <c r="H841" s="2" t="s">
        <v>56</v>
      </c>
      <c r="I841" s="2" t="s">
        <v>2166</v>
      </c>
      <c r="J841" s="3" t="str">
        <f>HYPERLINK("https://www.boe.es/gazeta/dias/1831/11/24/pdfs/GMD-1831-144.pdf#page=1","Abrir facsímil")</f>
        <v>Abrir facsímil</v>
      </c>
      <c r="K841" s="3" t="s">
        <v>58</v>
      </c>
    </row>
    <row r="842" spans="1:11" ht="42" customHeight="1">
      <c r="A842" s="2" t="s">
        <v>2167</v>
      </c>
      <c r="B842" s="2" t="s">
        <v>2168</v>
      </c>
      <c r="C842" s="2" t="s">
        <v>32</v>
      </c>
      <c r="D842" s="2" t="s">
        <v>33</v>
      </c>
      <c r="E842" s="5" t="s">
        <v>288</v>
      </c>
      <c r="F842" s="3" t="s">
        <v>289</v>
      </c>
      <c r="G842" s="3" t="s">
        <v>36</v>
      </c>
      <c r="H842" s="2" t="s">
        <v>56</v>
      </c>
      <c r="I842" s="2" t="s">
        <v>2169</v>
      </c>
      <c r="J842" s="3" t="str">
        <f>HYPERLINK("https://www.boe.es/gazeta/dias/1831/10/22/pdfs/GMD-1831-130.pdf#page=1","Abrir facsímil")</f>
        <v>Abrir facsímil</v>
      </c>
      <c r="K842" s="3" t="s">
        <v>58</v>
      </c>
    </row>
    <row r="843" spans="1:11" ht="42" customHeight="1">
      <c r="A843" s="2" t="s">
        <v>2170</v>
      </c>
      <c r="B843" s="2" t="s">
        <v>2170</v>
      </c>
      <c r="C843" s="2" t="s">
        <v>51</v>
      </c>
      <c r="D843" s="2" t="s">
        <v>52</v>
      </c>
      <c r="E843" s="5" t="s">
        <v>490</v>
      </c>
      <c r="F843" s="3" t="s">
        <v>491</v>
      </c>
      <c r="G843" s="3" t="s">
        <v>36</v>
      </c>
      <c r="H843" s="2" t="s">
        <v>56</v>
      </c>
      <c r="I843" s="2" t="s">
        <v>2171</v>
      </c>
      <c r="J843" s="3" t="str">
        <f>HYPERLINK("https://www.boe.es/gazeta/dias/1831/03/05/pdfs/GMD-1831-28.pdf#page=1","Abrir facsímil")</f>
        <v>Abrir facsímil</v>
      </c>
      <c r="K843" s="3" t="s">
        <v>58</v>
      </c>
    </row>
    <row r="844" spans="1:11" ht="42" customHeight="1">
      <c r="A844" s="2" t="s">
        <v>2172</v>
      </c>
      <c r="B844" s="2" t="s">
        <v>2173</v>
      </c>
      <c r="C844" s="2" t="s">
        <v>81</v>
      </c>
      <c r="D844" s="2" t="s">
        <v>18</v>
      </c>
      <c r="E844" s="5" t="s">
        <v>452</v>
      </c>
      <c r="F844" s="3" t="s">
        <v>453</v>
      </c>
      <c r="G844" s="3" t="s">
        <v>21</v>
      </c>
      <c r="H844" s="2" t="s">
        <v>56</v>
      </c>
      <c r="I844" s="2" t="s">
        <v>2174</v>
      </c>
      <c r="J844" s="3" t="str">
        <f>HYPERLINK("https://www.boe.es/gazeta/dias/1831/06/04/pdfs/GMD-1831-69.pdf#page=4","Abrir facsímil")</f>
        <v>Abrir facsímil</v>
      </c>
      <c r="K844" s="3" t="s">
        <v>58</v>
      </c>
    </row>
    <row r="845" spans="1:11" ht="42" customHeight="1">
      <c r="A845" s="2" t="s">
        <v>2175</v>
      </c>
      <c r="B845" s="2" t="s">
        <v>2175</v>
      </c>
      <c r="C845" s="2" t="s">
        <v>157</v>
      </c>
      <c r="D845" s="2" t="s">
        <v>18</v>
      </c>
      <c r="E845" s="5" t="s">
        <v>662</v>
      </c>
      <c r="F845" s="3" t="s">
        <v>663</v>
      </c>
      <c r="G845" s="3" t="s">
        <v>664</v>
      </c>
      <c r="H845" s="2" t="s">
        <v>56</v>
      </c>
      <c r="I845" s="2" t="s">
        <v>2176</v>
      </c>
      <c r="J845" s="3" t="str">
        <f>HYPERLINK("https://www.boe.es/gazeta/dias/1831/05/28/pdfs/GMD-1831-66.pdf#page=4","Abrir facsímil")</f>
        <v>Abrir facsímil</v>
      </c>
      <c r="K845" s="3" t="s">
        <v>58</v>
      </c>
    </row>
    <row r="846" spans="1:11" ht="42" customHeight="1">
      <c r="A846" s="2" t="s">
        <v>2177</v>
      </c>
      <c r="B846" s="2" t="s">
        <v>2178</v>
      </c>
      <c r="C846" s="2" t="s">
        <v>17</v>
      </c>
      <c r="D846" s="2" t="s">
        <v>18</v>
      </c>
      <c r="E846" s="5" t="s">
        <v>822</v>
      </c>
      <c r="F846" s="3" t="s">
        <v>823</v>
      </c>
      <c r="G846" s="3" t="s">
        <v>21</v>
      </c>
      <c r="H846" s="2" t="s">
        <v>22</v>
      </c>
      <c r="I846" s="2" t="s">
        <v>2179</v>
      </c>
      <c r="J846" s="3" t="str">
        <f>HYPERLINK("https://www.boe.es/gazeta/dias/1831/09/08/pdfs/GMD-1831-111.pdf#page=4","Abrir facsímil")</f>
        <v>Abrir facsímil</v>
      </c>
      <c r="K846" s="3" t="s">
        <v>24</v>
      </c>
    </row>
    <row r="847" spans="1:11" ht="42" customHeight="1">
      <c r="A847" s="2" t="s">
        <v>2180</v>
      </c>
      <c r="B847" s="2" t="s">
        <v>2180</v>
      </c>
      <c r="C847" s="2" t="s">
        <v>655</v>
      </c>
      <c r="D847" s="2" t="s">
        <v>18</v>
      </c>
      <c r="E847" s="5" t="s">
        <v>969</v>
      </c>
      <c r="F847" s="3" t="s">
        <v>970</v>
      </c>
      <c r="G847" s="3" t="s">
        <v>21</v>
      </c>
      <c r="H847" s="2" t="s">
        <v>56</v>
      </c>
      <c r="I847" s="2" t="s">
        <v>2181</v>
      </c>
      <c r="J847" s="3" t="str">
        <f>HYPERLINK("https://www.boe.es/gazeta/dias/1831/02/24/pdfs/GMD-1831-24.pdf#page=4","Abrir facsímil")</f>
        <v>Abrir facsímil</v>
      </c>
      <c r="K847" s="3" t="s">
        <v>58</v>
      </c>
    </row>
    <row r="848" spans="1:11" ht="42" customHeight="1">
      <c r="A848" s="2" t="s">
        <v>2182</v>
      </c>
      <c r="B848" s="2" t="s">
        <v>2182</v>
      </c>
      <c r="C848" s="2" t="s">
        <v>17</v>
      </c>
      <c r="D848" s="2" t="s">
        <v>18</v>
      </c>
      <c r="E848" s="5" t="s">
        <v>738</v>
      </c>
      <c r="F848" s="3" t="s">
        <v>739</v>
      </c>
      <c r="G848" s="3" t="s">
        <v>21</v>
      </c>
      <c r="H848" s="2" t="s">
        <v>56</v>
      </c>
      <c r="I848" s="2" t="s">
        <v>2183</v>
      </c>
      <c r="J848" s="3" t="str">
        <f>HYPERLINK("https://www.boe.es/gazeta/dias/1831/01/15/pdfs/GMD-1831-7.pdf#page=4","Abrir facsímil")</f>
        <v>Abrir facsímil</v>
      </c>
      <c r="K848" s="3" t="s">
        <v>58</v>
      </c>
    </row>
    <row r="849" spans="1:11" ht="42" customHeight="1">
      <c r="A849" s="2" t="s">
        <v>2182</v>
      </c>
      <c r="B849" s="2" t="s">
        <v>2182</v>
      </c>
      <c r="C849" s="2" t="s">
        <v>17</v>
      </c>
      <c r="D849" s="2" t="s">
        <v>18</v>
      </c>
      <c r="E849" s="5" t="s">
        <v>969</v>
      </c>
      <c r="F849" s="3" t="s">
        <v>970</v>
      </c>
      <c r="G849" s="3" t="s">
        <v>21</v>
      </c>
      <c r="H849" s="2" t="s">
        <v>56</v>
      </c>
      <c r="I849" s="2" t="s">
        <v>2184</v>
      </c>
      <c r="J849" s="3" t="str">
        <f>HYPERLINK("https://www.boe.es/gazeta/dias/1831/02/24/pdfs/GMD-1831-24.pdf#page=4","Abrir facsímil")</f>
        <v>Abrir facsímil</v>
      </c>
      <c r="K849" s="3" t="s">
        <v>58</v>
      </c>
    </row>
    <row r="850" spans="1:11" ht="42" customHeight="1">
      <c r="A850" s="2" t="s">
        <v>2182</v>
      </c>
      <c r="B850" s="2" t="s">
        <v>2182</v>
      </c>
      <c r="C850" s="2" t="s">
        <v>157</v>
      </c>
      <c r="D850" s="2" t="s">
        <v>18</v>
      </c>
      <c r="E850" s="5" t="s">
        <v>126</v>
      </c>
      <c r="F850" s="3" t="s">
        <v>127</v>
      </c>
      <c r="G850" s="3" t="s">
        <v>606</v>
      </c>
      <c r="H850" s="2" t="s">
        <v>56</v>
      </c>
      <c r="I850" s="2" t="s">
        <v>2185</v>
      </c>
      <c r="J850" s="3" t="str">
        <f>HYPERLINK("https://www.boe.es/gazeta/dias/1831/04/12/pdfs/GMD-1831-46.pdf#page=8","Abrir facsímil")</f>
        <v>Abrir facsímil</v>
      </c>
      <c r="K850" s="3" t="s">
        <v>58</v>
      </c>
    </row>
    <row r="851" spans="1:11" ht="42" customHeight="1">
      <c r="A851" s="2" t="s">
        <v>2182</v>
      </c>
      <c r="B851" s="2" t="s">
        <v>2182</v>
      </c>
      <c r="C851" s="2" t="s">
        <v>17</v>
      </c>
      <c r="D851" s="2" t="s">
        <v>18</v>
      </c>
      <c r="E851" s="5" t="s">
        <v>1606</v>
      </c>
      <c r="F851" s="3" t="s">
        <v>1607</v>
      </c>
      <c r="G851" s="3" t="s">
        <v>21</v>
      </c>
      <c r="H851" s="2" t="s">
        <v>56</v>
      </c>
      <c r="I851" s="2" t="s">
        <v>2186</v>
      </c>
      <c r="J851" s="3" t="str">
        <f>HYPERLINK("https://www.boe.es/gazeta/dias/1831/04/21/pdfs/GMD-1831-50.pdf#page=4","Abrir facsímil")</f>
        <v>Abrir facsímil</v>
      </c>
      <c r="K851" s="3" t="s">
        <v>58</v>
      </c>
    </row>
    <row r="852" spans="1:11" ht="42" customHeight="1">
      <c r="A852" s="2" t="s">
        <v>2182</v>
      </c>
      <c r="B852" s="2" t="s">
        <v>2182</v>
      </c>
      <c r="C852" s="2" t="s">
        <v>81</v>
      </c>
      <c r="D852" s="2" t="s">
        <v>18</v>
      </c>
      <c r="E852" s="5" t="s">
        <v>420</v>
      </c>
      <c r="F852" s="3" t="s">
        <v>421</v>
      </c>
      <c r="G852" s="3" t="s">
        <v>131</v>
      </c>
      <c r="H852" s="2" t="s">
        <v>56</v>
      </c>
      <c r="I852" s="2" t="s">
        <v>2187</v>
      </c>
      <c r="J852" s="3" t="str">
        <f>HYPERLINK("https://www.boe.es/gazeta/dias/1831/04/23/pdfs/GMD-1831-51.pdf#page=6","Abrir facsímil")</f>
        <v>Abrir facsímil</v>
      </c>
      <c r="K852" s="3" t="s">
        <v>58</v>
      </c>
    </row>
    <row r="853" spans="1:11" ht="42" customHeight="1">
      <c r="A853" s="2" t="s">
        <v>2182</v>
      </c>
      <c r="B853" s="2" t="s">
        <v>2182</v>
      </c>
      <c r="C853" s="2" t="s">
        <v>157</v>
      </c>
      <c r="D853" s="2" t="s">
        <v>18</v>
      </c>
      <c r="E853" s="5" t="s">
        <v>643</v>
      </c>
      <c r="F853" s="3" t="s">
        <v>644</v>
      </c>
      <c r="G853" s="3" t="s">
        <v>21</v>
      </c>
      <c r="H853" s="2" t="s">
        <v>56</v>
      </c>
      <c r="I853" s="2" t="s">
        <v>2188</v>
      </c>
      <c r="J853" s="3" t="str">
        <f>HYPERLINK("https://www.boe.es/gazeta/dias/1831/05/05/pdfs/GMD-1831-56.pdf#page=4","Abrir facsímil")</f>
        <v>Abrir facsímil</v>
      </c>
      <c r="K853" s="3" t="s">
        <v>58</v>
      </c>
    </row>
    <row r="854" spans="1:11" ht="42" customHeight="1">
      <c r="A854" s="2" t="s">
        <v>2182</v>
      </c>
      <c r="B854" s="2" t="s">
        <v>2182</v>
      </c>
      <c r="C854" s="2" t="s">
        <v>17</v>
      </c>
      <c r="D854" s="2" t="s">
        <v>18</v>
      </c>
      <c r="E854" s="5" t="s">
        <v>19</v>
      </c>
      <c r="F854" s="3" t="s">
        <v>20</v>
      </c>
      <c r="G854" s="3" t="s">
        <v>131</v>
      </c>
      <c r="H854" s="2" t="s">
        <v>56</v>
      </c>
      <c r="I854" s="2" t="s">
        <v>2189</v>
      </c>
      <c r="J854" s="3" t="str">
        <f>HYPERLINK("https://www.boe.es/gazeta/dias/1831/05/14/pdfs/GMD-1831-60.pdf#page=6","Abrir facsímil")</f>
        <v>Abrir facsímil</v>
      </c>
      <c r="K854" s="3" t="s">
        <v>58</v>
      </c>
    </row>
    <row r="855" spans="1:11" ht="42" customHeight="1">
      <c r="A855" s="2" t="s">
        <v>2182</v>
      </c>
      <c r="B855" s="2" t="s">
        <v>2182</v>
      </c>
      <c r="C855" s="2" t="s">
        <v>346</v>
      </c>
      <c r="D855" s="2" t="s">
        <v>52</v>
      </c>
      <c r="E855" s="5" t="s">
        <v>452</v>
      </c>
      <c r="F855" s="3" t="s">
        <v>453</v>
      </c>
      <c r="G855" s="3" t="s">
        <v>21</v>
      </c>
      <c r="H855" s="2" t="s">
        <v>56</v>
      </c>
      <c r="I855" s="2" t="s">
        <v>2190</v>
      </c>
      <c r="J855" s="3" t="str">
        <f>HYPERLINK("https://www.boe.es/gazeta/dias/1831/06/04/pdfs/GMD-1831-69.pdf#page=4","Abrir facsímil")</f>
        <v>Abrir facsímil</v>
      </c>
      <c r="K855" s="3" t="s">
        <v>58</v>
      </c>
    </row>
    <row r="856" spans="1:11" ht="42" customHeight="1">
      <c r="A856" s="2" t="s">
        <v>2182</v>
      </c>
      <c r="B856" s="2" t="s">
        <v>2182</v>
      </c>
      <c r="C856" s="2" t="s">
        <v>32</v>
      </c>
      <c r="D856" s="2" t="s">
        <v>33</v>
      </c>
      <c r="E856" s="5" t="s">
        <v>423</v>
      </c>
      <c r="F856" s="3" t="s">
        <v>424</v>
      </c>
      <c r="G856" s="3" t="s">
        <v>21</v>
      </c>
      <c r="H856" s="2" t="s">
        <v>56</v>
      </c>
      <c r="I856" s="2" t="s">
        <v>2191</v>
      </c>
      <c r="J856" s="3" t="str">
        <f>HYPERLINK("https://www.boe.es/gazeta/dias/1831/06/23/pdfs/GMD-1831-77.pdf#page=4","Abrir facsímil")</f>
        <v>Abrir facsímil</v>
      </c>
      <c r="K856" s="3" t="s">
        <v>58</v>
      </c>
    </row>
    <row r="857" spans="1:11" ht="42" customHeight="1">
      <c r="A857" s="2" t="s">
        <v>2192</v>
      </c>
      <c r="B857" s="2" t="s">
        <v>2193</v>
      </c>
      <c r="C857" s="2" t="s">
        <v>51</v>
      </c>
      <c r="D857" s="2" t="s">
        <v>52</v>
      </c>
      <c r="E857" s="5" t="s">
        <v>328</v>
      </c>
      <c r="F857" s="3" t="s">
        <v>329</v>
      </c>
      <c r="G857" s="3" t="s">
        <v>330</v>
      </c>
      <c r="H857" s="2" t="s">
        <v>56</v>
      </c>
      <c r="I857" s="2" t="s">
        <v>2194</v>
      </c>
      <c r="J857" s="3" t="str">
        <f>HYPERLINK("https://www.boe.es/gazeta/dias/1831/12/08/pdfs/GMD-1831-150.pdf#page=4","Abrir facsímil")</f>
        <v>Abrir facsímil</v>
      </c>
      <c r="K857" s="3" t="s">
        <v>58</v>
      </c>
    </row>
    <row r="858" spans="1:11" ht="42" customHeight="1">
      <c r="A858" s="2" t="s">
        <v>2195</v>
      </c>
      <c r="B858" s="2" t="s">
        <v>2195</v>
      </c>
      <c r="C858" s="2" t="s">
        <v>51</v>
      </c>
      <c r="D858" s="2" t="s">
        <v>52</v>
      </c>
      <c r="E858" s="5" t="s">
        <v>1122</v>
      </c>
      <c r="F858" s="3" t="s">
        <v>1123</v>
      </c>
      <c r="G858" s="3" t="s">
        <v>21</v>
      </c>
      <c r="H858" s="2" t="s">
        <v>56</v>
      </c>
      <c r="I858" s="2" t="s">
        <v>2196</v>
      </c>
      <c r="J858" s="3" t="str">
        <f>HYPERLINK("https://www.boe.es/gazeta/dias/1831/08/13/pdfs/GMD-1831-99.pdf#page=4","Abrir facsímil")</f>
        <v>Abrir facsímil</v>
      </c>
      <c r="K858" s="3" t="s">
        <v>58</v>
      </c>
    </row>
    <row r="859" spans="1:11" ht="42" customHeight="1">
      <c r="A859" s="2" t="s">
        <v>2197</v>
      </c>
      <c r="B859" s="2" t="s">
        <v>2198</v>
      </c>
      <c r="C859" s="2" t="s">
        <v>32</v>
      </c>
      <c r="D859" s="2" t="s">
        <v>33</v>
      </c>
      <c r="E859" s="5" t="s">
        <v>2199</v>
      </c>
      <c r="F859" s="3" t="s">
        <v>2200</v>
      </c>
      <c r="G859" s="3" t="s">
        <v>21</v>
      </c>
      <c r="H859" s="2" t="s">
        <v>22</v>
      </c>
      <c r="I859" s="2" t="s">
        <v>2201</v>
      </c>
      <c r="J859" s="3" t="str">
        <f>HYPERLINK("https://www.boe.es/gazeta/dias/1831/11/26/pdfs/GMD-1831-145.pdf#page=4","Abrir facsímil")</f>
        <v>Abrir facsímil</v>
      </c>
      <c r="K859" s="3" t="s">
        <v>24</v>
      </c>
    </row>
    <row r="860" spans="1:11" ht="42" customHeight="1">
      <c r="A860" s="2" t="s">
        <v>2202</v>
      </c>
      <c r="B860" s="2" t="s">
        <v>2202</v>
      </c>
      <c r="C860" s="2" t="s">
        <v>17</v>
      </c>
      <c r="D860" s="2" t="s">
        <v>18</v>
      </c>
      <c r="E860" s="5" t="s">
        <v>88</v>
      </c>
      <c r="F860" s="3" t="s">
        <v>89</v>
      </c>
      <c r="G860" s="3" t="s">
        <v>131</v>
      </c>
      <c r="H860" s="2" t="s">
        <v>56</v>
      </c>
      <c r="I860" s="2" t="s">
        <v>2203</v>
      </c>
      <c r="J860" s="3" t="str">
        <f>HYPERLINK("https://www.boe.es/gazeta/dias/1831/10/01/pdfs/GMD-1831-121.pdf#page=6","Abrir facsímil")</f>
        <v>Abrir facsímil</v>
      </c>
      <c r="K860" s="3" t="s">
        <v>58</v>
      </c>
    </row>
    <row r="861" spans="1:11" ht="42" customHeight="1">
      <c r="A861" s="2" t="s">
        <v>2204</v>
      </c>
      <c r="B861" s="2" t="s">
        <v>2205</v>
      </c>
      <c r="C861" s="2" t="s">
        <v>32</v>
      </c>
      <c r="D861" s="2" t="s">
        <v>33</v>
      </c>
      <c r="E861" s="5" t="s">
        <v>19</v>
      </c>
      <c r="F861" s="3" t="s">
        <v>20</v>
      </c>
      <c r="G861" s="3" t="s">
        <v>76</v>
      </c>
      <c r="H861" s="2" t="s">
        <v>56</v>
      </c>
      <c r="I861" s="2" t="s">
        <v>2206</v>
      </c>
      <c r="J861" s="3" t="str">
        <f>HYPERLINK("https://www.boe.es/gazeta/dias/1831/05/14/pdfs/GMD-1831-60.pdf#page=5","Abrir facsímil")</f>
        <v>Abrir facsímil</v>
      </c>
      <c r="K861" s="3" t="s">
        <v>58</v>
      </c>
    </row>
    <row r="862" spans="1:11" ht="42" customHeight="1">
      <c r="A862" s="2" t="s">
        <v>2207</v>
      </c>
      <c r="B862" s="2" t="s">
        <v>2208</v>
      </c>
      <c r="C862" s="2" t="s">
        <v>51</v>
      </c>
      <c r="D862" s="2" t="s">
        <v>52</v>
      </c>
      <c r="E862" s="5" t="s">
        <v>254</v>
      </c>
      <c r="F862" s="3" t="s">
        <v>255</v>
      </c>
      <c r="G862" s="3" t="s">
        <v>21</v>
      </c>
      <c r="H862" s="2" t="s">
        <v>56</v>
      </c>
      <c r="I862" s="2" t="s">
        <v>2209</v>
      </c>
      <c r="J862" s="3" t="str">
        <f>HYPERLINK("https://www.boe.es/gazeta/dias/1831/10/27/pdfs/GMD-1831-132.pdf#page=4","Abrir facsímil")</f>
        <v>Abrir facsímil</v>
      </c>
      <c r="K862" s="3" t="s">
        <v>58</v>
      </c>
    </row>
    <row r="863" spans="1:11" ht="42" customHeight="1">
      <c r="A863" s="2" t="s">
        <v>2210</v>
      </c>
      <c r="B863" s="2" t="s">
        <v>2211</v>
      </c>
      <c r="C863" s="2" t="s">
        <v>51</v>
      </c>
      <c r="D863" s="2" t="s">
        <v>52</v>
      </c>
      <c r="E863" s="5" t="s">
        <v>522</v>
      </c>
      <c r="F863" s="3" t="s">
        <v>523</v>
      </c>
      <c r="G863" s="3" t="s">
        <v>131</v>
      </c>
      <c r="H863" s="2" t="s">
        <v>56</v>
      </c>
      <c r="I863" s="2" t="s">
        <v>2212</v>
      </c>
      <c r="J863" s="3" t="str">
        <f>HYPERLINK("https://www.boe.es/gazeta/dias/1831/09/27/pdfs/GMD-1831-119.pdf#page=6","Abrir facsímil")</f>
        <v>Abrir facsímil</v>
      </c>
      <c r="K863" s="3" t="s">
        <v>58</v>
      </c>
    </row>
    <row r="864" spans="1:11" ht="42" customHeight="1">
      <c r="A864" s="2" t="s">
        <v>2213</v>
      </c>
      <c r="B864" s="2" t="s">
        <v>2214</v>
      </c>
      <c r="C864" s="2" t="s">
        <v>32</v>
      </c>
      <c r="D864" s="2" t="s">
        <v>244</v>
      </c>
      <c r="E864" s="5" t="s">
        <v>245</v>
      </c>
      <c r="F864" s="3" t="s">
        <v>246</v>
      </c>
      <c r="G864" s="3" t="s">
        <v>36</v>
      </c>
      <c r="H864" s="2" t="s">
        <v>56</v>
      </c>
      <c r="I864" s="2" t="s">
        <v>2215</v>
      </c>
      <c r="J864" s="3" t="str">
        <f>HYPERLINK("https://www.boe.es/gazeta/dias/1831/03/12/pdfs/GMD-1831-33E.pdf#page=1","Abrir facsímil")</f>
        <v>Abrir facsímil</v>
      </c>
      <c r="K864" s="3" t="s">
        <v>58</v>
      </c>
    </row>
    <row r="865" spans="1:11" ht="42" customHeight="1">
      <c r="A865" s="2" t="s">
        <v>2213</v>
      </c>
      <c r="B865" s="2" t="s">
        <v>2214</v>
      </c>
      <c r="C865" s="2" t="s">
        <v>32</v>
      </c>
      <c r="D865" s="2" t="s">
        <v>33</v>
      </c>
      <c r="E865" s="5" t="s">
        <v>1187</v>
      </c>
      <c r="F865" s="3" t="s">
        <v>1188</v>
      </c>
      <c r="G865" s="3" t="s">
        <v>36</v>
      </c>
      <c r="H865" s="2" t="s">
        <v>56</v>
      </c>
      <c r="I865" s="2" t="s">
        <v>2216</v>
      </c>
      <c r="J865" s="3" t="str">
        <f>HYPERLINK("https://www.boe.es/gazeta/dias/1831/08/09/pdfs/GMD-1831-97.pdf#page=1","Abrir facsímil")</f>
        <v>Abrir facsímil</v>
      </c>
      <c r="K865" s="3" t="s">
        <v>58</v>
      </c>
    </row>
    <row r="866" spans="1:11" ht="42" customHeight="1">
      <c r="A866" s="2" t="s">
        <v>2213</v>
      </c>
      <c r="B866" s="2" t="s">
        <v>2214</v>
      </c>
      <c r="C866" s="2" t="s">
        <v>51</v>
      </c>
      <c r="D866" s="2" t="s">
        <v>52</v>
      </c>
      <c r="E866" s="5" t="s">
        <v>85</v>
      </c>
      <c r="F866" s="3" t="s">
        <v>86</v>
      </c>
      <c r="G866" s="3" t="s">
        <v>36</v>
      </c>
      <c r="H866" s="2" t="s">
        <v>56</v>
      </c>
      <c r="I866" s="2" t="s">
        <v>2217</v>
      </c>
      <c r="J866" s="3" t="str">
        <f>HYPERLINK("https://www.boe.es/gazeta/dias/1831/09/20/pdfs/GMD-1831-116.pdf#page=1","Abrir facsímil")</f>
        <v>Abrir facsímil</v>
      </c>
      <c r="K866" s="3" t="s">
        <v>58</v>
      </c>
    </row>
    <row r="867" spans="1:11" ht="42" customHeight="1">
      <c r="A867" s="2" t="s">
        <v>2213</v>
      </c>
      <c r="B867" s="2" t="s">
        <v>2214</v>
      </c>
      <c r="C867" s="2" t="s">
        <v>32</v>
      </c>
      <c r="D867" s="2" t="s">
        <v>33</v>
      </c>
      <c r="E867" s="5" t="s">
        <v>288</v>
      </c>
      <c r="F867" s="3" t="s">
        <v>289</v>
      </c>
      <c r="G867" s="3" t="s">
        <v>36</v>
      </c>
      <c r="H867" s="2" t="s">
        <v>56</v>
      </c>
      <c r="I867" s="2" t="s">
        <v>2218</v>
      </c>
      <c r="J867" s="3" t="str">
        <f>HYPERLINK("https://www.boe.es/gazeta/dias/1831/10/22/pdfs/GMD-1831-130.pdf#page=1","Abrir facsímil")</f>
        <v>Abrir facsímil</v>
      </c>
      <c r="K867" s="3" t="s">
        <v>58</v>
      </c>
    </row>
    <row r="868" spans="1:11" ht="42" customHeight="1">
      <c r="A868" s="2" t="s">
        <v>2213</v>
      </c>
      <c r="B868" s="2" t="s">
        <v>2214</v>
      </c>
      <c r="C868" s="2" t="s">
        <v>32</v>
      </c>
      <c r="D868" s="2" t="s">
        <v>33</v>
      </c>
      <c r="E868" s="5" t="s">
        <v>400</v>
      </c>
      <c r="F868" s="3" t="s">
        <v>401</v>
      </c>
      <c r="G868" s="3" t="s">
        <v>36</v>
      </c>
      <c r="H868" s="2" t="s">
        <v>56</v>
      </c>
      <c r="I868" s="2" t="s">
        <v>2219</v>
      </c>
      <c r="J868" s="3" t="str">
        <f>HYPERLINK("https://www.boe.es/gazeta/dias/1831/11/01/pdfs/GMD-1831-134.pdf#page=1","Abrir facsímil")</f>
        <v>Abrir facsímil</v>
      </c>
      <c r="K868" s="3" t="s">
        <v>58</v>
      </c>
    </row>
    <row r="869" spans="1:11" ht="42" customHeight="1">
      <c r="A869" s="2" t="s">
        <v>2213</v>
      </c>
      <c r="B869" s="2" t="s">
        <v>2214</v>
      </c>
      <c r="C869" s="2" t="s">
        <v>32</v>
      </c>
      <c r="D869" s="2" t="s">
        <v>244</v>
      </c>
      <c r="E869" s="5" t="s">
        <v>328</v>
      </c>
      <c r="F869" s="3" t="s">
        <v>2220</v>
      </c>
      <c r="G869" s="3" t="s">
        <v>36</v>
      </c>
      <c r="H869" s="2" t="s">
        <v>56</v>
      </c>
      <c r="I869" s="2" t="s">
        <v>2221</v>
      </c>
      <c r="J869" s="3" t="str">
        <f>HYPERLINK("https://www.boe.es/gazeta/dias/1831/12/08/pdfs/GMD-1831-151E.pdf#page=1","Abrir facsímil")</f>
        <v>Abrir facsímil</v>
      </c>
      <c r="K869" s="3" t="s">
        <v>58</v>
      </c>
    </row>
    <row r="870" spans="1:11" ht="42" customHeight="1">
      <c r="A870" s="2" t="s">
        <v>2213</v>
      </c>
      <c r="B870" s="2" t="s">
        <v>2214</v>
      </c>
      <c r="C870" s="2" t="s">
        <v>51</v>
      </c>
      <c r="D870" s="2" t="s">
        <v>52</v>
      </c>
      <c r="E870" s="5" t="s">
        <v>903</v>
      </c>
      <c r="F870" s="3" t="s">
        <v>904</v>
      </c>
      <c r="G870" s="3" t="s">
        <v>36</v>
      </c>
      <c r="H870" s="2" t="s">
        <v>56</v>
      </c>
      <c r="I870" s="2" t="s">
        <v>2222</v>
      </c>
      <c r="J870" s="3" t="str">
        <f>HYPERLINK("https://www.boe.es/gazeta/dias/1831/12/10/pdfs/GMD-1831-152.pdf#page=1","Abrir facsímil")</f>
        <v>Abrir facsímil</v>
      </c>
      <c r="K870" s="3" t="s">
        <v>58</v>
      </c>
    </row>
    <row r="871" spans="1:11" ht="42" customHeight="1">
      <c r="A871" s="2" t="s">
        <v>2213</v>
      </c>
      <c r="B871" s="2" t="s">
        <v>2214</v>
      </c>
      <c r="C871" s="2" t="s">
        <v>32</v>
      </c>
      <c r="D871" s="2" t="s">
        <v>33</v>
      </c>
      <c r="E871" s="5" t="s">
        <v>146</v>
      </c>
      <c r="F871" s="3" t="s">
        <v>147</v>
      </c>
      <c r="G871" s="3" t="s">
        <v>36</v>
      </c>
      <c r="H871" s="2" t="s">
        <v>56</v>
      </c>
      <c r="I871" s="2" t="s">
        <v>2223</v>
      </c>
      <c r="J871" s="3" t="str">
        <f>HYPERLINK("https://www.boe.es/gazeta/dias/1831/12/13/pdfs/GMD-1831-153.pdf#page=1","Abrir facsímil")</f>
        <v>Abrir facsímil</v>
      </c>
      <c r="K871" s="3" t="s">
        <v>58</v>
      </c>
    </row>
    <row r="872" spans="1:11" ht="42" customHeight="1">
      <c r="A872" s="2" t="s">
        <v>2213</v>
      </c>
      <c r="B872" s="2" t="s">
        <v>2214</v>
      </c>
      <c r="C872" s="2" t="s">
        <v>32</v>
      </c>
      <c r="D872" s="2" t="s">
        <v>33</v>
      </c>
      <c r="E872" s="5" t="s">
        <v>721</v>
      </c>
      <c r="F872" s="3" t="s">
        <v>722</v>
      </c>
      <c r="G872" s="3" t="s">
        <v>62</v>
      </c>
      <c r="H872" s="2" t="s">
        <v>56</v>
      </c>
      <c r="I872" s="2" t="s">
        <v>2224</v>
      </c>
      <c r="J872" s="3" t="str">
        <f>HYPERLINK("https://www.boe.es/gazeta/dias/1831/12/15/pdfs/GMD-1831-154.pdf#page=2","Abrir facsímil")</f>
        <v>Abrir facsímil</v>
      </c>
      <c r="K872" s="3" t="s">
        <v>58</v>
      </c>
    </row>
    <row r="873" spans="1:11" ht="42" customHeight="1">
      <c r="A873" s="2" t="s">
        <v>2213</v>
      </c>
      <c r="B873" s="2" t="s">
        <v>2214</v>
      </c>
      <c r="C873" s="2" t="s">
        <v>32</v>
      </c>
      <c r="D873" s="2" t="s">
        <v>244</v>
      </c>
      <c r="E873" s="5" t="s">
        <v>721</v>
      </c>
      <c r="F873" s="3" t="s">
        <v>952</v>
      </c>
      <c r="G873" s="3" t="s">
        <v>36</v>
      </c>
      <c r="H873" s="2" t="s">
        <v>56</v>
      </c>
      <c r="I873" s="2" t="s">
        <v>2225</v>
      </c>
      <c r="J873" s="3" t="str">
        <f>HYPERLINK("https://www.boe.es/gazeta/dias/1831/12/15/pdfs/GMD-1831-155E.pdf#page=1","Abrir facsímil")</f>
        <v>Abrir facsímil</v>
      </c>
      <c r="K873" s="3" t="s">
        <v>58</v>
      </c>
    </row>
    <row r="874" spans="1:11" ht="42" customHeight="1">
      <c r="A874" s="2" t="s">
        <v>2226</v>
      </c>
      <c r="B874" s="2" t="s">
        <v>2226</v>
      </c>
      <c r="C874" s="2" t="s">
        <v>81</v>
      </c>
      <c r="D874" s="2" t="s">
        <v>18</v>
      </c>
      <c r="E874" s="5" t="s">
        <v>845</v>
      </c>
      <c r="F874" s="3" t="s">
        <v>846</v>
      </c>
      <c r="G874" s="3" t="s">
        <v>847</v>
      </c>
      <c r="H874" s="2" t="s">
        <v>56</v>
      </c>
      <c r="I874" s="2" t="s">
        <v>2227</v>
      </c>
      <c r="J874" s="3" t="str">
        <f>HYPERLINK("https://www.boe.es/gazeta/dias/1831/07/12/pdfs/GMD-1831-85.pdf#page=4","Abrir facsímil")</f>
        <v>Abrir facsímil</v>
      </c>
      <c r="K874" s="3" t="s">
        <v>58</v>
      </c>
    </row>
    <row r="875" spans="1:11" ht="42" customHeight="1">
      <c r="A875" s="2" t="s">
        <v>2228</v>
      </c>
      <c r="B875" s="2" t="s">
        <v>2228</v>
      </c>
      <c r="C875" s="2" t="s">
        <v>32</v>
      </c>
      <c r="D875" s="2" t="s">
        <v>33</v>
      </c>
      <c r="E875" s="5" t="s">
        <v>1356</v>
      </c>
      <c r="F875" s="3" t="s">
        <v>1357</v>
      </c>
      <c r="G875" s="3" t="s">
        <v>36</v>
      </c>
      <c r="H875" s="2" t="s">
        <v>56</v>
      </c>
      <c r="I875" s="2" t="s">
        <v>2229</v>
      </c>
      <c r="J875" s="3" t="str">
        <f>HYPERLINK("https://www.boe.es/gazeta/dias/1831/03/19/pdfs/GMD-1831-36.pdf#page=1","Abrir facsímil")</f>
        <v>Abrir facsímil</v>
      </c>
      <c r="K875" s="3" t="s">
        <v>58</v>
      </c>
    </row>
    <row r="876" spans="1:11" ht="42" customHeight="1">
      <c r="A876" s="2" t="s">
        <v>2230</v>
      </c>
      <c r="B876" s="2" t="s">
        <v>2231</v>
      </c>
      <c r="C876" s="2" t="s">
        <v>17</v>
      </c>
      <c r="D876" s="2" t="s">
        <v>18</v>
      </c>
      <c r="E876" s="5" t="s">
        <v>374</v>
      </c>
      <c r="F876" s="3" t="s">
        <v>375</v>
      </c>
      <c r="G876" s="3" t="s">
        <v>131</v>
      </c>
      <c r="H876" s="2" t="s">
        <v>56</v>
      </c>
      <c r="I876" s="2" t="s">
        <v>2232</v>
      </c>
      <c r="J876" s="3" t="str">
        <f>HYPERLINK("https://www.boe.es/gazeta/dias/1831/10/11/pdfs/GMD-1831-125.pdf#page=6","Abrir facsímil")</f>
        <v>Abrir facsímil</v>
      </c>
      <c r="K876" s="3" t="s">
        <v>58</v>
      </c>
    </row>
    <row r="877" spans="1:11" ht="42" customHeight="1">
      <c r="A877" s="2" t="s">
        <v>2233</v>
      </c>
      <c r="B877" s="2" t="s">
        <v>2233</v>
      </c>
      <c r="C877" s="2" t="s">
        <v>32</v>
      </c>
      <c r="D877" s="2" t="s">
        <v>33</v>
      </c>
      <c r="E877" s="5" t="s">
        <v>126</v>
      </c>
      <c r="F877" s="3" t="s">
        <v>127</v>
      </c>
      <c r="G877" s="3" t="s">
        <v>62</v>
      </c>
      <c r="H877" s="2" t="s">
        <v>56</v>
      </c>
      <c r="I877" s="2" t="s">
        <v>2234</v>
      </c>
      <c r="J877" s="3" t="str">
        <f>HYPERLINK("https://www.boe.es/gazeta/dias/1831/04/12/pdfs/GMD-1831-46.pdf#page=2","Abrir facsímil")</f>
        <v>Abrir facsímil</v>
      </c>
      <c r="K877" s="3" t="s">
        <v>58</v>
      </c>
    </row>
    <row r="878" spans="1:11" ht="42" customHeight="1">
      <c r="A878" s="2" t="s">
        <v>2235</v>
      </c>
      <c r="B878" s="2" t="s">
        <v>2236</v>
      </c>
      <c r="C878" s="2" t="s">
        <v>51</v>
      </c>
      <c r="D878" s="2" t="s">
        <v>52</v>
      </c>
      <c r="E878" s="5" t="s">
        <v>1230</v>
      </c>
      <c r="F878" s="3" t="s">
        <v>1231</v>
      </c>
      <c r="G878" s="3" t="s">
        <v>36</v>
      </c>
      <c r="H878" s="2" t="s">
        <v>56</v>
      </c>
      <c r="I878" s="2" t="s">
        <v>2237</v>
      </c>
      <c r="J878" s="3" t="str">
        <f>HYPERLINK("https://www.boe.es/gazeta/dias/1831/11/10/pdfs/GMD-1831-138.pdf#page=1","Abrir facsímil")</f>
        <v>Abrir facsímil</v>
      </c>
      <c r="K878" s="3" t="s">
        <v>58</v>
      </c>
    </row>
    <row r="879" spans="1:11" ht="42" customHeight="1">
      <c r="A879" s="2" t="s">
        <v>2238</v>
      </c>
      <c r="B879" s="2" t="s">
        <v>2239</v>
      </c>
      <c r="C879" s="2" t="s">
        <v>32</v>
      </c>
      <c r="D879" s="2" t="s">
        <v>33</v>
      </c>
      <c r="E879" s="5" t="s">
        <v>875</v>
      </c>
      <c r="F879" s="3" t="s">
        <v>876</v>
      </c>
      <c r="G879" s="3" t="s">
        <v>131</v>
      </c>
      <c r="H879" s="2" t="s">
        <v>56</v>
      </c>
      <c r="I879" s="2" t="s">
        <v>2240</v>
      </c>
      <c r="J879" s="3" t="str">
        <f>HYPERLINK("https://www.boe.es/gazeta/dias/1831/10/25/pdfs/GMD-1831-131.pdf#page=6","Abrir facsímil")</f>
        <v>Abrir facsímil</v>
      </c>
      <c r="K879" s="3" t="s">
        <v>58</v>
      </c>
    </row>
    <row r="880" spans="1:11" ht="42" customHeight="1">
      <c r="A880" s="2" t="s">
        <v>2241</v>
      </c>
      <c r="B880" s="2" t="s">
        <v>2241</v>
      </c>
      <c r="C880" s="2" t="s">
        <v>51</v>
      </c>
      <c r="D880" s="2" t="s">
        <v>52</v>
      </c>
      <c r="E880" s="5" t="s">
        <v>1111</v>
      </c>
      <c r="F880" s="3" t="s">
        <v>1112</v>
      </c>
      <c r="G880" s="3" t="s">
        <v>36</v>
      </c>
      <c r="H880" s="2" t="s">
        <v>56</v>
      </c>
      <c r="I880" s="2" t="s">
        <v>2242</v>
      </c>
      <c r="J880" s="3" t="str">
        <f>HYPERLINK("https://www.boe.es/gazeta/dias/1831/11/08/pdfs/GMD-1831-137.pdf#page=1","Abrir facsímil")</f>
        <v>Abrir facsímil</v>
      </c>
      <c r="K880" s="3" t="s">
        <v>58</v>
      </c>
    </row>
    <row r="881" spans="1:11" ht="42" customHeight="1">
      <c r="A881" s="2" t="s">
        <v>2243</v>
      </c>
      <c r="B881" s="2" t="s">
        <v>2243</v>
      </c>
      <c r="C881" s="2" t="s">
        <v>40</v>
      </c>
      <c r="D881" s="2" t="s">
        <v>18</v>
      </c>
      <c r="E881" s="5" t="s">
        <v>68</v>
      </c>
      <c r="F881" s="3" t="s">
        <v>69</v>
      </c>
      <c r="G881" s="3" t="s">
        <v>62</v>
      </c>
      <c r="H881" s="2" t="s">
        <v>56</v>
      </c>
      <c r="I881" s="2" t="s">
        <v>2244</v>
      </c>
      <c r="J881" s="3" t="str">
        <f>HYPERLINK("https://www.boe.es/gazeta/dias/1831/12/29/pdfs/GMD-1831-161.pdf#page=2","Abrir facsímil")</f>
        <v>Abrir facsímil</v>
      </c>
      <c r="K881" s="3" t="s">
        <v>58</v>
      </c>
    </row>
    <row r="882" spans="1:11" ht="42" customHeight="1">
      <c r="A882" s="2" t="s">
        <v>2245</v>
      </c>
      <c r="B882" s="2" t="s">
        <v>2245</v>
      </c>
      <c r="C882" s="2" t="s">
        <v>40</v>
      </c>
      <c r="D882" s="2" t="s">
        <v>18</v>
      </c>
      <c r="E882" s="5" t="s">
        <v>822</v>
      </c>
      <c r="F882" s="3" t="s">
        <v>823</v>
      </c>
      <c r="G882" s="3" t="s">
        <v>62</v>
      </c>
      <c r="H882" s="2" t="s">
        <v>56</v>
      </c>
      <c r="I882" s="2" t="s">
        <v>2246</v>
      </c>
      <c r="J882" s="3" t="str">
        <f>HYPERLINK("https://www.boe.es/gazeta/dias/1831/09/08/pdfs/GMD-1831-111.pdf#page=2","Abrir facsímil")</f>
        <v>Abrir facsímil</v>
      </c>
      <c r="K882" s="3" t="s">
        <v>58</v>
      </c>
    </row>
    <row r="883" spans="1:11" ht="42" customHeight="1">
      <c r="A883" s="2" t="s">
        <v>2245</v>
      </c>
      <c r="B883" s="2" t="s">
        <v>2245</v>
      </c>
      <c r="C883" s="2" t="s">
        <v>655</v>
      </c>
      <c r="D883" s="2" t="s">
        <v>18</v>
      </c>
      <c r="E883" s="5" t="s">
        <v>96</v>
      </c>
      <c r="F883" s="3" t="s">
        <v>97</v>
      </c>
      <c r="G883" s="3" t="s">
        <v>21</v>
      </c>
      <c r="H883" s="2" t="s">
        <v>56</v>
      </c>
      <c r="I883" s="2" t="s">
        <v>2247</v>
      </c>
      <c r="J883" s="3" t="str">
        <f>HYPERLINK("https://www.boe.es/gazeta/dias/1831/12/22/pdfs/GMD-1831-158.pdf#page=4","Abrir facsímil")</f>
        <v>Abrir facsímil</v>
      </c>
      <c r="K883" s="3" t="s">
        <v>58</v>
      </c>
    </row>
    <row r="884" spans="1:11" ht="42" customHeight="1">
      <c r="A884" s="2" t="s">
        <v>2248</v>
      </c>
      <c r="B884" s="2" t="s">
        <v>2249</v>
      </c>
      <c r="C884" s="2" t="s">
        <v>32</v>
      </c>
      <c r="D884" s="2" t="s">
        <v>33</v>
      </c>
      <c r="E884" s="5" t="s">
        <v>417</v>
      </c>
      <c r="F884" s="3" t="s">
        <v>418</v>
      </c>
      <c r="G884" s="3" t="s">
        <v>21</v>
      </c>
      <c r="H884" s="2" t="s">
        <v>56</v>
      </c>
      <c r="I884" s="2" t="s">
        <v>2250</v>
      </c>
      <c r="J884" s="3" t="str">
        <f>HYPERLINK("https://www.boe.es/gazeta/dias/1831/01/25/pdfs/GMD-1831-11.pdf#page=4","Abrir facsímil")</f>
        <v>Abrir facsímil</v>
      </c>
      <c r="K884" s="3" t="s">
        <v>58</v>
      </c>
    </row>
    <row r="885" spans="1:11" ht="42" customHeight="1">
      <c r="A885" s="2" t="s">
        <v>2251</v>
      </c>
      <c r="B885" s="2" t="s">
        <v>2251</v>
      </c>
      <c r="C885" s="2" t="s">
        <v>157</v>
      </c>
      <c r="D885" s="2" t="s">
        <v>18</v>
      </c>
      <c r="E885" s="5" t="s">
        <v>782</v>
      </c>
      <c r="F885" s="3" t="s">
        <v>783</v>
      </c>
      <c r="G885" s="3" t="s">
        <v>606</v>
      </c>
      <c r="H885" s="2" t="s">
        <v>56</v>
      </c>
      <c r="I885" s="2" t="s">
        <v>2252</v>
      </c>
      <c r="J885" s="3" t="str">
        <f>HYPERLINK("https://www.boe.es/gazeta/dias/1831/08/20/pdfs/GMD-1831-102.pdf#page=8","Abrir facsímil")</f>
        <v>Abrir facsímil</v>
      </c>
      <c r="K885" s="3" t="s">
        <v>58</v>
      </c>
    </row>
    <row r="886" spans="1:11" ht="42" customHeight="1">
      <c r="A886" s="2" t="s">
        <v>2253</v>
      </c>
      <c r="B886" s="2" t="s">
        <v>2253</v>
      </c>
      <c r="C886" s="2" t="s">
        <v>32</v>
      </c>
      <c r="D886" s="2" t="s">
        <v>33</v>
      </c>
      <c r="E886" s="5" t="s">
        <v>429</v>
      </c>
      <c r="F886" s="3" t="s">
        <v>430</v>
      </c>
      <c r="G886" s="3" t="s">
        <v>36</v>
      </c>
      <c r="H886" s="2" t="s">
        <v>56</v>
      </c>
      <c r="I886" s="2" t="s">
        <v>2254</v>
      </c>
      <c r="J886" s="3" t="str">
        <f>HYPERLINK("https://www.boe.es/gazeta/dias/1831/05/07/pdfs/GMD-1831-57.pdf#page=1","Abrir facsímil")</f>
        <v>Abrir facsímil</v>
      </c>
      <c r="K886" s="3" t="s">
        <v>58</v>
      </c>
    </row>
    <row r="887" spans="1:11" ht="42" customHeight="1">
      <c r="A887" s="2" t="s">
        <v>2255</v>
      </c>
      <c r="B887" s="2" t="s">
        <v>2256</v>
      </c>
      <c r="C887" s="2" t="s">
        <v>17</v>
      </c>
      <c r="D887" s="2" t="s">
        <v>18</v>
      </c>
      <c r="E887" s="5" t="s">
        <v>738</v>
      </c>
      <c r="F887" s="3" t="s">
        <v>739</v>
      </c>
      <c r="G887" s="3" t="s">
        <v>21</v>
      </c>
      <c r="H887" s="2" t="s">
        <v>56</v>
      </c>
      <c r="I887" s="2" t="s">
        <v>2257</v>
      </c>
      <c r="J887" s="3" t="str">
        <f>HYPERLINK("https://www.boe.es/gazeta/dias/1831/01/15/pdfs/GMD-1831-7.pdf#page=4","Abrir facsímil")</f>
        <v>Abrir facsímil</v>
      </c>
      <c r="K887" s="3" t="s">
        <v>58</v>
      </c>
    </row>
    <row r="888" spans="1:11" ht="42" customHeight="1">
      <c r="A888" s="2" t="s">
        <v>2258</v>
      </c>
      <c r="B888" s="2" t="s">
        <v>2258</v>
      </c>
      <c r="C888" s="2" t="s">
        <v>40</v>
      </c>
      <c r="D888" s="2" t="s">
        <v>18</v>
      </c>
      <c r="E888" s="5" t="s">
        <v>245</v>
      </c>
      <c r="F888" s="3" t="s">
        <v>886</v>
      </c>
      <c r="G888" s="3" t="s">
        <v>62</v>
      </c>
      <c r="H888" s="2" t="s">
        <v>56</v>
      </c>
      <c r="I888" s="2" t="s">
        <v>2259</v>
      </c>
      <c r="J888" s="3" t="str">
        <f>HYPERLINK("https://www.boe.es/gazeta/dias/1831/03/12/pdfs/GMD-1831-32.pdf#page=2","Abrir facsímil")</f>
        <v>Abrir facsímil</v>
      </c>
      <c r="K888" s="3" t="s">
        <v>58</v>
      </c>
    </row>
    <row r="889" spans="1:11" ht="42" customHeight="1">
      <c r="A889" s="2" t="s">
        <v>2260</v>
      </c>
      <c r="B889" s="2" t="s">
        <v>2261</v>
      </c>
      <c r="C889" s="2" t="s">
        <v>32</v>
      </c>
      <c r="D889" s="2" t="s">
        <v>33</v>
      </c>
      <c r="E889" s="5" t="s">
        <v>1187</v>
      </c>
      <c r="F889" s="3" t="s">
        <v>1188</v>
      </c>
      <c r="G889" s="3" t="s">
        <v>36</v>
      </c>
      <c r="H889" s="2" t="s">
        <v>56</v>
      </c>
      <c r="I889" s="2" t="s">
        <v>2262</v>
      </c>
      <c r="J889" s="3" t="str">
        <f>HYPERLINK("https://www.boe.es/gazeta/dias/1831/08/09/pdfs/GMD-1831-97.pdf#page=1","Abrir facsímil")</f>
        <v>Abrir facsímil</v>
      </c>
      <c r="K889" s="3" t="s">
        <v>58</v>
      </c>
    </row>
    <row r="890" spans="1:11" ht="42" customHeight="1">
      <c r="A890" s="2" t="s">
        <v>2263</v>
      </c>
      <c r="B890" s="2" t="s">
        <v>2264</v>
      </c>
      <c r="C890" s="2" t="s">
        <v>32</v>
      </c>
      <c r="D890" s="2" t="s">
        <v>33</v>
      </c>
      <c r="E890" s="5" t="s">
        <v>214</v>
      </c>
      <c r="F890" s="3" t="s">
        <v>215</v>
      </c>
      <c r="G890" s="3" t="s">
        <v>21</v>
      </c>
      <c r="H890" s="2" t="s">
        <v>56</v>
      </c>
      <c r="I890" s="2" t="s">
        <v>2265</v>
      </c>
      <c r="J890" s="3" t="str">
        <f>HYPERLINK("https://www.boe.es/gazeta/dias/1831/03/31/pdfs/GMD-1831-41.pdf#page=4","Abrir facsímil")</f>
        <v>Abrir facsímil</v>
      </c>
      <c r="K890" s="3" t="s">
        <v>58</v>
      </c>
    </row>
    <row r="891" spans="1:11" ht="42" customHeight="1">
      <c r="A891" s="2" t="s">
        <v>2266</v>
      </c>
      <c r="B891" s="2" t="s">
        <v>2266</v>
      </c>
      <c r="C891" s="2" t="s">
        <v>32</v>
      </c>
      <c r="D891" s="2" t="s">
        <v>33</v>
      </c>
      <c r="E891" s="5" t="s">
        <v>218</v>
      </c>
      <c r="F891" s="3" t="s">
        <v>219</v>
      </c>
      <c r="G891" s="3" t="s">
        <v>36</v>
      </c>
      <c r="H891" s="2" t="s">
        <v>56</v>
      </c>
      <c r="I891" s="2" t="s">
        <v>2267</v>
      </c>
      <c r="J891" s="3" t="str">
        <f>HYPERLINK("https://www.boe.es/gazeta/dias/1831/09/03/pdfs/GMD-1831-108.pdf#page=1","Abrir facsímil")</f>
        <v>Abrir facsímil</v>
      </c>
      <c r="K891" s="3" t="s">
        <v>58</v>
      </c>
    </row>
    <row r="892" spans="1:11" ht="42" customHeight="1">
      <c r="A892" s="2" t="s">
        <v>2268</v>
      </c>
      <c r="B892" s="2" t="s">
        <v>2269</v>
      </c>
      <c r="C892" s="2" t="s">
        <v>32</v>
      </c>
      <c r="D892" s="2" t="s">
        <v>33</v>
      </c>
      <c r="E892" s="5" t="s">
        <v>297</v>
      </c>
      <c r="F892" s="3" t="s">
        <v>298</v>
      </c>
      <c r="G892" s="3" t="s">
        <v>299</v>
      </c>
      <c r="H892" s="2" t="s">
        <v>56</v>
      </c>
      <c r="I892" s="2" t="s">
        <v>2270</v>
      </c>
      <c r="J892" s="3" t="str">
        <f>HYPERLINK("https://www.boe.es/gazeta/dias/1831/11/24/pdfs/GMD-1831-144.pdf#page=4","Abrir facsímil")</f>
        <v>Abrir facsímil</v>
      </c>
      <c r="K892" s="3" t="s">
        <v>58</v>
      </c>
    </row>
    <row r="893" spans="1:11" ht="42" customHeight="1">
      <c r="A893" s="2" t="s">
        <v>2271</v>
      </c>
      <c r="B893" s="2" t="s">
        <v>2271</v>
      </c>
      <c r="C893" s="2" t="s">
        <v>32</v>
      </c>
      <c r="D893" s="2" t="s">
        <v>33</v>
      </c>
      <c r="E893" s="5" t="s">
        <v>738</v>
      </c>
      <c r="F893" s="3" t="s">
        <v>739</v>
      </c>
      <c r="G893" s="3" t="s">
        <v>55</v>
      </c>
      <c r="H893" s="2" t="s">
        <v>56</v>
      </c>
      <c r="I893" s="2" t="s">
        <v>2272</v>
      </c>
      <c r="J893" s="3" t="str">
        <f>HYPERLINK("https://www.boe.es/gazeta/dias/1831/01/15/pdfs/GMD-1831-7.pdf#page=3","Abrir facsímil")</f>
        <v>Abrir facsímil</v>
      </c>
      <c r="K893" s="3" t="s">
        <v>58</v>
      </c>
    </row>
    <row r="894" spans="1:11" ht="42" customHeight="1">
      <c r="A894" s="2" t="s">
        <v>2273</v>
      </c>
      <c r="B894" s="2" t="s">
        <v>2273</v>
      </c>
      <c r="C894" s="2" t="s">
        <v>32</v>
      </c>
      <c r="D894" s="2" t="s">
        <v>33</v>
      </c>
      <c r="E894" s="5" t="s">
        <v>471</v>
      </c>
      <c r="F894" s="3" t="s">
        <v>472</v>
      </c>
      <c r="G894" s="3" t="s">
        <v>62</v>
      </c>
      <c r="H894" s="2" t="s">
        <v>56</v>
      </c>
      <c r="I894" s="2" t="s">
        <v>2274</v>
      </c>
      <c r="J894" s="3" t="str">
        <f>HYPERLINK("https://www.boe.es/gazeta/dias/1831/05/12/pdfs/GMD-1831-59.pdf#page=2","Abrir facsímil")</f>
        <v>Abrir facsímil</v>
      </c>
      <c r="K894" s="3" t="s">
        <v>58</v>
      </c>
    </row>
    <row r="895" spans="1:11" ht="42" customHeight="1">
      <c r="A895" s="2" t="s">
        <v>2275</v>
      </c>
      <c r="B895" s="2" t="s">
        <v>2275</v>
      </c>
      <c r="C895" s="2" t="s">
        <v>32</v>
      </c>
      <c r="D895" s="2" t="s">
        <v>33</v>
      </c>
      <c r="E895" s="5" t="s">
        <v>181</v>
      </c>
      <c r="F895" s="3" t="s">
        <v>182</v>
      </c>
      <c r="G895" s="3" t="s">
        <v>36</v>
      </c>
      <c r="H895" s="2" t="s">
        <v>56</v>
      </c>
      <c r="I895" s="2" t="s">
        <v>2276</v>
      </c>
      <c r="J895" s="3" t="str">
        <f>HYPERLINK("https://www.boe.es/gazeta/dias/1831/09/13/pdfs/GMD-1831-113.pdf#page=1","Abrir facsímil")</f>
        <v>Abrir facsímil</v>
      </c>
      <c r="K895" s="3" t="s">
        <v>58</v>
      </c>
    </row>
    <row r="896" spans="1:11" ht="42" customHeight="1">
      <c r="A896" s="2" t="s">
        <v>2275</v>
      </c>
      <c r="B896" s="2" t="s">
        <v>2275</v>
      </c>
      <c r="C896" s="2" t="s">
        <v>32</v>
      </c>
      <c r="D896" s="2" t="s">
        <v>33</v>
      </c>
      <c r="E896" s="5" t="s">
        <v>395</v>
      </c>
      <c r="F896" s="3" t="s">
        <v>396</v>
      </c>
      <c r="G896" s="3" t="s">
        <v>36</v>
      </c>
      <c r="H896" s="2" t="s">
        <v>56</v>
      </c>
      <c r="I896" s="2" t="s">
        <v>2277</v>
      </c>
      <c r="J896" s="3" t="str">
        <f>HYPERLINK("https://www.boe.es/gazeta/dias/1831/10/20/pdfs/GMD-1831-129.pdf#page=1","Abrir facsímil")</f>
        <v>Abrir facsímil</v>
      </c>
      <c r="K896" s="3" t="s">
        <v>58</v>
      </c>
    </row>
    <row r="897" spans="1:11" ht="42" customHeight="1">
      <c r="A897" s="2" t="s">
        <v>2278</v>
      </c>
      <c r="B897" s="2" t="s">
        <v>2279</v>
      </c>
      <c r="C897" s="2" t="s">
        <v>51</v>
      </c>
      <c r="D897" s="2" t="s">
        <v>52</v>
      </c>
      <c r="E897" s="5" t="s">
        <v>1606</v>
      </c>
      <c r="F897" s="3" t="s">
        <v>1607</v>
      </c>
      <c r="G897" s="3" t="s">
        <v>1883</v>
      </c>
      <c r="H897" s="2" t="s">
        <v>56</v>
      </c>
      <c r="I897" s="2" t="s">
        <v>2280</v>
      </c>
      <c r="J897" s="3" t="str">
        <f>HYPERLINK("https://www.boe.es/gazeta/dias/1831/04/21/pdfs/GMD-1831-50.pdf#page=2","Abrir facsímil")</f>
        <v>Abrir facsímil</v>
      </c>
      <c r="K897" s="3" t="s">
        <v>58</v>
      </c>
    </row>
    <row r="898" spans="1:11" ht="42" customHeight="1">
      <c r="A898" s="2" t="s">
        <v>2281</v>
      </c>
      <c r="B898" s="2" t="s">
        <v>2282</v>
      </c>
      <c r="C898" s="2" t="s">
        <v>32</v>
      </c>
      <c r="D898" s="2" t="s">
        <v>33</v>
      </c>
      <c r="E898" s="5" t="s">
        <v>342</v>
      </c>
      <c r="F898" s="3" t="s">
        <v>343</v>
      </c>
      <c r="G898" s="3" t="s">
        <v>21</v>
      </c>
      <c r="H898" s="2" t="s">
        <v>22</v>
      </c>
      <c r="I898" s="2" t="s">
        <v>2283</v>
      </c>
      <c r="J898" s="3" t="str">
        <f>HYPERLINK("https://www.boe.es/gazeta/dias/1831/11/05/pdfs/GMD-1831-136.pdf#page=4","Abrir facsímil")</f>
        <v>Abrir facsímil</v>
      </c>
      <c r="K898" s="3" t="s">
        <v>24</v>
      </c>
    </row>
    <row r="899" spans="1:11" ht="42" customHeight="1">
      <c r="A899" s="2" t="s">
        <v>2284</v>
      </c>
      <c r="B899" s="2" t="s">
        <v>2285</v>
      </c>
      <c r="C899" s="2" t="s">
        <v>17</v>
      </c>
      <c r="D899" s="2" t="s">
        <v>18</v>
      </c>
      <c r="E899" s="5" t="s">
        <v>822</v>
      </c>
      <c r="F899" s="3" t="s">
        <v>823</v>
      </c>
      <c r="G899" s="3" t="s">
        <v>21</v>
      </c>
      <c r="H899" s="2" t="s">
        <v>56</v>
      </c>
      <c r="I899" s="2" t="s">
        <v>2286</v>
      </c>
      <c r="J899" s="3" t="str">
        <f>HYPERLINK("https://www.boe.es/gazeta/dias/1831/09/08/pdfs/GMD-1831-111.pdf#page=4","Abrir facsímil")</f>
        <v>Abrir facsímil</v>
      </c>
      <c r="K899" s="3" t="s">
        <v>58</v>
      </c>
    </row>
    <row r="900" spans="1:11" ht="42" customHeight="1">
      <c r="A900" s="2" t="s">
        <v>2287</v>
      </c>
      <c r="B900" s="2" t="s">
        <v>2287</v>
      </c>
      <c r="C900" s="2" t="s">
        <v>32</v>
      </c>
      <c r="D900" s="2" t="s">
        <v>33</v>
      </c>
      <c r="E900" s="5" t="s">
        <v>27</v>
      </c>
      <c r="F900" s="3" t="s">
        <v>28</v>
      </c>
      <c r="G900" s="3" t="s">
        <v>55</v>
      </c>
      <c r="H900" s="2" t="s">
        <v>56</v>
      </c>
      <c r="I900" s="2" t="s">
        <v>2288</v>
      </c>
      <c r="J900" s="3" t="str">
        <f>HYPERLINK("https://www.boe.es/gazeta/dias/1831/05/31/pdfs/GMD-1831-67.pdf#page=3","Abrir facsímil")</f>
        <v>Abrir facsímil</v>
      </c>
      <c r="K900" s="3" t="s">
        <v>58</v>
      </c>
    </row>
    <row r="901" spans="1:11" ht="42" customHeight="1">
      <c r="A901" s="2" t="s">
        <v>2289</v>
      </c>
      <c r="B901" s="2" t="s">
        <v>2290</v>
      </c>
      <c r="C901" s="2" t="s">
        <v>51</v>
      </c>
      <c r="D901" s="2" t="s">
        <v>52</v>
      </c>
      <c r="E901" s="5" t="s">
        <v>374</v>
      </c>
      <c r="F901" s="3" t="s">
        <v>375</v>
      </c>
      <c r="G901" s="3" t="s">
        <v>131</v>
      </c>
      <c r="H901" s="2" t="s">
        <v>56</v>
      </c>
      <c r="I901" s="2" t="s">
        <v>2291</v>
      </c>
      <c r="J901" s="3" t="str">
        <f>HYPERLINK("https://www.boe.es/gazeta/dias/1831/10/11/pdfs/GMD-1831-125.pdf#page=6","Abrir facsímil")</f>
        <v>Abrir facsímil</v>
      </c>
      <c r="K901" s="3" t="s">
        <v>58</v>
      </c>
    </row>
    <row r="902" spans="1:11" ht="42" customHeight="1">
      <c r="A902" s="2" t="s">
        <v>2292</v>
      </c>
      <c r="B902" s="2" t="s">
        <v>2292</v>
      </c>
      <c r="C902" s="2" t="s">
        <v>32</v>
      </c>
      <c r="D902" s="2" t="s">
        <v>33</v>
      </c>
      <c r="E902" s="5" t="s">
        <v>822</v>
      </c>
      <c r="F902" s="3" t="s">
        <v>823</v>
      </c>
      <c r="G902" s="3" t="s">
        <v>36</v>
      </c>
      <c r="H902" s="2" t="s">
        <v>56</v>
      </c>
      <c r="I902" s="2" t="s">
        <v>2293</v>
      </c>
      <c r="J902" s="3" t="str">
        <f>HYPERLINK("https://www.boe.es/gazeta/dias/1831/09/08/pdfs/GMD-1831-111.pdf#page=1","Abrir facsímil")</f>
        <v>Abrir facsímil</v>
      </c>
      <c r="K902" s="3" t="s">
        <v>58</v>
      </c>
    </row>
    <row r="903" spans="1:11" ht="42" customHeight="1">
      <c r="A903" s="2" t="s">
        <v>2294</v>
      </c>
      <c r="B903" s="2" t="s">
        <v>2294</v>
      </c>
      <c r="C903" s="2" t="s">
        <v>32</v>
      </c>
      <c r="D903" s="2" t="s">
        <v>33</v>
      </c>
      <c r="E903" s="5" t="s">
        <v>435</v>
      </c>
      <c r="F903" s="3" t="s">
        <v>436</v>
      </c>
      <c r="G903" s="3" t="s">
        <v>36</v>
      </c>
      <c r="H903" s="2" t="s">
        <v>56</v>
      </c>
      <c r="I903" s="2" t="s">
        <v>2295</v>
      </c>
      <c r="J903" s="3" t="str">
        <f>HYPERLINK("https://www.boe.es/gazeta/dias/1831/12/01/pdfs/GMD-1831-147.pdf#page=1","Abrir facsímil")</f>
        <v>Abrir facsímil</v>
      </c>
      <c r="K903" s="3" t="s">
        <v>58</v>
      </c>
    </row>
    <row r="904" spans="1:11" ht="42" customHeight="1">
      <c r="A904" s="2" t="s">
        <v>2296</v>
      </c>
      <c r="B904" s="2" t="s">
        <v>2296</v>
      </c>
      <c r="C904" s="2" t="s">
        <v>81</v>
      </c>
      <c r="D904" s="2" t="s">
        <v>18</v>
      </c>
      <c r="E904" s="5" t="s">
        <v>1416</v>
      </c>
      <c r="F904" s="3" t="s">
        <v>1417</v>
      </c>
      <c r="G904" s="3" t="s">
        <v>21</v>
      </c>
      <c r="H904" s="2" t="s">
        <v>56</v>
      </c>
      <c r="I904" s="2" t="s">
        <v>2297</v>
      </c>
      <c r="J904" s="3" t="str">
        <f>HYPERLINK("https://www.boe.es/gazeta/dias/1831/07/19/pdfs/GMD-1831-88.pdf#page=4","Abrir facsímil")</f>
        <v>Abrir facsímil</v>
      </c>
      <c r="K904" s="3" t="s">
        <v>58</v>
      </c>
    </row>
    <row r="905" spans="1:11" ht="42" customHeight="1">
      <c r="A905" s="2" t="s">
        <v>2298</v>
      </c>
      <c r="B905" s="2" t="s">
        <v>2298</v>
      </c>
      <c r="C905" s="2" t="s">
        <v>51</v>
      </c>
      <c r="D905" s="2" t="s">
        <v>52</v>
      </c>
      <c r="E905" s="5" t="s">
        <v>1341</v>
      </c>
      <c r="F905" s="3" t="s">
        <v>1342</v>
      </c>
      <c r="G905" s="3" t="s">
        <v>62</v>
      </c>
      <c r="H905" s="2" t="s">
        <v>56</v>
      </c>
      <c r="I905" s="2" t="s">
        <v>2299</v>
      </c>
      <c r="J905" s="3" t="str">
        <f>HYPERLINK("https://www.boe.es/gazeta/dias/1831/01/20/pdfs/GMD-1831-9.pdf#page=2","Abrir facsímil")</f>
        <v>Abrir facsímil</v>
      </c>
      <c r="K905" s="3" t="s">
        <v>58</v>
      </c>
    </row>
    <row r="906" spans="1:11" ht="42" customHeight="1">
      <c r="A906" s="2" t="s">
        <v>2300</v>
      </c>
      <c r="B906" s="2" t="s">
        <v>2300</v>
      </c>
      <c r="C906" s="2" t="s">
        <v>51</v>
      </c>
      <c r="D906" s="2" t="s">
        <v>52</v>
      </c>
      <c r="E906" s="5" t="s">
        <v>670</v>
      </c>
      <c r="F906" s="3" t="s">
        <v>671</v>
      </c>
      <c r="G906" s="3" t="s">
        <v>606</v>
      </c>
      <c r="H906" s="2" t="s">
        <v>56</v>
      </c>
      <c r="I906" s="2" t="s">
        <v>2301</v>
      </c>
      <c r="J906" s="3" t="str">
        <f>HYPERLINK("https://www.boe.es/gazeta/dias/1831/06/09/pdfs/GMD-1831-71.pdf#page=8","Abrir facsímil")</f>
        <v>Abrir facsímil</v>
      </c>
      <c r="K906" s="3" t="s">
        <v>58</v>
      </c>
    </row>
    <row r="907" spans="1:11" ht="42" customHeight="1">
      <c r="A907" s="2" t="s">
        <v>2302</v>
      </c>
      <c r="B907" s="2" t="s">
        <v>2302</v>
      </c>
      <c r="C907" s="2" t="s">
        <v>81</v>
      </c>
      <c r="D907" s="2" t="s">
        <v>18</v>
      </c>
      <c r="E907" s="5" t="s">
        <v>239</v>
      </c>
      <c r="F907" s="3" t="s">
        <v>240</v>
      </c>
      <c r="G907" s="3" t="s">
        <v>55</v>
      </c>
      <c r="H907" s="2" t="s">
        <v>56</v>
      </c>
      <c r="I907" s="2" t="s">
        <v>2303</v>
      </c>
      <c r="J907" s="3" t="str">
        <f>HYPERLINK("https://www.boe.es/gazeta/dias/1831/06/30/pdfs/GMD-1831-80.pdf#page=3","Abrir facsímil")</f>
        <v>Abrir facsímil</v>
      </c>
      <c r="K907" s="3" t="s">
        <v>58</v>
      </c>
    </row>
    <row r="908" spans="1:11" ht="42" customHeight="1">
      <c r="A908" s="2" t="s">
        <v>2304</v>
      </c>
      <c r="B908" s="2" t="s">
        <v>2304</v>
      </c>
      <c r="C908" s="2" t="s">
        <v>32</v>
      </c>
      <c r="D908" s="2" t="s">
        <v>33</v>
      </c>
      <c r="E908" s="5" t="s">
        <v>53</v>
      </c>
      <c r="F908" s="3" t="s">
        <v>54</v>
      </c>
      <c r="G908" s="3" t="s">
        <v>36</v>
      </c>
      <c r="H908" s="2" t="s">
        <v>56</v>
      </c>
      <c r="I908" s="2" t="s">
        <v>2305</v>
      </c>
      <c r="J908" s="3" t="str">
        <f>HYPERLINK("https://www.boe.es/gazeta/dias/1831/10/29/pdfs/GMD-1831-133.pdf#page=1","Abrir facsímil")</f>
        <v>Abrir facsímil</v>
      </c>
      <c r="K908" s="3" t="s">
        <v>58</v>
      </c>
    </row>
    <row r="909" spans="1:11" ht="42" customHeight="1">
      <c r="A909" s="2" t="s">
        <v>2306</v>
      </c>
      <c r="B909" s="2" t="s">
        <v>2306</v>
      </c>
      <c r="C909" s="2" t="s">
        <v>32</v>
      </c>
      <c r="D909" s="2" t="s">
        <v>33</v>
      </c>
      <c r="E909" s="5" t="s">
        <v>126</v>
      </c>
      <c r="F909" s="3" t="s">
        <v>127</v>
      </c>
      <c r="G909" s="3" t="s">
        <v>62</v>
      </c>
      <c r="H909" s="2" t="s">
        <v>56</v>
      </c>
      <c r="I909" s="2" t="s">
        <v>2307</v>
      </c>
      <c r="J909" s="3" t="str">
        <f>HYPERLINK("https://www.boe.es/gazeta/dias/1831/04/12/pdfs/GMD-1831-46.pdf#page=2","Abrir facsímil")</f>
        <v>Abrir facsímil</v>
      </c>
      <c r="K909" s="3" t="s">
        <v>58</v>
      </c>
    </row>
    <row r="910" spans="1:11" ht="42" customHeight="1">
      <c r="A910" s="2" t="s">
        <v>2306</v>
      </c>
      <c r="B910" s="2" t="s">
        <v>2306</v>
      </c>
      <c r="C910" s="2" t="s">
        <v>40</v>
      </c>
      <c r="D910" s="2" t="s">
        <v>18</v>
      </c>
      <c r="E910" s="5" t="s">
        <v>670</v>
      </c>
      <c r="F910" s="3" t="s">
        <v>671</v>
      </c>
      <c r="G910" s="3" t="s">
        <v>55</v>
      </c>
      <c r="H910" s="2" t="s">
        <v>56</v>
      </c>
      <c r="I910" s="2" t="s">
        <v>2308</v>
      </c>
      <c r="J910" s="3" t="str">
        <f>HYPERLINK("https://www.boe.es/gazeta/dias/1831/06/09/pdfs/GMD-1831-71.pdf#page=3","Abrir facsímil")</f>
        <v>Abrir facsímil</v>
      </c>
      <c r="K910" s="3" t="s">
        <v>58</v>
      </c>
    </row>
    <row r="911" spans="1:11" ht="42" customHeight="1">
      <c r="A911" s="2" t="s">
        <v>2306</v>
      </c>
      <c r="B911" s="2" t="s">
        <v>2306</v>
      </c>
      <c r="C911" s="2" t="s">
        <v>32</v>
      </c>
      <c r="D911" s="2" t="s">
        <v>33</v>
      </c>
      <c r="E911" s="5" t="s">
        <v>822</v>
      </c>
      <c r="F911" s="3" t="s">
        <v>823</v>
      </c>
      <c r="G911" s="3" t="s">
        <v>62</v>
      </c>
      <c r="H911" s="2" t="s">
        <v>56</v>
      </c>
      <c r="I911" s="2" t="s">
        <v>2309</v>
      </c>
      <c r="J911" s="3" t="str">
        <f>HYPERLINK("https://www.boe.es/gazeta/dias/1831/09/08/pdfs/GMD-1831-111.pdf#page=2","Abrir facsímil")</f>
        <v>Abrir facsímil</v>
      </c>
      <c r="K911" s="3" t="s">
        <v>58</v>
      </c>
    </row>
    <row r="912" spans="1:11" ht="42" customHeight="1">
      <c r="A912" s="2" t="s">
        <v>2306</v>
      </c>
      <c r="B912" s="2" t="s">
        <v>2306</v>
      </c>
      <c r="C912" s="2" t="s">
        <v>32</v>
      </c>
      <c r="D912" s="2" t="s">
        <v>33</v>
      </c>
      <c r="E912" s="5" t="s">
        <v>118</v>
      </c>
      <c r="F912" s="3" t="s">
        <v>119</v>
      </c>
      <c r="G912" s="3" t="s">
        <v>36</v>
      </c>
      <c r="H912" s="2" t="s">
        <v>56</v>
      </c>
      <c r="I912" s="2" t="s">
        <v>2310</v>
      </c>
      <c r="J912" s="3" t="str">
        <f>HYPERLINK("https://www.boe.es/gazeta/dias/1831/09/10/pdfs/GMD-1831-112.pdf#page=1","Abrir facsímil")</f>
        <v>Abrir facsímil</v>
      </c>
      <c r="K912" s="3" t="s">
        <v>58</v>
      </c>
    </row>
    <row r="913" spans="1:11" ht="42" customHeight="1">
      <c r="A913" s="2" t="s">
        <v>2311</v>
      </c>
      <c r="B913" s="2" t="s">
        <v>2312</v>
      </c>
      <c r="C913" s="2" t="s">
        <v>17</v>
      </c>
      <c r="D913" s="2" t="s">
        <v>18</v>
      </c>
      <c r="E913" s="5" t="s">
        <v>764</v>
      </c>
      <c r="F913" s="3" t="s">
        <v>765</v>
      </c>
      <c r="G913" s="3" t="s">
        <v>2313</v>
      </c>
      <c r="H913" s="2" t="s">
        <v>56</v>
      </c>
      <c r="I913" s="2" t="s">
        <v>2314</v>
      </c>
      <c r="J913" s="3" t="str">
        <f>HYPERLINK("https://www.boe.es/gazeta/dias/1831/10/15/pdfs/GMD-1831-127.pdf#page=2","Abrir facsímil")</f>
        <v>Abrir facsímil</v>
      </c>
      <c r="K913" s="3" t="s">
        <v>58</v>
      </c>
    </row>
    <row r="914" spans="1:11" ht="42" customHeight="1">
      <c r="A914" s="2" t="s">
        <v>2315</v>
      </c>
      <c r="B914" s="2" t="s">
        <v>2316</v>
      </c>
      <c r="C914" s="2" t="s">
        <v>157</v>
      </c>
      <c r="D914" s="2" t="s">
        <v>18</v>
      </c>
      <c r="E914" s="5" t="s">
        <v>239</v>
      </c>
      <c r="F914" s="3" t="s">
        <v>240</v>
      </c>
      <c r="G914" s="3" t="s">
        <v>21</v>
      </c>
      <c r="H914" s="2" t="s">
        <v>56</v>
      </c>
      <c r="I914" s="2" t="s">
        <v>2317</v>
      </c>
      <c r="J914" s="3" t="str">
        <f>HYPERLINK("https://www.boe.es/gazeta/dias/1831/06/30/pdfs/GMD-1831-80.pdf#page=4","Abrir facsímil")</f>
        <v>Abrir facsímil</v>
      </c>
      <c r="K914" s="3" t="s">
        <v>58</v>
      </c>
    </row>
    <row r="915" spans="1:11" ht="42" customHeight="1">
      <c r="A915" s="2" t="s">
        <v>2318</v>
      </c>
      <c r="B915" s="2" t="s">
        <v>2318</v>
      </c>
      <c r="C915" s="2" t="s">
        <v>81</v>
      </c>
      <c r="D915" s="2" t="s">
        <v>18</v>
      </c>
      <c r="E915" s="5" t="s">
        <v>126</v>
      </c>
      <c r="F915" s="3" t="s">
        <v>127</v>
      </c>
      <c r="G915" s="3" t="s">
        <v>36</v>
      </c>
      <c r="H915" s="2" t="s">
        <v>56</v>
      </c>
      <c r="I915" s="2" t="s">
        <v>2319</v>
      </c>
      <c r="J915" s="3" t="str">
        <f>HYPERLINK("https://www.boe.es/gazeta/dias/1831/04/12/pdfs/GMD-1831-46.pdf#page=1","Abrir facsímil")</f>
        <v>Abrir facsímil</v>
      </c>
      <c r="K915" s="3" t="s">
        <v>58</v>
      </c>
    </row>
    <row r="916" spans="1:11" ht="42" customHeight="1">
      <c r="A916" s="2" t="s">
        <v>2318</v>
      </c>
      <c r="B916" s="2" t="s">
        <v>2318</v>
      </c>
      <c r="C916" s="2" t="s">
        <v>81</v>
      </c>
      <c r="D916" s="2" t="s">
        <v>18</v>
      </c>
      <c r="E916" s="5" t="s">
        <v>662</v>
      </c>
      <c r="F916" s="3" t="s">
        <v>663</v>
      </c>
      <c r="G916" s="3" t="s">
        <v>664</v>
      </c>
      <c r="H916" s="2" t="s">
        <v>56</v>
      </c>
      <c r="I916" s="2" t="s">
        <v>2320</v>
      </c>
      <c r="J916" s="3" t="str">
        <f>HYPERLINK("https://www.boe.es/gazeta/dias/1831/05/28/pdfs/GMD-1831-66.pdf#page=4","Abrir facsímil")</f>
        <v>Abrir facsímil</v>
      </c>
      <c r="K916" s="3" t="s">
        <v>58</v>
      </c>
    </row>
    <row r="917" spans="1:11" ht="42" customHeight="1">
      <c r="A917" s="2" t="s">
        <v>2318</v>
      </c>
      <c r="B917" s="2" t="s">
        <v>2318</v>
      </c>
      <c r="C917" s="2" t="s">
        <v>17</v>
      </c>
      <c r="D917" s="2" t="s">
        <v>18</v>
      </c>
      <c r="E917" s="5" t="s">
        <v>845</v>
      </c>
      <c r="F917" s="3" t="s">
        <v>846</v>
      </c>
      <c r="G917" s="3" t="s">
        <v>847</v>
      </c>
      <c r="H917" s="2" t="s">
        <v>56</v>
      </c>
      <c r="I917" s="2" t="s">
        <v>2321</v>
      </c>
      <c r="J917" s="3" t="str">
        <f>HYPERLINK("https://www.boe.es/gazeta/dias/1831/07/12/pdfs/GMD-1831-85.pdf#page=4","Abrir facsímil")</f>
        <v>Abrir facsímil</v>
      </c>
      <c r="K917" s="3" t="s">
        <v>58</v>
      </c>
    </row>
    <row r="918" spans="1:11" ht="42" customHeight="1">
      <c r="A918" s="2" t="s">
        <v>2318</v>
      </c>
      <c r="B918" s="2" t="s">
        <v>2318</v>
      </c>
      <c r="C918" s="2" t="s">
        <v>67</v>
      </c>
      <c r="D918" s="2" t="s">
        <v>18</v>
      </c>
      <c r="E918" s="5" t="s">
        <v>181</v>
      </c>
      <c r="F918" s="3" t="s">
        <v>182</v>
      </c>
      <c r="G918" s="3" t="s">
        <v>21</v>
      </c>
      <c r="H918" s="2" t="s">
        <v>56</v>
      </c>
      <c r="I918" s="2" t="s">
        <v>2322</v>
      </c>
      <c r="J918" s="3" t="str">
        <f>HYPERLINK("https://www.boe.es/gazeta/dias/1831/09/13/pdfs/GMD-1831-113.pdf#page=4","Abrir facsímil")</f>
        <v>Abrir facsímil</v>
      </c>
      <c r="K918" s="3" t="s">
        <v>58</v>
      </c>
    </row>
    <row r="919" spans="1:11" ht="42" customHeight="1">
      <c r="A919" s="2" t="s">
        <v>2323</v>
      </c>
      <c r="B919" s="2" t="s">
        <v>2324</v>
      </c>
      <c r="C919" s="2" t="s">
        <v>17</v>
      </c>
      <c r="D919" s="2" t="s">
        <v>18</v>
      </c>
      <c r="E919" s="5" t="s">
        <v>435</v>
      </c>
      <c r="F919" s="3" t="s">
        <v>436</v>
      </c>
      <c r="G919" s="3" t="s">
        <v>21</v>
      </c>
      <c r="H919" s="2" t="s">
        <v>56</v>
      </c>
      <c r="I919" s="2" t="s">
        <v>2325</v>
      </c>
      <c r="J919" s="3" t="str">
        <f>HYPERLINK("https://www.boe.es/gazeta/dias/1831/12/01/pdfs/GMD-1831-147.pdf#page=4","Abrir facsímil")</f>
        <v>Abrir facsímil</v>
      </c>
      <c r="K919" s="3" t="s">
        <v>58</v>
      </c>
    </row>
    <row r="920" spans="1:11" ht="42" customHeight="1">
      <c r="A920" s="2" t="s">
        <v>2326</v>
      </c>
      <c r="B920" s="2" t="s">
        <v>2326</v>
      </c>
      <c r="C920" s="2" t="s">
        <v>32</v>
      </c>
      <c r="D920" s="2" t="s">
        <v>33</v>
      </c>
      <c r="E920" s="5" t="s">
        <v>643</v>
      </c>
      <c r="F920" s="3" t="s">
        <v>644</v>
      </c>
      <c r="G920" s="3" t="s">
        <v>21</v>
      </c>
      <c r="H920" s="2" t="s">
        <v>56</v>
      </c>
      <c r="I920" s="2" t="s">
        <v>2327</v>
      </c>
      <c r="J920" s="3" t="str">
        <f>HYPERLINK("https://www.boe.es/gazeta/dias/1831/05/05/pdfs/GMD-1831-56.pdf#page=4","Abrir facsímil")</f>
        <v>Abrir facsímil</v>
      </c>
      <c r="K920" s="3" t="s">
        <v>58</v>
      </c>
    </row>
    <row r="921" spans="1:11" ht="42" customHeight="1">
      <c r="A921" s="2" t="s">
        <v>2328</v>
      </c>
      <c r="B921" s="2" t="s">
        <v>2328</v>
      </c>
      <c r="C921" s="2" t="s">
        <v>51</v>
      </c>
      <c r="D921" s="2" t="s">
        <v>52</v>
      </c>
      <c r="E921" s="5" t="s">
        <v>643</v>
      </c>
      <c r="F921" s="3" t="s">
        <v>644</v>
      </c>
      <c r="G921" s="3" t="s">
        <v>988</v>
      </c>
      <c r="H921" s="2" t="s">
        <v>56</v>
      </c>
      <c r="I921" s="2" t="s">
        <v>2329</v>
      </c>
      <c r="J921" s="3" t="str">
        <f>HYPERLINK("https://www.boe.es/gazeta/dias/1831/05/05/pdfs/GMD-1831-56.pdf#page=2","Abrir facsímil")</f>
        <v>Abrir facsímil</v>
      </c>
      <c r="K921" s="3" t="s">
        <v>58</v>
      </c>
    </row>
    <row r="922" spans="1:11" ht="42" customHeight="1">
      <c r="A922" s="2" t="s">
        <v>2330</v>
      </c>
      <c r="B922" s="2" t="s">
        <v>2330</v>
      </c>
      <c r="C922" s="2" t="s">
        <v>40</v>
      </c>
      <c r="D922" s="2" t="s">
        <v>18</v>
      </c>
      <c r="E922" s="5" t="s">
        <v>1792</v>
      </c>
      <c r="F922" s="3" t="s">
        <v>1793</v>
      </c>
      <c r="G922" s="3" t="s">
        <v>21</v>
      </c>
      <c r="H922" s="2" t="s">
        <v>56</v>
      </c>
      <c r="I922" s="2" t="s">
        <v>2331</v>
      </c>
      <c r="J922" s="3" t="str">
        <f>HYPERLINK("https://www.boe.es/gazeta/dias/1831/05/19/pdfs/GMD-1831-62.pdf#page=4","Abrir facsímil")</f>
        <v>Abrir facsímil</v>
      </c>
      <c r="K922" s="3" t="s">
        <v>58</v>
      </c>
    </row>
    <row r="923" spans="1:11" ht="42" customHeight="1">
      <c r="A923" s="2" t="s">
        <v>2332</v>
      </c>
      <c r="B923" s="2" t="s">
        <v>2333</v>
      </c>
      <c r="C923" s="2" t="s">
        <v>51</v>
      </c>
      <c r="D923" s="2" t="s">
        <v>244</v>
      </c>
      <c r="E923" s="5" t="s">
        <v>721</v>
      </c>
      <c r="F923" s="3" t="s">
        <v>952</v>
      </c>
      <c r="G923" s="3" t="s">
        <v>36</v>
      </c>
      <c r="H923" s="2" t="s">
        <v>56</v>
      </c>
      <c r="I923" s="2" t="s">
        <v>2334</v>
      </c>
      <c r="J923" s="3" t="str">
        <f>HYPERLINK("https://www.boe.es/gazeta/dias/1831/12/15/pdfs/GMD-1831-155E.pdf#page=1","Abrir facsímil")</f>
        <v>Abrir facsímil</v>
      </c>
      <c r="K923" s="3" t="s">
        <v>58</v>
      </c>
    </row>
    <row r="924" spans="1:11" ht="42" customHeight="1">
      <c r="A924" s="2" t="s">
        <v>2335</v>
      </c>
      <c r="B924" s="2" t="s">
        <v>2336</v>
      </c>
      <c r="C924" s="2" t="s">
        <v>51</v>
      </c>
      <c r="D924" s="2" t="s">
        <v>52</v>
      </c>
      <c r="E924" s="5" t="s">
        <v>272</v>
      </c>
      <c r="F924" s="3" t="s">
        <v>273</v>
      </c>
      <c r="G924" s="3" t="s">
        <v>21</v>
      </c>
      <c r="H924" s="2" t="s">
        <v>56</v>
      </c>
      <c r="I924" s="2" t="s">
        <v>2337</v>
      </c>
      <c r="J924" s="3" t="str">
        <f>HYPERLINK("https://www.boe.es/gazeta/dias/1831/06/28/pdfs/GMD-1831-79.pdf#page=4","Abrir facsímil")</f>
        <v>Abrir facsímil</v>
      </c>
      <c r="K924" s="3" t="s">
        <v>58</v>
      </c>
    </row>
    <row r="925" spans="1:11" ht="42" customHeight="1">
      <c r="A925" s="2" t="s">
        <v>2338</v>
      </c>
      <c r="B925" s="2" t="s">
        <v>2338</v>
      </c>
      <c r="C925" s="2" t="s">
        <v>17</v>
      </c>
      <c r="D925" s="2" t="s">
        <v>18</v>
      </c>
      <c r="E925" s="5" t="s">
        <v>845</v>
      </c>
      <c r="F925" s="3" t="s">
        <v>846</v>
      </c>
      <c r="G925" s="3" t="s">
        <v>847</v>
      </c>
      <c r="H925" s="2" t="s">
        <v>56</v>
      </c>
      <c r="I925" s="2" t="s">
        <v>2339</v>
      </c>
      <c r="J925" s="3" t="str">
        <f>HYPERLINK("https://www.boe.es/gazeta/dias/1831/07/12/pdfs/GMD-1831-85.pdf#page=4","Abrir facsímil")</f>
        <v>Abrir facsímil</v>
      </c>
      <c r="K925" s="3" t="s">
        <v>58</v>
      </c>
    </row>
    <row r="926" spans="1:11" ht="42" customHeight="1">
      <c r="A926" s="2" t="s">
        <v>2340</v>
      </c>
      <c r="B926" s="2" t="s">
        <v>2340</v>
      </c>
      <c r="C926" s="2" t="s">
        <v>32</v>
      </c>
      <c r="D926" s="2" t="s">
        <v>33</v>
      </c>
      <c r="E926" s="5" t="s">
        <v>223</v>
      </c>
      <c r="F926" s="3" t="s">
        <v>224</v>
      </c>
      <c r="G926" s="3" t="s">
        <v>36</v>
      </c>
      <c r="H926" s="2" t="s">
        <v>56</v>
      </c>
      <c r="I926" s="2" t="s">
        <v>2341</v>
      </c>
      <c r="J926" s="3" t="str">
        <f>HYPERLINK("https://www.boe.es/gazeta/dias/1831/02/01/pdfs/GMD-1831-14.pdf#page=1","Abrir facsímil")</f>
        <v>Abrir facsímil</v>
      </c>
      <c r="K926" s="3" t="s">
        <v>58</v>
      </c>
    </row>
    <row r="927" spans="1:11" ht="42" customHeight="1">
      <c r="A927" s="2" t="s">
        <v>2342</v>
      </c>
      <c r="B927" s="2" t="s">
        <v>2343</v>
      </c>
      <c r="C927" s="2" t="s">
        <v>32</v>
      </c>
      <c r="D927" s="2" t="s">
        <v>33</v>
      </c>
      <c r="E927" s="5" t="s">
        <v>423</v>
      </c>
      <c r="F927" s="3" t="s">
        <v>424</v>
      </c>
      <c r="G927" s="3" t="s">
        <v>21</v>
      </c>
      <c r="H927" s="2" t="s">
        <v>56</v>
      </c>
      <c r="I927" s="2" t="s">
        <v>2344</v>
      </c>
      <c r="J927" s="3" t="str">
        <f>HYPERLINK("https://www.boe.es/gazeta/dias/1831/06/23/pdfs/GMD-1831-77.pdf#page=4","Abrir facsímil")</f>
        <v>Abrir facsímil</v>
      </c>
      <c r="K927" s="3" t="s">
        <v>58</v>
      </c>
    </row>
    <row r="928" spans="1:11" ht="42" customHeight="1">
      <c r="A928" s="2" t="s">
        <v>2345</v>
      </c>
      <c r="B928" s="2" t="s">
        <v>2345</v>
      </c>
      <c r="C928" s="2" t="s">
        <v>32</v>
      </c>
      <c r="D928" s="2" t="s">
        <v>33</v>
      </c>
      <c r="E928" s="5" t="s">
        <v>643</v>
      </c>
      <c r="F928" s="3" t="s">
        <v>644</v>
      </c>
      <c r="G928" s="3" t="s">
        <v>55</v>
      </c>
      <c r="H928" s="2" t="s">
        <v>56</v>
      </c>
      <c r="I928" s="2" t="s">
        <v>2346</v>
      </c>
      <c r="J928" s="3" t="str">
        <f>HYPERLINK("https://www.boe.es/gazeta/dias/1831/05/05/pdfs/GMD-1831-56.pdf#page=3","Abrir facsímil")</f>
        <v>Abrir facsímil</v>
      </c>
      <c r="K928" s="3" t="s">
        <v>58</v>
      </c>
    </row>
    <row r="929" spans="1:11" ht="42" customHeight="1">
      <c r="A929" s="2" t="s">
        <v>2347</v>
      </c>
      <c r="B929" s="2" t="s">
        <v>2348</v>
      </c>
      <c r="C929" s="2" t="s">
        <v>51</v>
      </c>
      <c r="D929" s="2" t="s">
        <v>52</v>
      </c>
      <c r="E929" s="5" t="s">
        <v>522</v>
      </c>
      <c r="F929" s="3" t="s">
        <v>523</v>
      </c>
      <c r="G929" s="3" t="s">
        <v>131</v>
      </c>
      <c r="H929" s="2" t="s">
        <v>56</v>
      </c>
      <c r="I929" s="2" t="s">
        <v>2349</v>
      </c>
      <c r="J929" s="3" t="str">
        <f>HYPERLINK("https://www.boe.es/gazeta/dias/1831/09/27/pdfs/GMD-1831-119.pdf#page=6","Abrir facsímil")</f>
        <v>Abrir facsímil</v>
      </c>
      <c r="K929" s="3" t="s">
        <v>58</v>
      </c>
    </row>
    <row r="930" spans="1:11" ht="42" customHeight="1">
      <c r="A930" s="2" t="s">
        <v>2350</v>
      </c>
      <c r="B930" s="2" t="s">
        <v>2351</v>
      </c>
      <c r="C930" s="2" t="s">
        <v>17</v>
      </c>
      <c r="D930" s="2" t="s">
        <v>18</v>
      </c>
      <c r="E930" s="5" t="s">
        <v>46</v>
      </c>
      <c r="F930" s="3" t="s">
        <v>47</v>
      </c>
      <c r="G930" s="3" t="s">
        <v>21</v>
      </c>
      <c r="H930" s="2" t="s">
        <v>56</v>
      </c>
      <c r="I930" s="2" t="s">
        <v>2352</v>
      </c>
      <c r="J930" s="3" t="str">
        <f>HYPERLINK("https://www.boe.es/gazeta/dias/1831/09/01/pdfs/GMD-1831-107.pdf#page=4","Abrir facsímil")</f>
        <v>Abrir facsímil</v>
      </c>
      <c r="K930" s="3" t="s">
        <v>58</v>
      </c>
    </row>
    <row r="931" spans="1:11" ht="42" customHeight="1">
      <c r="A931" s="2" t="s">
        <v>2353</v>
      </c>
      <c r="B931" s="2" t="s">
        <v>2354</v>
      </c>
      <c r="C931" s="2" t="s">
        <v>32</v>
      </c>
      <c r="D931" s="2" t="s">
        <v>33</v>
      </c>
      <c r="E931" s="5" t="s">
        <v>281</v>
      </c>
      <c r="F931" s="3" t="s">
        <v>282</v>
      </c>
      <c r="G931" s="3" t="s">
        <v>36</v>
      </c>
      <c r="H931" s="2" t="s">
        <v>56</v>
      </c>
      <c r="I931" s="2" t="s">
        <v>2355</v>
      </c>
      <c r="J931" s="3" t="str">
        <f>HYPERLINK("https://www.boe.es/gazeta/dias/1831/03/08/pdfs/GMD-1831-29.pdf#page=1","Abrir facsímil")</f>
        <v>Abrir facsímil</v>
      </c>
      <c r="K931" s="3" t="s">
        <v>58</v>
      </c>
    </row>
    <row r="932" spans="1:11" ht="42" customHeight="1">
      <c r="A932" s="2" t="s">
        <v>2356</v>
      </c>
      <c r="B932" s="2" t="s">
        <v>2357</v>
      </c>
      <c r="C932" s="2" t="s">
        <v>51</v>
      </c>
      <c r="D932" s="2" t="s">
        <v>52</v>
      </c>
      <c r="E932" s="5" t="s">
        <v>670</v>
      </c>
      <c r="F932" s="3" t="s">
        <v>671</v>
      </c>
      <c r="G932" s="3" t="s">
        <v>606</v>
      </c>
      <c r="H932" s="2" t="s">
        <v>56</v>
      </c>
      <c r="I932" s="2" t="s">
        <v>2358</v>
      </c>
      <c r="J932" s="3" t="str">
        <f>HYPERLINK("https://www.boe.es/gazeta/dias/1831/06/09/pdfs/GMD-1831-71.pdf#page=8","Abrir facsímil")</f>
        <v>Abrir facsímil</v>
      </c>
      <c r="K932" s="3" t="s">
        <v>58</v>
      </c>
    </row>
    <row r="933" spans="1:11" ht="42" customHeight="1">
      <c r="A933" s="2" t="s">
        <v>2359</v>
      </c>
      <c r="B933" s="2" t="s">
        <v>2360</v>
      </c>
      <c r="C933" s="2" t="s">
        <v>67</v>
      </c>
      <c r="D933" s="2" t="s">
        <v>18</v>
      </c>
      <c r="E933" s="5" t="s">
        <v>956</v>
      </c>
      <c r="F933" s="3" t="s">
        <v>957</v>
      </c>
      <c r="G933" s="3" t="s">
        <v>21</v>
      </c>
      <c r="H933" s="2" t="s">
        <v>56</v>
      </c>
      <c r="I933" s="2" t="s">
        <v>2361</v>
      </c>
      <c r="J933" s="3" t="str">
        <f>HYPERLINK("https://www.boe.es/gazeta/dias/1831/11/22/pdfs/GMD-1831-143.pdf#page=4","Abrir facsímil")</f>
        <v>Abrir facsímil</v>
      </c>
      <c r="K933" s="3" t="s">
        <v>58</v>
      </c>
    </row>
    <row r="934" spans="1:11" ht="42" customHeight="1">
      <c r="A934" s="2" t="s">
        <v>2362</v>
      </c>
      <c r="B934" s="2" t="s">
        <v>2363</v>
      </c>
      <c r="C934" s="2" t="s">
        <v>17</v>
      </c>
      <c r="D934" s="2" t="s">
        <v>18</v>
      </c>
      <c r="E934" s="5" t="s">
        <v>1031</v>
      </c>
      <c r="F934" s="3" t="s">
        <v>1032</v>
      </c>
      <c r="G934" s="3" t="s">
        <v>21</v>
      </c>
      <c r="H934" s="2" t="s">
        <v>56</v>
      </c>
      <c r="I934" s="2" t="s">
        <v>2364</v>
      </c>
      <c r="J934" s="3" t="str">
        <f>HYPERLINK("https://www.boe.es/gazeta/dias/1831/05/10/pdfs/GMD-1831-58.pdf#page=4","Abrir facsímil")</f>
        <v>Abrir facsímil</v>
      </c>
      <c r="K934" s="3" t="s">
        <v>58</v>
      </c>
    </row>
    <row r="935" spans="1:11" ht="42" customHeight="1">
      <c r="A935" s="2" t="s">
        <v>2365</v>
      </c>
      <c r="B935" s="2" t="s">
        <v>2366</v>
      </c>
      <c r="C935" s="2" t="s">
        <v>67</v>
      </c>
      <c r="D935" s="2" t="s">
        <v>18</v>
      </c>
      <c r="E935" s="5" t="s">
        <v>872</v>
      </c>
      <c r="F935" s="3" t="s">
        <v>873</v>
      </c>
      <c r="G935" s="3" t="s">
        <v>21</v>
      </c>
      <c r="H935" s="2" t="s">
        <v>56</v>
      </c>
      <c r="I935" s="2" t="s">
        <v>2367</v>
      </c>
      <c r="J935" s="3" t="str">
        <f>HYPERLINK("https://www.boe.es/gazeta/dias/1831/02/22/pdfs/GMD-1831-23.pdf#page=4","Abrir facsímil")</f>
        <v>Abrir facsímil</v>
      </c>
      <c r="K935" s="3" t="s">
        <v>58</v>
      </c>
    </row>
    <row r="936" spans="1:11" ht="42" customHeight="1">
      <c r="A936" s="2" t="s">
        <v>2368</v>
      </c>
      <c r="B936" s="2" t="s">
        <v>2368</v>
      </c>
      <c r="C936" s="2" t="s">
        <v>17</v>
      </c>
      <c r="D936" s="2" t="s">
        <v>18</v>
      </c>
      <c r="E936" s="5" t="s">
        <v>228</v>
      </c>
      <c r="F936" s="3" t="s">
        <v>229</v>
      </c>
      <c r="G936" s="3" t="s">
        <v>55</v>
      </c>
      <c r="H936" s="2" t="s">
        <v>56</v>
      </c>
      <c r="I936" s="2" t="s">
        <v>2369</v>
      </c>
      <c r="J936" s="3" t="str">
        <f>HYPERLINK("https://www.boe.es/gazeta/dias/1831/06/07/pdfs/GMD-1831-70.pdf#page=3","Abrir facsímil")</f>
        <v>Abrir facsímil</v>
      </c>
      <c r="K936" s="3" t="s">
        <v>58</v>
      </c>
    </row>
    <row r="937" spans="1:11" ht="42" customHeight="1">
      <c r="A937" s="2" t="s">
        <v>2368</v>
      </c>
      <c r="B937" s="2" t="s">
        <v>2368</v>
      </c>
      <c r="C937" s="2" t="s">
        <v>32</v>
      </c>
      <c r="D937" s="2" t="s">
        <v>33</v>
      </c>
      <c r="E937" s="5" t="s">
        <v>725</v>
      </c>
      <c r="F937" s="3" t="s">
        <v>726</v>
      </c>
      <c r="G937" s="3" t="s">
        <v>131</v>
      </c>
      <c r="H937" s="2" t="s">
        <v>56</v>
      </c>
      <c r="I937" s="2" t="s">
        <v>2370</v>
      </c>
      <c r="J937" s="3" t="str">
        <f>HYPERLINK("https://www.boe.es/gazeta/dias/1831/07/30/pdfs/GMD-1831-93.pdf#page=6","Abrir facsímil")</f>
        <v>Abrir facsímil</v>
      </c>
      <c r="K937" s="3" t="s">
        <v>58</v>
      </c>
    </row>
    <row r="938" spans="1:11" ht="42" customHeight="1">
      <c r="A938" s="2" t="s">
        <v>2368</v>
      </c>
      <c r="B938" s="2" t="s">
        <v>2368</v>
      </c>
      <c r="C938" s="2" t="s">
        <v>655</v>
      </c>
      <c r="D938" s="2" t="s">
        <v>18</v>
      </c>
      <c r="E938" s="5" t="s">
        <v>374</v>
      </c>
      <c r="F938" s="3" t="s">
        <v>375</v>
      </c>
      <c r="G938" s="3" t="s">
        <v>76</v>
      </c>
      <c r="H938" s="2" t="s">
        <v>56</v>
      </c>
      <c r="I938" s="2" t="s">
        <v>2371</v>
      </c>
      <c r="J938" s="3" t="str">
        <f>HYPERLINK("https://www.boe.es/gazeta/dias/1831/10/11/pdfs/GMD-1831-125.pdf#page=5","Abrir facsímil")</f>
        <v>Abrir facsímil</v>
      </c>
      <c r="K938" s="3" t="s">
        <v>58</v>
      </c>
    </row>
    <row r="939" spans="1:11" ht="42" customHeight="1">
      <c r="A939" s="2" t="s">
        <v>2372</v>
      </c>
      <c r="B939" s="2" t="s">
        <v>2372</v>
      </c>
      <c r="C939" s="2" t="s">
        <v>32</v>
      </c>
      <c r="D939" s="2" t="s">
        <v>33</v>
      </c>
      <c r="E939" s="5" t="s">
        <v>190</v>
      </c>
      <c r="F939" s="3" t="s">
        <v>191</v>
      </c>
      <c r="G939" s="3" t="s">
        <v>1059</v>
      </c>
      <c r="H939" s="2" t="s">
        <v>56</v>
      </c>
      <c r="I939" s="2" t="s">
        <v>2373</v>
      </c>
      <c r="J939" s="3" t="str">
        <f>HYPERLINK("https://www.boe.es/gazeta/dias/1831/02/12/pdfs/GMD-1831-19.pdf#page=1","Abrir facsímil")</f>
        <v>Abrir facsímil</v>
      </c>
      <c r="K939" s="3" t="s">
        <v>58</v>
      </c>
    </row>
    <row r="940" spans="1:11" ht="42" customHeight="1">
      <c r="A940" s="2" t="s">
        <v>2374</v>
      </c>
      <c r="B940" s="2" t="s">
        <v>2375</v>
      </c>
      <c r="C940" s="2" t="s">
        <v>67</v>
      </c>
      <c r="D940" s="2" t="s">
        <v>18</v>
      </c>
      <c r="E940" s="5" t="s">
        <v>53</v>
      </c>
      <c r="F940" s="3" t="s">
        <v>54</v>
      </c>
      <c r="G940" s="3" t="s">
        <v>21</v>
      </c>
      <c r="H940" s="2" t="s">
        <v>56</v>
      </c>
      <c r="I940" s="2" t="s">
        <v>2376</v>
      </c>
      <c r="J940" s="3" t="str">
        <f>HYPERLINK("https://www.boe.es/gazeta/dias/1831/10/29/pdfs/GMD-1831-133.pdf#page=4","Abrir facsímil")</f>
        <v>Abrir facsímil</v>
      </c>
      <c r="K940" s="3" t="s">
        <v>58</v>
      </c>
    </row>
    <row r="941" spans="1:11" ht="42" customHeight="1">
      <c r="A941" s="2" t="s">
        <v>2377</v>
      </c>
      <c r="B941" s="2" t="s">
        <v>2377</v>
      </c>
      <c r="C941" s="2" t="s">
        <v>655</v>
      </c>
      <c r="D941" s="2" t="s">
        <v>18</v>
      </c>
      <c r="E941" s="5" t="s">
        <v>738</v>
      </c>
      <c r="F941" s="3" t="s">
        <v>739</v>
      </c>
      <c r="G941" s="3" t="s">
        <v>21</v>
      </c>
      <c r="H941" s="2" t="s">
        <v>56</v>
      </c>
      <c r="I941" s="2" t="s">
        <v>2378</v>
      </c>
      <c r="J941" s="3" t="str">
        <f>HYPERLINK("https://www.boe.es/gazeta/dias/1831/01/15/pdfs/GMD-1831-7.pdf#page=4","Abrir facsímil")</f>
        <v>Abrir facsímil</v>
      </c>
      <c r="K941" s="3" t="s">
        <v>58</v>
      </c>
    </row>
    <row r="942" spans="1:11" ht="42" customHeight="1">
      <c r="A942" s="2" t="s">
        <v>2379</v>
      </c>
      <c r="B942" s="2" t="s">
        <v>2380</v>
      </c>
      <c r="C942" s="2" t="s">
        <v>51</v>
      </c>
      <c r="D942" s="2" t="s">
        <v>52</v>
      </c>
      <c r="E942" s="5" t="s">
        <v>822</v>
      </c>
      <c r="F942" s="3" t="s">
        <v>823</v>
      </c>
      <c r="G942" s="3" t="s">
        <v>21</v>
      </c>
      <c r="H942" s="2" t="s">
        <v>56</v>
      </c>
      <c r="I942" s="2" t="s">
        <v>2381</v>
      </c>
      <c r="J942" s="3" t="str">
        <f>HYPERLINK("https://www.boe.es/gazeta/dias/1831/09/08/pdfs/GMD-1831-111.pdf#page=4","Abrir facsímil")</f>
        <v>Abrir facsímil</v>
      </c>
      <c r="K942" s="3" t="s">
        <v>58</v>
      </c>
    </row>
    <row r="943" spans="1:11" ht="42" customHeight="1">
      <c r="A943" s="2" t="s">
        <v>2382</v>
      </c>
      <c r="B943" s="2" t="s">
        <v>2383</v>
      </c>
      <c r="C943" s="2" t="s">
        <v>17</v>
      </c>
      <c r="D943" s="2" t="s">
        <v>18</v>
      </c>
      <c r="E943" s="5" t="s">
        <v>82</v>
      </c>
      <c r="F943" s="3" t="s">
        <v>83</v>
      </c>
      <c r="G943" s="3" t="s">
        <v>606</v>
      </c>
      <c r="H943" s="2" t="s">
        <v>56</v>
      </c>
      <c r="I943" s="2" t="s">
        <v>2384</v>
      </c>
      <c r="J943" s="3" t="str">
        <f>HYPERLINK("https://www.boe.es/gazeta/dias/1831/08/23/pdfs/GMD-1831-103.pdf#page=8","Abrir facsímil")</f>
        <v>Abrir facsímil</v>
      </c>
      <c r="K943" s="3" t="s">
        <v>58</v>
      </c>
    </row>
    <row r="944" spans="1:11" ht="42" customHeight="1">
      <c r="A944" s="2" t="s">
        <v>2385</v>
      </c>
      <c r="B944" s="2" t="s">
        <v>2386</v>
      </c>
      <c r="C944" s="2" t="s">
        <v>17</v>
      </c>
      <c r="D944" s="2" t="s">
        <v>18</v>
      </c>
      <c r="E944" s="5" t="s">
        <v>413</v>
      </c>
      <c r="F944" s="3" t="s">
        <v>414</v>
      </c>
      <c r="G944" s="3" t="s">
        <v>21</v>
      </c>
      <c r="H944" s="2" t="s">
        <v>56</v>
      </c>
      <c r="I944" s="2" t="s">
        <v>2387</v>
      </c>
      <c r="J944" s="3" t="str">
        <f>HYPERLINK("https://www.boe.es/gazeta/dias/1831/07/26/pdfs/GMD-1831-91.pdf#page=4","Abrir facsímil")</f>
        <v>Abrir facsímil</v>
      </c>
      <c r="K944" s="3" t="s">
        <v>58</v>
      </c>
    </row>
    <row r="945" spans="1:11" ht="42" customHeight="1">
      <c r="A945" s="2" t="s">
        <v>2388</v>
      </c>
      <c r="B945" s="2" t="s">
        <v>2389</v>
      </c>
      <c r="C945" s="2" t="s">
        <v>32</v>
      </c>
      <c r="D945" s="2" t="s">
        <v>33</v>
      </c>
      <c r="E945" s="5" t="s">
        <v>186</v>
      </c>
      <c r="F945" s="3" t="s">
        <v>187</v>
      </c>
      <c r="G945" s="3" t="s">
        <v>131</v>
      </c>
      <c r="H945" s="2" t="s">
        <v>56</v>
      </c>
      <c r="I945" s="2" t="s">
        <v>2390</v>
      </c>
      <c r="J945" s="3" t="str">
        <f>HYPERLINK("https://www.boe.es/gazeta/dias/1831/10/08/pdfs/GMD-1831-124.pdf#page=6","Abrir facsímil")</f>
        <v>Abrir facsímil</v>
      </c>
      <c r="K945" s="3" t="s">
        <v>58</v>
      </c>
    </row>
    <row r="946" spans="1:11" ht="42" customHeight="1">
      <c r="A946" s="2" t="s">
        <v>2391</v>
      </c>
      <c r="B946" s="2" t="s">
        <v>2391</v>
      </c>
      <c r="C946" s="2" t="s">
        <v>17</v>
      </c>
      <c r="D946" s="2" t="s">
        <v>18</v>
      </c>
      <c r="E946" s="5" t="s">
        <v>297</v>
      </c>
      <c r="F946" s="3" t="s">
        <v>298</v>
      </c>
      <c r="G946" s="3" t="s">
        <v>62</v>
      </c>
      <c r="H946" s="2" t="s">
        <v>56</v>
      </c>
      <c r="I946" s="2" t="s">
        <v>2392</v>
      </c>
      <c r="J946" s="3" t="str">
        <f>HYPERLINK("https://www.boe.es/gazeta/dias/1831/11/24/pdfs/GMD-1831-144.pdf#page=2","Abrir facsímil")</f>
        <v>Abrir facsímil</v>
      </c>
      <c r="K946" s="3" t="s">
        <v>58</v>
      </c>
    </row>
    <row r="947" spans="1:11" ht="42" customHeight="1">
      <c r="A947" s="2" t="s">
        <v>2393</v>
      </c>
      <c r="B947" s="2" t="s">
        <v>2393</v>
      </c>
      <c r="C947" s="2" t="s">
        <v>32</v>
      </c>
      <c r="D947" s="2" t="s">
        <v>33</v>
      </c>
      <c r="E947" s="5" t="s">
        <v>547</v>
      </c>
      <c r="F947" s="3" t="s">
        <v>548</v>
      </c>
      <c r="G947" s="3" t="s">
        <v>55</v>
      </c>
      <c r="H947" s="2" t="s">
        <v>56</v>
      </c>
      <c r="I947" s="2" t="s">
        <v>2394</v>
      </c>
      <c r="J947" s="3" t="str">
        <f>HYPERLINK("https://www.boe.es/gazeta/dias/1831/08/30/pdfs/GMD-1831-106.pdf#page=3","Abrir facsímil")</f>
        <v>Abrir facsímil</v>
      </c>
      <c r="K947" s="3" t="s">
        <v>58</v>
      </c>
    </row>
    <row r="948" spans="1:11" ht="42" customHeight="1">
      <c r="A948" s="2" t="s">
        <v>2395</v>
      </c>
      <c r="B948" s="2" t="s">
        <v>2395</v>
      </c>
      <c r="C948" s="2" t="s">
        <v>67</v>
      </c>
      <c r="D948" s="2" t="s">
        <v>18</v>
      </c>
      <c r="E948" s="5" t="s">
        <v>181</v>
      </c>
      <c r="F948" s="3" t="s">
        <v>182</v>
      </c>
      <c r="G948" s="3" t="s">
        <v>21</v>
      </c>
      <c r="H948" s="2" t="s">
        <v>56</v>
      </c>
      <c r="I948" s="2" t="s">
        <v>2396</v>
      </c>
      <c r="J948" s="3" t="str">
        <f>HYPERLINK("https://www.boe.es/gazeta/dias/1831/09/13/pdfs/GMD-1831-113.pdf#page=4","Abrir facsímil")</f>
        <v>Abrir facsímil</v>
      </c>
      <c r="K948" s="3" t="s">
        <v>58</v>
      </c>
    </row>
    <row r="949" spans="1:11" ht="42" customHeight="1">
      <c r="A949" s="2" t="s">
        <v>2397</v>
      </c>
      <c r="B949" s="2" t="s">
        <v>2397</v>
      </c>
      <c r="C949" s="2" t="s">
        <v>51</v>
      </c>
      <c r="D949" s="2" t="s">
        <v>52</v>
      </c>
      <c r="E949" s="5" t="s">
        <v>1638</v>
      </c>
      <c r="F949" s="3" t="s">
        <v>1639</v>
      </c>
      <c r="G949" s="3" t="s">
        <v>36</v>
      </c>
      <c r="H949" s="2" t="s">
        <v>56</v>
      </c>
      <c r="I949" s="2" t="s">
        <v>2398</v>
      </c>
      <c r="J949" s="3" t="str">
        <f>HYPERLINK("https://www.boe.es/gazeta/dias/1831/03/03/pdfs/GMD-1831-27.pdf#page=1","Abrir facsímil")</f>
        <v>Abrir facsímil</v>
      </c>
      <c r="K949" s="3" t="s">
        <v>58</v>
      </c>
    </row>
    <row r="950" spans="1:11" ht="42" customHeight="1">
      <c r="A950" s="2" t="s">
        <v>2399</v>
      </c>
      <c r="B950" s="2" t="s">
        <v>2399</v>
      </c>
      <c r="C950" s="2" t="s">
        <v>51</v>
      </c>
      <c r="D950" s="2" t="s">
        <v>52</v>
      </c>
      <c r="E950" s="5" t="s">
        <v>531</v>
      </c>
      <c r="F950" s="3" t="s">
        <v>532</v>
      </c>
      <c r="G950" s="3" t="s">
        <v>36</v>
      </c>
      <c r="H950" s="2" t="s">
        <v>56</v>
      </c>
      <c r="I950" s="2" t="s">
        <v>2400</v>
      </c>
      <c r="J950" s="3" t="str">
        <f>HYPERLINK("https://www.boe.es/gazeta/dias/1831/08/06/pdfs/GMD-1831-96.pdf#page=1","Abrir facsímil")</f>
        <v>Abrir facsímil</v>
      </c>
      <c r="K950" s="3" t="s">
        <v>58</v>
      </c>
    </row>
    <row r="951" spans="1:11" ht="42" customHeight="1">
      <c r="A951" s="2" t="s">
        <v>2401</v>
      </c>
      <c r="B951" s="2" t="s">
        <v>2401</v>
      </c>
      <c r="C951" s="2" t="s">
        <v>81</v>
      </c>
      <c r="D951" s="2" t="s">
        <v>18</v>
      </c>
      <c r="E951" s="5" t="s">
        <v>322</v>
      </c>
      <c r="F951" s="3" t="s">
        <v>323</v>
      </c>
      <c r="G951" s="3" t="s">
        <v>21</v>
      </c>
      <c r="H951" s="2" t="s">
        <v>56</v>
      </c>
      <c r="I951" s="2" t="s">
        <v>2402</v>
      </c>
      <c r="J951" s="3" t="str">
        <f>HYPERLINK("https://www.boe.es/gazeta/dias/1831/07/16/pdfs/GMD-1831-87.pdf#page=4","Abrir facsímil")</f>
        <v>Abrir facsímil</v>
      </c>
      <c r="K951" s="3" t="s">
        <v>58</v>
      </c>
    </row>
    <row r="952" spans="1:11" ht="42" customHeight="1">
      <c r="A952" s="2" t="s">
        <v>2403</v>
      </c>
      <c r="B952" s="2" t="s">
        <v>2403</v>
      </c>
      <c r="C952" s="2" t="s">
        <v>32</v>
      </c>
      <c r="D952" s="2" t="s">
        <v>33</v>
      </c>
      <c r="E952" s="5" t="s">
        <v>53</v>
      </c>
      <c r="F952" s="3" t="s">
        <v>54</v>
      </c>
      <c r="G952" s="3" t="s">
        <v>62</v>
      </c>
      <c r="H952" s="2" t="s">
        <v>56</v>
      </c>
      <c r="I952" s="2" t="s">
        <v>2404</v>
      </c>
      <c r="J952" s="3" t="str">
        <f>HYPERLINK("https://www.boe.es/gazeta/dias/1831/10/29/pdfs/GMD-1831-133.pdf#page=2","Abrir facsímil")</f>
        <v>Abrir facsímil</v>
      </c>
      <c r="K952" s="3" t="s">
        <v>58</v>
      </c>
    </row>
    <row r="953" spans="1:11" ht="42" customHeight="1">
      <c r="A953" s="2" t="s">
        <v>2405</v>
      </c>
      <c r="B953" s="2" t="s">
        <v>2405</v>
      </c>
      <c r="C953" s="2" t="s">
        <v>32</v>
      </c>
      <c r="D953" s="2" t="s">
        <v>33</v>
      </c>
      <c r="E953" s="5" t="s">
        <v>733</v>
      </c>
      <c r="F953" s="3" t="s">
        <v>734</v>
      </c>
      <c r="G953" s="3" t="s">
        <v>62</v>
      </c>
      <c r="H953" s="2" t="s">
        <v>56</v>
      </c>
      <c r="I953" s="2" t="s">
        <v>2406</v>
      </c>
      <c r="J953" s="3" t="str">
        <f>HYPERLINK("https://www.boe.es/gazeta/dias/1831/05/26/pdfs/GMD-1831-65.pdf#page=2","Abrir facsímil")</f>
        <v>Abrir facsímil</v>
      </c>
      <c r="K953" s="3" t="s">
        <v>58</v>
      </c>
    </row>
    <row r="954" spans="1:11" ht="42" customHeight="1">
      <c r="A954" s="2" t="s">
        <v>2407</v>
      </c>
      <c r="B954" s="2" t="s">
        <v>2408</v>
      </c>
      <c r="C954" s="2" t="s">
        <v>17</v>
      </c>
      <c r="D954" s="2" t="s">
        <v>18</v>
      </c>
      <c r="E954" s="5" t="s">
        <v>374</v>
      </c>
      <c r="F954" s="3" t="s">
        <v>375</v>
      </c>
      <c r="G954" s="3" t="s">
        <v>131</v>
      </c>
      <c r="H954" s="2" t="s">
        <v>56</v>
      </c>
      <c r="I954" s="2" t="s">
        <v>2409</v>
      </c>
      <c r="J954" s="3" t="str">
        <f>HYPERLINK("https://www.boe.es/gazeta/dias/1831/10/11/pdfs/GMD-1831-125.pdf#page=6","Abrir facsímil")</f>
        <v>Abrir facsímil</v>
      </c>
      <c r="K954" s="3" t="s">
        <v>58</v>
      </c>
    </row>
    <row r="955" spans="1:11" ht="42" customHeight="1">
      <c r="A955" s="2" t="s">
        <v>2410</v>
      </c>
      <c r="B955" s="2" t="s">
        <v>2411</v>
      </c>
      <c r="C955" s="2" t="s">
        <v>157</v>
      </c>
      <c r="D955" s="2" t="s">
        <v>18</v>
      </c>
      <c r="E955" s="5" t="s">
        <v>875</v>
      </c>
      <c r="F955" s="3" t="s">
        <v>876</v>
      </c>
      <c r="G955" s="3" t="s">
        <v>76</v>
      </c>
      <c r="H955" s="2" t="s">
        <v>56</v>
      </c>
      <c r="I955" s="2" t="s">
        <v>2412</v>
      </c>
      <c r="J955" s="3" t="str">
        <f>HYPERLINK("https://www.boe.es/gazeta/dias/1831/10/25/pdfs/GMD-1831-131.pdf#page=5","Abrir facsímil")</f>
        <v>Abrir facsímil</v>
      </c>
      <c r="K955" s="3" t="s">
        <v>58</v>
      </c>
    </row>
    <row r="956" spans="1:11" ht="42" customHeight="1">
      <c r="A956" s="2" t="s">
        <v>2413</v>
      </c>
      <c r="B956" s="2" t="s">
        <v>2413</v>
      </c>
      <c r="C956" s="2" t="s">
        <v>17</v>
      </c>
      <c r="D956" s="2" t="s">
        <v>18</v>
      </c>
      <c r="E956" s="5" t="s">
        <v>764</v>
      </c>
      <c r="F956" s="3" t="s">
        <v>765</v>
      </c>
      <c r="G956" s="3" t="s">
        <v>21</v>
      </c>
      <c r="H956" s="2" t="s">
        <v>56</v>
      </c>
      <c r="I956" s="2" t="s">
        <v>2414</v>
      </c>
      <c r="J956" s="3" t="str">
        <f>HYPERLINK("https://www.boe.es/gazeta/dias/1831/10/15/pdfs/GMD-1831-127.pdf#page=4","Abrir facsímil")</f>
        <v>Abrir facsímil</v>
      </c>
      <c r="K956" s="3" t="s">
        <v>58</v>
      </c>
    </row>
    <row r="957" spans="1:11" ht="42" customHeight="1">
      <c r="A957" s="2" t="s">
        <v>2415</v>
      </c>
      <c r="B957" s="2" t="s">
        <v>2415</v>
      </c>
      <c r="C957" s="2" t="s">
        <v>32</v>
      </c>
      <c r="D957" s="2" t="s">
        <v>33</v>
      </c>
      <c r="E957" s="5" t="s">
        <v>1416</v>
      </c>
      <c r="F957" s="3" t="s">
        <v>1417</v>
      </c>
      <c r="G957" s="3" t="s">
        <v>36</v>
      </c>
      <c r="H957" s="2" t="s">
        <v>56</v>
      </c>
      <c r="I957" s="2" t="s">
        <v>2416</v>
      </c>
      <c r="J957" s="3" t="str">
        <f>HYPERLINK("https://www.boe.es/gazeta/dias/1831/07/19/pdfs/GMD-1831-88.pdf#page=1","Abrir facsímil")</f>
        <v>Abrir facsímil</v>
      </c>
      <c r="K957" s="3" t="s">
        <v>58</v>
      </c>
    </row>
    <row r="958" spans="1:11" ht="42" customHeight="1">
      <c r="A958" s="2" t="s">
        <v>2417</v>
      </c>
      <c r="B958" s="2" t="s">
        <v>2418</v>
      </c>
      <c r="C958" s="2" t="s">
        <v>157</v>
      </c>
      <c r="D958" s="2" t="s">
        <v>18</v>
      </c>
      <c r="E958" s="5" t="s">
        <v>334</v>
      </c>
      <c r="F958" s="3" t="s">
        <v>335</v>
      </c>
      <c r="G958" s="3" t="s">
        <v>21</v>
      </c>
      <c r="H958" s="2" t="s">
        <v>56</v>
      </c>
      <c r="I958" s="2" t="s">
        <v>2419</v>
      </c>
      <c r="J958" s="3" t="str">
        <f>HYPERLINK("https://www.boe.es/gazeta/dias/1831/03/26/pdfs/GMD-1831-39.pdf#page=4","Abrir facsímil")</f>
        <v>Abrir facsímil</v>
      </c>
      <c r="K958" s="3" t="s">
        <v>58</v>
      </c>
    </row>
    <row r="959" spans="1:11" ht="42" customHeight="1">
      <c r="A959" s="2" t="s">
        <v>2420</v>
      </c>
      <c r="B959" s="2" t="s">
        <v>2420</v>
      </c>
      <c r="C959" s="2" t="s">
        <v>32</v>
      </c>
      <c r="D959" s="2" t="s">
        <v>33</v>
      </c>
      <c r="E959" s="5" t="s">
        <v>105</v>
      </c>
      <c r="F959" s="3" t="s">
        <v>106</v>
      </c>
      <c r="G959" s="3" t="s">
        <v>62</v>
      </c>
      <c r="H959" s="2" t="s">
        <v>56</v>
      </c>
      <c r="I959" s="2" t="s">
        <v>2421</v>
      </c>
      <c r="J959" s="3" t="str">
        <f>HYPERLINK("https://www.boe.es/gazeta/dias/1831/07/05/pdfs/GMD-1831-82.pdf#page=2","Abrir facsímil")</f>
        <v>Abrir facsímil</v>
      </c>
      <c r="K959" s="3" t="s">
        <v>58</v>
      </c>
    </row>
    <row r="960" spans="1:11" ht="42" customHeight="1">
      <c r="A960" s="2" t="s">
        <v>2422</v>
      </c>
      <c r="B960" s="2" t="s">
        <v>2423</v>
      </c>
      <c r="C960" s="2" t="s">
        <v>32</v>
      </c>
      <c r="D960" s="2" t="s">
        <v>33</v>
      </c>
      <c r="E960" s="5" t="s">
        <v>374</v>
      </c>
      <c r="F960" s="3" t="s">
        <v>375</v>
      </c>
      <c r="G960" s="3" t="s">
        <v>131</v>
      </c>
      <c r="H960" s="2" t="s">
        <v>56</v>
      </c>
      <c r="I960" s="2" t="s">
        <v>2424</v>
      </c>
      <c r="J960" s="3" t="str">
        <f>HYPERLINK("https://www.boe.es/gazeta/dias/1831/10/11/pdfs/GMD-1831-125.pdf#page=6","Abrir facsímil")</f>
        <v>Abrir facsímil</v>
      </c>
      <c r="K960" s="3" t="s">
        <v>58</v>
      </c>
    </row>
    <row r="961" spans="1:11" ht="42" customHeight="1">
      <c r="A961" s="2" t="s">
        <v>2425</v>
      </c>
      <c r="B961" s="2" t="s">
        <v>2426</v>
      </c>
      <c r="C961" s="2" t="s">
        <v>67</v>
      </c>
      <c r="D961" s="2" t="s">
        <v>18</v>
      </c>
      <c r="E961" s="5" t="s">
        <v>822</v>
      </c>
      <c r="F961" s="3" t="s">
        <v>823</v>
      </c>
      <c r="G961" s="3" t="s">
        <v>21</v>
      </c>
      <c r="H961" s="2" t="s">
        <v>56</v>
      </c>
      <c r="I961" s="2" t="s">
        <v>2427</v>
      </c>
      <c r="J961" s="3" t="str">
        <f>HYPERLINK("https://www.boe.es/gazeta/dias/1831/09/08/pdfs/GMD-1831-111.pdf#page=4","Abrir facsímil")</f>
        <v>Abrir facsímil</v>
      </c>
      <c r="K961" s="3" t="s">
        <v>58</v>
      </c>
    </row>
    <row r="962" spans="1:11" ht="42" customHeight="1">
      <c r="A962" s="2" t="s">
        <v>2428</v>
      </c>
      <c r="B962" s="2" t="s">
        <v>2429</v>
      </c>
      <c r="C962" s="2" t="s">
        <v>81</v>
      </c>
      <c r="D962" s="2" t="s">
        <v>18</v>
      </c>
      <c r="E962" s="5" t="s">
        <v>91</v>
      </c>
      <c r="F962" s="3" t="s">
        <v>92</v>
      </c>
      <c r="G962" s="3" t="s">
        <v>544</v>
      </c>
      <c r="H962" s="2" t="s">
        <v>56</v>
      </c>
      <c r="I962" s="2" t="s">
        <v>2430</v>
      </c>
      <c r="J962" s="3" t="str">
        <f>HYPERLINK("https://www.boe.es/gazeta/dias/1831/10/06/pdfs/GMD-1831-123.pdf#page=6","Abrir facsímil")</f>
        <v>Abrir facsímil</v>
      </c>
      <c r="K962" s="3" t="s">
        <v>58</v>
      </c>
    </row>
    <row r="963" spans="1:11" ht="42" customHeight="1">
      <c r="A963" s="2" t="s">
        <v>2431</v>
      </c>
      <c r="B963" s="2" t="s">
        <v>2432</v>
      </c>
      <c r="C963" s="2" t="s">
        <v>32</v>
      </c>
      <c r="D963" s="2" t="s">
        <v>33</v>
      </c>
      <c r="E963" s="5" t="s">
        <v>413</v>
      </c>
      <c r="F963" s="3" t="s">
        <v>414</v>
      </c>
      <c r="G963" s="3" t="s">
        <v>21</v>
      </c>
      <c r="H963" s="2" t="s">
        <v>22</v>
      </c>
      <c r="I963" s="2" t="s">
        <v>2433</v>
      </c>
      <c r="J963" s="3" t="str">
        <f>HYPERLINK("https://www.boe.es/gazeta/dias/1831/07/26/pdfs/GMD-1831-91.pdf#page=4","Abrir facsímil")</f>
        <v>Abrir facsímil</v>
      </c>
      <c r="K963" s="3" t="s">
        <v>24</v>
      </c>
    </row>
    <row r="964" spans="1:11" ht="42" customHeight="1">
      <c r="A964" s="2" t="s">
        <v>2434</v>
      </c>
      <c r="B964" s="2" t="s">
        <v>2434</v>
      </c>
      <c r="C964" s="2" t="s">
        <v>32</v>
      </c>
      <c r="D964" s="2" t="s">
        <v>33</v>
      </c>
      <c r="E964" s="5" t="s">
        <v>1758</v>
      </c>
      <c r="F964" s="3" t="s">
        <v>1759</v>
      </c>
      <c r="G964" s="3" t="s">
        <v>62</v>
      </c>
      <c r="H964" s="2" t="s">
        <v>56</v>
      </c>
      <c r="I964" s="2" t="s">
        <v>2435</v>
      </c>
      <c r="J964" s="3" t="str">
        <f>HYPERLINK("https://www.boe.es/gazeta/dias/1831/12/06/pdfs/GMD-1831-149.pdf#page=2","Abrir facsímil")</f>
        <v>Abrir facsímil</v>
      </c>
      <c r="K964" s="3" t="s">
        <v>58</v>
      </c>
    </row>
    <row r="965" spans="1:11" ht="42" customHeight="1">
      <c r="A965" s="2" t="s">
        <v>2436</v>
      </c>
      <c r="B965" s="2" t="s">
        <v>2437</v>
      </c>
      <c r="C965" s="2" t="s">
        <v>32</v>
      </c>
      <c r="D965" s="2" t="s">
        <v>33</v>
      </c>
      <c r="E965" s="5" t="s">
        <v>169</v>
      </c>
      <c r="F965" s="3" t="s">
        <v>170</v>
      </c>
      <c r="G965" s="3" t="s">
        <v>131</v>
      </c>
      <c r="H965" s="2" t="s">
        <v>22</v>
      </c>
      <c r="I965" s="2" t="s">
        <v>2438</v>
      </c>
      <c r="J965" s="3" t="str">
        <f>HYPERLINK("https://www.boe.es/gazeta/dias/1831/08/04/pdfs/GMD-1831-95.pdf#page=6","Abrir facsímil")</f>
        <v>Abrir facsímil</v>
      </c>
      <c r="K965" s="3" t="s">
        <v>24</v>
      </c>
    </row>
    <row r="966" spans="1:11" ht="42" customHeight="1">
      <c r="A966" s="2" t="s">
        <v>2439</v>
      </c>
      <c r="B966" s="2" t="s">
        <v>2439</v>
      </c>
      <c r="C966" s="2" t="s">
        <v>67</v>
      </c>
      <c r="D966" s="2" t="s">
        <v>18</v>
      </c>
      <c r="E966" s="5" t="s">
        <v>400</v>
      </c>
      <c r="F966" s="3" t="s">
        <v>401</v>
      </c>
      <c r="G966" s="3" t="s">
        <v>21</v>
      </c>
      <c r="H966" s="2" t="s">
        <v>56</v>
      </c>
      <c r="I966" s="2" t="s">
        <v>2440</v>
      </c>
      <c r="J966" s="3" t="str">
        <f>HYPERLINK("https://www.boe.es/gazeta/dias/1831/11/01/pdfs/GMD-1831-134.pdf#page=4","Abrir facsímil")</f>
        <v>Abrir facsímil</v>
      </c>
      <c r="K966" s="3" t="s">
        <v>58</v>
      </c>
    </row>
    <row r="967" spans="1:11" ht="42" customHeight="1">
      <c r="A967" s="2" t="s">
        <v>2441</v>
      </c>
      <c r="B967" s="2" t="s">
        <v>2442</v>
      </c>
      <c r="C967" s="2" t="s">
        <v>346</v>
      </c>
      <c r="D967" s="2" t="s">
        <v>52</v>
      </c>
      <c r="E967" s="5" t="s">
        <v>369</v>
      </c>
      <c r="F967" s="3" t="s">
        <v>370</v>
      </c>
      <c r="G967" s="3" t="s">
        <v>21</v>
      </c>
      <c r="H967" s="2" t="s">
        <v>22</v>
      </c>
      <c r="I967" s="2" t="s">
        <v>2443</v>
      </c>
      <c r="J967" s="3" t="str">
        <f>HYPERLINK("https://www.boe.es/gazeta/dias/1831/12/27/pdfs/GMD-1831-160.pdf#page=4","Abrir facsímil")</f>
        <v>Abrir facsímil</v>
      </c>
      <c r="K967" s="3" t="s">
        <v>24</v>
      </c>
    </row>
    <row r="968" spans="1:11" ht="42" customHeight="1">
      <c r="A968" s="2" t="s">
        <v>2444</v>
      </c>
      <c r="B968" s="2" t="s">
        <v>2444</v>
      </c>
      <c r="C968" s="2" t="s">
        <v>17</v>
      </c>
      <c r="D968" s="2" t="s">
        <v>18</v>
      </c>
      <c r="E968" s="5" t="s">
        <v>374</v>
      </c>
      <c r="F968" s="3" t="s">
        <v>375</v>
      </c>
      <c r="G968" s="3" t="s">
        <v>131</v>
      </c>
      <c r="H968" s="2" t="s">
        <v>56</v>
      </c>
      <c r="I968" s="2" t="s">
        <v>2445</v>
      </c>
      <c r="J968" s="3" t="str">
        <f>HYPERLINK("https://www.boe.es/gazeta/dias/1831/10/11/pdfs/GMD-1831-125.pdf#page=6","Abrir facsímil")</f>
        <v>Abrir facsímil</v>
      </c>
      <c r="K968" s="3" t="s">
        <v>58</v>
      </c>
    </row>
    <row r="969" spans="1:11" ht="42" customHeight="1">
      <c r="A969" s="2" t="s">
        <v>2446</v>
      </c>
      <c r="B969" s="2" t="s">
        <v>2446</v>
      </c>
      <c r="C969" s="2" t="s">
        <v>32</v>
      </c>
      <c r="D969" s="2" t="s">
        <v>33</v>
      </c>
      <c r="E969" s="5" t="s">
        <v>391</v>
      </c>
      <c r="F969" s="3" t="s">
        <v>392</v>
      </c>
      <c r="G969" s="3" t="s">
        <v>21</v>
      </c>
      <c r="H969" s="2" t="s">
        <v>56</v>
      </c>
      <c r="I969" s="2" t="s">
        <v>2447</v>
      </c>
      <c r="J969" s="3" t="str">
        <f>HYPERLINK("https://www.boe.es/gazeta/dias/1831/03/15/pdfs/GMD-1831-34.pdf#page=4","Abrir facsímil")</f>
        <v>Abrir facsímil</v>
      </c>
      <c r="K969" s="3" t="s">
        <v>58</v>
      </c>
    </row>
    <row r="970" spans="1:11" ht="42" customHeight="1">
      <c r="A970" s="2" t="s">
        <v>2446</v>
      </c>
      <c r="B970" s="2" t="s">
        <v>2446</v>
      </c>
      <c r="C970" s="2" t="s">
        <v>32</v>
      </c>
      <c r="D970" s="2" t="s">
        <v>33</v>
      </c>
      <c r="E970" s="5" t="s">
        <v>308</v>
      </c>
      <c r="F970" s="3" t="s">
        <v>309</v>
      </c>
      <c r="G970" s="3" t="s">
        <v>55</v>
      </c>
      <c r="H970" s="2" t="s">
        <v>56</v>
      </c>
      <c r="I970" s="2" t="s">
        <v>2448</v>
      </c>
      <c r="J970" s="3" t="str">
        <f>HYPERLINK("https://www.boe.es/gazeta/dias/1831/03/29/pdfs/GMD-1831-40.pdf#page=3","Abrir facsímil")</f>
        <v>Abrir facsímil</v>
      </c>
      <c r="K970" s="3" t="s">
        <v>58</v>
      </c>
    </row>
    <row r="971" spans="1:11" ht="42" customHeight="1">
      <c r="A971" s="2" t="s">
        <v>2446</v>
      </c>
      <c r="B971" s="2" t="s">
        <v>2446</v>
      </c>
      <c r="C971" s="2" t="s">
        <v>51</v>
      </c>
      <c r="D971" s="2" t="s">
        <v>52</v>
      </c>
      <c r="E971" s="5" t="s">
        <v>292</v>
      </c>
      <c r="F971" s="3" t="s">
        <v>293</v>
      </c>
      <c r="G971" s="3" t="s">
        <v>21</v>
      </c>
      <c r="H971" s="2" t="s">
        <v>56</v>
      </c>
      <c r="I971" s="2" t="s">
        <v>2449</v>
      </c>
      <c r="J971" s="3" t="str">
        <f>HYPERLINK("https://www.boe.es/gazeta/dias/1831/04/07/pdfs/GMD-1831-44.pdf#page=4","Abrir facsímil")</f>
        <v>Abrir facsímil</v>
      </c>
      <c r="K971" s="3" t="s">
        <v>58</v>
      </c>
    </row>
    <row r="972" spans="1:11" ht="42" customHeight="1">
      <c r="A972" s="2" t="s">
        <v>2446</v>
      </c>
      <c r="B972" s="2" t="s">
        <v>2446</v>
      </c>
      <c r="C972" s="2" t="s">
        <v>655</v>
      </c>
      <c r="D972" s="2" t="s">
        <v>18</v>
      </c>
      <c r="E972" s="5" t="s">
        <v>439</v>
      </c>
      <c r="F972" s="3" t="s">
        <v>440</v>
      </c>
      <c r="G972" s="3" t="s">
        <v>21</v>
      </c>
      <c r="H972" s="2" t="s">
        <v>56</v>
      </c>
      <c r="I972" s="2" t="s">
        <v>2450</v>
      </c>
      <c r="J972" s="3" t="str">
        <f>HYPERLINK("https://www.boe.es/gazeta/dias/1831/05/03/pdfs/GMD-1831-55.pdf#page=4","Abrir facsímil")</f>
        <v>Abrir facsímil</v>
      </c>
      <c r="K972" s="3" t="s">
        <v>58</v>
      </c>
    </row>
    <row r="973" spans="1:11" ht="42" customHeight="1">
      <c r="A973" s="2" t="s">
        <v>2446</v>
      </c>
      <c r="B973" s="2" t="s">
        <v>2446</v>
      </c>
      <c r="C973" s="2" t="s">
        <v>32</v>
      </c>
      <c r="D973" s="2" t="s">
        <v>33</v>
      </c>
      <c r="E973" s="5" t="s">
        <v>643</v>
      </c>
      <c r="F973" s="3" t="s">
        <v>644</v>
      </c>
      <c r="G973" s="3" t="s">
        <v>21</v>
      </c>
      <c r="H973" s="2" t="s">
        <v>56</v>
      </c>
      <c r="I973" s="2" t="s">
        <v>2451</v>
      </c>
      <c r="J973" s="3" t="str">
        <f>HYPERLINK("https://www.boe.es/gazeta/dias/1831/05/05/pdfs/GMD-1831-56.pdf#page=4","Abrir facsímil")</f>
        <v>Abrir facsímil</v>
      </c>
      <c r="K973" s="3" t="s">
        <v>58</v>
      </c>
    </row>
    <row r="974" spans="1:11" ht="42" customHeight="1">
      <c r="A974" s="2" t="s">
        <v>2446</v>
      </c>
      <c r="B974" s="2" t="s">
        <v>2446</v>
      </c>
      <c r="C974" s="2" t="s">
        <v>32</v>
      </c>
      <c r="D974" s="2" t="s">
        <v>33</v>
      </c>
      <c r="E974" s="5" t="s">
        <v>429</v>
      </c>
      <c r="F974" s="3" t="s">
        <v>430</v>
      </c>
      <c r="G974" s="3" t="s">
        <v>55</v>
      </c>
      <c r="H974" s="2" t="s">
        <v>56</v>
      </c>
      <c r="I974" s="2" t="s">
        <v>2452</v>
      </c>
      <c r="J974" s="3" t="str">
        <f>HYPERLINK("https://www.boe.es/gazeta/dias/1831/05/07/pdfs/GMD-1831-57.pdf#page=3","Abrir facsímil")</f>
        <v>Abrir facsímil</v>
      </c>
      <c r="K974" s="3" t="s">
        <v>58</v>
      </c>
    </row>
    <row r="975" spans="1:11" ht="42" customHeight="1">
      <c r="A975" s="2" t="s">
        <v>2446</v>
      </c>
      <c r="B975" s="2" t="s">
        <v>2446</v>
      </c>
      <c r="C975" s="2" t="s">
        <v>157</v>
      </c>
      <c r="D975" s="2" t="s">
        <v>18</v>
      </c>
      <c r="E975" s="5" t="s">
        <v>662</v>
      </c>
      <c r="F975" s="3" t="s">
        <v>663</v>
      </c>
      <c r="G975" s="3" t="s">
        <v>664</v>
      </c>
      <c r="H975" s="2" t="s">
        <v>56</v>
      </c>
      <c r="I975" s="2" t="s">
        <v>2453</v>
      </c>
      <c r="J975" s="3" t="str">
        <f>HYPERLINK("https://www.boe.es/gazeta/dias/1831/05/28/pdfs/GMD-1831-66.pdf#page=4","Abrir facsímil")</f>
        <v>Abrir facsímil</v>
      </c>
      <c r="K975" s="3" t="s">
        <v>58</v>
      </c>
    </row>
    <row r="976" spans="1:11" ht="42" customHeight="1">
      <c r="A976" s="2" t="s">
        <v>2446</v>
      </c>
      <c r="B976" s="2" t="s">
        <v>2446</v>
      </c>
      <c r="C976" s="2" t="s">
        <v>157</v>
      </c>
      <c r="D976" s="2" t="s">
        <v>18</v>
      </c>
      <c r="E976" s="5" t="s">
        <v>729</v>
      </c>
      <c r="F976" s="3" t="s">
        <v>730</v>
      </c>
      <c r="G976" s="3" t="s">
        <v>21</v>
      </c>
      <c r="H976" s="2" t="s">
        <v>56</v>
      </c>
      <c r="I976" s="2" t="s">
        <v>2454</v>
      </c>
      <c r="J976" s="3" t="str">
        <f>HYPERLINK("https://www.boe.es/gazeta/dias/1831/11/12/pdfs/GMD-1831-139.pdf#page=4","Abrir facsímil")</f>
        <v>Abrir facsímil</v>
      </c>
      <c r="K976" s="3" t="s">
        <v>58</v>
      </c>
    </row>
    <row r="977" spans="1:11" ht="42" customHeight="1">
      <c r="A977" s="2" t="s">
        <v>2455</v>
      </c>
      <c r="B977" s="2" t="s">
        <v>2455</v>
      </c>
      <c r="C977" s="2" t="s">
        <v>32</v>
      </c>
      <c r="D977" s="2" t="s">
        <v>33</v>
      </c>
      <c r="E977" s="5" t="s">
        <v>322</v>
      </c>
      <c r="F977" s="3" t="s">
        <v>323</v>
      </c>
      <c r="G977" s="3" t="s">
        <v>324</v>
      </c>
      <c r="H977" s="2" t="s">
        <v>56</v>
      </c>
      <c r="I977" s="2" t="s">
        <v>2456</v>
      </c>
      <c r="J977" s="3" t="str">
        <f>HYPERLINK("https://www.boe.es/gazeta/dias/1831/07/16/pdfs/GMD-1831-87.pdf#page=3","Abrir facsímil")</f>
        <v>Abrir facsímil</v>
      </c>
      <c r="K977" s="3" t="s">
        <v>58</v>
      </c>
    </row>
    <row r="978" spans="1:11" ht="42" customHeight="1">
      <c r="A978" s="2" t="s">
        <v>2457</v>
      </c>
      <c r="B978" s="2" t="s">
        <v>2458</v>
      </c>
      <c r="C978" s="2" t="s">
        <v>40</v>
      </c>
      <c r="D978" s="2" t="s">
        <v>18</v>
      </c>
      <c r="E978" s="5" t="s">
        <v>420</v>
      </c>
      <c r="F978" s="3" t="s">
        <v>421</v>
      </c>
      <c r="G978" s="3" t="s">
        <v>131</v>
      </c>
      <c r="H978" s="2" t="s">
        <v>56</v>
      </c>
      <c r="I978" s="2" t="s">
        <v>2459</v>
      </c>
      <c r="J978" s="3" t="str">
        <f>HYPERLINK("https://www.boe.es/gazeta/dias/1831/04/23/pdfs/GMD-1831-51.pdf#page=6","Abrir facsímil")</f>
        <v>Abrir facsímil</v>
      </c>
      <c r="K978" s="3" t="s">
        <v>58</v>
      </c>
    </row>
    <row r="979" spans="1:11" ht="42" customHeight="1">
      <c r="A979" s="2" t="s">
        <v>2460</v>
      </c>
      <c r="B979" s="2" t="s">
        <v>2460</v>
      </c>
      <c r="C979" s="2" t="s">
        <v>32</v>
      </c>
      <c r="D979" s="2" t="s">
        <v>33</v>
      </c>
      <c r="E979" s="5" t="s">
        <v>46</v>
      </c>
      <c r="F979" s="3" t="s">
        <v>47</v>
      </c>
      <c r="G979" s="3" t="s">
        <v>21</v>
      </c>
      <c r="H979" s="2" t="s">
        <v>56</v>
      </c>
      <c r="I979" s="2" t="s">
        <v>2461</v>
      </c>
      <c r="J979" s="3" t="str">
        <f>HYPERLINK("https://www.boe.es/gazeta/dias/1831/09/01/pdfs/GMD-1831-107.pdf#page=4","Abrir facsímil")</f>
        <v>Abrir facsímil</v>
      </c>
      <c r="K979" s="3" t="s">
        <v>58</v>
      </c>
    </row>
    <row r="980" spans="1:11" ht="42" customHeight="1">
      <c r="A980" s="2" t="s">
        <v>2462</v>
      </c>
      <c r="B980" s="2" t="s">
        <v>2462</v>
      </c>
      <c r="C980" s="2" t="s">
        <v>32</v>
      </c>
      <c r="D980" s="2" t="s">
        <v>33</v>
      </c>
      <c r="E980" s="5" t="s">
        <v>292</v>
      </c>
      <c r="F980" s="3" t="s">
        <v>293</v>
      </c>
      <c r="G980" s="3" t="s">
        <v>21</v>
      </c>
      <c r="H980" s="2" t="s">
        <v>56</v>
      </c>
      <c r="I980" s="2" t="s">
        <v>2463</v>
      </c>
      <c r="J980" s="3" t="str">
        <f>HYPERLINK("https://www.boe.es/gazeta/dias/1831/04/07/pdfs/GMD-1831-44.pdf#page=4","Abrir facsímil")</f>
        <v>Abrir facsímil</v>
      </c>
      <c r="K980" s="3" t="s">
        <v>58</v>
      </c>
    </row>
    <row r="981" spans="1:11" ht="42" customHeight="1">
      <c r="A981" s="2" t="s">
        <v>2464</v>
      </c>
      <c r="B981" s="2" t="s">
        <v>2464</v>
      </c>
      <c r="C981" s="2" t="s">
        <v>51</v>
      </c>
      <c r="D981" s="2" t="s">
        <v>52</v>
      </c>
      <c r="E981" s="5" t="s">
        <v>1763</v>
      </c>
      <c r="F981" s="3" t="s">
        <v>1764</v>
      </c>
      <c r="G981" s="3" t="s">
        <v>21</v>
      </c>
      <c r="H981" s="2" t="s">
        <v>56</v>
      </c>
      <c r="I981" s="2" t="s">
        <v>2465</v>
      </c>
      <c r="J981" s="3" t="str">
        <f>HYPERLINK("https://www.boe.es/gazeta/dias/1831/09/06/pdfs/GMD-1831-110.pdf#page=4","Abrir facsímil")</f>
        <v>Abrir facsímil</v>
      </c>
      <c r="K981" s="3" t="s">
        <v>58</v>
      </c>
    </row>
    <row r="982" spans="1:11" ht="42" customHeight="1">
      <c r="A982" s="2" t="s">
        <v>2466</v>
      </c>
      <c r="B982" s="2" t="s">
        <v>2467</v>
      </c>
      <c r="C982" s="2" t="s">
        <v>157</v>
      </c>
      <c r="D982" s="2" t="s">
        <v>18</v>
      </c>
      <c r="E982" s="5" t="s">
        <v>85</v>
      </c>
      <c r="F982" s="3" t="s">
        <v>86</v>
      </c>
      <c r="G982" s="3" t="s">
        <v>21</v>
      </c>
      <c r="H982" s="2" t="s">
        <v>22</v>
      </c>
      <c r="I982" s="2" t="s">
        <v>2468</v>
      </c>
      <c r="J982" s="3" t="str">
        <f>HYPERLINK("https://www.boe.es/gazeta/dias/1831/09/20/pdfs/GMD-1831-116.pdf#page=4","Abrir facsímil")</f>
        <v>Abrir facsímil</v>
      </c>
      <c r="K982" s="3" t="s">
        <v>24</v>
      </c>
    </row>
    <row r="983" spans="1:11" ht="42" customHeight="1">
      <c r="A983" s="2" t="s">
        <v>2469</v>
      </c>
      <c r="B983" s="2" t="s">
        <v>2469</v>
      </c>
      <c r="C983" s="2" t="s">
        <v>32</v>
      </c>
      <c r="D983" s="2" t="s">
        <v>33</v>
      </c>
      <c r="E983" s="5" t="s">
        <v>1562</v>
      </c>
      <c r="F983" s="3" t="s">
        <v>1563</v>
      </c>
      <c r="G983" s="3" t="s">
        <v>55</v>
      </c>
      <c r="H983" s="2" t="s">
        <v>56</v>
      </c>
      <c r="I983" s="2" t="s">
        <v>2470</v>
      </c>
      <c r="J983" s="3" t="str">
        <f>HYPERLINK("https://www.boe.es/gazeta/dias/1831/05/17/pdfs/GMD-1831-61.pdf#page=3","Abrir facsímil")</f>
        <v>Abrir facsímil</v>
      </c>
      <c r="K983" s="3" t="s">
        <v>58</v>
      </c>
    </row>
    <row r="984" spans="1:11" ht="42" customHeight="1">
      <c r="A984" s="2" t="s">
        <v>2471</v>
      </c>
      <c r="B984" s="2" t="s">
        <v>2471</v>
      </c>
      <c r="C984" s="2" t="s">
        <v>32</v>
      </c>
      <c r="D984" s="2" t="s">
        <v>33</v>
      </c>
      <c r="E984" s="5" t="s">
        <v>526</v>
      </c>
      <c r="F984" s="3" t="s">
        <v>527</v>
      </c>
      <c r="G984" s="3" t="s">
        <v>21</v>
      </c>
      <c r="H984" s="2" t="s">
        <v>56</v>
      </c>
      <c r="I984" s="2" t="s">
        <v>2472</v>
      </c>
      <c r="J984" s="3" t="str">
        <f>HYPERLINK("https://www.boe.es/gazeta/dias/1831/09/29/pdfs/GMD-1831-120.pdf#page=4","Abrir facsímil")</f>
        <v>Abrir facsímil</v>
      </c>
      <c r="K984" s="3" t="s">
        <v>58</v>
      </c>
    </row>
    <row r="985" spans="1:11" ht="42" customHeight="1">
      <c r="A985" s="2" t="s">
        <v>2473</v>
      </c>
      <c r="B985" s="2" t="s">
        <v>2473</v>
      </c>
      <c r="C985" s="2" t="s">
        <v>32</v>
      </c>
      <c r="D985" s="2" t="s">
        <v>33</v>
      </c>
      <c r="E985" s="5" t="s">
        <v>126</v>
      </c>
      <c r="F985" s="3" t="s">
        <v>127</v>
      </c>
      <c r="G985" s="3" t="s">
        <v>55</v>
      </c>
      <c r="H985" s="2" t="s">
        <v>56</v>
      </c>
      <c r="I985" s="2" t="s">
        <v>2474</v>
      </c>
      <c r="J985" s="3" t="str">
        <f>HYPERLINK("https://www.boe.es/gazeta/dias/1831/04/12/pdfs/GMD-1831-46.pdf#page=3","Abrir facsímil")</f>
        <v>Abrir facsímil</v>
      </c>
      <c r="K985" s="3" t="s">
        <v>58</v>
      </c>
    </row>
    <row r="986" spans="1:11" ht="42" customHeight="1">
      <c r="A986" s="2" t="s">
        <v>2475</v>
      </c>
      <c r="B986" s="2" t="s">
        <v>2475</v>
      </c>
      <c r="C986" s="2" t="s">
        <v>32</v>
      </c>
      <c r="D986" s="2" t="s">
        <v>33</v>
      </c>
      <c r="E986" s="5" t="s">
        <v>490</v>
      </c>
      <c r="F986" s="3" t="s">
        <v>491</v>
      </c>
      <c r="G986" s="3" t="s">
        <v>62</v>
      </c>
      <c r="H986" s="2" t="s">
        <v>56</v>
      </c>
      <c r="I986" s="2" t="s">
        <v>2476</v>
      </c>
      <c r="J986" s="3" t="str">
        <f>HYPERLINK("https://www.boe.es/gazeta/dias/1831/03/05/pdfs/GMD-1831-28.pdf#page=2","Abrir facsímil")</f>
        <v>Abrir facsímil</v>
      </c>
      <c r="K986" s="3" t="s">
        <v>58</v>
      </c>
    </row>
    <row r="987" spans="1:11" ht="42" customHeight="1">
      <c r="A987" s="2" t="s">
        <v>2475</v>
      </c>
      <c r="B987" s="2" t="s">
        <v>2475</v>
      </c>
      <c r="C987" s="2" t="s">
        <v>32</v>
      </c>
      <c r="D987" s="2" t="s">
        <v>33</v>
      </c>
      <c r="E987" s="5" t="s">
        <v>281</v>
      </c>
      <c r="F987" s="3" t="s">
        <v>282</v>
      </c>
      <c r="G987" s="3" t="s">
        <v>55</v>
      </c>
      <c r="H987" s="2" t="s">
        <v>56</v>
      </c>
      <c r="I987" s="2" t="s">
        <v>2477</v>
      </c>
      <c r="J987" s="3" t="str">
        <f>HYPERLINK("https://www.boe.es/gazeta/dias/1831/03/08/pdfs/GMD-1831-29.pdf#page=3","Abrir facsímil")</f>
        <v>Abrir facsímil</v>
      </c>
      <c r="K987" s="3" t="s">
        <v>58</v>
      </c>
    </row>
    <row r="988" spans="1:11" ht="42" customHeight="1">
      <c r="A988" s="2" t="s">
        <v>2475</v>
      </c>
      <c r="B988" s="2" t="s">
        <v>2475</v>
      </c>
      <c r="C988" s="2" t="s">
        <v>32</v>
      </c>
      <c r="D988" s="2" t="s">
        <v>33</v>
      </c>
      <c r="E988" s="5" t="s">
        <v>308</v>
      </c>
      <c r="F988" s="3" t="s">
        <v>309</v>
      </c>
      <c r="G988" s="3" t="s">
        <v>310</v>
      </c>
      <c r="H988" s="2" t="s">
        <v>56</v>
      </c>
      <c r="I988" s="2" t="s">
        <v>2478</v>
      </c>
      <c r="J988" s="3" t="str">
        <f>HYPERLINK("https://www.boe.es/gazeta/dias/1831/03/29/pdfs/GMD-1831-40.pdf#page=2","Abrir facsímil")</f>
        <v>Abrir facsímil</v>
      </c>
      <c r="K988" s="3" t="s">
        <v>58</v>
      </c>
    </row>
    <row r="989" spans="1:11" ht="42" customHeight="1">
      <c r="A989" s="2" t="s">
        <v>2475</v>
      </c>
      <c r="B989" s="2" t="s">
        <v>2475</v>
      </c>
      <c r="C989" s="2" t="s">
        <v>32</v>
      </c>
      <c r="D989" s="2" t="s">
        <v>33</v>
      </c>
      <c r="E989" s="5" t="s">
        <v>2479</v>
      </c>
      <c r="F989" s="3" t="s">
        <v>2480</v>
      </c>
      <c r="G989" s="3" t="s">
        <v>62</v>
      </c>
      <c r="H989" s="2" t="s">
        <v>56</v>
      </c>
      <c r="I989" s="2" t="s">
        <v>2481</v>
      </c>
      <c r="J989" s="3" t="str">
        <f>HYPERLINK("https://www.boe.es/gazeta/dias/1831/04/02/pdfs/GMD-1831-42.pdf#page=2","Abrir facsímil")</f>
        <v>Abrir facsímil</v>
      </c>
      <c r="K989" s="3" t="s">
        <v>58</v>
      </c>
    </row>
    <row r="990" spans="1:11" ht="42" customHeight="1">
      <c r="A990" s="2" t="s">
        <v>2475</v>
      </c>
      <c r="B990" s="2" t="s">
        <v>2475</v>
      </c>
      <c r="C990" s="2" t="s">
        <v>32</v>
      </c>
      <c r="D990" s="2" t="s">
        <v>33</v>
      </c>
      <c r="E990" s="5" t="s">
        <v>126</v>
      </c>
      <c r="F990" s="3" t="s">
        <v>127</v>
      </c>
      <c r="G990" s="3" t="s">
        <v>55</v>
      </c>
      <c r="H990" s="2" t="s">
        <v>56</v>
      </c>
      <c r="I990" s="2" t="s">
        <v>2482</v>
      </c>
      <c r="J990" s="3" t="str">
        <f>HYPERLINK("https://www.boe.es/gazeta/dias/1831/04/12/pdfs/GMD-1831-46.pdf#page=3","Abrir facsímil")</f>
        <v>Abrir facsímil</v>
      </c>
      <c r="K990" s="3" t="s">
        <v>58</v>
      </c>
    </row>
    <row r="991" spans="1:11" ht="42" customHeight="1">
      <c r="A991" s="2" t="s">
        <v>2475</v>
      </c>
      <c r="B991" s="2" t="s">
        <v>2475</v>
      </c>
      <c r="C991" s="2" t="s">
        <v>32</v>
      </c>
      <c r="D991" s="2" t="s">
        <v>33</v>
      </c>
      <c r="E991" s="5" t="s">
        <v>782</v>
      </c>
      <c r="F991" s="3" t="s">
        <v>783</v>
      </c>
      <c r="G991" s="3" t="s">
        <v>21</v>
      </c>
      <c r="H991" s="2" t="s">
        <v>56</v>
      </c>
      <c r="I991" s="2" t="s">
        <v>2483</v>
      </c>
      <c r="J991" s="3" t="str">
        <f>HYPERLINK("https://www.boe.es/gazeta/dias/1831/08/20/pdfs/GMD-1831-102.pdf#page=4","Abrir facsímil")</f>
        <v>Abrir facsímil</v>
      </c>
      <c r="K991" s="3" t="s">
        <v>58</v>
      </c>
    </row>
    <row r="992" spans="1:11" ht="42" customHeight="1">
      <c r="A992" s="2" t="s">
        <v>2484</v>
      </c>
      <c r="B992" s="2" t="s">
        <v>2484</v>
      </c>
      <c r="C992" s="2" t="s">
        <v>32</v>
      </c>
      <c r="D992" s="2" t="s">
        <v>33</v>
      </c>
      <c r="E992" s="5" t="s">
        <v>429</v>
      </c>
      <c r="F992" s="3" t="s">
        <v>430</v>
      </c>
      <c r="G992" s="3" t="s">
        <v>1799</v>
      </c>
      <c r="H992" s="2" t="s">
        <v>56</v>
      </c>
      <c r="I992" s="2" t="s">
        <v>2485</v>
      </c>
      <c r="J992" s="3" t="str">
        <f>HYPERLINK("https://www.boe.es/gazeta/dias/1831/05/07/pdfs/GMD-1831-57.pdf#page=2","Abrir facsímil")</f>
        <v>Abrir facsímil</v>
      </c>
      <c r="K992" s="3" t="s">
        <v>58</v>
      </c>
    </row>
    <row r="993" spans="1:11" ht="42" customHeight="1">
      <c r="A993" s="2" t="s">
        <v>2486</v>
      </c>
      <c r="B993" s="2" t="s">
        <v>2487</v>
      </c>
      <c r="C993" s="2" t="s">
        <v>51</v>
      </c>
      <c r="D993" s="2" t="s">
        <v>244</v>
      </c>
      <c r="E993" s="5" t="s">
        <v>245</v>
      </c>
      <c r="F993" s="3" t="s">
        <v>246</v>
      </c>
      <c r="G993" s="3" t="s">
        <v>36</v>
      </c>
      <c r="H993" s="2" t="s">
        <v>22</v>
      </c>
      <c r="I993" s="2" t="s">
        <v>2488</v>
      </c>
      <c r="J993" s="3" t="str">
        <f>HYPERLINK("https://www.boe.es/gazeta/dias/1831/03/12/pdfs/GMD-1831-33E.pdf#page=1","Abrir facsímil")</f>
        <v>Abrir facsímil</v>
      </c>
      <c r="K993" s="3" t="s">
        <v>24</v>
      </c>
    </row>
    <row r="994" spans="1:11" ht="42" customHeight="1">
      <c r="A994" s="2" t="s">
        <v>2489</v>
      </c>
      <c r="B994" s="2" t="s">
        <v>2489</v>
      </c>
      <c r="C994" s="2" t="s">
        <v>17</v>
      </c>
      <c r="D994" s="2" t="s">
        <v>18</v>
      </c>
      <c r="E994" s="5" t="s">
        <v>662</v>
      </c>
      <c r="F994" s="3" t="s">
        <v>663</v>
      </c>
      <c r="G994" s="3" t="s">
        <v>664</v>
      </c>
      <c r="H994" s="2" t="s">
        <v>56</v>
      </c>
      <c r="I994" s="2" t="s">
        <v>2490</v>
      </c>
      <c r="J994" s="3" t="str">
        <f>HYPERLINK("https://www.boe.es/gazeta/dias/1831/05/28/pdfs/GMD-1831-66.pdf#page=4","Abrir facsímil")</f>
        <v>Abrir facsímil</v>
      </c>
      <c r="K994" s="3" t="s">
        <v>58</v>
      </c>
    </row>
    <row r="995" spans="1:11" ht="42" customHeight="1">
      <c r="A995" s="2" t="s">
        <v>2491</v>
      </c>
      <c r="B995" s="2" t="s">
        <v>2492</v>
      </c>
      <c r="C995" s="2" t="s">
        <v>32</v>
      </c>
      <c r="D995" s="2" t="s">
        <v>33</v>
      </c>
      <c r="E995" s="5" t="s">
        <v>423</v>
      </c>
      <c r="F995" s="3" t="s">
        <v>424</v>
      </c>
      <c r="G995" s="3" t="s">
        <v>21</v>
      </c>
      <c r="H995" s="2" t="s">
        <v>22</v>
      </c>
      <c r="I995" s="2" t="s">
        <v>2493</v>
      </c>
      <c r="J995" s="3" t="str">
        <f>HYPERLINK("https://www.boe.es/gazeta/dias/1831/06/23/pdfs/GMD-1831-77.pdf#page=4","Abrir facsímil")</f>
        <v>Abrir facsímil</v>
      </c>
      <c r="K995" s="3" t="s">
        <v>24</v>
      </c>
    </row>
    <row r="996" spans="1:11" ht="42" customHeight="1">
      <c r="A996" s="2" t="s">
        <v>2494</v>
      </c>
      <c r="B996" s="2" t="s">
        <v>2495</v>
      </c>
      <c r="C996" s="2" t="s">
        <v>17</v>
      </c>
      <c r="D996" s="2" t="s">
        <v>18</v>
      </c>
      <c r="E996" s="5" t="s">
        <v>374</v>
      </c>
      <c r="F996" s="3" t="s">
        <v>375</v>
      </c>
      <c r="G996" s="3" t="s">
        <v>131</v>
      </c>
      <c r="H996" s="2" t="s">
        <v>56</v>
      </c>
      <c r="I996" s="2" t="s">
        <v>2496</v>
      </c>
      <c r="J996" s="3" t="str">
        <f>HYPERLINK("https://www.boe.es/gazeta/dias/1831/10/11/pdfs/GMD-1831-125.pdf#page=6","Abrir facsímil")</f>
        <v>Abrir facsímil</v>
      </c>
      <c r="K996" s="3" t="s">
        <v>58</v>
      </c>
    </row>
    <row r="997" spans="1:11" ht="42" customHeight="1">
      <c r="A997" s="2" t="s">
        <v>2497</v>
      </c>
      <c r="B997" s="2" t="s">
        <v>2497</v>
      </c>
      <c r="C997" s="2" t="s">
        <v>51</v>
      </c>
      <c r="D997" s="2" t="s">
        <v>52</v>
      </c>
      <c r="E997" s="5" t="s">
        <v>281</v>
      </c>
      <c r="F997" s="3" t="s">
        <v>282</v>
      </c>
      <c r="G997" s="3" t="s">
        <v>21</v>
      </c>
      <c r="H997" s="2" t="s">
        <v>56</v>
      </c>
      <c r="I997" s="2" t="s">
        <v>2498</v>
      </c>
      <c r="J997" s="3" t="str">
        <f>HYPERLINK("https://www.boe.es/gazeta/dias/1831/03/08/pdfs/GMD-1831-29.pdf#page=4","Abrir facsímil")</f>
        <v>Abrir facsímil</v>
      </c>
      <c r="K997" s="3" t="s">
        <v>58</v>
      </c>
    </row>
    <row r="998" spans="1:11" ht="42" customHeight="1">
      <c r="A998" s="2" t="s">
        <v>2499</v>
      </c>
      <c r="B998" s="2" t="s">
        <v>2500</v>
      </c>
      <c r="C998" s="2" t="s">
        <v>32</v>
      </c>
      <c r="D998" s="2" t="s">
        <v>33</v>
      </c>
      <c r="E998" s="5" t="s">
        <v>460</v>
      </c>
      <c r="F998" s="3" t="s">
        <v>461</v>
      </c>
      <c r="G998" s="3" t="s">
        <v>21</v>
      </c>
      <c r="H998" s="2" t="s">
        <v>56</v>
      </c>
      <c r="I998" s="2" t="s">
        <v>2501</v>
      </c>
      <c r="J998" s="3" t="str">
        <f>HYPERLINK("https://www.boe.es/gazeta/dias/1831/01/04/pdfs/GMD-1831-2.pdf#page=4","Abrir facsímil")</f>
        <v>Abrir facsímil</v>
      </c>
      <c r="K998" s="3" t="s">
        <v>58</v>
      </c>
    </row>
    <row r="999" spans="1:11" ht="42" customHeight="1">
      <c r="A999" s="2" t="s">
        <v>2502</v>
      </c>
      <c r="B999" s="2" t="s">
        <v>2503</v>
      </c>
      <c r="C999" s="2" t="s">
        <v>32</v>
      </c>
      <c r="D999" s="2" t="s">
        <v>33</v>
      </c>
      <c r="E999" s="5" t="s">
        <v>782</v>
      </c>
      <c r="F999" s="3" t="s">
        <v>783</v>
      </c>
      <c r="G999" s="3" t="s">
        <v>250</v>
      </c>
      <c r="H999" s="2" t="s">
        <v>56</v>
      </c>
      <c r="I999" s="2" t="s">
        <v>2504</v>
      </c>
      <c r="J999" s="3" t="str">
        <f>HYPERLINK("https://www.boe.es/gazeta/dias/1831/08/20/pdfs/GMD-1831-102.pdf#page=7","Abrir facsímil")</f>
        <v>Abrir facsímil</v>
      </c>
      <c r="K999" s="3" t="s">
        <v>58</v>
      </c>
    </row>
    <row r="1000" spans="1:11" ht="42" customHeight="1">
      <c r="A1000" s="2" t="s">
        <v>2505</v>
      </c>
      <c r="B1000" s="2" t="s">
        <v>2506</v>
      </c>
      <c r="C1000" s="2" t="s">
        <v>51</v>
      </c>
      <c r="D1000" s="2" t="s">
        <v>52</v>
      </c>
      <c r="E1000" s="5" t="s">
        <v>46</v>
      </c>
      <c r="F1000" s="3" t="s">
        <v>47</v>
      </c>
      <c r="G1000" s="3" t="s">
        <v>21</v>
      </c>
      <c r="H1000" s="2" t="s">
        <v>56</v>
      </c>
      <c r="I1000" s="2" t="s">
        <v>2507</v>
      </c>
      <c r="J1000" s="3" t="str">
        <f>HYPERLINK("https://www.boe.es/gazeta/dias/1831/09/01/pdfs/GMD-1831-107.pdf#page=4","Abrir facsímil")</f>
        <v>Abrir facsímil</v>
      </c>
      <c r="K1000" s="3" t="s">
        <v>58</v>
      </c>
    </row>
    <row r="1001" spans="1:11" ht="42" customHeight="1">
      <c r="A1001" s="2" t="s">
        <v>2508</v>
      </c>
      <c r="B1001" s="2" t="s">
        <v>2508</v>
      </c>
      <c r="C1001" s="2" t="s">
        <v>51</v>
      </c>
      <c r="D1001" s="2" t="s">
        <v>52</v>
      </c>
      <c r="E1001" s="5" t="s">
        <v>809</v>
      </c>
      <c r="F1001" s="3" t="s">
        <v>810</v>
      </c>
      <c r="G1001" s="3" t="s">
        <v>36</v>
      </c>
      <c r="H1001" s="2" t="s">
        <v>56</v>
      </c>
      <c r="I1001" s="2" t="s">
        <v>2509</v>
      </c>
      <c r="J1001" s="3" t="str">
        <f>HYPERLINK("https://www.boe.es/gazeta/dias/1831/08/25/pdfs/GMD-1831-104.pdf#page=1","Abrir facsímil")</f>
        <v>Abrir facsímil</v>
      </c>
      <c r="K1001" s="3" t="s">
        <v>58</v>
      </c>
    </row>
    <row r="1002" spans="1:11" ht="42" customHeight="1">
      <c r="A1002" s="2" t="s">
        <v>2510</v>
      </c>
      <c r="B1002" s="2" t="s">
        <v>2511</v>
      </c>
      <c r="C1002" s="2" t="s">
        <v>32</v>
      </c>
      <c r="D1002" s="2" t="s">
        <v>33</v>
      </c>
      <c r="E1002" s="5" t="s">
        <v>60</v>
      </c>
      <c r="F1002" s="3" t="s">
        <v>61</v>
      </c>
      <c r="G1002" s="3" t="s">
        <v>142</v>
      </c>
      <c r="H1002" s="2" t="s">
        <v>22</v>
      </c>
      <c r="I1002" s="2" t="s">
        <v>2512</v>
      </c>
      <c r="J1002" s="3" t="str">
        <f>HYPERLINK("https://www.boe.es/gazeta/dias/1831/09/22/pdfs/GMD-1831-117.pdf#page=1","Abrir facsímil")</f>
        <v>Abrir facsímil</v>
      </c>
      <c r="K1002" s="3" t="s">
        <v>24</v>
      </c>
    </row>
    <row r="1003" spans="1:11" ht="42" customHeight="1">
      <c r="A1003" s="2" t="s">
        <v>2513</v>
      </c>
      <c r="B1003" s="2" t="s">
        <v>2513</v>
      </c>
      <c r="C1003" s="2" t="s">
        <v>32</v>
      </c>
      <c r="D1003" s="2" t="s">
        <v>33</v>
      </c>
      <c r="E1003" s="5" t="s">
        <v>181</v>
      </c>
      <c r="F1003" s="3" t="s">
        <v>182</v>
      </c>
      <c r="G1003" s="3" t="s">
        <v>36</v>
      </c>
      <c r="H1003" s="2" t="s">
        <v>56</v>
      </c>
      <c r="I1003" s="2" t="s">
        <v>2514</v>
      </c>
      <c r="J1003" s="3" t="str">
        <f>HYPERLINK("https://www.boe.es/gazeta/dias/1831/09/13/pdfs/GMD-1831-113.pdf#page=1","Abrir facsímil")</f>
        <v>Abrir facsímil</v>
      </c>
      <c r="K1003" s="3" t="s">
        <v>58</v>
      </c>
    </row>
    <row r="1004" spans="1:11" ht="42" customHeight="1">
      <c r="A1004" s="2" t="s">
        <v>2513</v>
      </c>
      <c r="B1004" s="2" t="s">
        <v>2513</v>
      </c>
      <c r="C1004" s="2" t="s">
        <v>32</v>
      </c>
      <c r="D1004" s="2" t="s">
        <v>33</v>
      </c>
      <c r="E1004" s="5" t="s">
        <v>181</v>
      </c>
      <c r="F1004" s="3" t="s">
        <v>182</v>
      </c>
      <c r="G1004" s="3" t="s">
        <v>62</v>
      </c>
      <c r="H1004" s="2" t="s">
        <v>56</v>
      </c>
      <c r="I1004" s="2" t="s">
        <v>2515</v>
      </c>
      <c r="J1004" s="3" t="str">
        <f>HYPERLINK("https://www.boe.es/gazeta/dias/1831/09/13/pdfs/GMD-1831-113.pdf#page=2","Abrir facsímil")</f>
        <v>Abrir facsímil</v>
      </c>
      <c r="K1004" s="3" t="s">
        <v>58</v>
      </c>
    </row>
    <row r="1005" spans="1:11" ht="42" customHeight="1">
      <c r="A1005" s="2" t="s">
        <v>2516</v>
      </c>
      <c r="B1005" s="2" t="s">
        <v>2517</v>
      </c>
      <c r="C1005" s="2" t="s">
        <v>51</v>
      </c>
      <c r="D1005" s="2" t="s">
        <v>244</v>
      </c>
      <c r="E1005" s="5" t="s">
        <v>2518</v>
      </c>
      <c r="F1005" s="3" t="s">
        <v>2519</v>
      </c>
      <c r="G1005" s="3" t="s">
        <v>36</v>
      </c>
      <c r="H1005" s="2" t="s">
        <v>56</v>
      </c>
      <c r="I1005" s="2" t="s">
        <v>2520</v>
      </c>
      <c r="J1005" s="3" t="str">
        <f>HYPERLINK("https://www.boe.es/gazeta/dias/1831/09/04/pdfs/GMD-1831-109E.pdf#page=1","Abrir facsímil")</f>
        <v>Abrir facsímil</v>
      </c>
      <c r="K1005" s="3" t="s">
        <v>58</v>
      </c>
    </row>
    <row r="1006" spans="1:11" ht="42" customHeight="1">
      <c r="A1006" s="2" t="s">
        <v>2521</v>
      </c>
      <c r="B1006" s="2" t="s">
        <v>2521</v>
      </c>
      <c r="C1006" s="2" t="s">
        <v>32</v>
      </c>
      <c r="D1006" s="2" t="s">
        <v>33</v>
      </c>
      <c r="E1006" s="5" t="s">
        <v>46</v>
      </c>
      <c r="F1006" s="3" t="s">
        <v>47</v>
      </c>
      <c r="G1006" s="3" t="s">
        <v>62</v>
      </c>
      <c r="H1006" s="2" t="s">
        <v>56</v>
      </c>
      <c r="I1006" s="2" t="s">
        <v>2522</v>
      </c>
      <c r="J1006" s="3" t="str">
        <f>HYPERLINK("https://www.boe.es/gazeta/dias/1831/09/01/pdfs/GMD-1831-107.pdf#page=2","Abrir facsímil")</f>
        <v>Abrir facsímil</v>
      </c>
      <c r="K1006" s="3" t="s">
        <v>58</v>
      </c>
    </row>
    <row r="1007" spans="1:11" ht="42" customHeight="1">
      <c r="A1007" s="2" t="s">
        <v>2523</v>
      </c>
      <c r="B1007" s="2" t="s">
        <v>2524</v>
      </c>
      <c r="C1007" s="2" t="s">
        <v>81</v>
      </c>
      <c r="D1007" s="2" t="s">
        <v>18</v>
      </c>
      <c r="E1007" s="5" t="s">
        <v>400</v>
      </c>
      <c r="F1007" s="3" t="s">
        <v>401</v>
      </c>
      <c r="G1007" s="3" t="s">
        <v>21</v>
      </c>
      <c r="H1007" s="2" t="s">
        <v>56</v>
      </c>
      <c r="I1007" s="2" t="s">
        <v>2525</v>
      </c>
      <c r="J1007" s="3" t="str">
        <f>HYPERLINK("https://www.boe.es/gazeta/dias/1831/11/01/pdfs/GMD-1831-134.pdf#page=4","Abrir facsímil")</f>
        <v>Abrir facsímil</v>
      </c>
      <c r="K1007" s="3" t="s">
        <v>58</v>
      </c>
    </row>
    <row r="1008" spans="1:11" ht="42" customHeight="1">
      <c r="A1008" s="2" t="s">
        <v>2526</v>
      </c>
      <c r="B1008" s="2" t="s">
        <v>2527</v>
      </c>
      <c r="C1008" s="2" t="s">
        <v>32</v>
      </c>
      <c r="D1008" s="2" t="s">
        <v>33</v>
      </c>
      <c r="E1008" s="5" t="s">
        <v>1031</v>
      </c>
      <c r="F1008" s="3" t="s">
        <v>1032</v>
      </c>
      <c r="G1008" s="3" t="s">
        <v>1364</v>
      </c>
      <c r="H1008" s="2" t="s">
        <v>22</v>
      </c>
      <c r="I1008" s="2" t="s">
        <v>2528</v>
      </c>
      <c r="J1008" s="3" t="str">
        <f>HYPERLINK("https://www.boe.es/gazeta/dias/1831/05/10/pdfs/GMD-1831-58.pdf#page=2","Abrir facsímil")</f>
        <v>Abrir facsímil</v>
      </c>
      <c r="K1008" s="3" t="s">
        <v>24</v>
      </c>
    </row>
    <row r="1009" spans="1:11" ht="42" customHeight="1">
      <c r="A1009" s="2" t="s">
        <v>2529</v>
      </c>
      <c r="B1009" s="2" t="s">
        <v>2530</v>
      </c>
      <c r="C1009" s="2" t="s">
        <v>17</v>
      </c>
      <c r="D1009" s="2" t="s">
        <v>244</v>
      </c>
      <c r="E1009" s="5" t="s">
        <v>721</v>
      </c>
      <c r="F1009" s="3" t="s">
        <v>952</v>
      </c>
      <c r="G1009" s="3" t="s">
        <v>36</v>
      </c>
      <c r="H1009" s="2" t="s">
        <v>56</v>
      </c>
      <c r="I1009" s="2" t="s">
        <v>2531</v>
      </c>
      <c r="J1009" s="3" t="str">
        <f>HYPERLINK("https://www.boe.es/gazeta/dias/1831/12/15/pdfs/GMD-1831-155E.pdf#page=1","Abrir facsímil")</f>
        <v>Abrir facsímil</v>
      </c>
      <c r="K1009" s="3" t="s">
        <v>58</v>
      </c>
    </row>
    <row r="1010" spans="1:11" ht="42" customHeight="1">
      <c r="A1010" s="2" t="s">
        <v>2532</v>
      </c>
      <c r="B1010" s="2" t="s">
        <v>2533</v>
      </c>
      <c r="C1010" s="2" t="s">
        <v>17</v>
      </c>
      <c r="D1010" s="2" t="s">
        <v>18</v>
      </c>
      <c r="E1010" s="5" t="s">
        <v>374</v>
      </c>
      <c r="F1010" s="3" t="s">
        <v>375</v>
      </c>
      <c r="G1010" s="3" t="s">
        <v>131</v>
      </c>
      <c r="H1010" s="2" t="s">
        <v>56</v>
      </c>
      <c r="I1010" s="2" t="s">
        <v>2534</v>
      </c>
      <c r="J1010" s="3" t="str">
        <f>HYPERLINK("https://www.boe.es/gazeta/dias/1831/10/11/pdfs/GMD-1831-125.pdf#page=6","Abrir facsímil")</f>
        <v>Abrir facsímil</v>
      </c>
      <c r="K1010" s="3" t="s">
        <v>58</v>
      </c>
    </row>
    <row r="1011" spans="1:11" ht="42" customHeight="1">
      <c r="A1011" s="2" t="s">
        <v>2535</v>
      </c>
      <c r="B1011" s="2" t="s">
        <v>2535</v>
      </c>
      <c r="C1011" s="2" t="s">
        <v>17</v>
      </c>
      <c r="D1011" s="2" t="s">
        <v>18</v>
      </c>
      <c r="E1011" s="5" t="s">
        <v>643</v>
      </c>
      <c r="F1011" s="3" t="s">
        <v>644</v>
      </c>
      <c r="G1011" s="3" t="s">
        <v>55</v>
      </c>
      <c r="H1011" s="2" t="s">
        <v>56</v>
      </c>
      <c r="I1011" s="2" t="s">
        <v>2536</v>
      </c>
      <c r="J1011" s="3" t="str">
        <f>HYPERLINK("https://www.boe.es/gazeta/dias/1831/05/05/pdfs/GMD-1831-56.pdf#page=3","Abrir facsímil")</f>
        <v>Abrir facsímil</v>
      </c>
      <c r="K1011" s="3" t="s">
        <v>58</v>
      </c>
    </row>
    <row r="1012" spans="1:11" ht="42" customHeight="1">
      <c r="A1012" s="2" t="s">
        <v>2537</v>
      </c>
      <c r="B1012" s="2" t="s">
        <v>2538</v>
      </c>
      <c r="C1012" s="2" t="s">
        <v>32</v>
      </c>
      <c r="D1012" s="2" t="s">
        <v>33</v>
      </c>
      <c r="E1012" s="5" t="s">
        <v>190</v>
      </c>
      <c r="F1012" s="3" t="s">
        <v>191</v>
      </c>
      <c r="G1012" s="3" t="s">
        <v>1059</v>
      </c>
      <c r="H1012" s="2" t="s">
        <v>56</v>
      </c>
      <c r="I1012" s="2" t="s">
        <v>2539</v>
      </c>
      <c r="J1012" s="3" t="str">
        <f>HYPERLINK("https://www.boe.es/gazeta/dias/1831/02/12/pdfs/GMD-1831-19.pdf#page=1","Abrir facsímil")</f>
        <v>Abrir facsímil</v>
      </c>
      <c r="K1012" s="3" t="s">
        <v>58</v>
      </c>
    </row>
    <row r="1013" spans="1:11" ht="42" customHeight="1">
      <c r="A1013" s="2" t="s">
        <v>2540</v>
      </c>
      <c r="B1013" s="2" t="s">
        <v>2540</v>
      </c>
      <c r="C1013" s="2" t="s">
        <v>655</v>
      </c>
      <c r="D1013" s="2" t="s">
        <v>18</v>
      </c>
      <c r="E1013" s="5" t="s">
        <v>1122</v>
      </c>
      <c r="F1013" s="3" t="s">
        <v>1123</v>
      </c>
      <c r="G1013" s="3" t="s">
        <v>2541</v>
      </c>
      <c r="H1013" s="2" t="s">
        <v>56</v>
      </c>
      <c r="I1013" s="2" t="s">
        <v>2542</v>
      </c>
      <c r="J1013" s="3" t="str">
        <f>HYPERLINK("https://www.boe.es/gazeta/dias/1831/08/13/pdfs/GMD-1831-99.pdf#page=2","Abrir facsímil")</f>
        <v>Abrir facsímil</v>
      </c>
      <c r="K1013" s="3" t="s">
        <v>58</v>
      </c>
    </row>
    <row r="1014" spans="1:11" ht="42" customHeight="1">
      <c r="A1014" s="2" t="s">
        <v>2543</v>
      </c>
      <c r="B1014" s="2" t="s">
        <v>2543</v>
      </c>
      <c r="C1014" s="2" t="s">
        <v>32</v>
      </c>
      <c r="D1014" s="2" t="s">
        <v>33</v>
      </c>
      <c r="E1014" s="5" t="s">
        <v>471</v>
      </c>
      <c r="F1014" s="3" t="s">
        <v>472</v>
      </c>
      <c r="G1014" s="3" t="s">
        <v>36</v>
      </c>
      <c r="H1014" s="2" t="s">
        <v>56</v>
      </c>
      <c r="I1014" s="2" t="s">
        <v>2544</v>
      </c>
      <c r="J1014" s="3" t="str">
        <f>HYPERLINK("https://www.boe.es/gazeta/dias/1831/05/12/pdfs/GMD-1831-59.pdf#page=1","Abrir facsímil")</f>
        <v>Abrir facsímil</v>
      </c>
      <c r="K1014" s="3" t="s">
        <v>58</v>
      </c>
    </row>
    <row r="1015" spans="1:11" ht="42" customHeight="1">
      <c r="A1015" s="2" t="s">
        <v>2545</v>
      </c>
      <c r="B1015" s="2" t="s">
        <v>2546</v>
      </c>
      <c r="C1015" s="2" t="s">
        <v>51</v>
      </c>
      <c r="D1015" s="2" t="s">
        <v>52</v>
      </c>
      <c r="E1015" s="5" t="s">
        <v>19</v>
      </c>
      <c r="F1015" s="3" t="s">
        <v>20</v>
      </c>
      <c r="G1015" s="3" t="s">
        <v>76</v>
      </c>
      <c r="H1015" s="2" t="s">
        <v>22</v>
      </c>
      <c r="I1015" s="2" t="s">
        <v>2547</v>
      </c>
      <c r="J1015" s="3" t="str">
        <f>HYPERLINK("https://www.boe.es/gazeta/dias/1831/05/14/pdfs/GMD-1831-60.pdf#page=5","Abrir facsímil")</f>
        <v>Abrir facsímil</v>
      </c>
      <c r="K1015" s="3" t="s">
        <v>24</v>
      </c>
    </row>
    <row r="1016" spans="1:11" ht="42" customHeight="1">
      <c r="A1016" s="2" t="s">
        <v>2548</v>
      </c>
      <c r="B1016" s="2" t="s">
        <v>2549</v>
      </c>
      <c r="C1016" s="2" t="s">
        <v>32</v>
      </c>
      <c r="D1016" s="2" t="s">
        <v>33</v>
      </c>
      <c r="E1016" s="5" t="s">
        <v>169</v>
      </c>
      <c r="F1016" s="3" t="s">
        <v>170</v>
      </c>
      <c r="G1016" s="3" t="s">
        <v>1155</v>
      </c>
      <c r="H1016" s="2" t="s">
        <v>56</v>
      </c>
      <c r="I1016" s="2" t="s">
        <v>2550</v>
      </c>
      <c r="J1016" s="3" t="str">
        <f>HYPERLINK("https://www.boe.es/gazeta/dias/1831/08/04/pdfs/GMD-1831-95.pdf#page=5","Abrir facsímil")</f>
        <v>Abrir facsímil</v>
      </c>
      <c r="K1016" s="3" t="s">
        <v>58</v>
      </c>
    </row>
    <row r="1017" spans="1:11" ht="42" customHeight="1">
      <c r="A1017" s="2" t="s">
        <v>2551</v>
      </c>
      <c r="B1017" s="2" t="s">
        <v>2552</v>
      </c>
      <c r="C1017" s="2" t="s">
        <v>51</v>
      </c>
      <c r="D1017" s="2" t="s">
        <v>52</v>
      </c>
      <c r="E1017" s="5" t="s">
        <v>254</v>
      </c>
      <c r="F1017" s="3" t="s">
        <v>255</v>
      </c>
      <c r="G1017" s="3" t="s">
        <v>55</v>
      </c>
      <c r="H1017" s="2" t="s">
        <v>56</v>
      </c>
      <c r="I1017" s="2" t="s">
        <v>2553</v>
      </c>
      <c r="J1017" s="3" t="str">
        <f>HYPERLINK("https://www.boe.es/gazeta/dias/1831/10/27/pdfs/GMD-1831-132.pdf#page=3","Abrir facsímil")</f>
        <v>Abrir facsímil</v>
      </c>
      <c r="K1017" s="3" t="s">
        <v>58</v>
      </c>
    </row>
    <row r="1018" spans="1:11" ht="42" customHeight="1">
      <c r="A1018" s="2" t="s">
        <v>2554</v>
      </c>
      <c r="B1018" s="2" t="s">
        <v>2555</v>
      </c>
      <c r="C1018" s="2" t="s">
        <v>17</v>
      </c>
      <c r="D1018" s="2" t="s">
        <v>18</v>
      </c>
      <c r="E1018" s="5" t="s">
        <v>374</v>
      </c>
      <c r="F1018" s="3" t="s">
        <v>375</v>
      </c>
      <c r="G1018" s="3" t="s">
        <v>21</v>
      </c>
      <c r="H1018" s="2" t="s">
        <v>56</v>
      </c>
      <c r="I1018" s="2" t="s">
        <v>2556</v>
      </c>
      <c r="J1018" s="3" t="str">
        <f>HYPERLINK("https://www.boe.es/gazeta/dias/1831/10/11/pdfs/GMD-1831-125.pdf#page=4","Abrir facsímil")</f>
        <v>Abrir facsímil</v>
      </c>
      <c r="K1018" s="3" t="s">
        <v>58</v>
      </c>
    </row>
    <row r="1019" spans="1:11" ht="42" customHeight="1">
      <c r="A1019" s="2" t="s">
        <v>2557</v>
      </c>
      <c r="B1019" s="2" t="s">
        <v>2558</v>
      </c>
      <c r="C1019" s="2" t="s">
        <v>51</v>
      </c>
      <c r="D1019" s="2" t="s">
        <v>52</v>
      </c>
      <c r="E1019" s="5" t="s">
        <v>254</v>
      </c>
      <c r="F1019" s="3" t="s">
        <v>255</v>
      </c>
      <c r="G1019" s="3" t="s">
        <v>55</v>
      </c>
      <c r="H1019" s="2" t="s">
        <v>22</v>
      </c>
      <c r="I1019" s="2" t="s">
        <v>2559</v>
      </c>
      <c r="J1019" s="3" t="str">
        <f>HYPERLINK("https://www.boe.es/gazeta/dias/1831/10/27/pdfs/GMD-1831-132.pdf#page=3","Abrir facsímil")</f>
        <v>Abrir facsímil</v>
      </c>
      <c r="K1019" s="3" t="s">
        <v>24</v>
      </c>
    </row>
    <row r="1020" spans="1:11" ht="42" customHeight="1">
      <c r="A1020" s="2" t="s">
        <v>2560</v>
      </c>
      <c r="B1020" s="2" t="s">
        <v>2561</v>
      </c>
      <c r="C1020" s="2" t="s">
        <v>32</v>
      </c>
      <c r="D1020" s="2" t="s">
        <v>33</v>
      </c>
      <c r="E1020" s="5" t="s">
        <v>118</v>
      </c>
      <c r="F1020" s="3" t="s">
        <v>119</v>
      </c>
      <c r="G1020" s="3" t="s">
        <v>21</v>
      </c>
      <c r="H1020" s="2" t="s">
        <v>56</v>
      </c>
      <c r="I1020" s="2" t="s">
        <v>2562</v>
      </c>
      <c r="J1020" s="3" t="str">
        <f>HYPERLINK("https://www.boe.es/gazeta/dias/1831/09/10/pdfs/GMD-1831-112.pdf#page=4","Abrir facsímil")</f>
        <v>Abrir facsímil</v>
      </c>
      <c r="K1020" s="3" t="s">
        <v>58</v>
      </c>
    </row>
    <row r="1021" spans="1:11" ht="42" customHeight="1">
      <c r="A1021" s="2" t="s">
        <v>2563</v>
      </c>
      <c r="B1021" s="2" t="s">
        <v>2564</v>
      </c>
      <c r="C1021" s="2" t="s">
        <v>81</v>
      </c>
      <c r="D1021" s="2" t="s">
        <v>18</v>
      </c>
      <c r="E1021" s="5" t="s">
        <v>1100</v>
      </c>
      <c r="F1021" s="3" t="s">
        <v>1101</v>
      </c>
      <c r="G1021" s="3" t="s">
        <v>21</v>
      </c>
      <c r="H1021" s="2" t="s">
        <v>56</v>
      </c>
      <c r="I1021" s="2" t="s">
        <v>2565</v>
      </c>
      <c r="J1021" s="3" t="str">
        <f>HYPERLINK("https://www.boe.es/gazeta/dias/1831/02/03/pdfs/GMD-1831-15.pdf#page=4","Abrir facsímil")</f>
        <v>Abrir facsímil</v>
      </c>
      <c r="K1021" s="3" t="s">
        <v>58</v>
      </c>
    </row>
    <row r="1022" spans="1:11" ht="42" customHeight="1">
      <c r="A1022" s="2" t="s">
        <v>2566</v>
      </c>
      <c r="B1022" s="2" t="s">
        <v>2567</v>
      </c>
      <c r="C1022" s="2" t="s">
        <v>32</v>
      </c>
      <c r="D1022" s="2" t="s">
        <v>33</v>
      </c>
      <c r="E1022" s="5" t="s">
        <v>118</v>
      </c>
      <c r="F1022" s="3" t="s">
        <v>119</v>
      </c>
      <c r="G1022" s="3" t="s">
        <v>21</v>
      </c>
      <c r="H1022" s="2" t="s">
        <v>56</v>
      </c>
      <c r="I1022" s="2" t="s">
        <v>2568</v>
      </c>
      <c r="J1022" s="3" t="str">
        <f>HYPERLINK("https://www.boe.es/gazeta/dias/1831/09/10/pdfs/GMD-1831-112.pdf#page=4","Abrir facsímil")</f>
        <v>Abrir facsímil</v>
      </c>
      <c r="K1022" s="3" t="s">
        <v>58</v>
      </c>
    </row>
    <row r="1023" spans="1:11" ht="42" customHeight="1">
      <c r="A1023" s="2" t="s">
        <v>2569</v>
      </c>
      <c r="B1023" s="2" t="s">
        <v>2570</v>
      </c>
      <c r="C1023" s="2" t="s">
        <v>17</v>
      </c>
      <c r="D1023" s="2" t="s">
        <v>18</v>
      </c>
      <c r="E1023" s="5" t="s">
        <v>303</v>
      </c>
      <c r="F1023" s="3" t="s">
        <v>304</v>
      </c>
      <c r="G1023" s="3" t="s">
        <v>21</v>
      </c>
      <c r="H1023" s="2" t="s">
        <v>56</v>
      </c>
      <c r="I1023" s="2" t="s">
        <v>2571</v>
      </c>
      <c r="J1023" s="3" t="str">
        <f>HYPERLINK("https://www.boe.es/gazeta/dias/1831/10/04/pdfs/GMD-1831-122.pdf#page=4","Abrir facsímil")</f>
        <v>Abrir facsímil</v>
      </c>
      <c r="K1023" s="3" t="s">
        <v>58</v>
      </c>
    </row>
    <row r="1024" spans="1:11" ht="42" customHeight="1">
      <c r="A1024" s="2" t="s">
        <v>2572</v>
      </c>
      <c r="B1024" s="2" t="s">
        <v>2573</v>
      </c>
      <c r="C1024" s="2" t="s">
        <v>32</v>
      </c>
      <c r="D1024" s="2" t="s">
        <v>33</v>
      </c>
      <c r="E1024" s="5" t="s">
        <v>2199</v>
      </c>
      <c r="F1024" s="3" t="s">
        <v>2200</v>
      </c>
      <c r="G1024" s="3" t="s">
        <v>21</v>
      </c>
      <c r="H1024" s="2" t="s">
        <v>56</v>
      </c>
      <c r="I1024" s="2" t="s">
        <v>2574</v>
      </c>
      <c r="J1024" s="3" t="str">
        <f>HYPERLINK("https://www.boe.es/gazeta/dias/1831/11/26/pdfs/GMD-1831-145.pdf#page=4","Abrir facsímil")</f>
        <v>Abrir facsímil</v>
      </c>
      <c r="K1024" s="3" t="s">
        <v>58</v>
      </c>
    </row>
    <row r="1025" spans="1:11" ht="42" customHeight="1">
      <c r="A1025" s="2" t="s">
        <v>2575</v>
      </c>
      <c r="B1025" s="2" t="s">
        <v>2576</v>
      </c>
      <c r="C1025" s="2" t="s">
        <v>51</v>
      </c>
      <c r="D1025" s="2" t="s">
        <v>52</v>
      </c>
      <c r="E1025" s="5" t="s">
        <v>956</v>
      </c>
      <c r="F1025" s="3" t="s">
        <v>957</v>
      </c>
      <c r="G1025" s="3" t="s">
        <v>21</v>
      </c>
      <c r="H1025" s="2" t="s">
        <v>56</v>
      </c>
      <c r="I1025" s="2" t="s">
        <v>2577</v>
      </c>
      <c r="J1025" s="3" t="str">
        <f>HYPERLINK("https://www.boe.es/gazeta/dias/1831/11/22/pdfs/GMD-1831-143.pdf#page=4","Abrir facsímil")</f>
        <v>Abrir facsímil</v>
      </c>
      <c r="K1025" s="3" t="s">
        <v>58</v>
      </c>
    </row>
    <row r="1026" spans="1:11" ht="42" customHeight="1">
      <c r="A1026" s="2" t="s">
        <v>2578</v>
      </c>
      <c r="B1026" s="2" t="s">
        <v>2579</v>
      </c>
      <c r="C1026" s="2" t="s">
        <v>655</v>
      </c>
      <c r="D1026" s="2" t="s">
        <v>18</v>
      </c>
      <c r="E1026" s="5" t="s">
        <v>181</v>
      </c>
      <c r="F1026" s="3" t="s">
        <v>182</v>
      </c>
      <c r="G1026" s="3" t="s">
        <v>21</v>
      </c>
      <c r="H1026" s="2" t="s">
        <v>56</v>
      </c>
      <c r="I1026" s="2" t="s">
        <v>2580</v>
      </c>
      <c r="J1026" s="3" t="str">
        <f>HYPERLINK("https://www.boe.es/gazeta/dias/1831/09/13/pdfs/GMD-1831-113.pdf#page=4","Abrir facsímil")</f>
        <v>Abrir facsímil</v>
      </c>
      <c r="K1026" s="3" t="s">
        <v>58</v>
      </c>
    </row>
    <row r="1027" spans="1:11" ht="42" customHeight="1">
      <c r="A1027" s="2" t="s">
        <v>2581</v>
      </c>
      <c r="B1027" s="2" t="s">
        <v>2582</v>
      </c>
      <c r="C1027" s="2" t="s">
        <v>17</v>
      </c>
      <c r="D1027" s="2" t="s">
        <v>18</v>
      </c>
      <c r="E1027" s="5" t="s">
        <v>1733</v>
      </c>
      <c r="F1027" s="3" t="s">
        <v>1734</v>
      </c>
      <c r="G1027" s="3" t="s">
        <v>21</v>
      </c>
      <c r="H1027" s="2" t="s">
        <v>22</v>
      </c>
      <c r="I1027" s="2" t="s">
        <v>2583</v>
      </c>
      <c r="J1027" s="3" t="str">
        <f>HYPERLINK("https://www.boe.es/gazeta/dias/1831/06/11/pdfs/GMD-1831-72.pdf#page=4","Abrir facsímil")</f>
        <v>Abrir facsímil</v>
      </c>
      <c r="K1027" s="3" t="s">
        <v>24</v>
      </c>
    </row>
    <row r="1028" spans="1:11" ht="42" customHeight="1">
      <c r="A1028" s="2" t="s">
        <v>2584</v>
      </c>
      <c r="B1028" s="2" t="s">
        <v>2584</v>
      </c>
      <c r="C1028" s="2" t="s">
        <v>32</v>
      </c>
      <c r="D1028" s="2" t="s">
        <v>33</v>
      </c>
      <c r="E1028" s="5" t="s">
        <v>439</v>
      </c>
      <c r="F1028" s="3" t="s">
        <v>440</v>
      </c>
      <c r="G1028" s="3" t="s">
        <v>55</v>
      </c>
      <c r="H1028" s="2" t="s">
        <v>56</v>
      </c>
      <c r="I1028" s="2" t="s">
        <v>2585</v>
      </c>
      <c r="J1028" s="3" t="str">
        <f>HYPERLINK("https://www.boe.es/gazeta/dias/1831/05/03/pdfs/GMD-1831-55.pdf#page=3","Abrir facsímil")</f>
        <v>Abrir facsímil</v>
      </c>
      <c r="K1028" s="3" t="s">
        <v>58</v>
      </c>
    </row>
    <row r="1029" spans="1:11" ht="42" customHeight="1">
      <c r="A1029" s="2" t="s">
        <v>2586</v>
      </c>
      <c r="B1029" s="2" t="s">
        <v>2586</v>
      </c>
      <c r="C1029" s="2" t="s">
        <v>32</v>
      </c>
      <c r="D1029" s="2" t="s">
        <v>33</v>
      </c>
      <c r="E1029" s="5" t="s">
        <v>439</v>
      </c>
      <c r="F1029" s="3" t="s">
        <v>440</v>
      </c>
      <c r="G1029" s="3" t="s">
        <v>55</v>
      </c>
      <c r="H1029" s="2" t="s">
        <v>56</v>
      </c>
      <c r="I1029" s="2" t="s">
        <v>2587</v>
      </c>
      <c r="J1029" s="3" t="str">
        <f>HYPERLINK("https://www.boe.es/gazeta/dias/1831/05/03/pdfs/GMD-1831-55.pdf#page=3","Abrir facsímil")</f>
        <v>Abrir facsímil</v>
      </c>
      <c r="K1029" s="3" t="s">
        <v>58</v>
      </c>
    </row>
    <row r="1030" spans="1:11" ht="42" customHeight="1">
      <c r="A1030" s="2" t="s">
        <v>2588</v>
      </c>
      <c r="B1030" s="2" t="s">
        <v>2589</v>
      </c>
      <c r="C1030" s="2" t="s">
        <v>655</v>
      </c>
      <c r="D1030" s="2" t="s">
        <v>18</v>
      </c>
      <c r="E1030" s="5" t="s">
        <v>452</v>
      </c>
      <c r="F1030" s="3" t="s">
        <v>453</v>
      </c>
      <c r="G1030" s="3" t="s">
        <v>21</v>
      </c>
      <c r="H1030" s="2" t="s">
        <v>56</v>
      </c>
      <c r="I1030" s="2" t="s">
        <v>2590</v>
      </c>
      <c r="J1030" s="3" t="str">
        <f>HYPERLINK("https://www.boe.es/gazeta/dias/1831/06/04/pdfs/GMD-1831-69.pdf#page=4","Abrir facsímil")</f>
        <v>Abrir facsímil</v>
      </c>
      <c r="K1030" s="3" t="s">
        <v>58</v>
      </c>
    </row>
    <row r="1031" spans="1:11" ht="42" customHeight="1">
      <c r="A1031" s="2" t="s">
        <v>2591</v>
      </c>
      <c r="B1031" s="2" t="s">
        <v>2592</v>
      </c>
      <c r="C1031" s="2" t="s">
        <v>67</v>
      </c>
      <c r="D1031" s="2" t="s">
        <v>18</v>
      </c>
      <c r="E1031" s="5" t="s">
        <v>96</v>
      </c>
      <c r="F1031" s="3" t="s">
        <v>97</v>
      </c>
      <c r="G1031" s="3" t="s">
        <v>21</v>
      </c>
      <c r="H1031" s="2" t="s">
        <v>56</v>
      </c>
      <c r="I1031" s="2" t="s">
        <v>2593</v>
      </c>
      <c r="J1031" s="3" t="str">
        <f>HYPERLINK("https://www.boe.es/gazeta/dias/1831/12/22/pdfs/GMD-1831-158.pdf#page=4","Abrir facsímil")</f>
        <v>Abrir facsímil</v>
      </c>
      <c r="K1031" s="3" t="s">
        <v>58</v>
      </c>
    </row>
    <row r="1032" spans="1:11" ht="42" customHeight="1">
      <c r="A1032" s="2" t="s">
        <v>2594</v>
      </c>
      <c r="B1032" s="2" t="s">
        <v>2594</v>
      </c>
      <c r="C1032" s="2" t="s">
        <v>32</v>
      </c>
      <c r="D1032" s="2" t="s">
        <v>33</v>
      </c>
      <c r="E1032" s="5" t="s">
        <v>218</v>
      </c>
      <c r="F1032" s="3" t="s">
        <v>219</v>
      </c>
      <c r="G1032" s="3" t="s">
        <v>55</v>
      </c>
      <c r="H1032" s="2" t="s">
        <v>56</v>
      </c>
      <c r="I1032" s="2" t="s">
        <v>2595</v>
      </c>
      <c r="J1032" s="3" t="str">
        <f>HYPERLINK("https://www.boe.es/gazeta/dias/1831/09/03/pdfs/GMD-1831-108.pdf#page=3","Abrir facsímil")</f>
        <v>Abrir facsímil</v>
      </c>
      <c r="K1032" s="3" t="s">
        <v>58</v>
      </c>
    </row>
    <row r="1033" spans="1:11" ht="42" customHeight="1">
      <c r="A1033" s="2" t="s">
        <v>2596</v>
      </c>
      <c r="B1033" s="2" t="s">
        <v>2597</v>
      </c>
      <c r="C1033" s="2" t="s">
        <v>17</v>
      </c>
      <c r="D1033" s="2" t="s">
        <v>18</v>
      </c>
      <c r="E1033" s="5" t="s">
        <v>374</v>
      </c>
      <c r="F1033" s="3" t="s">
        <v>375</v>
      </c>
      <c r="G1033" s="3" t="s">
        <v>131</v>
      </c>
      <c r="H1033" s="2" t="s">
        <v>56</v>
      </c>
      <c r="I1033" s="2" t="s">
        <v>2598</v>
      </c>
      <c r="J1033" s="3" t="str">
        <f>HYPERLINK("https://www.boe.es/gazeta/dias/1831/10/11/pdfs/GMD-1831-125.pdf#page=6","Abrir facsímil")</f>
        <v>Abrir facsímil</v>
      </c>
      <c r="K1033" s="3" t="s">
        <v>58</v>
      </c>
    </row>
    <row r="1034" spans="1:11" ht="42" customHeight="1">
      <c r="A1034" s="2" t="s">
        <v>2599</v>
      </c>
      <c r="B1034" s="2" t="s">
        <v>2599</v>
      </c>
      <c r="C1034" s="2" t="s">
        <v>32</v>
      </c>
      <c r="D1034" s="2" t="s">
        <v>33</v>
      </c>
      <c r="E1034" s="5" t="s">
        <v>1855</v>
      </c>
      <c r="F1034" s="3" t="s">
        <v>1856</v>
      </c>
      <c r="G1034" s="3" t="s">
        <v>36</v>
      </c>
      <c r="H1034" s="2" t="s">
        <v>56</v>
      </c>
      <c r="I1034" s="2" t="s">
        <v>2600</v>
      </c>
      <c r="J1034" s="3" t="str">
        <f>HYPERLINK("https://www.boe.es/gazeta/dias/1831/01/11/pdfs/GMD-1831-5.pdf#page=1","Abrir facsímil")</f>
        <v>Abrir facsímil</v>
      </c>
      <c r="K1034" s="3" t="s">
        <v>58</v>
      </c>
    </row>
    <row r="1035" spans="1:11" ht="42" customHeight="1">
      <c r="A1035" s="2" t="s">
        <v>2601</v>
      </c>
      <c r="B1035" s="2" t="s">
        <v>2601</v>
      </c>
      <c r="C1035" s="2" t="s">
        <v>32</v>
      </c>
      <c r="D1035" s="2" t="s">
        <v>33</v>
      </c>
      <c r="E1035" s="5" t="s">
        <v>281</v>
      </c>
      <c r="F1035" s="3" t="s">
        <v>282</v>
      </c>
      <c r="G1035" s="3" t="s">
        <v>36</v>
      </c>
      <c r="H1035" s="2" t="s">
        <v>56</v>
      </c>
      <c r="I1035" s="2" t="s">
        <v>2602</v>
      </c>
      <c r="J1035" s="3" t="str">
        <f>HYPERLINK("https://www.boe.es/gazeta/dias/1831/03/08/pdfs/GMD-1831-29.pdf#page=1","Abrir facsímil")</f>
        <v>Abrir facsímil</v>
      </c>
      <c r="K1035" s="3" t="s">
        <v>58</v>
      </c>
    </row>
    <row r="1036" spans="1:11" ht="42" customHeight="1">
      <c r="A1036" s="2" t="s">
        <v>2601</v>
      </c>
      <c r="B1036" s="2" t="s">
        <v>2601</v>
      </c>
      <c r="C1036" s="2" t="s">
        <v>32</v>
      </c>
      <c r="D1036" s="2" t="s">
        <v>33</v>
      </c>
      <c r="E1036" s="5" t="s">
        <v>391</v>
      </c>
      <c r="F1036" s="3" t="s">
        <v>392</v>
      </c>
      <c r="G1036" s="3" t="s">
        <v>36</v>
      </c>
      <c r="H1036" s="2" t="s">
        <v>56</v>
      </c>
      <c r="I1036" s="2" t="s">
        <v>2603</v>
      </c>
      <c r="J1036" s="3" t="str">
        <f>HYPERLINK("https://www.boe.es/gazeta/dias/1831/03/15/pdfs/GMD-1831-34.pdf#page=1","Abrir facsímil")</f>
        <v>Abrir facsímil</v>
      </c>
      <c r="K1036" s="3" t="s">
        <v>58</v>
      </c>
    </row>
    <row r="1037" spans="1:11" ht="42" customHeight="1">
      <c r="A1037" s="2" t="s">
        <v>2601</v>
      </c>
      <c r="B1037" s="2" t="s">
        <v>2601</v>
      </c>
      <c r="C1037" s="2" t="s">
        <v>32</v>
      </c>
      <c r="D1037" s="2" t="s">
        <v>33</v>
      </c>
      <c r="E1037" s="5" t="s">
        <v>1482</v>
      </c>
      <c r="F1037" s="3" t="s">
        <v>1483</v>
      </c>
      <c r="G1037" s="3" t="s">
        <v>36</v>
      </c>
      <c r="H1037" s="2" t="s">
        <v>56</v>
      </c>
      <c r="I1037" s="2" t="s">
        <v>2604</v>
      </c>
      <c r="J1037" s="3" t="str">
        <f>HYPERLINK("https://www.boe.es/gazeta/dias/1831/04/05/pdfs/GMD-1831-43.pdf#page=1","Abrir facsímil")</f>
        <v>Abrir facsímil</v>
      </c>
      <c r="K1037" s="3" t="s">
        <v>58</v>
      </c>
    </row>
    <row r="1038" spans="1:11" ht="42" customHeight="1">
      <c r="A1038" s="2" t="s">
        <v>2601</v>
      </c>
      <c r="B1038" s="2" t="s">
        <v>2601</v>
      </c>
      <c r="C1038" s="2" t="s">
        <v>32</v>
      </c>
      <c r="D1038" s="2" t="s">
        <v>33</v>
      </c>
      <c r="E1038" s="5" t="s">
        <v>841</v>
      </c>
      <c r="F1038" s="3" t="s">
        <v>842</v>
      </c>
      <c r="G1038" s="3" t="s">
        <v>21</v>
      </c>
      <c r="H1038" s="2" t="s">
        <v>56</v>
      </c>
      <c r="I1038" s="2" t="s">
        <v>2605</v>
      </c>
      <c r="J1038" s="3" t="str">
        <f>HYPERLINK("https://www.boe.es/gazeta/dias/1831/04/19/pdfs/GMD-1831-49.pdf#page=4","Abrir facsímil")</f>
        <v>Abrir facsímil</v>
      </c>
      <c r="K1038" s="3" t="s">
        <v>58</v>
      </c>
    </row>
    <row r="1039" spans="1:11" ht="42" customHeight="1">
      <c r="A1039" s="2" t="s">
        <v>2601</v>
      </c>
      <c r="B1039" s="2" t="s">
        <v>2601</v>
      </c>
      <c r="C1039" s="2" t="s">
        <v>32</v>
      </c>
      <c r="D1039" s="2" t="s">
        <v>33</v>
      </c>
      <c r="E1039" s="5" t="s">
        <v>493</v>
      </c>
      <c r="F1039" s="3" t="s">
        <v>494</v>
      </c>
      <c r="G1039" s="3" t="s">
        <v>62</v>
      </c>
      <c r="H1039" s="2" t="s">
        <v>56</v>
      </c>
      <c r="I1039" s="2" t="s">
        <v>2606</v>
      </c>
      <c r="J1039" s="3" t="str">
        <f>HYPERLINK("https://www.boe.es/gazeta/dias/1831/04/28/pdfs/GMD-1831-53.pdf#page=2","Abrir facsímil")</f>
        <v>Abrir facsímil</v>
      </c>
      <c r="K1039" s="3" t="s">
        <v>58</v>
      </c>
    </row>
    <row r="1040" spans="1:11" ht="42" customHeight="1">
      <c r="A1040" s="2" t="s">
        <v>2599</v>
      </c>
      <c r="B1040" s="2" t="s">
        <v>2599</v>
      </c>
      <c r="C1040" s="2" t="s">
        <v>32</v>
      </c>
      <c r="D1040" s="2" t="s">
        <v>33</v>
      </c>
      <c r="E1040" s="5" t="s">
        <v>19</v>
      </c>
      <c r="F1040" s="3" t="s">
        <v>20</v>
      </c>
      <c r="G1040" s="3" t="s">
        <v>62</v>
      </c>
      <c r="H1040" s="2" t="s">
        <v>56</v>
      </c>
      <c r="I1040" s="2" t="s">
        <v>2607</v>
      </c>
      <c r="J1040" s="3" t="str">
        <f>HYPERLINK("https://www.boe.es/gazeta/dias/1831/05/14/pdfs/GMD-1831-60.pdf#page=2","Abrir facsímil")</f>
        <v>Abrir facsímil</v>
      </c>
      <c r="K1040" s="3" t="s">
        <v>58</v>
      </c>
    </row>
    <row r="1041" spans="1:11" ht="42" customHeight="1">
      <c r="A1041" s="2" t="s">
        <v>2601</v>
      </c>
      <c r="B1041" s="2" t="s">
        <v>2601</v>
      </c>
      <c r="C1041" s="2" t="s">
        <v>32</v>
      </c>
      <c r="D1041" s="2" t="s">
        <v>33</v>
      </c>
      <c r="E1041" s="5" t="s">
        <v>1763</v>
      </c>
      <c r="F1041" s="3" t="s">
        <v>1764</v>
      </c>
      <c r="G1041" s="3" t="s">
        <v>36</v>
      </c>
      <c r="H1041" s="2" t="s">
        <v>56</v>
      </c>
      <c r="I1041" s="2" t="s">
        <v>2608</v>
      </c>
      <c r="J1041" s="3" t="str">
        <f>HYPERLINK("https://www.boe.es/gazeta/dias/1831/09/06/pdfs/GMD-1831-110.pdf#page=1","Abrir facsímil")</f>
        <v>Abrir facsímil</v>
      </c>
      <c r="K1041" s="3" t="s">
        <v>58</v>
      </c>
    </row>
    <row r="1042" spans="1:11" ht="42" customHeight="1">
      <c r="A1042" s="2" t="s">
        <v>2601</v>
      </c>
      <c r="B1042" s="2" t="s">
        <v>2601</v>
      </c>
      <c r="C1042" s="2" t="s">
        <v>32</v>
      </c>
      <c r="D1042" s="2" t="s">
        <v>33</v>
      </c>
      <c r="E1042" s="5" t="s">
        <v>822</v>
      </c>
      <c r="F1042" s="3" t="s">
        <v>823</v>
      </c>
      <c r="G1042" s="3" t="s">
        <v>21</v>
      </c>
      <c r="H1042" s="2" t="s">
        <v>56</v>
      </c>
      <c r="I1042" s="2" t="s">
        <v>2609</v>
      </c>
      <c r="J1042" s="3" t="str">
        <f>HYPERLINK("https://www.boe.es/gazeta/dias/1831/09/08/pdfs/GMD-1831-111.pdf#page=4","Abrir facsímil")</f>
        <v>Abrir facsímil</v>
      </c>
      <c r="K1042" s="3" t="s">
        <v>58</v>
      </c>
    </row>
    <row r="1043" spans="1:11" ht="42" customHeight="1">
      <c r="A1043" s="2" t="s">
        <v>2601</v>
      </c>
      <c r="B1043" s="2" t="s">
        <v>2601</v>
      </c>
      <c r="C1043" s="2" t="s">
        <v>32</v>
      </c>
      <c r="D1043" s="2" t="s">
        <v>33</v>
      </c>
      <c r="E1043" s="5" t="s">
        <v>88</v>
      </c>
      <c r="F1043" s="3" t="s">
        <v>89</v>
      </c>
      <c r="G1043" s="3" t="s">
        <v>62</v>
      </c>
      <c r="H1043" s="2" t="s">
        <v>56</v>
      </c>
      <c r="I1043" s="2" t="s">
        <v>2610</v>
      </c>
      <c r="J1043" s="3" t="str">
        <f>HYPERLINK("https://www.boe.es/gazeta/dias/1831/10/01/pdfs/GMD-1831-121.pdf#page=2","Abrir facsímil")</f>
        <v>Abrir facsímil</v>
      </c>
      <c r="K1043" s="3" t="s">
        <v>58</v>
      </c>
    </row>
    <row r="1044" spans="1:11" ht="42" customHeight="1">
      <c r="A1044" s="2" t="s">
        <v>2601</v>
      </c>
      <c r="B1044" s="2" t="s">
        <v>2601</v>
      </c>
      <c r="C1044" s="2" t="s">
        <v>32</v>
      </c>
      <c r="D1044" s="2" t="s">
        <v>33</v>
      </c>
      <c r="E1044" s="5" t="s">
        <v>395</v>
      </c>
      <c r="F1044" s="3" t="s">
        <v>396</v>
      </c>
      <c r="G1044" s="3" t="s">
        <v>62</v>
      </c>
      <c r="H1044" s="2" t="s">
        <v>56</v>
      </c>
      <c r="I1044" s="2" t="s">
        <v>2611</v>
      </c>
      <c r="J1044" s="3" t="str">
        <f>HYPERLINK("https://www.boe.es/gazeta/dias/1831/10/20/pdfs/GMD-1831-129.pdf#page=2","Abrir facsímil")</f>
        <v>Abrir facsímil</v>
      </c>
      <c r="K1044" s="3" t="s">
        <v>58</v>
      </c>
    </row>
    <row r="1045" spans="1:11" ht="42" customHeight="1">
      <c r="A1045" s="2" t="s">
        <v>2612</v>
      </c>
      <c r="B1045" s="2" t="s">
        <v>2613</v>
      </c>
      <c r="C1045" s="2" t="s">
        <v>67</v>
      </c>
      <c r="D1045" s="2" t="s">
        <v>18</v>
      </c>
      <c r="E1045" s="5" t="s">
        <v>782</v>
      </c>
      <c r="F1045" s="3" t="s">
        <v>783</v>
      </c>
      <c r="G1045" s="3" t="s">
        <v>250</v>
      </c>
      <c r="H1045" s="2" t="s">
        <v>56</v>
      </c>
      <c r="I1045" s="2" t="s">
        <v>2614</v>
      </c>
      <c r="J1045" s="3" t="str">
        <f>HYPERLINK("https://www.boe.es/gazeta/dias/1831/08/20/pdfs/GMD-1831-102.pdf#page=7","Abrir facsímil")</f>
        <v>Abrir facsímil</v>
      </c>
      <c r="K1045" s="3" t="s">
        <v>58</v>
      </c>
    </row>
    <row r="1046" spans="1:11" ht="42" customHeight="1">
      <c r="A1046" s="2" t="s">
        <v>2615</v>
      </c>
      <c r="B1046" s="2" t="s">
        <v>2615</v>
      </c>
      <c r="C1046" s="2" t="s">
        <v>32</v>
      </c>
      <c r="D1046" s="2" t="s">
        <v>33</v>
      </c>
      <c r="E1046" s="5" t="s">
        <v>361</v>
      </c>
      <c r="F1046" s="3" t="s">
        <v>362</v>
      </c>
      <c r="G1046" s="3" t="s">
        <v>62</v>
      </c>
      <c r="H1046" s="2" t="s">
        <v>56</v>
      </c>
      <c r="I1046" s="2" t="s">
        <v>2616</v>
      </c>
      <c r="J1046" s="3" t="str">
        <f>HYPERLINK("https://www.boe.es/gazeta/dias/1831/06/18/pdfs/GMD-1831-75.pdf#page=2","Abrir facsímil")</f>
        <v>Abrir facsímil</v>
      </c>
      <c r="K1046" s="3" t="s">
        <v>58</v>
      </c>
    </row>
    <row r="1047" spans="1:11" ht="42" customHeight="1">
      <c r="A1047" s="2" t="s">
        <v>2617</v>
      </c>
      <c r="B1047" s="2" t="s">
        <v>2617</v>
      </c>
      <c r="C1047" s="2" t="s">
        <v>32</v>
      </c>
      <c r="D1047" s="2" t="s">
        <v>33</v>
      </c>
      <c r="E1047" s="5" t="s">
        <v>361</v>
      </c>
      <c r="F1047" s="3" t="s">
        <v>362</v>
      </c>
      <c r="G1047" s="3" t="s">
        <v>62</v>
      </c>
      <c r="H1047" s="2" t="s">
        <v>56</v>
      </c>
      <c r="I1047" s="2" t="s">
        <v>2618</v>
      </c>
      <c r="J1047" s="3" t="str">
        <f>HYPERLINK("https://www.boe.es/gazeta/dias/1831/06/18/pdfs/GMD-1831-75.pdf#page=2","Abrir facsímil")</f>
        <v>Abrir facsímil</v>
      </c>
      <c r="K1047" s="3" t="s">
        <v>58</v>
      </c>
    </row>
    <row r="1048" spans="1:11" ht="42" customHeight="1">
      <c r="A1048" s="2" t="s">
        <v>2619</v>
      </c>
      <c r="B1048" s="2" t="s">
        <v>2619</v>
      </c>
      <c r="C1048" s="2" t="s">
        <v>32</v>
      </c>
      <c r="D1048" s="2" t="s">
        <v>33</v>
      </c>
      <c r="E1048" s="5" t="s">
        <v>467</v>
      </c>
      <c r="F1048" s="3" t="s">
        <v>468</v>
      </c>
      <c r="G1048" s="3" t="s">
        <v>36</v>
      </c>
      <c r="H1048" s="2" t="s">
        <v>56</v>
      </c>
      <c r="I1048" s="2" t="s">
        <v>2620</v>
      </c>
      <c r="J1048" s="3" t="str">
        <f>HYPERLINK("https://www.boe.es/gazeta/dias/1831/09/17/pdfs/GMD-1831-115.pdf#page=1","Abrir facsímil")</f>
        <v>Abrir facsímil</v>
      </c>
      <c r="K1048" s="3" t="s">
        <v>58</v>
      </c>
    </row>
    <row r="1049" spans="1:11" ht="42" customHeight="1">
      <c r="A1049" s="2" t="s">
        <v>2621</v>
      </c>
      <c r="B1049" s="2" t="s">
        <v>2621</v>
      </c>
      <c r="C1049" s="2" t="s">
        <v>32</v>
      </c>
      <c r="D1049" s="2" t="s">
        <v>33</v>
      </c>
      <c r="E1049" s="5" t="s">
        <v>361</v>
      </c>
      <c r="F1049" s="3" t="s">
        <v>362</v>
      </c>
      <c r="G1049" s="3" t="s">
        <v>62</v>
      </c>
      <c r="H1049" s="2" t="s">
        <v>56</v>
      </c>
      <c r="I1049" s="2" t="s">
        <v>2622</v>
      </c>
      <c r="J1049" s="3" t="str">
        <f>HYPERLINK("https://www.boe.es/gazeta/dias/1831/06/18/pdfs/GMD-1831-75.pdf#page=2","Abrir facsímil")</f>
        <v>Abrir facsímil</v>
      </c>
      <c r="K1049" s="3" t="s">
        <v>58</v>
      </c>
    </row>
    <row r="1050" spans="1:11" ht="42" customHeight="1">
      <c r="A1050" s="2" t="s">
        <v>2623</v>
      </c>
      <c r="B1050" s="2" t="s">
        <v>2623</v>
      </c>
      <c r="C1050" s="2" t="s">
        <v>32</v>
      </c>
      <c r="D1050" s="2" t="s">
        <v>33</v>
      </c>
      <c r="E1050" s="5" t="s">
        <v>782</v>
      </c>
      <c r="F1050" s="3" t="s">
        <v>783</v>
      </c>
      <c r="G1050" s="3" t="s">
        <v>62</v>
      </c>
      <c r="H1050" s="2" t="s">
        <v>56</v>
      </c>
      <c r="I1050" s="2" t="s">
        <v>2624</v>
      </c>
      <c r="J1050" s="3" t="str">
        <f>HYPERLINK("https://www.boe.es/gazeta/dias/1831/08/20/pdfs/GMD-1831-102.pdf#page=2","Abrir facsímil")</f>
        <v>Abrir facsímil</v>
      </c>
      <c r="K1050" s="3" t="s">
        <v>58</v>
      </c>
    </row>
    <row r="1051" spans="1:11" ht="42" customHeight="1">
      <c r="A1051" s="2" t="s">
        <v>2625</v>
      </c>
      <c r="B1051" s="2" t="s">
        <v>2625</v>
      </c>
      <c r="C1051" s="2" t="s">
        <v>32</v>
      </c>
      <c r="D1051" s="2" t="s">
        <v>33</v>
      </c>
      <c r="E1051" s="5" t="s">
        <v>334</v>
      </c>
      <c r="F1051" s="3" t="s">
        <v>335</v>
      </c>
      <c r="G1051" s="3" t="s">
        <v>768</v>
      </c>
      <c r="H1051" s="2" t="s">
        <v>56</v>
      </c>
      <c r="I1051" s="2" t="s">
        <v>2626</v>
      </c>
      <c r="J1051" s="3" t="str">
        <f>HYPERLINK("https://www.boe.es/gazeta/dias/1831/03/26/pdfs/GMD-1831-39.pdf#page=2","Abrir facsímil")</f>
        <v>Abrir facsímil</v>
      </c>
      <c r="K1051" s="3" t="s">
        <v>58</v>
      </c>
    </row>
    <row r="1052" spans="1:11" ht="42" customHeight="1">
      <c r="A1052" s="2" t="s">
        <v>2627</v>
      </c>
      <c r="B1052" s="2" t="s">
        <v>2627</v>
      </c>
      <c r="C1052" s="2" t="s">
        <v>32</v>
      </c>
      <c r="D1052" s="2" t="s">
        <v>33</v>
      </c>
      <c r="E1052" s="5" t="s">
        <v>19</v>
      </c>
      <c r="F1052" s="3" t="s">
        <v>20</v>
      </c>
      <c r="G1052" s="3" t="s">
        <v>62</v>
      </c>
      <c r="H1052" s="2" t="s">
        <v>56</v>
      </c>
      <c r="I1052" s="2" t="s">
        <v>2628</v>
      </c>
      <c r="J1052" s="3" t="str">
        <f>HYPERLINK("https://www.boe.es/gazeta/dias/1831/05/14/pdfs/GMD-1831-60.pdf#page=2","Abrir facsímil")</f>
        <v>Abrir facsímil</v>
      </c>
      <c r="K1052" s="3" t="s">
        <v>58</v>
      </c>
    </row>
    <row r="1053" spans="1:11" ht="42" customHeight="1">
      <c r="A1053" s="2" t="s">
        <v>2629</v>
      </c>
      <c r="B1053" s="2" t="s">
        <v>2629</v>
      </c>
      <c r="C1053" s="2" t="s">
        <v>32</v>
      </c>
      <c r="D1053" s="2" t="s">
        <v>33</v>
      </c>
      <c r="E1053" s="5" t="s">
        <v>178</v>
      </c>
      <c r="F1053" s="3" t="s">
        <v>179</v>
      </c>
      <c r="G1053" s="3" t="s">
        <v>55</v>
      </c>
      <c r="H1053" s="2" t="s">
        <v>56</v>
      </c>
      <c r="I1053" s="2" t="s">
        <v>2630</v>
      </c>
      <c r="J1053" s="3" t="str">
        <f>HYPERLINK("https://www.boe.es/gazeta/dias/1831/08/18/pdfs/GMD-1831-101.pdf#page=3","Abrir facsímil")</f>
        <v>Abrir facsímil</v>
      </c>
      <c r="K1053" s="3" t="s">
        <v>58</v>
      </c>
    </row>
    <row r="1054" spans="1:11" ht="42" customHeight="1">
      <c r="A1054" s="2" t="s">
        <v>2629</v>
      </c>
      <c r="B1054" s="2" t="s">
        <v>2629</v>
      </c>
      <c r="C1054" s="2" t="s">
        <v>32</v>
      </c>
      <c r="D1054" s="2" t="s">
        <v>33</v>
      </c>
      <c r="E1054" s="5" t="s">
        <v>82</v>
      </c>
      <c r="F1054" s="3" t="s">
        <v>83</v>
      </c>
      <c r="G1054" s="3" t="s">
        <v>55</v>
      </c>
      <c r="H1054" s="2" t="s">
        <v>56</v>
      </c>
      <c r="I1054" s="2" t="s">
        <v>2631</v>
      </c>
      <c r="J1054" s="3" t="str">
        <f>HYPERLINK("https://www.boe.es/gazeta/dias/1831/08/23/pdfs/GMD-1831-103.pdf#page=3","Abrir facsímil")</f>
        <v>Abrir facsímil</v>
      </c>
      <c r="K1054" s="3" t="s">
        <v>58</v>
      </c>
    </row>
    <row r="1055" spans="1:11" ht="42" customHeight="1">
      <c r="A1055" s="2" t="s">
        <v>2629</v>
      </c>
      <c r="B1055" s="2" t="s">
        <v>2629</v>
      </c>
      <c r="C1055" s="2" t="s">
        <v>32</v>
      </c>
      <c r="D1055" s="2" t="s">
        <v>33</v>
      </c>
      <c r="E1055" s="5" t="s">
        <v>809</v>
      </c>
      <c r="F1055" s="3" t="s">
        <v>810</v>
      </c>
      <c r="G1055" s="3" t="s">
        <v>36</v>
      </c>
      <c r="H1055" s="2" t="s">
        <v>56</v>
      </c>
      <c r="I1055" s="2" t="s">
        <v>2632</v>
      </c>
      <c r="J1055" s="3" t="str">
        <f>HYPERLINK("https://www.boe.es/gazeta/dias/1831/08/25/pdfs/GMD-1831-104.pdf#page=1","Abrir facsímil")</f>
        <v>Abrir facsímil</v>
      </c>
      <c r="K1055" s="3" t="s">
        <v>58</v>
      </c>
    </row>
    <row r="1056" spans="1:11" ht="42" customHeight="1">
      <c r="A1056" s="2" t="s">
        <v>2629</v>
      </c>
      <c r="B1056" s="2" t="s">
        <v>2629</v>
      </c>
      <c r="C1056" s="2" t="s">
        <v>32</v>
      </c>
      <c r="D1056" s="2" t="s">
        <v>33</v>
      </c>
      <c r="E1056" s="5" t="s">
        <v>809</v>
      </c>
      <c r="F1056" s="3" t="s">
        <v>810</v>
      </c>
      <c r="G1056" s="3" t="s">
        <v>62</v>
      </c>
      <c r="H1056" s="2" t="s">
        <v>56</v>
      </c>
      <c r="I1056" s="2" t="s">
        <v>2633</v>
      </c>
      <c r="J1056" s="3" t="str">
        <f>HYPERLINK("https://www.boe.es/gazeta/dias/1831/08/25/pdfs/GMD-1831-104.pdf#page=2","Abrir facsímil")</f>
        <v>Abrir facsímil</v>
      </c>
      <c r="K1056" s="3" t="s">
        <v>58</v>
      </c>
    </row>
    <row r="1057" spans="1:11" ht="42" customHeight="1">
      <c r="A1057" s="2" t="s">
        <v>2629</v>
      </c>
      <c r="B1057" s="2" t="s">
        <v>2629</v>
      </c>
      <c r="C1057" s="2" t="s">
        <v>32</v>
      </c>
      <c r="D1057" s="2" t="s">
        <v>33</v>
      </c>
      <c r="E1057" s="5" t="s">
        <v>158</v>
      </c>
      <c r="F1057" s="3" t="s">
        <v>159</v>
      </c>
      <c r="G1057" s="3" t="s">
        <v>62</v>
      </c>
      <c r="H1057" s="2" t="s">
        <v>56</v>
      </c>
      <c r="I1057" s="2" t="s">
        <v>2634</v>
      </c>
      <c r="J1057" s="3" t="str">
        <f>HYPERLINK("https://www.boe.es/gazeta/dias/1831/08/27/pdfs/GMD-1831-105.pdf#page=2","Abrir facsímil")</f>
        <v>Abrir facsímil</v>
      </c>
      <c r="K1057" s="3" t="s">
        <v>58</v>
      </c>
    </row>
    <row r="1058" spans="1:11" ht="42" customHeight="1">
      <c r="A1058" s="2" t="s">
        <v>2629</v>
      </c>
      <c r="B1058" s="2" t="s">
        <v>2629</v>
      </c>
      <c r="C1058" s="2" t="s">
        <v>32</v>
      </c>
      <c r="D1058" s="2" t="s">
        <v>33</v>
      </c>
      <c r="E1058" s="5" t="s">
        <v>158</v>
      </c>
      <c r="F1058" s="3" t="s">
        <v>159</v>
      </c>
      <c r="G1058" s="3" t="s">
        <v>21</v>
      </c>
      <c r="H1058" s="2" t="s">
        <v>56</v>
      </c>
      <c r="I1058" s="2" t="s">
        <v>2635</v>
      </c>
      <c r="J1058" s="3" t="str">
        <f>HYPERLINK("https://www.boe.es/gazeta/dias/1831/08/27/pdfs/GMD-1831-105.pdf#page=4","Abrir facsímil")</f>
        <v>Abrir facsímil</v>
      </c>
      <c r="K1058" s="3" t="s">
        <v>58</v>
      </c>
    </row>
    <row r="1059" spans="1:11" ht="42" customHeight="1">
      <c r="A1059" s="2" t="s">
        <v>2629</v>
      </c>
      <c r="B1059" s="2" t="s">
        <v>2629</v>
      </c>
      <c r="C1059" s="2" t="s">
        <v>32</v>
      </c>
      <c r="D1059" s="2" t="s">
        <v>33</v>
      </c>
      <c r="E1059" s="5" t="s">
        <v>547</v>
      </c>
      <c r="F1059" s="3" t="s">
        <v>548</v>
      </c>
      <c r="G1059" s="3" t="s">
        <v>62</v>
      </c>
      <c r="H1059" s="2" t="s">
        <v>56</v>
      </c>
      <c r="I1059" s="2" t="s">
        <v>2636</v>
      </c>
      <c r="J1059" s="3" t="str">
        <f>HYPERLINK("https://www.boe.es/gazeta/dias/1831/08/30/pdfs/GMD-1831-106.pdf#page=2","Abrir facsímil")</f>
        <v>Abrir facsímil</v>
      </c>
      <c r="K1059" s="3" t="s">
        <v>58</v>
      </c>
    </row>
    <row r="1060" spans="1:11" ht="42" customHeight="1">
      <c r="A1060" s="2" t="s">
        <v>2629</v>
      </c>
      <c r="B1060" s="2" t="s">
        <v>2629</v>
      </c>
      <c r="C1060" s="2" t="s">
        <v>17</v>
      </c>
      <c r="D1060" s="2" t="s">
        <v>18</v>
      </c>
      <c r="E1060" s="5" t="s">
        <v>1763</v>
      </c>
      <c r="F1060" s="3" t="s">
        <v>1764</v>
      </c>
      <c r="G1060" s="3" t="s">
        <v>2637</v>
      </c>
      <c r="H1060" s="2" t="s">
        <v>56</v>
      </c>
      <c r="I1060" s="2" t="s">
        <v>2638</v>
      </c>
      <c r="J1060" s="3" t="str">
        <f>HYPERLINK("https://www.boe.es/gazeta/dias/1831/09/06/pdfs/GMD-1831-110.pdf#page=2","Abrir facsímil")</f>
        <v>Abrir facsímil</v>
      </c>
      <c r="K1060" s="3" t="s">
        <v>58</v>
      </c>
    </row>
    <row r="1061" spans="1:11" ht="42" customHeight="1">
      <c r="A1061" s="2" t="s">
        <v>2629</v>
      </c>
      <c r="B1061" s="2" t="s">
        <v>2629</v>
      </c>
      <c r="C1061" s="2" t="s">
        <v>32</v>
      </c>
      <c r="D1061" s="2" t="s">
        <v>33</v>
      </c>
      <c r="E1061" s="5" t="s">
        <v>181</v>
      </c>
      <c r="F1061" s="3" t="s">
        <v>182</v>
      </c>
      <c r="G1061" s="3" t="s">
        <v>62</v>
      </c>
      <c r="H1061" s="2" t="s">
        <v>56</v>
      </c>
      <c r="I1061" s="2" t="s">
        <v>2639</v>
      </c>
      <c r="J1061" s="3" t="str">
        <f>HYPERLINK("https://www.boe.es/gazeta/dias/1831/09/13/pdfs/GMD-1831-113.pdf#page=2","Abrir facsímil")</f>
        <v>Abrir facsímil</v>
      </c>
      <c r="K1061" s="3" t="s">
        <v>58</v>
      </c>
    </row>
    <row r="1062" spans="1:11" ht="42" customHeight="1">
      <c r="A1062" s="2" t="s">
        <v>2629</v>
      </c>
      <c r="B1062" s="2" t="s">
        <v>2629</v>
      </c>
      <c r="C1062" s="2" t="s">
        <v>32</v>
      </c>
      <c r="D1062" s="2" t="s">
        <v>33</v>
      </c>
      <c r="E1062" s="5" t="s">
        <v>1679</v>
      </c>
      <c r="F1062" s="3" t="s">
        <v>1680</v>
      </c>
      <c r="G1062" s="3" t="s">
        <v>1681</v>
      </c>
      <c r="H1062" s="2" t="s">
        <v>56</v>
      </c>
      <c r="I1062" s="2" t="s">
        <v>2640</v>
      </c>
      <c r="J1062" s="3" t="str">
        <f>HYPERLINK("https://www.boe.es/gazeta/dias/1831/12/31/pdfs/GMD-1831-162.pdf#page=2","Abrir facsímil")</f>
        <v>Abrir facsímil</v>
      </c>
      <c r="K1062" s="3" t="s">
        <v>58</v>
      </c>
    </row>
    <row r="1063" spans="1:11" ht="42" customHeight="1">
      <c r="A1063" s="2" t="s">
        <v>2641</v>
      </c>
      <c r="B1063" s="2" t="s">
        <v>2641</v>
      </c>
      <c r="C1063" s="2" t="s">
        <v>32</v>
      </c>
      <c r="D1063" s="2" t="s">
        <v>33</v>
      </c>
      <c r="E1063" s="5" t="s">
        <v>53</v>
      </c>
      <c r="F1063" s="3" t="s">
        <v>54</v>
      </c>
      <c r="G1063" s="3" t="s">
        <v>21</v>
      </c>
      <c r="H1063" s="2" t="s">
        <v>56</v>
      </c>
      <c r="I1063" s="2" t="s">
        <v>2642</v>
      </c>
      <c r="J1063" s="3" t="str">
        <f>HYPERLINK("https://www.boe.es/gazeta/dias/1831/10/29/pdfs/GMD-1831-133.pdf#page=4","Abrir facsímil")</f>
        <v>Abrir facsímil</v>
      </c>
      <c r="K1063" s="3" t="s">
        <v>58</v>
      </c>
    </row>
    <row r="1064" spans="1:11" ht="42" customHeight="1">
      <c r="A1064" s="2" t="s">
        <v>2643</v>
      </c>
      <c r="B1064" s="2" t="s">
        <v>2643</v>
      </c>
      <c r="C1064" s="2" t="s">
        <v>51</v>
      </c>
      <c r="D1064" s="2" t="s">
        <v>52</v>
      </c>
      <c r="E1064" s="5" t="s">
        <v>1758</v>
      </c>
      <c r="F1064" s="3" t="s">
        <v>1759</v>
      </c>
      <c r="G1064" s="3" t="s">
        <v>2644</v>
      </c>
      <c r="H1064" s="2" t="s">
        <v>56</v>
      </c>
      <c r="I1064" s="2" t="s">
        <v>2645</v>
      </c>
      <c r="J1064" s="3" t="str">
        <f>HYPERLINK("https://www.boe.es/gazeta/dias/1831/12/06/pdfs/GMD-1831-149.pdf#page=4","Abrir facsímil")</f>
        <v>Abrir facsímil</v>
      </c>
      <c r="K1064" s="3" t="s">
        <v>58</v>
      </c>
    </row>
    <row r="1065" spans="1:11" ht="42" customHeight="1">
      <c r="A1065" s="2" t="s">
        <v>2646</v>
      </c>
      <c r="B1065" s="2" t="s">
        <v>2646</v>
      </c>
      <c r="C1065" s="2" t="s">
        <v>32</v>
      </c>
      <c r="D1065" s="2" t="s">
        <v>33</v>
      </c>
      <c r="E1065" s="5" t="s">
        <v>1562</v>
      </c>
      <c r="F1065" s="3" t="s">
        <v>1563</v>
      </c>
      <c r="G1065" s="3" t="s">
        <v>62</v>
      </c>
      <c r="H1065" s="2" t="s">
        <v>56</v>
      </c>
      <c r="I1065" s="2" t="s">
        <v>2647</v>
      </c>
      <c r="J1065" s="3" t="str">
        <f>HYPERLINK("https://www.boe.es/gazeta/dias/1831/05/17/pdfs/GMD-1831-61.pdf#page=2","Abrir facsímil")</f>
        <v>Abrir facsímil</v>
      </c>
      <c r="K1065" s="3" t="s">
        <v>58</v>
      </c>
    </row>
    <row r="1066" spans="1:11" ht="42" customHeight="1">
      <c r="A1066" s="2" t="s">
        <v>2648</v>
      </c>
      <c r="B1066" s="2" t="s">
        <v>2648</v>
      </c>
      <c r="C1066" s="2" t="s">
        <v>32</v>
      </c>
      <c r="D1066" s="2" t="s">
        <v>33</v>
      </c>
      <c r="E1066" s="5" t="s">
        <v>181</v>
      </c>
      <c r="F1066" s="3" t="s">
        <v>182</v>
      </c>
      <c r="G1066" s="3" t="s">
        <v>62</v>
      </c>
      <c r="H1066" s="2" t="s">
        <v>56</v>
      </c>
      <c r="I1066" s="2" t="s">
        <v>2649</v>
      </c>
      <c r="J1066" s="3" t="str">
        <f>HYPERLINK("https://www.boe.es/gazeta/dias/1831/09/13/pdfs/GMD-1831-113.pdf#page=2","Abrir facsímil")</f>
        <v>Abrir facsímil</v>
      </c>
      <c r="K1066" s="3" t="s">
        <v>58</v>
      </c>
    </row>
    <row r="1067" spans="1:11" ht="42" customHeight="1">
      <c r="A1067" s="2" t="s">
        <v>2648</v>
      </c>
      <c r="B1067" s="2" t="s">
        <v>2648</v>
      </c>
      <c r="C1067" s="2" t="s">
        <v>32</v>
      </c>
      <c r="D1067" s="2" t="s">
        <v>33</v>
      </c>
      <c r="E1067" s="5" t="s">
        <v>467</v>
      </c>
      <c r="F1067" s="3" t="s">
        <v>468</v>
      </c>
      <c r="G1067" s="3" t="s">
        <v>36</v>
      </c>
      <c r="H1067" s="2" t="s">
        <v>56</v>
      </c>
      <c r="I1067" s="2" t="s">
        <v>2650</v>
      </c>
      <c r="J1067" s="3" t="str">
        <f>HYPERLINK("https://www.boe.es/gazeta/dias/1831/09/17/pdfs/GMD-1831-115.pdf#page=1","Abrir facsímil")</f>
        <v>Abrir facsímil</v>
      </c>
      <c r="K1067" s="3" t="s">
        <v>58</v>
      </c>
    </row>
    <row r="1068" spans="1:11" ht="42" customHeight="1">
      <c r="A1068" s="2" t="s">
        <v>2651</v>
      </c>
      <c r="B1068" s="2" t="s">
        <v>2651</v>
      </c>
      <c r="C1068" s="2" t="s">
        <v>32</v>
      </c>
      <c r="D1068" s="2" t="s">
        <v>33</v>
      </c>
      <c r="E1068" s="5" t="s">
        <v>118</v>
      </c>
      <c r="F1068" s="3" t="s">
        <v>119</v>
      </c>
      <c r="G1068" s="3" t="s">
        <v>36</v>
      </c>
      <c r="H1068" s="2" t="s">
        <v>56</v>
      </c>
      <c r="I1068" s="2" t="s">
        <v>2652</v>
      </c>
      <c r="J1068" s="3" t="str">
        <f>HYPERLINK("https://www.boe.es/gazeta/dias/1831/09/10/pdfs/GMD-1831-112.pdf#page=1","Abrir facsímil")</f>
        <v>Abrir facsímil</v>
      </c>
      <c r="K1068" s="3" t="s">
        <v>58</v>
      </c>
    </row>
    <row r="1069" spans="1:11" ht="42" customHeight="1">
      <c r="A1069" s="2" t="s">
        <v>2653</v>
      </c>
      <c r="B1069" s="2" t="s">
        <v>2653</v>
      </c>
      <c r="C1069" s="2" t="s">
        <v>32</v>
      </c>
      <c r="D1069" s="2" t="s">
        <v>33</v>
      </c>
      <c r="E1069" s="5" t="s">
        <v>1763</v>
      </c>
      <c r="F1069" s="3" t="s">
        <v>1764</v>
      </c>
      <c r="G1069" s="3" t="s">
        <v>36</v>
      </c>
      <c r="H1069" s="2" t="s">
        <v>56</v>
      </c>
      <c r="I1069" s="2" t="s">
        <v>2654</v>
      </c>
      <c r="J1069" s="3" t="str">
        <f>HYPERLINK("https://www.boe.es/gazeta/dias/1831/09/06/pdfs/GMD-1831-110.pdf#page=1","Abrir facsímil")</f>
        <v>Abrir facsímil</v>
      </c>
      <c r="K1069" s="3" t="s">
        <v>58</v>
      </c>
    </row>
    <row r="1070" spans="1:11" ht="42" customHeight="1">
      <c r="A1070" s="2" t="s">
        <v>2655</v>
      </c>
      <c r="B1070" s="2" t="s">
        <v>2655</v>
      </c>
      <c r="C1070" s="2" t="s">
        <v>32</v>
      </c>
      <c r="D1070" s="2" t="s">
        <v>33</v>
      </c>
      <c r="E1070" s="5" t="s">
        <v>347</v>
      </c>
      <c r="F1070" s="3" t="s">
        <v>348</v>
      </c>
      <c r="G1070" s="3" t="s">
        <v>1036</v>
      </c>
      <c r="H1070" s="2" t="s">
        <v>56</v>
      </c>
      <c r="I1070" s="2" t="s">
        <v>2656</v>
      </c>
      <c r="J1070" s="3" t="str">
        <f>HYPERLINK("https://www.boe.es/gazeta/dias/1831/07/07/pdfs/GMD-1831-83.pdf#page=2","Abrir facsímil")</f>
        <v>Abrir facsímil</v>
      </c>
      <c r="K1070" s="3" t="s">
        <v>58</v>
      </c>
    </row>
    <row r="1071" spans="1:11" ht="42" customHeight="1">
      <c r="A1071" s="2" t="s">
        <v>2657</v>
      </c>
      <c r="B1071" s="2" t="s">
        <v>2657</v>
      </c>
      <c r="C1071" s="2" t="s">
        <v>67</v>
      </c>
      <c r="D1071" s="2" t="s">
        <v>18</v>
      </c>
      <c r="E1071" s="5" t="s">
        <v>429</v>
      </c>
      <c r="F1071" s="3" t="s">
        <v>430</v>
      </c>
      <c r="G1071" s="3" t="s">
        <v>431</v>
      </c>
      <c r="H1071" s="2" t="s">
        <v>56</v>
      </c>
      <c r="I1071" s="2" t="s">
        <v>2658</v>
      </c>
      <c r="J1071" s="3" t="str">
        <f>HYPERLINK("https://www.boe.es/gazeta/dias/1831/05/07/pdfs/GMD-1831-57.pdf#page=4","Abrir facsímil")</f>
        <v>Abrir facsímil</v>
      </c>
      <c r="K1071" s="3" t="s">
        <v>58</v>
      </c>
    </row>
    <row r="1072" spans="1:11" ht="42" customHeight="1">
      <c r="A1072" s="2" t="s">
        <v>2659</v>
      </c>
      <c r="B1072" s="2" t="s">
        <v>2660</v>
      </c>
      <c r="C1072" s="2" t="s">
        <v>32</v>
      </c>
      <c r="D1072" s="2" t="s">
        <v>33</v>
      </c>
      <c r="E1072" s="5" t="s">
        <v>1031</v>
      </c>
      <c r="F1072" s="3" t="s">
        <v>1032</v>
      </c>
      <c r="G1072" s="3" t="s">
        <v>1364</v>
      </c>
      <c r="H1072" s="2" t="s">
        <v>22</v>
      </c>
      <c r="I1072" s="2" t="s">
        <v>2661</v>
      </c>
      <c r="J1072" s="3" t="str">
        <f>HYPERLINK("https://www.boe.es/gazeta/dias/1831/05/10/pdfs/GMD-1831-58.pdf#page=2","Abrir facsímil")</f>
        <v>Abrir facsímil</v>
      </c>
      <c r="K1072" s="3" t="s">
        <v>24</v>
      </c>
    </row>
    <row r="1073" spans="1:11" ht="42" customHeight="1">
      <c r="A1073" s="2" t="s">
        <v>2662</v>
      </c>
      <c r="B1073" s="2" t="s">
        <v>2662</v>
      </c>
      <c r="C1073" s="2" t="s">
        <v>32</v>
      </c>
      <c r="D1073" s="2" t="s">
        <v>33</v>
      </c>
      <c r="E1073" s="5" t="s">
        <v>272</v>
      </c>
      <c r="F1073" s="3" t="s">
        <v>273</v>
      </c>
      <c r="G1073" s="3" t="s">
        <v>62</v>
      </c>
      <c r="H1073" s="2" t="s">
        <v>56</v>
      </c>
      <c r="I1073" s="2" t="s">
        <v>2663</v>
      </c>
      <c r="J1073" s="3" t="str">
        <f>HYPERLINK("https://www.boe.es/gazeta/dias/1831/06/28/pdfs/GMD-1831-79.pdf#page=2","Abrir facsímil")</f>
        <v>Abrir facsímil</v>
      </c>
      <c r="K1073" s="3" t="s">
        <v>58</v>
      </c>
    </row>
    <row r="1074" spans="1:11" ht="42" customHeight="1">
      <c r="A1074" s="2" t="s">
        <v>2662</v>
      </c>
      <c r="B1074" s="2" t="s">
        <v>2662</v>
      </c>
      <c r="C1074" s="2" t="s">
        <v>32</v>
      </c>
      <c r="D1074" s="2" t="s">
        <v>33</v>
      </c>
      <c r="E1074" s="5" t="s">
        <v>78</v>
      </c>
      <c r="F1074" s="3" t="s">
        <v>79</v>
      </c>
      <c r="G1074" s="3" t="s">
        <v>36</v>
      </c>
      <c r="H1074" s="2" t="s">
        <v>56</v>
      </c>
      <c r="I1074" s="2" t="s">
        <v>2664</v>
      </c>
      <c r="J1074" s="3" t="str">
        <f>HYPERLINK("https://www.boe.es/gazeta/dias/1831/08/11/pdfs/GMD-1831-98.pdf#page=1","Abrir facsímil")</f>
        <v>Abrir facsímil</v>
      </c>
      <c r="K1074" s="3" t="s">
        <v>58</v>
      </c>
    </row>
    <row r="1075" spans="1:11" ht="42" customHeight="1">
      <c r="A1075" s="2" t="s">
        <v>2665</v>
      </c>
      <c r="B1075" s="2" t="s">
        <v>2665</v>
      </c>
      <c r="C1075" s="2" t="s">
        <v>32</v>
      </c>
      <c r="D1075" s="2" t="s">
        <v>33</v>
      </c>
      <c r="E1075" s="5" t="s">
        <v>361</v>
      </c>
      <c r="F1075" s="3" t="s">
        <v>362</v>
      </c>
      <c r="G1075" s="3" t="s">
        <v>76</v>
      </c>
      <c r="H1075" s="2" t="s">
        <v>56</v>
      </c>
      <c r="I1075" s="2" t="s">
        <v>2666</v>
      </c>
      <c r="J1075" s="3" t="str">
        <f>HYPERLINK("https://www.boe.es/gazeta/dias/1831/06/18/pdfs/GMD-1831-75.pdf#page=5","Abrir facsímil")</f>
        <v>Abrir facsímil</v>
      </c>
      <c r="K1075" s="3" t="s">
        <v>58</v>
      </c>
    </row>
    <row r="1076" spans="1:11" ht="42" customHeight="1">
      <c r="A1076" s="2" t="s">
        <v>2667</v>
      </c>
      <c r="B1076" s="2" t="s">
        <v>2667</v>
      </c>
      <c r="C1076" s="2" t="s">
        <v>32</v>
      </c>
      <c r="D1076" s="2" t="s">
        <v>33</v>
      </c>
      <c r="E1076" s="5" t="s">
        <v>845</v>
      </c>
      <c r="F1076" s="3" t="s">
        <v>846</v>
      </c>
      <c r="G1076" s="3" t="s">
        <v>36</v>
      </c>
      <c r="H1076" s="2" t="s">
        <v>56</v>
      </c>
      <c r="I1076" s="2" t="s">
        <v>2668</v>
      </c>
      <c r="J1076" s="3" t="str">
        <f>HYPERLINK("https://www.boe.es/gazeta/dias/1831/07/12/pdfs/GMD-1831-85.pdf#page=1","Abrir facsímil")</f>
        <v>Abrir facsímil</v>
      </c>
      <c r="K1076" s="3" t="s">
        <v>58</v>
      </c>
    </row>
    <row r="1077" spans="1:11" ht="42" customHeight="1">
      <c r="A1077" s="2" t="s">
        <v>2669</v>
      </c>
      <c r="B1077" s="2" t="s">
        <v>2669</v>
      </c>
      <c r="C1077" s="2" t="s">
        <v>32</v>
      </c>
      <c r="D1077" s="2" t="s">
        <v>33</v>
      </c>
      <c r="E1077" s="5" t="s">
        <v>1225</v>
      </c>
      <c r="F1077" s="3" t="s">
        <v>1226</v>
      </c>
      <c r="G1077" s="3" t="s">
        <v>62</v>
      </c>
      <c r="H1077" s="2" t="s">
        <v>56</v>
      </c>
      <c r="I1077" s="2" t="s">
        <v>2670</v>
      </c>
      <c r="J1077" s="3" t="str">
        <f>HYPERLINK("https://www.boe.es/gazeta/dias/1831/05/24/pdfs/GMD-1831-64.pdf#page=2","Abrir facsímil")</f>
        <v>Abrir facsímil</v>
      </c>
      <c r="K1077" s="3" t="s">
        <v>58</v>
      </c>
    </row>
    <row r="1078" spans="1:11" ht="42" customHeight="1">
      <c r="A1078" s="2" t="s">
        <v>2669</v>
      </c>
      <c r="B1078" s="2" t="s">
        <v>2669</v>
      </c>
      <c r="C1078" s="2" t="s">
        <v>32</v>
      </c>
      <c r="D1078" s="2" t="s">
        <v>33</v>
      </c>
      <c r="E1078" s="5" t="s">
        <v>361</v>
      </c>
      <c r="F1078" s="3" t="s">
        <v>362</v>
      </c>
      <c r="G1078" s="3" t="s">
        <v>1902</v>
      </c>
      <c r="H1078" s="2" t="s">
        <v>56</v>
      </c>
      <c r="I1078" s="2" t="s">
        <v>2671</v>
      </c>
      <c r="J1078" s="3" t="str">
        <f>HYPERLINK("https://www.boe.es/gazeta/dias/1831/06/18/pdfs/GMD-1831-75.pdf#page=4","Abrir facsímil")</f>
        <v>Abrir facsímil</v>
      </c>
      <c r="K1078" s="3" t="s">
        <v>58</v>
      </c>
    </row>
    <row r="1079" spans="1:11" ht="42" customHeight="1">
      <c r="A1079" s="2" t="s">
        <v>2669</v>
      </c>
      <c r="B1079" s="2" t="s">
        <v>2669</v>
      </c>
      <c r="C1079" s="2" t="s">
        <v>32</v>
      </c>
      <c r="D1079" s="2" t="s">
        <v>33</v>
      </c>
      <c r="E1079" s="5" t="s">
        <v>239</v>
      </c>
      <c r="F1079" s="3" t="s">
        <v>240</v>
      </c>
      <c r="G1079" s="3" t="s">
        <v>36</v>
      </c>
      <c r="H1079" s="2" t="s">
        <v>56</v>
      </c>
      <c r="I1079" s="2" t="s">
        <v>2672</v>
      </c>
      <c r="J1079" s="3" t="str">
        <f>HYPERLINK("https://www.boe.es/gazeta/dias/1831/06/30/pdfs/GMD-1831-80.pdf#page=1","Abrir facsímil")</f>
        <v>Abrir facsímil</v>
      </c>
      <c r="K1079" s="3" t="s">
        <v>58</v>
      </c>
    </row>
    <row r="1080" spans="1:11" ht="42" customHeight="1">
      <c r="A1080" s="2" t="s">
        <v>2669</v>
      </c>
      <c r="B1080" s="2" t="s">
        <v>2669</v>
      </c>
      <c r="C1080" s="2" t="s">
        <v>32</v>
      </c>
      <c r="D1080" s="2" t="s">
        <v>33</v>
      </c>
      <c r="E1080" s="5" t="s">
        <v>105</v>
      </c>
      <c r="F1080" s="3" t="s">
        <v>106</v>
      </c>
      <c r="G1080" s="3" t="s">
        <v>62</v>
      </c>
      <c r="H1080" s="2" t="s">
        <v>56</v>
      </c>
      <c r="I1080" s="2" t="s">
        <v>2673</v>
      </c>
      <c r="J1080" s="3" t="str">
        <f>HYPERLINK("https://www.boe.es/gazeta/dias/1831/07/05/pdfs/GMD-1831-82.pdf#page=2","Abrir facsímil")</f>
        <v>Abrir facsímil</v>
      </c>
      <c r="K1080" s="3" t="s">
        <v>58</v>
      </c>
    </row>
    <row r="1081" spans="1:11" ht="42" customHeight="1">
      <c r="A1081" s="2" t="s">
        <v>2669</v>
      </c>
      <c r="B1081" s="2" t="s">
        <v>2669</v>
      </c>
      <c r="C1081" s="2" t="s">
        <v>32</v>
      </c>
      <c r="D1081" s="2" t="s">
        <v>33</v>
      </c>
      <c r="E1081" s="5" t="s">
        <v>845</v>
      </c>
      <c r="F1081" s="3" t="s">
        <v>846</v>
      </c>
      <c r="G1081" s="3" t="s">
        <v>36</v>
      </c>
      <c r="H1081" s="2" t="s">
        <v>56</v>
      </c>
      <c r="I1081" s="2" t="s">
        <v>2674</v>
      </c>
      <c r="J1081" s="3" t="str">
        <f>HYPERLINK("https://www.boe.es/gazeta/dias/1831/07/12/pdfs/GMD-1831-85.pdf#page=1","Abrir facsímil")</f>
        <v>Abrir facsímil</v>
      </c>
      <c r="K1081" s="3" t="s">
        <v>58</v>
      </c>
    </row>
    <row r="1082" spans="1:11" ht="42" customHeight="1">
      <c r="A1082" s="2" t="s">
        <v>2669</v>
      </c>
      <c r="B1082" s="2" t="s">
        <v>2669</v>
      </c>
      <c r="C1082" s="2" t="s">
        <v>32</v>
      </c>
      <c r="D1082" s="2" t="s">
        <v>33</v>
      </c>
      <c r="E1082" s="5" t="s">
        <v>1416</v>
      </c>
      <c r="F1082" s="3" t="s">
        <v>1417</v>
      </c>
      <c r="G1082" s="3" t="s">
        <v>36</v>
      </c>
      <c r="H1082" s="2" t="s">
        <v>56</v>
      </c>
      <c r="I1082" s="2" t="s">
        <v>2675</v>
      </c>
      <c r="J1082" s="3" t="str">
        <f>HYPERLINK("https://www.boe.es/gazeta/dias/1831/07/19/pdfs/GMD-1831-88.pdf#page=1","Abrir facsímil")</f>
        <v>Abrir facsímil</v>
      </c>
      <c r="K1082" s="3" t="s">
        <v>58</v>
      </c>
    </row>
    <row r="1083" spans="1:11" ht="42" customHeight="1">
      <c r="A1083" s="2" t="s">
        <v>2669</v>
      </c>
      <c r="B1083" s="2" t="s">
        <v>2669</v>
      </c>
      <c r="C1083" s="2" t="s">
        <v>32</v>
      </c>
      <c r="D1083" s="2" t="s">
        <v>33</v>
      </c>
      <c r="E1083" s="5" t="s">
        <v>480</v>
      </c>
      <c r="F1083" s="3" t="s">
        <v>481</v>
      </c>
      <c r="G1083" s="3" t="s">
        <v>21</v>
      </c>
      <c r="H1083" s="2" t="s">
        <v>56</v>
      </c>
      <c r="I1083" s="2" t="s">
        <v>2676</v>
      </c>
      <c r="J1083" s="3" t="str">
        <f>HYPERLINK("https://www.boe.es/gazeta/dias/1831/07/21/pdfs/GMD-1831-89.pdf#page=4","Abrir facsímil")</f>
        <v>Abrir facsímil</v>
      </c>
      <c r="K1083" s="3" t="s">
        <v>58</v>
      </c>
    </row>
    <row r="1084" spans="1:11" ht="42" customHeight="1">
      <c r="A1084" s="2" t="s">
        <v>2669</v>
      </c>
      <c r="B1084" s="2" t="s">
        <v>2669</v>
      </c>
      <c r="C1084" s="2" t="s">
        <v>32</v>
      </c>
      <c r="D1084" s="2" t="s">
        <v>33</v>
      </c>
      <c r="E1084" s="5" t="s">
        <v>413</v>
      </c>
      <c r="F1084" s="3" t="s">
        <v>414</v>
      </c>
      <c r="G1084" s="3" t="s">
        <v>36</v>
      </c>
      <c r="H1084" s="2" t="s">
        <v>56</v>
      </c>
      <c r="I1084" s="2" t="s">
        <v>2677</v>
      </c>
      <c r="J1084" s="3" t="str">
        <f>HYPERLINK("https://www.boe.es/gazeta/dias/1831/07/26/pdfs/GMD-1831-91.pdf#page=1","Abrir facsímil")</f>
        <v>Abrir facsímil</v>
      </c>
      <c r="K1084" s="3" t="s">
        <v>58</v>
      </c>
    </row>
    <row r="1085" spans="1:11" ht="42" customHeight="1">
      <c r="A1085" s="2" t="s">
        <v>2669</v>
      </c>
      <c r="B1085" s="2" t="s">
        <v>2669</v>
      </c>
      <c r="C1085" s="2" t="s">
        <v>32</v>
      </c>
      <c r="D1085" s="2" t="s">
        <v>33</v>
      </c>
      <c r="E1085" s="5" t="s">
        <v>531</v>
      </c>
      <c r="F1085" s="3" t="s">
        <v>532</v>
      </c>
      <c r="G1085" s="3" t="s">
        <v>55</v>
      </c>
      <c r="H1085" s="2" t="s">
        <v>56</v>
      </c>
      <c r="I1085" s="2" t="s">
        <v>2678</v>
      </c>
      <c r="J1085" s="3" t="str">
        <f>HYPERLINK("https://www.boe.es/gazeta/dias/1831/08/06/pdfs/GMD-1831-96.pdf#page=3","Abrir facsímil")</f>
        <v>Abrir facsímil</v>
      </c>
      <c r="K1085" s="3" t="s">
        <v>58</v>
      </c>
    </row>
    <row r="1086" spans="1:11" ht="42" customHeight="1">
      <c r="A1086" s="2" t="s">
        <v>2669</v>
      </c>
      <c r="B1086" s="2" t="s">
        <v>2669</v>
      </c>
      <c r="C1086" s="2" t="s">
        <v>32</v>
      </c>
      <c r="D1086" s="2" t="s">
        <v>33</v>
      </c>
      <c r="E1086" s="5" t="s">
        <v>782</v>
      </c>
      <c r="F1086" s="3" t="s">
        <v>783</v>
      </c>
      <c r="G1086" s="3" t="s">
        <v>62</v>
      </c>
      <c r="H1086" s="2" t="s">
        <v>56</v>
      </c>
      <c r="I1086" s="2" t="s">
        <v>2679</v>
      </c>
      <c r="J1086" s="3" t="str">
        <f>HYPERLINK("https://www.boe.es/gazeta/dias/1831/08/20/pdfs/GMD-1831-102.pdf#page=2","Abrir facsímil")</f>
        <v>Abrir facsímil</v>
      </c>
      <c r="K1086" s="3" t="s">
        <v>58</v>
      </c>
    </row>
    <row r="1087" spans="1:11" ht="42" customHeight="1">
      <c r="A1087" s="2" t="s">
        <v>2680</v>
      </c>
      <c r="B1087" s="2" t="s">
        <v>2680</v>
      </c>
      <c r="C1087" s="2" t="s">
        <v>32</v>
      </c>
      <c r="D1087" s="2" t="s">
        <v>33</v>
      </c>
      <c r="E1087" s="5" t="s">
        <v>1719</v>
      </c>
      <c r="F1087" s="3" t="s">
        <v>1720</v>
      </c>
      <c r="G1087" s="3" t="s">
        <v>36</v>
      </c>
      <c r="H1087" s="2" t="s">
        <v>56</v>
      </c>
      <c r="I1087" s="2" t="s">
        <v>2681</v>
      </c>
      <c r="J1087" s="3" t="str">
        <f>HYPERLINK("https://www.boe.es/gazeta/dias/1831/11/15/pdfs/GMD-1831-140.pdf#page=1","Abrir facsímil")</f>
        <v>Abrir facsímil</v>
      </c>
      <c r="K1087" s="3" t="s">
        <v>58</v>
      </c>
    </row>
    <row r="1088" spans="1:11" ht="42" customHeight="1">
      <c r="A1088" s="2" t="s">
        <v>2682</v>
      </c>
      <c r="B1088" s="2" t="s">
        <v>2683</v>
      </c>
      <c r="C1088" s="2" t="s">
        <v>67</v>
      </c>
      <c r="D1088" s="2" t="s">
        <v>18</v>
      </c>
      <c r="E1088" s="5" t="s">
        <v>158</v>
      </c>
      <c r="F1088" s="3" t="s">
        <v>159</v>
      </c>
      <c r="G1088" s="3" t="s">
        <v>131</v>
      </c>
      <c r="H1088" s="2" t="s">
        <v>56</v>
      </c>
      <c r="I1088" s="2" t="s">
        <v>2684</v>
      </c>
      <c r="J1088" s="3" t="str">
        <f>HYPERLINK("https://www.boe.es/gazeta/dias/1831/08/27/pdfs/GMD-1831-105.pdf#page=6","Abrir facsímil")</f>
        <v>Abrir facsímil</v>
      </c>
      <c r="K1088" s="3" t="s">
        <v>58</v>
      </c>
    </row>
    <row r="1089" spans="1:11" ht="42" customHeight="1">
      <c r="A1089" s="2" t="s">
        <v>2685</v>
      </c>
      <c r="B1089" s="2" t="s">
        <v>2686</v>
      </c>
      <c r="C1089" s="2" t="s">
        <v>655</v>
      </c>
      <c r="D1089" s="2" t="s">
        <v>18</v>
      </c>
      <c r="E1089" s="5" t="s">
        <v>845</v>
      </c>
      <c r="F1089" s="3" t="s">
        <v>846</v>
      </c>
      <c r="G1089" s="3" t="s">
        <v>847</v>
      </c>
      <c r="H1089" s="2" t="s">
        <v>56</v>
      </c>
      <c r="I1089" s="2" t="s">
        <v>2687</v>
      </c>
      <c r="J1089" s="3" t="str">
        <f>HYPERLINK("https://www.boe.es/gazeta/dias/1831/07/12/pdfs/GMD-1831-85.pdf#page=4","Abrir facsímil")</f>
        <v>Abrir facsímil</v>
      </c>
      <c r="K1089" s="3" t="s">
        <v>58</v>
      </c>
    </row>
    <row r="1090" spans="1:11" ht="42" customHeight="1">
      <c r="A1090" s="2" t="s">
        <v>2688</v>
      </c>
      <c r="B1090" s="2" t="s">
        <v>2689</v>
      </c>
      <c r="C1090" s="2" t="s">
        <v>32</v>
      </c>
      <c r="D1090" s="2" t="s">
        <v>33</v>
      </c>
      <c r="E1090" s="5" t="s">
        <v>46</v>
      </c>
      <c r="F1090" s="3" t="s">
        <v>47</v>
      </c>
      <c r="G1090" s="3" t="s">
        <v>21</v>
      </c>
      <c r="H1090" s="2" t="s">
        <v>56</v>
      </c>
      <c r="I1090" s="2" t="s">
        <v>2690</v>
      </c>
      <c r="J1090" s="3" t="str">
        <f>HYPERLINK("https://www.boe.es/gazeta/dias/1831/09/01/pdfs/GMD-1831-107.pdf#page=4","Abrir facsímil")</f>
        <v>Abrir facsímil</v>
      </c>
      <c r="K1090" s="3" t="s">
        <v>58</v>
      </c>
    </row>
    <row r="1091" spans="1:11" ht="42" customHeight="1">
      <c r="A1091" s="2" t="s">
        <v>2691</v>
      </c>
      <c r="B1091" s="2" t="s">
        <v>2691</v>
      </c>
      <c r="C1091" s="2" t="s">
        <v>32</v>
      </c>
      <c r="D1091" s="2" t="s">
        <v>33</v>
      </c>
      <c r="E1091" s="5" t="s">
        <v>1004</v>
      </c>
      <c r="F1091" s="3" t="s">
        <v>1005</v>
      </c>
      <c r="G1091" s="3" t="s">
        <v>55</v>
      </c>
      <c r="H1091" s="2" t="s">
        <v>56</v>
      </c>
      <c r="I1091" s="2" t="s">
        <v>2692</v>
      </c>
      <c r="J1091" s="3" t="str">
        <f>HYPERLINK("https://www.boe.es/gazeta/dias/1831/02/05/pdfs/GMD-1831-16.pdf#page=3","Abrir facsímil")</f>
        <v>Abrir facsímil</v>
      </c>
      <c r="K1091" s="3" t="s">
        <v>58</v>
      </c>
    </row>
    <row r="1092" spans="1:11" ht="42" customHeight="1">
      <c r="A1092" s="2" t="s">
        <v>2693</v>
      </c>
      <c r="B1092" s="2" t="s">
        <v>2693</v>
      </c>
      <c r="C1092" s="2" t="s">
        <v>32</v>
      </c>
      <c r="D1092" s="2" t="s">
        <v>33</v>
      </c>
      <c r="E1092" s="5" t="s">
        <v>391</v>
      </c>
      <c r="F1092" s="3" t="s">
        <v>392</v>
      </c>
      <c r="G1092" s="3" t="s">
        <v>55</v>
      </c>
      <c r="H1092" s="2" t="s">
        <v>56</v>
      </c>
      <c r="I1092" s="2" t="s">
        <v>2694</v>
      </c>
      <c r="J1092" s="3" t="str">
        <f>HYPERLINK("https://www.boe.es/gazeta/dias/1831/03/15/pdfs/GMD-1831-34.pdf#page=3","Abrir facsímil")</f>
        <v>Abrir facsímil</v>
      </c>
      <c r="K1092" s="3" t="s">
        <v>58</v>
      </c>
    </row>
    <row r="1093" spans="1:11" ht="42" customHeight="1">
      <c r="A1093" s="2" t="s">
        <v>2695</v>
      </c>
      <c r="B1093" s="2" t="s">
        <v>2695</v>
      </c>
      <c r="C1093" s="2" t="s">
        <v>67</v>
      </c>
      <c r="D1093" s="2" t="s">
        <v>18</v>
      </c>
      <c r="E1093" s="5" t="s">
        <v>1812</v>
      </c>
      <c r="F1093" s="3" t="s">
        <v>1813</v>
      </c>
      <c r="G1093" s="3" t="s">
        <v>55</v>
      </c>
      <c r="H1093" s="2" t="s">
        <v>56</v>
      </c>
      <c r="I1093" s="2" t="s">
        <v>2696</v>
      </c>
      <c r="J1093" s="3" t="str">
        <f>HYPERLINK("https://www.boe.es/gazeta/dias/1831/04/30/pdfs/GMD-1831-54.pdf#page=3","Abrir facsímil")</f>
        <v>Abrir facsímil</v>
      </c>
      <c r="K1093" s="3" t="s">
        <v>58</v>
      </c>
    </row>
    <row r="1094" spans="1:11" ht="42" customHeight="1">
      <c r="A1094" s="2" t="s">
        <v>2697</v>
      </c>
      <c r="B1094" s="2" t="s">
        <v>2697</v>
      </c>
      <c r="C1094" s="2" t="s">
        <v>32</v>
      </c>
      <c r="D1094" s="2" t="s">
        <v>33</v>
      </c>
      <c r="E1094" s="5" t="s">
        <v>1566</v>
      </c>
      <c r="F1094" s="3" t="s">
        <v>1567</v>
      </c>
      <c r="G1094" s="3" t="s">
        <v>55</v>
      </c>
      <c r="H1094" s="2" t="s">
        <v>56</v>
      </c>
      <c r="I1094" s="2" t="s">
        <v>2698</v>
      </c>
      <c r="J1094" s="3" t="str">
        <f>HYPERLINK("https://www.boe.es/gazeta/dias/1831/01/01/pdfs/GMD-1831-1.pdf#page=3","Abrir facsímil")</f>
        <v>Abrir facsímil</v>
      </c>
      <c r="K1094" s="3" t="s">
        <v>58</v>
      </c>
    </row>
    <row r="1095" spans="1:11" ht="42" customHeight="1">
      <c r="A1095" s="2" t="s">
        <v>2699</v>
      </c>
      <c r="B1095" s="2" t="s">
        <v>2699</v>
      </c>
      <c r="C1095" s="2" t="s">
        <v>32</v>
      </c>
      <c r="D1095" s="2" t="s">
        <v>33</v>
      </c>
      <c r="E1095" s="5" t="s">
        <v>85</v>
      </c>
      <c r="F1095" s="3" t="s">
        <v>86</v>
      </c>
      <c r="G1095" s="3" t="s">
        <v>55</v>
      </c>
      <c r="H1095" s="2" t="s">
        <v>56</v>
      </c>
      <c r="I1095" s="2" t="s">
        <v>2700</v>
      </c>
      <c r="J1095" s="3" t="str">
        <f>HYPERLINK("https://www.boe.es/gazeta/dias/1831/09/20/pdfs/GMD-1831-116.pdf#page=3","Abrir facsímil")</f>
        <v>Abrir facsímil</v>
      </c>
      <c r="K1095" s="3" t="s">
        <v>58</v>
      </c>
    </row>
    <row r="1096" spans="1:11" ht="42" customHeight="1">
      <c r="A1096" s="2" t="s">
        <v>2701</v>
      </c>
      <c r="B1096" s="2" t="s">
        <v>2701</v>
      </c>
      <c r="C1096" s="2" t="s">
        <v>32</v>
      </c>
      <c r="D1096" s="2" t="s">
        <v>33</v>
      </c>
      <c r="E1096" s="5" t="s">
        <v>471</v>
      </c>
      <c r="F1096" s="3" t="s">
        <v>472</v>
      </c>
      <c r="G1096" s="3" t="s">
        <v>36</v>
      </c>
      <c r="H1096" s="2" t="s">
        <v>56</v>
      </c>
      <c r="I1096" s="2" t="s">
        <v>2702</v>
      </c>
      <c r="J1096" s="3" t="str">
        <f>HYPERLINK("https://www.boe.es/gazeta/dias/1831/05/12/pdfs/GMD-1831-59.pdf#page=1","Abrir facsímil")</f>
        <v>Abrir facsímil</v>
      </c>
      <c r="K1096" s="3" t="s">
        <v>58</v>
      </c>
    </row>
    <row r="1097" spans="1:11" ht="42" customHeight="1">
      <c r="A1097" s="2" t="s">
        <v>2701</v>
      </c>
      <c r="B1097" s="2" t="s">
        <v>2701</v>
      </c>
      <c r="C1097" s="2" t="s">
        <v>32</v>
      </c>
      <c r="D1097" s="2" t="s">
        <v>33</v>
      </c>
      <c r="E1097" s="5" t="s">
        <v>186</v>
      </c>
      <c r="F1097" s="3" t="s">
        <v>187</v>
      </c>
      <c r="G1097" s="3" t="s">
        <v>55</v>
      </c>
      <c r="H1097" s="2" t="s">
        <v>56</v>
      </c>
      <c r="I1097" s="2" t="s">
        <v>2703</v>
      </c>
      <c r="J1097" s="3" t="str">
        <f>HYPERLINK("https://www.boe.es/gazeta/dias/1831/10/08/pdfs/GMD-1831-124.pdf#page=3","Abrir facsímil")</f>
        <v>Abrir facsímil</v>
      </c>
      <c r="K1097" s="3" t="s">
        <v>58</v>
      </c>
    </row>
    <row r="1098" spans="1:11" ht="42" customHeight="1">
      <c r="A1098" s="2" t="s">
        <v>2704</v>
      </c>
      <c r="B1098" s="2" t="s">
        <v>2704</v>
      </c>
      <c r="C1098" s="2" t="s">
        <v>32</v>
      </c>
      <c r="D1098" s="2" t="s">
        <v>33</v>
      </c>
      <c r="E1098" s="5" t="s">
        <v>733</v>
      </c>
      <c r="F1098" s="3" t="s">
        <v>734</v>
      </c>
      <c r="G1098" s="3" t="s">
        <v>36</v>
      </c>
      <c r="H1098" s="2" t="s">
        <v>56</v>
      </c>
      <c r="I1098" s="2" t="s">
        <v>2705</v>
      </c>
      <c r="J1098" s="3" t="str">
        <f>HYPERLINK("https://www.boe.es/gazeta/dias/1831/05/26/pdfs/GMD-1831-65.pdf#page=1","Abrir facsímil")</f>
        <v>Abrir facsímil</v>
      </c>
      <c r="K1098" s="3" t="s">
        <v>58</v>
      </c>
    </row>
    <row r="1099" spans="1:11" ht="42" customHeight="1">
      <c r="A1099" s="2" t="s">
        <v>2706</v>
      </c>
      <c r="B1099" s="2" t="s">
        <v>2706</v>
      </c>
      <c r="C1099" s="2" t="s">
        <v>81</v>
      </c>
      <c r="D1099" s="2" t="s">
        <v>18</v>
      </c>
      <c r="E1099" s="5" t="s">
        <v>738</v>
      </c>
      <c r="F1099" s="3" t="s">
        <v>739</v>
      </c>
      <c r="G1099" s="3" t="s">
        <v>21</v>
      </c>
      <c r="H1099" s="2" t="s">
        <v>56</v>
      </c>
      <c r="I1099" s="2" t="s">
        <v>2707</v>
      </c>
      <c r="J1099" s="3" t="str">
        <f>HYPERLINK("https://www.boe.es/gazeta/dias/1831/01/15/pdfs/GMD-1831-7.pdf#page=4","Abrir facsímil")</f>
        <v>Abrir facsímil</v>
      </c>
      <c r="K1099" s="3" t="s">
        <v>58</v>
      </c>
    </row>
    <row r="1100" spans="1:11" ht="42" customHeight="1">
      <c r="A1100" s="2" t="s">
        <v>2708</v>
      </c>
      <c r="B1100" s="2" t="s">
        <v>2708</v>
      </c>
      <c r="C1100" s="2" t="s">
        <v>32</v>
      </c>
      <c r="D1100" s="2" t="s">
        <v>33</v>
      </c>
      <c r="E1100" s="5" t="s">
        <v>218</v>
      </c>
      <c r="F1100" s="3" t="s">
        <v>219</v>
      </c>
      <c r="G1100" s="3" t="s">
        <v>36</v>
      </c>
      <c r="H1100" s="2" t="s">
        <v>56</v>
      </c>
      <c r="I1100" s="2" t="s">
        <v>2709</v>
      </c>
      <c r="J1100" s="3" t="str">
        <f>HYPERLINK("https://www.boe.es/gazeta/dias/1831/09/03/pdfs/GMD-1831-108.pdf#page=1","Abrir facsímil")</f>
        <v>Abrir facsímil</v>
      </c>
      <c r="K1100" s="3" t="s">
        <v>58</v>
      </c>
    </row>
    <row r="1101" spans="1:11" ht="42" customHeight="1">
      <c r="A1101" s="2" t="s">
        <v>2710</v>
      </c>
      <c r="B1101" s="2" t="s">
        <v>2711</v>
      </c>
      <c r="C1101" s="2" t="s">
        <v>17</v>
      </c>
      <c r="D1101" s="2" t="s">
        <v>18</v>
      </c>
      <c r="E1101" s="5" t="s">
        <v>764</v>
      </c>
      <c r="F1101" s="3" t="s">
        <v>765</v>
      </c>
      <c r="G1101" s="3" t="s">
        <v>21</v>
      </c>
      <c r="H1101" s="2" t="s">
        <v>56</v>
      </c>
      <c r="I1101" s="2" t="s">
        <v>2712</v>
      </c>
      <c r="J1101" s="3" t="str">
        <f>HYPERLINK("https://www.boe.es/gazeta/dias/1831/10/15/pdfs/GMD-1831-127.pdf#page=4","Abrir facsímil")</f>
        <v>Abrir facsímil</v>
      </c>
      <c r="K1101" s="3" t="s">
        <v>58</v>
      </c>
    </row>
    <row r="1102" spans="1:11" ht="42" customHeight="1">
      <c r="A1102" s="2" t="s">
        <v>2713</v>
      </c>
      <c r="B1102" s="2" t="s">
        <v>2714</v>
      </c>
      <c r="C1102" s="2" t="s">
        <v>32</v>
      </c>
      <c r="D1102" s="2" t="s">
        <v>33</v>
      </c>
      <c r="E1102" s="5" t="s">
        <v>413</v>
      </c>
      <c r="F1102" s="3" t="s">
        <v>414</v>
      </c>
      <c r="G1102" s="3" t="s">
        <v>21</v>
      </c>
      <c r="H1102" s="2" t="s">
        <v>56</v>
      </c>
      <c r="I1102" s="2" t="s">
        <v>2715</v>
      </c>
      <c r="J1102" s="3" t="str">
        <f>HYPERLINK("https://www.boe.es/gazeta/dias/1831/07/26/pdfs/GMD-1831-91.pdf#page=4","Abrir facsímil")</f>
        <v>Abrir facsímil</v>
      </c>
      <c r="K1102" s="3" t="s">
        <v>58</v>
      </c>
    </row>
    <row r="1103" spans="1:11" ht="42" customHeight="1">
      <c r="A1103" s="2" t="s">
        <v>2716</v>
      </c>
      <c r="B1103" s="2" t="s">
        <v>2716</v>
      </c>
      <c r="C1103" s="2" t="s">
        <v>32</v>
      </c>
      <c r="D1103" s="2" t="s">
        <v>33</v>
      </c>
      <c r="E1103" s="5" t="s">
        <v>447</v>
      </c>
      <c r="F1103" s="3" t="s">
        <v>448</v>
      </c>
      <c r="G1103" s="3" t="s">
        <v>62</v>
      </c>
      <c r="H1103" s="2" t="s">
        <v>56</v>
      </c>
      <c r="I1103" s="2" t="s">
        <v>2717</v>
      </c>
      <c r="J1103" s="3" t="str">
        <f>HYPERLINK("https://www.boe.es/gazeta/dias/1831/08/16/pdfs/GMD-1831-100.pdf#page=2","Abrir facsímil")</f>
        <v>Abrir facsímil</v>
      </c>
      <c r="K1103" s="3" t="s">
        <v>58</v>
      </c>
    </row>
    <row r="1104" spans="1:11" ht="42" customHeight="1">
      <c r="A1104" s="2" t="s">
        <v>2718</v>
      </c>
      <c r="B1104" s="2" t="s">
        <v>2718</v>
      </c>
      <c r="C1104" s="2" t="s">
        <v>32</v>
      </c>
      <c r="D1104" s="2" t="s">
        <v>33</v>
      </c>
      <c r="E1104" s="5" t="s">
        <v>259</v>
      </c>
      <c r="F1104" s="3" t="s">
        <v>260</v>
      </c>
      <c r="G1104" s="3" t="s">
        <v>36</v>
      </c>
      <c r="H1104" s="2" t="s">
        <v>56</v>
      </c>
      <c r="I1104" s="2" t="s">
        <v>2719</v>
      </c>
      <c r="J1104" s="3" t="str">
        <f>HYPERLINK("https://www.boe.es/gazeta/dias/1831/11/03/pdfs/GMD-1831-135.pdf#page=1","Abrir facsímil")</f>
        <v>Abrir facsímil</v>
      </c>
      <c r="K1104" s="3" t="s">
        <v>58</v>
      </c>
    </row>
    <row r="1105" spans="1:11" ht="42" customHeight="1">
      <c r="A1105" s="2" t="s">
        <v>2720</v>
      </c>
      <c r="B1105" s="2" t="s">
        <v>2720</v>
      </c>
      <c r="C1105" s="2" t="s">
        <v>51</v>
      </c>
      <c r="D1105" s="2" t="s">
        <v>52</v>
      </c>
      <c r="E1105" s="5" t="s">
        <v>387</v>
      </c>
      <c r="F1105" s="3" t="s">
        <v>388</v>
      </c>
      <c r="G1105" s="3" t="s">
        <v>55</v>
      </c>
      <c r="H1105" s="2" t="s">
        <v>56</v>
      </c>
      <c r="I1105" s="2" t="s">
        <v>2721</v>
      </c>
      <c r="J1105" s="3" t="str">
        <f>HYPERLINK("https://www.boe.es/gazeta/dias/1831/02/26/pdfs/GMD-1831-25.pdf#page=3","Abrir facsímil")</f>
        <v>Abrir facsímil</v>
      </c>
      <c r="K1105" s="3" t="s">
        <v>58</v>
      </c>
    </row>
    <row r="1106" spans="1:11" ht="42" customHeight="1">
      <c r="A1106" s="2" t="s">
        <v>2722</v>
      </c>
      <c r="B1106" s="2" t="s">
        <v>2722</v>
      </c>
      <c r="C1106" s="2" t="s">
        <v>32</v>
      </c>
      <c r="D1106" s="2" t="s">
        <v>33</v>
      </c>
      <c r="E1106" s="5" t="s">
        <v>1187</v>
      </c>
      <c r="F1106" s="3" t="s">
        <v>1188</v>
      </c>
      <c r="G1106" s="3" t="s">
        <v>36</v>
      </c>
      <c r="H1106" s="2" t="s">
        <v>56</v>
      </c>
      <c r="I1106" s="2" t="s">
        <v>2723</v>
      </c>
      <c r="J1106" s="3" t="str">
        <f>HYPERLINK("https://www.boe.es/gazeta/dias/1831/08/09/pdfs/GMD-1831-97.pdf#page=1","Abrir facsímil")</f>
        <v>Abrir facsímil</v>
      </c>
      <c r="K1106" s="3" t="s">
        <v>58</v>
      </c>
    </row>
    <row r="1107" spans="1:11" ht="42" customHeight="1">
      <c r="A1107" s="2" t="s">
        <v>2722</v>
      </c>
      <c r="B1107" s="2" t="s">
        <v>2722</v>
      </c>
      <c r="C1107" s="2" t="s">
        <v>32</v>
      </c>
      <c r="D1107" s="2" t="s">
        <v>33</v>
      </c>
      <c r="E1107" s="5" t="s">
        <v>60</v>
      </c>
      <c r="F1107" s="3" t="s">
        <v>61</v>
      </c>
      <c r="G1107" s="3" t="s">
        <v>21</v>
      </c>
      <c r="H1107" s="2" t="s">
        <v>56</v>
      </c>
      <c r="I1107" s="2" t="s">
        <v>2724</v>
      </c>
      <c r="J1107" s="3" t="str">
        <f>HYPERLINK("https://www.boe.es/gazeta/dias/1831/09/22/pdfs/GMD-1831-117.pdf#page=4","Abrir facsímil")</f>
        <v>Abrir facsímil</v>
      </c>
      <c r="K1107" s="3" t="s">
        <v>58</v>
      </c>
    </row>
    <row r="1108" spans="1:11" ht="42" customHeight="1">
      <c r="A1108" s="2" t="s">
        <v>2722</v>
      </c>
      <c r="B1108" s="2" t="s">
        <v>2722</v>
      </c>
      <c r="C1108" s="2" t="s">
        <v>32</v>
      </c>
      <c r="D1108" s="2" t="s">
        <v>33</v>
      </c>
      <c r="E1108" s="5" t="s">
        <v>578</v>
      </c>
      <c r="F1108" s="3" t="s">
        <v>579</v>
      </c>
      <c r="G1108" s="3" t="s">
        <v>36</v>
      </c>
      <c r="H1108" s="2" t="s">
        <v>56</v>
      </c>
      <c r="I1108" s="2" t="s">
        <v>2725</v>
      </c>
      <c r="J1108" s="3" t="str">
        <f>HYPERLINK("https://www.boe.es/gazeta/dias/1831/11/17/pdfs/GMD-1831-141.pdf#page=1","Abrir facsímil")</f>
        <v>Abrir facsímil</v>
      </c>
      <c r="K1108" s="3" t="s">
        <v>58</v>
      </c>
    </row>
    <row r="1109" spans="1:11" ht="42" customHeight="1">
      <c r="A1109" s="2" t="s">
        <v>2726</v>
      </c>
      <c r="B1109" s="2" t="s">
        <v>2727</v>
      </c>
      <c r="C1109" s="2" t="s">
        <v>51</v>
      </c>
      <c r="D1109" s="2" t="s">
        <v>52</v>
      </c>
      <c r="E1109" s="5" t="s">
        <v>41</v>
      </c>
      <c r="F1109" s="3" t="s">
        <v>42</v>
      </c>
      <c r="G1109" s="3" t="s">
        <v>131</v>
      </c>
      <c r="H1109" s="2" t="s">
        <v>56</v>
      </c>
      <c r="I1109" s="2" t="s">
        <v>2728</v>
      </c>
      <c r="J1109" s="3" t="str">
        <f>HYPERLINK("https://www.boe.es/gazeta/dias/1831/07/14/pdfs/GMD-1831-86.pdf#page=6","Abrir facsímil")</f>
        <v>Abrir facsímil</v>
      </c>
      <c r="K1109" s="3" t="s">
        <v>58</v>
      </c>
    </row>
    <row r="1110" spans="1:11" ht="42" customHeight="1">
      <c r="A1110" s="2" t="s">
        <v>2729</v>
      </c>
      <c r="B1110" s="2" t="s">
        <v>2730</v>
      </c>
      <c r="C1110" s="2" t="s">
        <v>67</v>
      </c>
      <c r="D1110" s="2" t="s">
        <v>18</v>
      </c>
      <c r="E1110" s="5" t="s">
        <v>82</v>
      </c>
      <c r="F1110" s="3" t="s">
        <v>83</v>
      </c>
      <c r="G1110" s="3" t="s">
        <v>606</v>
      </c>
      <c r="H1110" s="2" t="s">
        <v>56</v>
      </c>
      <c r="I1110" s="2" t="s">
        <v>2731</v>
      </c>
      <c r="J1110" s="3" t="str">
        <f>HYPERLINK("https://www.boe.es/gazeta/dias/1831/08/23/pdfs/GMD-1831-103.pdf#page=8","Abrir facsímil")</f>
        <v>Abrir facsímil</v>
      </c>
      <c r="K1110" s="3" t="s">
        <v>58</v>
      </c>
    </row>
    <row r="1111" spans="1:11" ht="42" customHeight="1">
      <c r="A1111" s="2" t="s">
        <v>2732</v>
      </c>
      <c r="B1111" s="2" t="s">
        <v>2733</v>
      </c>
      <c r="C1111" s="2" t="s">
        <v>32</v>
      </c>
      <c r="D1111" s="2" t="s">
        <v>33</v>
      </c>
      <c r="E1111" s="5" t="s">
        <v>903</v>
      </c>
      <c r="F1111" s="3" t="s">
        <v>904</v>
      </c>
      <c r="G1111" s="3" t="s">
        <v>36</v>
      </c>
      <c r="H1111" s="2" t="s">
        <v>56</v>
      </c>
      <c r="I1111" s="2" t="s">
        <v>2734</v>
      </c>
      <c r="J1111" s="3" t="str">
        <f>HYPERLINK("https://www.boe.es/gazeta/dias/1831/12/10/pdfs/GMD-1831-152.pdf#page=1","Abrir facsímil")</f>
        <v>Abrir facsímil</v>
      </c>
      <c r="K1111" s="3" t="s">
        <v>58</v>
      </c>
    </row>
    <row r="1112" spans="1:11" ht="42" customHeight="1">
      <c r="A1112" s="2" t="s">
        <v>2735</v>
      </c>
      <c r="B1112" s="2" t="s">
        <v>2736</v>
      </c>
      <c r="C1112" s="2" t="s">
        <v>157</v>
      </c>
      <c r="D1112" s="2" t="s">
        <v>18</v>
      </c>
      <c r="E1112" s="5" t="s">
        <v>292</v>
      </c>
      <c r="F1112" s="3" t="s">
        <v>293</v>
      </c>
      <c r="G1112" s="3" t="s">
        <v>21</v>
      </c>
      <c r="H1112" s="2" t="s">
        <v>56</v>
      </c>
      <c r="I1112" s="2" t="s">
        <v>2737</v>
      </c>
      <c r="J1112" s="3" t="str">
        <f>HYPERLINK("https://www.boe.es/gazeta/dias/1831/04/07/pdfs/GMD-1831-44.pdf#page=4","Abrir facsímil")</f>
        <v>Abrir facsímil</v>
      </c>
      <c r="K1112" s="3" t="s">
        <v>58</v>
      </c>
    </row>
    <row r="1113" spans="1:11" ht="42" customHeight="1">
      <c r="A1113" s="2" t="s">
        <v>2738</v>
      </c>
      <c r="B1113" s="2" t="s">
        <v>2739</v>
      </c>
      <c r="C1113" s="2" t="s">
        <v>32</v>
      </c>
      <c r="D1113" s="2" t="s">
        <v>33</v>
      </c>
      <c r="E1113" s="5" t="s">
        <v>146</v>
      </c>
      <c r="F1113" s="3" t="s">
        <v>147</v>
      </c>
      <c r="G1113" s="3" t="s">
        <v>36</v>
      </c>
      <c r="H1113" s="2" t="s">
        <v>56</v>
      </c>
      <c r="I1113" s="2" t="s">
        <v>2740</v>
      </c>
      <c r="J1113" s="3" t="str">
        <f>HYPERLINK("https://www.boe.es/gazeta/dias/1831/12/13/pdfs/GMD-1831-153.pdf#page=1","Abrir facsímil")</f>
        <v>Abrir facsímil</v>
      </c>
      <c r="K1113" s="3" t="s">
        <v>58</v>
      </c>
    </row>
    <row r="1114" spans="1:11" ht="42" customHeight="1">
      <c r="A1114" s="2" t="s">
        <v>2741</v>
      </c>
      <c r="B1114" s="2" t="s">
        <v>2742</v>
      </c>
      <c r="C1114" s="2" t="s">
        <v>67</v>
      </c>
      <c r="D1114" s="2" t="s">
        <v>18</v>
      </c>
      <c r="E1114" s="5" t="s">
        <v>522</v>
      </c>
      <c r="F1114" s="3" t="s">
        <v>523</v>
      </c>
      <c r="G1114" s="3" t="s">
        <v>131</v>
      </c>
      <c r="H1114" s="2" t="s">
        <v>56</v>
      </c>
      <c r="I1114" s="2" t="s">
        <v>2743</v>
      </c>
      <c r="J1114" s="3" t="str">
        <f>HYPERLINK("https://www.boe.es/gazeta/dias/1831/09/27/pdfs/GMD-1831-119.pdf#page=6","Abrir facsímil")</f>
        <v>Abrir facsímil</v>
      </c>
      <c r="K1114" s="3" t="s">
        <v>58</v>
      </c>
    </row>
    <row r="1115" spans="1:11" ht="42" customHeight="1">
      <c r="A1115" s="2" t="s">
        <v>2744</v>
      </c>
      <c r="B1115" s="2" t="s">
        <v>2745</v>
      </c>
      <c r="C1115" s="2" t="s">
        <v>17</v>
      </c>
      <c r="D1115" s="2" t="s">
        <v>18</v>
      </c>
      <c r="E1115" s="5" t="s">
        <v>395</v>
      </c>
      <c r="F1115" s="3" t="s">
        <v>396</v>
      </c>
      <c r="G1115" s="3" t="s">
        <v>76</v>
      </c>
      <c r="H1115" s="2" t="s">
        <v>56</v>
      </c>
      <c r="I1115" s="2" t="s">
        <v>2746</v>
      </c>
      <c r="J1115" s="3" t="str">
        <f>HYPERLINK("https://www.boe.es/gazeta/dias/1831/10/20/pdfs/GMD-1831-129.pdf#page=5","Abrir facsímil")</f>
        <v>Abrir facsímil</v>
      </c>
      <c r="K1115" s="3" t="s">
        <v>58</v>
      </c>
    </row>
    <row r="1116" spans="1:11" ht="42" customHeight="1">
      <c r="A1116" s="2" t="s">
        <v>2747</v>
      </c>
      <c r="B1116" s="2" t="s">
        <v>2748</v>
      </c>
      <c r="C1116" s="2" t="s">
        <v>157</v>
      </c>
      <c r="D1116" s="2" t="s">
        <v>18</v>
      </c>
      <c r="E1116" s="5" t="s">
        <v>328</v>
      </c>
      <c r="F1116" s="3" t="s">
        <v>329</v>
      </c>
      <c r="G1116" s="3" t="s">
        <v>330</v>
      </c>
      <c r="H1116" s="2" t="s">
        <v>56</v>
      </c>
      <c r="I1116" s="2" t="s">
        <v>2749</v>
      </c>
      <c r="J1116" s="3" t="str">
        <f>HYPERLINK("https://www.boe.es/gazeta/dias/1831/12/08/pdfs/GMD-1831-150.pdf#page=4","Abrir facsímil")</f>
        <v>Abrir facsímil</v>
      </c>
      <c r="K1116" s="3" t="s">
        <v>58</v>
      </c>
    </row>
    <row r="1117" spans="1:11" ht="42" customHeight="1">
      <c r="A1117" s="2" t="s">
        <v>2750</v>
      </c>
      <c r="B1117" s="2" t="s">
        <v>2751</v>
      </c>
      <c r="C1117" s="2" t="s">
        <v>32</v>
      </c>
      <c r="D1117" s="2" t="s">
        <v>33</v>
      </c>
      <c r="E1117" s="5" t="s">
        <v>146</v>
      </c>
      <c r="F1117" s="3" t="s">
        <v>147</v>
      </c>
      <c r="G1117" s="3" t="s">
        <v>36</v>
      </c>
      <c r="H1117" s="2" t="s">
        <v>56</v>
      </c>
      <c r="I1117" s="2" t="s">
        <v>2752</v>
      </c>
      <c r="J1117" s="3" t="str">
        <f>HYPERLINK("https://www.boe.es/gazeta/dias/1831/12/13/pdfs/GMD-1831-153.pdf#page=1","Abrir facsímil")</f>
        <v>Abrir facsímil</v>
      </c>
      <c r="K1117" s="3" t="s">
        <v>58</v>
      </c>
    </row>
    <row r="1118" spans="1:11" ht="42" customHeight="1">
      <c r="A1118" s="2" t="s">
        <v>2753</v>
      </c>
      <c r="B1118" s="2" t="s">
        <v>2754</v>
      </c>
      <c r="C1118" s="2" t="s">
        <v>17</v>
      </c>
      <c r="D1118" s="2" t="s">
        <v>18</v>
      </c>
      <c r="E1118" s="5" t="s">
        <v>151</v>
      </c>
      <c r="F1118" s="3" t="s">
        <v>152</v>
      </c>
      <c r="G1118" s="3" t="s">
        <v>36</v>
      </c>
      <c r="H1118" s="2" t="s">
        <v>56</v>
      </c>
      <c r="I1118" s="2" t="s">
        <v>2755</v>
      </c>
      <c r="J1118" s="3" t="str">
        <f>HYPERLINK("https://www.boe.es/gazeta/dias/1831/06/14/pdfs/GMD-1831-73.pdf#page=1","Abrir facsímil")</f>
        <v>Abrir facsímil</v>
      </c>
      <c r="K1118" s="3" t="s">
        <v>58</v>
      </c>
    </row>
    <row r="1119" spans="1:11" ht="42" customHeight="1">
      <c r="A1119" s="2" t="s">
        <v>2756</v>
      </c>
      <c r="B1119" s="2" t="s">
        <v>2757</v>
      </c>
      <c r="C1119" s="2" t="s">
        <v>51</v>
      </c>
      <c r="D1119" s="2" t="s">
        <v>52</v>
      </c>
      <c r="E1119" s="5" t="s">
        <v>19</v>
      </c>
      <c r="F1119" s="3" t="s">
        <v>20</v>
      </c>
      <c r="G1119" s="3" t="s">
        <v>76</v>
      </c>
      <c r="H1119" s="2" t="s">
        <v>56</v>
      </c>
      <c r="I1119" s="2" t="s">
        <v>2758</v>
      </c>
      <c r="J1119" s="3" t="str">
        <f>HYPERLINK("https://www.boe.es/gazeta/dias/1831/05/14/pdfs/GMD-1831-60.pdf#page=5","Abrir facsímil")</f>
        <v>Abrir facsímil</v>
      </c>
      <c r="K1119" s="3" t="s">
        <v>58</v>
      </c>
    </row>
    <row r="1120" spans="1:11" ht="42" customHeight="1">
      <c r="A1120" s="2" t="s">
        <v>2759</v>
      </c>
      <c r="B1120" s="2" t="s">
        <v>2760</v>
      </c>
      <c r="C1120" s="2" t="s">
        <v>40</v>
      </c>
      <c r="D1120" s="2" t="s">
        <v>18</v>
      </c>
      <c r="E1120" s="5" t="s">
        <v>400</v>
      </c>
      <c r="F1120" s="3" t="s">
        <v>401</v>
      </c>
      <c r="G1120" s="3" t="s">
        <v>21</v>
      </c>
      <c r="H1120" s="2" t="s">
        <v>56</v>
      </c>
      <c r="I1120" s="2" t="s">
        <v>2761</v>
      </c>
      <c r="J1120" s="3" t="str">
        <f>HYPERLINK("https://www.boe.es/gazeta/dias/1831/11/01/pdfs/GMD-1831-134.pdf#page=4","Abrir facsímil")</f>
        <v>Abrir facsímil</v>
      </c>
      <c r="K1120" s="3" t="s">
        <v>58</v>
      </c>
    </row>
    <row r="1121" spans="1:11" ht="42" customHeight="1">
      <c r="A1121" s="2" t="s">
        <v>2762</v>
      </c>
      <c r="B1121" s="2" t="s">
        <v>2763</v>
      </c>
      <c r="C1121" s="2" t="s">
        <v>32</v>
      </c>
      <c r="D1121" s="2" t="s">
        <v>33</v>
      </c>
      <c r="E1121" s="5" t="s">
        <v>105</v>
      </c>
      <c r="F1121" s="3" t="s">
        <v>106</v>
      </c>
      <c r="G1121" s="3" t="s">
        <v>107</v>
      </c>
      <c r="H1121" s="2" t="s">
        <v>56</v>
      </c>
      <c r="I1121" s="2" t="s">
        <v>2764</v>
      </c>
      <c r="J1121" s="3" t="str">
        <f>HYPERLINK("https://www.boe.es/gazeta/dias/1831/07/05/pdfs/GMD-1831-82.pdf#page=4","Abrir facsímil")</f>
        <v>Abrir facsímil</v>
      </c>
      <c r="K1121" s="3" t="s">
        <v>58</v>
      </c>
    </row>
    <row r="1122" spans="1:11" ht="42" customHeight="1">
      <c r="A1122" s="2" t="s">
        <v>2762</v>
      </c>
      <c r="B1122" s="2" t="s">
        <v>2763</v>
      </c>
      <c r="C1122" s="2" t="s">
        <v>32</v>
      </c>
      <c r="D1122" s="2" t="s">
        <v>33</v>
      </c>
      <c r="E1122" s="5" t="s">
        <v>53</v>
      </c>
      <c r="F1122" s="3" t="s">
        <v>54</v>
      </c>
      <c r="G1122" s="3" t="s">
        <v>21</v>
      </c>
      <c r="H1122" s="2" t="s">
        <v>56</v>
      </c>
      <c r="I1122" s="2" t="s">
        <v>2765</v>
      </c>
      <c r="J1122" s="3" t="str">
        <f>HYPERLINK("https://www.boe.es/gazeta/dias/1831/10/29/pdfs/GMD-1831-133.pdf#page=4","Abrir facsímil")</f>
        <v>Abrir facsímil</v>
      </c>
      <c r="K1122" s="3" t="s">
        <v>58</v>
      </c>
    </row>
    <row r="1123" spans="1:11" ht="42" customHeight="1">
      <c r="A1123" s="2" t="s">
        <v>2766</v>
      </c>
      <c r="B1123" s="2" t="s">
        <v>2767</v>
      </c>
      <c r="C1123" s="2" t="s">
        <v>32</v>
      </c>
      <c r="D1123" s="2" t="s">
        <v>33</v>
      </c>
      <c r="E1123" s="5" t="s">
        <v>46</v>
      </c>
      <c r="F1123" s="3" t="s">
        <v>47</v>
      </c>
      <c r="G1123" s="3" t="s">
        <v>21</v>
      </c>
      <c r="H1123" s="2" t="s">
        <v>56</v>
      </c>
      <c r="I1123" s="2" t="s">
        <v>2768</v>
      </c>
      <c r="J1123" s="3" t="str">
        <f>HYPERLINK("https://www.boe.es/gazeta/dias/1831/09/01/pdfs/GMD-1831-107.pdf#page=4","Abrir facsímil")</f>
        <v>Abrir facsímil</v>
      </c>
      <c r="K1123" s="3" t="s">
        <v>58</v>
      </c>
    </row>
    <row r="1124" spans="1:11" ht="42" customHeight="1">
      <c r="A1124" s="2" t="s">
        <v>2769</v>
      </c>
      <c r="B1124" s="2" t="s">
        <v>2770</v>
      </c>
      <c r="C1124" s="2" t="s">
        <v>67</v>
      </c>
      <c r="D1124" s="2" t="s">
        <v>18</v>
      </c>
      <c r="E1124" s="5" t="s">
        <v>1031</v>
      </c>
      <c r="F1124" s="3" t="s">
        <v>1032</v>
      </c>
      <c r="G1124" s="3" t="s">
        <v>21</v>
      </c>
      <c r="H1124" s="2" t="s">
        <v>56</v>
      </c>
      <c r="I1124" s="2" t="s">
        <v>2771</v>
      </c>
      <c r="J1124" s="3" t="str">
        <f>HYPERLINK("https://www.boe.es/gazeta/dias/1831/05/10/pdfs/GMD-1831-58.pdf#page=4","Abrir facsímil")</f>
        <v>Abrir facsímil</v>
      </c>
      <c r="K1124" s="3" t="s">
        <v>58</v>
      </c>
    </row>
    <row r="1125" spans="1:11" ht="42" customHeight="1">
      <c r="A1125" s="2" t="s">
        <v>2772</v>
      </c>
      <c r="B1125" s="2" t="s">
        <v>2773</v>
      </c>
      <c r="C1125" s="2" t="s">
        <v>157</v>
      </c>
      <c r="D1125" s="2" t="s">
        <v>18</v>
      </c>
      <c r="E1125" s="5" t="s">
        <v>1606</v>
      </c>
      <c r="F1125" s="3" t="s">
        <v>1607</v>
      </c>
      <c r="G1125" s="3" t="s">
        <v>21</v>
      </c>
      <c r="H1125" s="2" t="s">
        <v>56</v>
      </c>
      <c r="I1125" s="2" t="s">
        <v>2774</v>
      </c>
      <c r="J1125" s="3" t="str">
        <f>HYPERLINK("https://www.boe.es/gazeta/dias/1831/04/21/pdfs/GMD-1831-50.pdf#page=4","Abrir facsímil")</f>
        <v>Abrir facsímil</v>
      </c>
      <c r="K1125" s="3" t="s">
        <v>58</v>
      </c>
    </row>
    <row r="1126" spans="1:11" ht="42" customHeight="1">
      <c r="A1126" s="2" t="s">
        <v>2775</v>
      </c>
      <c r="B1126" s="2" t="s">
        <v>2776</v>
      </c>
      <c r="C1126" s="2" t="s">
        <v>157</v>
      </c>
      <c r="D1126" s="2" t="s">
        <v>18</v>
      </c>
      <c r="E1126" s="5" t="s">
        <v>105</v>
      </c>
      <c r="F1126" s="3" t="s">
        <v>106</v>
      </c>
      <c r="G1126" s="3" t="s">
        <v>107</v>
      </c>
      <c r="H1126" s="2" t="s">
        <v>56</v>
      </c>
      <c r="I1126" s="2" t="s">
        <v>2777</v>
      </c>
      <c r="J1126" s="3" t="str">
        <f>HYPERLINK("https://www.boe.es/gazeta/dias/1831/07/05/pdfs/GMD-1831-82.pdf#page=4","Abrir facsímil")</f>
        <v>Abrir facsímil</v>
      </c>
      <c r="K1126" s="3" t="s">
        <v>58</v>
      </c>
    </row>
    <row r="1127" spans="1:11" ht="42" customHeight="1">
      <c r="A1127" s="2" t="s">
        <v>2778</v>
      </c>
      <c r="B1127" s="2" t="s">
        <v>2779</v>
      </c>
      <c r="C1127" s="2" t="s">
        <v>81</v>
      </c>
      <c r="D1127" s="2" t="s">
        <v>18</v>
      </c>
      <c r="E1127" s="5" t="s">
        <v>146</v>
      </c>
      <c r="F1127" s="3" t="s">
        <v>147</v>
      </c>
      <c r="G1127" s="3" t="s">
        <v>21</v>
      </c>
      <c r="H1127" s="2" t="s">
        <v>56</v>
      </c>
      <c r="I1127" s="2" t="s">
        <v>2780</v>
      </c>
      <c r="J1127" s="3" t="str">
        <f>HYPERLINK("https://www.boe.es/gazeta/dias/1831/12/13/pdfs/GMD-1831-153.pdf#page=4","Abrir facsímil")</f>
        <v>Abrir facsímil</v>
      </c>
      <c r="K1127" s="3" t="s">
        <v>58</v>
      </c>
    </row>
    <row r="1128" spans="1:11" ht="42" customHeight="1">
      <c r="A1128" s="2" t="s">
        <v>2781</v>
      </c>
      <c r="B1128" s="2" t="s">
        <v>2781</v>
      </c>
      <c r="C1128" s="2" t="s">
        <v>32</v>
      </c>
      <c r="D1128" s="2" t="s">
        <v>33</v>
      </c>
      <c r="E1128" s="5" t="s">
        <v>395</v>
      </c>
      <c r="F1128" s="3" t="s">
        <v>396</v>
      </c>
      <c r="G1128" s="3" t="s">
        <v>62</v>
      </c>
      <c r="H1128" s="2" t="s">
        <v>56</v>
      </c>
      <c r="I1128" s="2" t="s">
        <v>2782</v>
      </c>
      <c r="J1128" s="3" t="str">
        <f>HYPERLINK("https://www.boe.es/gazeta/dias/1831/10/20/pdfs/GMD-1831-129.pdf#page=2","Abrir facsímil")</f>
        <v>Abrir facsímil</v>
      </c>
      <c r="K1128" s="3" t="s">
        <v>58</v>
      </c>
    </row>
    <row r="1129" spans="1:11" ht="42" customHeight="1">
      <c r="A1129" s="2" t="s">
        <v>2783</v>
      </c>
      <c r="B1129" s="2" t="s">
        <v>2783</v>
      </c>
      <c r="C1129" s="2" t="s">
        <v>32</v>
      </c>
      <c r="D1129" s="2" t="s">
        <v>33</v>
      </c>
      <c r="E1129" s="5" t="s">
        <v>471</v>
      </c>
      <c r="F1129" s="3" t="s">
        <v>472</v>
      </c>
      <c r="G1129" s="3" t="s">
        <v>62</v>
      </c>
      <c r="H1129" s="2" t="s">
        <v>56</v>
      </c>
      <c r="I1129" s="2" t="s">
        <v>2784</v>
      </c>
      <c r="J1129" s="3" t="str">
        <f>HYPERLINK("https://www.boe.es/gazeta/dias/1831/05/12/pdfs/GMD-1831-59.pdf#page=2","Abrir facsímil")</f>
        <v>Abrir facsímil</v>
      </c>
      <c r="K1129" s="3" t="s">
        <v>58</v>
      </c>
    </row>
    <row r="1130" spans="1:11" ht="42" customHeight="1">
      <c r="A1130" s="2" t="s">
        <v>2785</v>
      </c>
      <c r="B1130" s="2" t="s">
        <v>2785</v>
      </c>
      <c r="C1130" s="2" t="s">
        <v>32</v>
      </c>
      <c r="D1130" s="2" t="s">
        <v>33</v>
      </c>
      <c r="E1130" s="5" t="s">
        <v>218</v>
      </c>
      <c r="F1130" s="3" t="s">
        <v>219</v>
      </c>
      <c r="G1130" s="3" t="s">
        <v>36</v>
      </c>
      <c r="H1130" s="2" t="s">
        <v>56</v>
      </c>
      <c r="I1130" s="2" t="s">
        <v>2786</v>
      </c>
      <c r="J1130" s="3" t="str">
        <f>HYPERLINK("https://www.boe.es/gazeta/dias/1831/09/03/pdfs/GMD-1831-108.pdf#page=1","Abrir facsímil")</f>
        <v>Abrir facsímil</v>
      </c>
      <c r="K1130" s="3" t="s">
        <v>58</v>
      </c>
    </row>
    <row r="1131" spans="1:11" ht="42" customHeight="1">
      <c r="A1131" s="2" t="s">
        <v>2787</v>
      </c>
      <c r="B1131" s="2" t="s">
        <v>2787</v>
      </c>
      <c r="C1131" s="2" t="s">
        <v>157</v>
      </c>
      <c r="D1131" s="2" t="s">
        <v>18</v>
      </c>
      <c r="E1131" s="5" t="s">
        <v>578</v>
      </c>
      <c r="F1131" s="3" t="s">
        <v>579</v>
      </c>
      <c r="G1131" s="3" t="s">
        <v>55</v>
      </c>
      <c r="H1131" s="2" t="s">
        <v>56</v>
      </c>
      <c r="I1131" s="2" t="s">
        <v>2788</v>
      </c>
      <c r="J1131" s="3" t="str">
        <f>HYPERLINK("https://www.boe.es/gazeta/dias/1831/11/17/pdfs/GMD-1831-141.pdf#page=3","Abrir facsímil")</f>
        <v>Abrir facsímil</v>
      </c>
      <c r="K1131" s="3" t="s">
        <v>58</v>
      </c>
    </row>
    <row r="1132" spans="1:11" ht="42" customHeight="1">
      <c r="A1132" s="2" t="s">
        <v>2789</v>
      </c>
      <c r="B1132" s="2" t="s">
        <v>2789</v>
      </c>
      <c r="C1132" s="2" t="s">
        <v>17</v>
      </c>
      <c r="D1132" s="2" t="s">
        <v>18</v>
      </c>
      <c r="E1132" s="5" t="s">
        <v>1111</v>
      </c>
      <c r="F1132" s="3" t="s">
        <v>1112</v>
      </c>
      <c r="G1132" s="3" t="s">
        <v>55</v>
      </c>
      <c r="H1132" s="2" t="s">
        <v>56</v>
      </c>
      <c r="I1132" s="2" t="s">
        <v>2790</v>
      </c>
      <c r="J1132" s="3" t="str">
        <f>HYPERLINK("https://www.boe.es/gazeta/dias/1831/11/08/pdfs/GMD-1831-137.pdf#page=3","Abrir facsímil")</f>
        <v>Abrir facsímil</v>
      </c>
      <c r="K1132" s="3" t="s">
        <v>58</v>
      </c>
    </row>
    <row r="1133" spans="1:11" ht="42" customHeight="1">
      <c r="A1133" s="2" t="s">
        <v>2791</v>
      </c>
      <c r="B1133" s="2" t="s">
        <v>2792</v>
      </c>
      <c r="C1133" s="2" t="s">
        <v>51</v>
      </c>
      <c r="D1133" s="2" t="s">
        <v>52</v>
      </c>
      <c r="E1133" s="5" t="s">
        <v>756</v>
      </c>
      <c r="F1133" s="3" t="s">
        <v>757</v>
      </c>
      <c r="G1133" s="3" t="s">
        <v>758</v>
      </c>
      <c r="H1133" s="2" t="s">
        <v>56</v>
      </c>
      <c r="I1133" s="2" t="s">
        <v>2793</v>
      </c>
      <c r="J1133" s="3" t="str">
        <f>HYPERLINK("https://www.boe.es/gazeta/dias/1831/10/18/pdfs/GMD-1831-128.pdf#page=4","Abrir facsímil")</f>
        <v>Abrir facsímil</v>
      </c>
      <c r="K1133" s="3" t="s">
        <v>58</v>
      </c>
    </row>
    <row r="1134" spans="1:11" ht="42" customHeight="1">
      <c r="A1134" s="2" t="s">
        <v>2794</v>
      </c>
      <c r="B1134" s="2" t="s">
        <v>2795</v>
      </c>
      <c r="C1134" s="2" t="s">
        <v>157</v>
      </c>
      <c r="D1134" s="2" t="s">
        <v>18</v>
      </c>
      <c r="E1134" s="5" t="s">
        <v>272</v>
      </c>
      <c r="F1134" s="3" t="s">
        <v>273</v>
      </c>
      <c r="G1134" s="3" t="s">
        <v>21</v>
      </c>
      <c r="H1134" s="2" t="s">
        <v>22</v>
      </c>
      <c r="I1134" s="2" t="s">
        <v>2796</v>
      </c>
      <c r="J1134" s="3" t="str">
        <f>HYPERLINK("https://www.boe.es/gazeta/dias/1831/06/28/pdfs/GMD-1831-79.pdf#page=4","Abrir facsímil")</f>
        <v>Abrir facsímil</v>
      </c>
      <c r="K1134" s="3" t="s">
        <v>24</v>
      </c>
    </row>
    <row r="1135" spans="1:11" ht="42" customHeight="1">
      <c r="A1135" s="2" t="s">
        <v>2797</v>
      </c>
      <c r="B1135" s="2" t="s">
        <v>2797</v>
      </c>
      <c r="C1135" s="2" t="s">
        <v>32</v>
      </c>
      <c r="D1135" s="2" t="s">
        <v>33</v>
      </c>
      <c r="E1135" s="5" t="s">
        <v>1733</v>
      </c>
      <c r="F1135" s="3" t="s">
        <v>1734</v>
      </c>
      <c r="G1135" s="3" t="s">
        <v>62</v>
      </c>
      <c r="H1135" s="2" t="s">
        <v>56</v>
      </c>
      <c r="I1135" s="2" t="s">
        <v>2798</v>
      </c>
      <c r="J1135" s="3" t="str">
        <f>HYPERLINK("https://www.boe.es/gazeta/dias/1831/06/11/pdfs/GMD-1831-72.pdf#page=2","Abrir facsímil")</f>
        <v>Abrir facsímil</v>
      </c>
      <c r="K1135" s="3" t="s">
        <v>58</v>
      </c>
    </row>
    <row r="1136" spans="1:11" ht="42" customHeight="1">
      <c r="A1136" s="2" t="s">
        <v>2799</v>
      </c>
      <c r="B1136" s="2" t="s">
        <v>2799</v>
      </c>
      <c r="C1136" s="2" t="s">
        <v>32</v>
      </c>
      <c r="D1136" s="2" t="s">
        <v>33</v>
      </c>
      <c r="E1136" s="5" t="s">
        <v>197</v>
      </c>
      <c r="F1136" s="3" t="s">
        <v>198</v>
      </c>
      <c r="G1136" s="3" t="s">
        <v>1087</v>
      </c>
      <c r="H1136" s="2" t="s">
        <v>56</v>
      </c>
      <c r="I1136" s="2" t="s">
        <v>2800</v>
      </c>
      <c r="J1136" s="3" t="str">
        <f>HYPERLINK("https://www.boe.es/gazeta/dias/1831/02/08/pdfs/GMD-1831-17.pdf#page=2","Abrir facsímil")</f>
        <v>Abrir facsímil</v>
      </c>
      <c r="K1136" s="3" t="s">
        <v>58</v>
      </c>
    </row>
    <row r="1137" spans="1:11" ht="42" customHeight="1">
      <c r="A1137" s="2" t="s">
        <v>2801</v>
      </c>
      <c r="B1137" s="2" t="s">
        <v>2802</v>
      </c>
      <c r="C1137" s="2" t="s">
        <v>51</v>
      </c>
      <c r="D1137" s="2" t="s">
        <v>52</v>
      </c>
      <c r="E1137" s="5" t="s">
        <v>738</v>
      </c>
      <c r="F1137" s="3" t="s">
        <v>739</v>
      </c>
      <c r="G1137" s="3" t="s">
        <v>62</v>
      </c>
      <c r="H1137" s="2" t="s">
        <v>56</v>
      </c>
      <c r="I1137" s="2" t="s">
        <v>2803</v>
      </c>
      <c r="J1137" s="3" t="str">
        <f>HYPERLINK("https://www.boe.es/gazeta/dias/1831/01/15/pdfs/GMD-1831-7.pdf#page=2","Abrir facsímil")</f>
        <v>Abrir facsímil</v>
      </c>
      <c r="K1137" s="3" t="s">
        <v>58</v>
      </c>
    </row>
    <row r="1138" spans="1:11" ht="42" customHeight="1">
      <c r="A1138" s="2" t="s">
        <v>2804</v>
      </c>
      <c r="B1138" s="2" t="s">
        <v>2805</v>
      </c>
      <c r="C1138" s="2" t="s">
        <v>157</v>
      </c>
      <c r="D1138" s="2" t="s">
        <v>18</v>
      </c>
      <c r="E1138" s="5" t="s">
        <v>1031</v>
      </c>
      <c r="F1138" s="3" t="s">
        <v>1032</v>
      </c>
      <c r="G1138" s="3" t="s">
        <v>21</v>
      </c>
      <c r="H1138" s="2" t="s">
        <v>56</v>
      </c>
      <c r="I1138" s="2" t="s">
        <v>2806</v>
      </c>
      <c r="J1138" s="3" t="str">
        <f>HYPERLINK("https://www.boe.es/gazeta/dias/1831/05/10/pdfs/GMD-1831-58.pdf#page=4","Abrir facsímil")</f>
        <v>Abrir facsímil</v>
      </c>
      <c r="K1138" s="3" t="s">
        <v>58</v>
      </c>
    </row>
    <row r="1139" spans="1:11" ht="42" customHeight="1">
      <c r="A1139" s="2" t="s">
        <v>2807</v>
      </c>
      <c r="B1139" s="2" t="s">
        <v>2808</v>
      </c>
      <c r="C1139" s="2" t="s">
        <v>81</v>
      </c>
      <c r="D1139" s="2" t="s">
        <v>18</v>
      </c>
      <c r="E1139" s="5" t="s">
        <v>347</v>
      </c>
      <c r="F1139" s="3" t="s">
        <v>348</v>
      </c>
      <c r="G1139" s="3" t="s">
        <v>21</v>
      </c>
      <c r="H1139" s="2" t="s">
        <v>22</v>
      </c>
      <c r="I1139" s="2" t="s">
        <v>2809</v>
      </c>
      <c r="J1139" s="3" t="str">
        <f>HYPERLINK("https://www.boe.es/gazeta/dias/1831/07/07/pdfs/GMD-1831-83.pdf#page=4","Abrir facsímil")</f>
        <v>Abrir facsímil</v>
      </c>
      <c r="K1139" s="3" t="s">
        <v>24</v>
      </c>
    </row>
    <row r="1140" spans="1:11" ht="42" customHeight="1">
      <c r="A1140" s="2" t="s">
        <v>2810</v>
      </c>
      <c r="B1140" s="2" t="s">
        <v>2811</v>
      </c>
      <c r="C1140" s="2" t="s">
        <v>51</v>
      </c>
      <c r="D1140" s="2" t="s">
        <v>52</v>
      </c>
      <c r="E1140" s="5" t="s">
        <v>1585</v>
      </c>
      <c r="F1140" s="3" t="s">
        <v>1586</v>
      </c>
      <c r="G1140" s="3" t="s">
        <v>55</v>
      </c>
      <c r="H1140" s="2" t="s">
        <v>56</v>
      </c>
      <c r="I1140" s="2" t="s">
        <v>2812</v>
      </c>
      <c r="J1140" s="3" t="str">
        <f>HYPERLINK("https://www.boe.es/gazeta/dias/1831/12/24/pdfs/GMD-1831-159.pdf#page=3","Abrir facsímil")</f>
        <v>Abrir facsímil</v>
      </c>
      <c r="K1140" s="3" t="s">
        <v>58</v>
      </c>
    </row>
    <row r="1141" spans="1:11" ht="42" customHeight="1">
      <c r="A1141" s="2" t="s">
        <v>2813</v>
      </c>
      <c r="B1141" s="2" t="s">
        <v>2814</v>
      </c>
      <c r="C1141" s="2" t="s">
        <v>17</v>
      </c>
      <c r="D1141" s="2" t="s">
        <v>18</v>
      </c>
      <c r="E1141" s="5" t="s">
        <v>822</v>
      </c>
      <c r="F1141" s="3" t="s">
        <v>823</v>
      </c>
      <c r="G1141" s="3" t="s">
        <v>21</v>
      </c>
      <c r="H1141" s="2" t="s">
        <v>56</v>
      </c>
      <c r="I1141" s="2" t="s">
        <v>2815</v>
      </c>
      <c r="J1141" s="3" t="str">
        <f>HYPERLINK("https://www.boe.es/gazeta/dias/1831/09/08/pdfs/GMD-1831-111.pdf#page=4","Abrir facsímil")</f>
        <v>Abrir facsímil</v>
      </c>
      <c r="K1141" s="3" t="s">
        <v>58</v>
      </c>
    </row>
    <row r="1142" spans="1:11" ht="42" customHeight="1">
      <c r="A1142" s="2" t="s">
        <v>2816</v>
      </c>
      <c r="B1142" s="2" t="s">
        <v>2816</v>
      </c>
      <c r="C1142" s="2" t="s">
        <v>32</v>
      </c>
      <c r="D1142" s="2" t="s">
        <v>33</v>
      </c>
      <c r="E1142" s="5" t="s">
        <v>471</v>
      </c>
      <c r="F1142" s="3" t="s">
        <v>472</v>
      </c>
      <c r="G1142" s="3" t="s">
        <v>55</v>
      </c>
      <c r="H1142" s="2" t="s">
        <v>56</v>
      </c>
      <c r="I1142" s="2" t="s">
        <v>2817</v>
      </c>
      <c r="J1142" s="3" t="str">
        <f>HYPERLINK("https://www.boe.es/gazeta/dias/1831/05/12/pdfs/GMD-1831-59.pdf#page=3","Abrir facsímil")</f>
        <v>Abrir facsímil</v>
      </c>
      <c r="K1142" s="3" t="s">
        <v>58</v>
      </c>
    </row>
    <row r="1143" spans="1:11" ht="42" customHeight="1">
      <c r="A1143" s="2" t="s">
        <v>2818</v>
      </c>
      <c r="B1143" s="2" t="s">
        <v>2818</v>
      </c>
      <c r="C1143" s="2" t="s">
        <v>32</v>
      </c>
      <c r="D1143" s="2" t="s">
        <v>33</v>
      </c>
      <c r="E1143" s="5" t="s">
        <v>91</v>
      </c>
      <c r="F1143" s="3" t="s">
        <v>92</v>
      </c>
      <c r="G1143" s="3" t="s">
        <v>93</v>
      </c>
      <c r="H1143" s="2" t="s">
        <v>56</v>
      </c>
      <c r="I1143" s="2" t="s">
        <v>2819</v>
      </c>
      <c r="J1143" s="3" t="str">
        <f>HYPERLINK("https://www.boe.es/gazeta/dias/1831/10/06/pdfs/GMD-1831-123.pdf#page=2","Abrir facsímil")</f>
        <v>Abrir facsímil</v>
      </c>
      <c r="K1143" s="3" t="s">
        <v>58</v>
      </c>
    </row>
    <row r="1144" spans="1:11" ht="42" customHeight="1">
      <c r="A1144" s="2" t="s">
        <v>2820</v>
      </c>
      <c r="B1144" s="2" t="s">
        <v>2820</v>
      </c>
      <c r="C1144" s="2" t="s">
        <v>32</v>
      </c>
      <c r="D1144" s="2" t="s">
        <v>33</v>
      </c>
      <c r="E1144" s="5" t="s">
        <v>1852</v>
      </c>
      <c r="F1144" s="3" t="s">
        <v>1853</v>
      </c>
      <c r="G1144" s="3" t="s">
        <v>36</v>
      </c>
      <c r="H1144" s="2" t="s">
        <v>56</v>
      </c>
      <c r="I1144" s="2" t="s">
        <v>2821</v>
      </c>
      <c r="J1144" s="3" t="str">
        <f>HYPERLINK("https://www.boe.es/gazeta/dias/1831/01/06/pdfs/GMD-1831-3.pdf#page=1","Abrir facsímil")</f>
        <v>Abrir facsímil</v>
      </c>
      <c r="K1144" s="3" t="s">
        <v>58</v>
      </c>
    </row>
    <row r="1145" spans="1:11" ht="42" customHeight="1">
      <c r="A1145" s="2" t="s">
        <v>2822</v>
      </c>
      <c r="B1145" s="2" t="s">
        <v>2822</v>
      </c>
      <c r="C1145" s="2" t="s">
        <v>157</v>
      </c>
      <c r="D1145" s="2" t="s">
        <v>18</v>
      </c>
      <c r="E1145" s="5" t="s">
        <v>429</v>
      </c>
      <c r="F1145" s="3" t="s">
        <v>430</v>
      </c>
      <c r="G1145" s="3" t="s">
        <v>1799</v>
      </c>
      <c r="H1145" s="2" t="s">
        <v>56</v>
      </c>
      <c r="I1145" s="2" t="s">
        <v>2823</v>
      </c>
      <c r="J1145" s="3" t="str">
        <f>HYPERLINK("https://www.boe.es/gazeta/dias/1831/05/07/pdfs/GMD-1831-57.pdf#page=2","Abrir facsímil")</f>
        <v>Abrir facsímil</v>
      </c>
      <c r="K1145" s="3" t="s">
        <v>58</v>
      </c>
    </row>
    <row r="1146" spans="1:11" ht="42" customHeight="1">
      <c r="A1146" s="2" t="s">
        <v>2824</v>
      </c>
      <c r="B1146" s="2" t="s">
        <v>2825</v>
      </c>
      <c r="C1146" s="2" t="s">
        <v>51</v>
      </c>
      <c r="D1146" s="2" t="s">
        <v>52</v>
      </c>
      <c r="E1146" s="5" t="s">
        <v>568</v>
      </c>
      <c r="F1146" s="3" t="s">
        <v>569</v>
      </c>
      <c r="G1146" s="3" t="s">
        <v>21</v>
      </c>
      <c r="H1146" s="2" t="s">
        <v>56</v>
      </c>
      <c r="I1146" s="2" t="s">
        <v>2826</v>
      </c>
      <c r="J1146" s="3" t="str">
        <f>HYPERLINK("https://www.boe.es/gazeta/dias/1831/12/17/pdfs/GMD-1831-156.pdf#page=4","Abrir facsímil")</f>
        <v>Abrir facsímil</v>
      </c>
      <c r="K1146" s="3" t="s">
        <v>58</v>
      </c>
    </row>
    <row r="1147" spans="1:11" ht="42" customHeight="1">
      <c r="A1147" s="2" t="s">
        <v>2827</v>
      </c>
      <c r="B1147" s="2" t="s">
        <v>2827</v>
      </c>
      <c r="C1147" s="2" t="s">
        <v>40</v>
      </c>
      <c r="D1147" s="2" t="s">
        <v>18</v>
      </c>
      <c r="E1147" s="5" t="s">
        <v>1004</v>
      </c>
      <c r="F1147" s="3" t="s">
        <v>1005</v>
      </c>
      <c r="G1147" s="3" t="s">
        <v>55</v>
      </c>
      <c r="H1147" s="2" t="s">
        <v>56</v>
      </c>
      <c r="I1147" s="2" t="s">
        <v>2828</v>
      </c>
      <c r="J1147" s="3" t="str">
        <f>HYPERLINK("https://www.boe.es/gazeta/dias/1831/02/05/pdfs/GMD-1831-16.pdf#page=3","Abrir facsímil")</f>
        <v>Abrir facsímil</v>
      </c>
      <c r="K1147" s="3" t="s">
        <v>58</v>
      </c>
    </row>
    <row r="1148" spans="1:11" ht="42" customHeight="1">
      <c r="A1148" s="2" t="s">
        <v>2827</v>
      </c>
      <c r="B1148" s="2" t="s">
        <v>2827</v>
      </c>
      <c r="C1148" s="2" t="s">
        <v>32</v>
      </c>
      <c r="D1148" s="2" t="s">
        <v>33</v>
      </c>
      <c r="E1148" s="5" t="s">
        <v>190</v>
      </c>
      <c r="F1148" s="3" t="s">
        <v>191</v>
      </c>
      <c r="G1148" s="3" t="s">
        <v>62</v>
      </c>
      <c r="H1148" s="2" t="s">
        <v>56</v>
      </c>
      <c r="I1148" s="2" t="s">
        <v>2829</v>
      </c>
      <c r="J1148" s="3" t="str">
        <f>HYPERLINK("https://www.boe.es/gazeta/dias/1831/02/12/pdfs/GMD-1831-19.pdf#page=2","Abrir facsímil")</f>
        <v>Abrir facsímil</v>
      </c>
      <c r="K1148" s="3" t="s">
        <v>58</v>
      </c>
    </row>
    <row r="1149" spans="1:11" ht="42" customHeight="1">
      <c r="A1149" s="2" t="s">
        <v>2827</v>
      </c>
      <c r="B1149" s="2" t="s">
        <v>2827</v>
      </c>
      <c r="C1149" s="2" t="s">
        <v>40</v>
      </c>
      <c r="D1149" s="2" t="s">
        <v>18</v>
      </c>
      <c r="E1149" s="5" t="s">
        <v>539</v>
      </c>
      <c r="F1149" s="3" t="s">
        <v>540</v>
      </c>
      <c r="G1149" s="3" t="s">
        <v>62</v>
      </c>
      <c r="H1149" s="2" t="s">
        <v>56</v>
      </c>
      <c r="I1149" s="2" t="s">
        <v>2830</v>
      </c>
      <c r="J1149" s="3" t="str">
        <f>HYPERLINK("https://www.boe.es/gazeta/dias/1831/03/01/pdfs/GMD-1831-26.pdf#page=2","Abrir facsímil")</f>
        <v>Abrir facsímil</v>
      </c>
      <c r="K1149" s="3" t="s">
        <v>58</v>
      </c>
    </row>
    <row r="1150" spans="1:11" ht="42" customHeight="1">
      <c r="A1150" s="2" t="s">
        <v>2827</v>
      </c>
      <c r="B1150" s="2" t="s">
        <v>2827</v>
      </c>
      <c r="C1150" s="2" t="s">
        <v>32</v>
      </c>
      <c r="D1150" s="2" t="s">
        <v>33</v>
      </c>
      <c r="E1150" s="5" t="s">
        <v>391</v>
      </c>
      <c r="F1150" s="3" t="s">
        <v>392</v>
      </c>
      <c r="G1150" s="3" t="s">
        <v>55</v>
      </c>
      <c r="H1150" s="2" t="s">
        <v>56</v>
      </c>
      <c r="I1150" s="2" t="s">
        <v>2831</v>
      </c>
      <c r="J1150" s="3" t="str">
        <f>HYPERLINK("https://www.boe.es/gazeta/dias/1831/03/15/pdfs/GMD-1831-34.pdf#page=3","Abrir facsímil")</f>
        <v>Abrir facsímil</v>
      </c>
      <c r="K1150" s="3" t="s">
        <v>58</v>
      </c>
    </row>
    <row r="1151" spans="1:11" ht="42" customHeight="1">
      <c r="A1151" s="2" t="s">
        <v>2827</v>
      </c>
      <c r="B1151" s="2" t="s">
        <v>2827</v>
      </c>
      <c r="C1151" s="2" t="s">
        <v>17</v>
      </c>
      <c r="D1151" s="2" t="s">
        <v>18</v>
      </c>
      <c r="E1151" s="5" t="s">
        <v>1138</v>
      </c>
      <c r="F1151" s="3" t="s">
        <v>1139</v>
      </c>
      <c r="G1151" s="3" t="s">
        <v>62</v>
      </c>
      <c r="H1151" s="2" t="s">
        <v>56</v>
      </c>
      <c r="I1151" s="2" t="s">
        <v>2832</v>
      </c>
      <c r="J1151" s="3" t="str">
        <f>HYPERLINK("https://www.boe.es/gazeta/dias/1831/03/17/pdfs/GMD-1831-35.pdf#page=2","Abrir facsímil")</f>
        <v>Abrir facsímil</v>
      </c>
      <c r="K1151" s="3" t="s">
        <v>58</v>
      </c>
    </row>
    <row r="1152" spans="1:11" ht="42" customHeight="1">
      <c r="A1152" s="2" t="s">
        <v>2827</v>
      </c>
      <c r="B1152" s="2" t="s">
        <v>2827</v>
      </c>
      <c r="C1152" s="2" t="s">
        <v>32</v>
      </c>
      <c r="D1152" s="2" t="s">
        <v>33</v>
      </c>
      <c r="E1152" s="5" t="s">
        <v>292</v>
      </c>
      <c r="F1152" s="3" t="s">
        <v>293</v>
      </c>
      <c r="G1152" s="3" t="s">
        <v>1245</v>
      </c>
      <c r="H1152" s="2" t="s">
        <v>56</v>
      </c>
      <c r="I1152" s="2" t="s">
        <v>2833</v>
      </c>
      <c r="J1152" s="3" t="str">
        <f>HYPERLINK("https://www.boe.es/gazeta/dias/1831/04/07/pdfs/GMD-1831-44.pdf#page=2","Abrir facsímil")</f>
        <v>Abrir facsímil</v>
      </c>
      <c r="K1152" s="3" t="s">
        <v>58</v>
      </c>
    </row>
    <row r="1153" spans="1:11" ht="42" customHeight="1">
      <c r="A1153" s="2" t="s">
        <v>2827</v>
      </c>
      <c r="B1153" s="2" t="s">
        <v>2827</v>
      </c>
      <c r="C1153" s="2" t="s">
        <v>32</v>
      </c>
      <c r="D1153" s="2" t="s">
        <v>33</v>
      </c>
      <c r="E1153" s="5" t="s">
        <v>997</v>
      </c>
      <c r="F1153" s="3" t="s">
        <v>998</v>
      </c>
      <c r="G1153" s="3" t="s">
        <v>36</v>
      </c>
      <c r="H1153" s="2" t="s">
        <v>56</v>
      </c>
      <c r="I1153" s="2" t="s">
        <v>2834</v>
      </c>
      <c r="J1153" s="3" t="str">
        <f>HYPERLINK("https://www.boe.es/gazeta/dias/1831/04/14/pdfs/GMD-1831-47.pdf#page=1","Abrir facsímil")</f>
        <v>Abrir facsímil</v>
      </c>
      <c r="K1153" s="3" t="s">
        <v>58</v>
      </c>
    </row>
    <row r="1154" spans="1:11" ht="42" customHeight="1">
      <c r="A1154" s="2" t="s">
        <v>2827</v>
      </c>
      <c r="B1154" s="2" t="s">
        <v>2827</v>
      </c>
      <c r="C1154" s="2" t="s">
        <v>655</v>
      </c>
      <c r="D1154" s="2" t="s">
        <v>18</v>
      </c>
      <c r="E1154" s="5" t="s">
        <v>122</v>
      </c>
      <c r="F1154" s="3" t="s">
        <v>123</v>
      </c>
      <c r="G1154" s="3" t="s">
        <v>2835</v>
      </c>
      <c r="H1154" s="2" t="s">
        <v>56</v>
      </c>
      <c r="I1154" s="2" t="s">
        <v>2836</v>
      </c>
      <c r="J1154" s="3" t="str">
        <f>HYPERLINK("https://www.boe.es/gazeta/dias/1831/04/16/pdfs/GMD-1831-48.pdf#page=2","Abrir facsímil")</f>
        <v>Abrir facsímil</v>
      </c>
      <c r="K1154" s="3" t="s">
        <v>58</v>
      </c>
    </row>
    <row r="1155" spans="1:11" ht="42" customHeight="1">
      <c r="A1155" s="2" t="s">
        <v>2837</v>
      </c>
      <c r="B1155" s="2" t="s">
        <v>2837</v>
      </c>
      <c r="C1155" s="2" t="s">
        <v>17</v>
      </c>
      <c r="D1155" s="2" t="s">
        <v>18</v>
      </c>
      <c r="E1155" s="5" t="s">
        <v>439</v>
      </c>
      <c r="F1155" s="3" t="s">
        <v>440</v>
      </c>
      <c r="G1155" s="3" t="s">
        <v>833</v>
      </c>
      <c r="H1155" s="2" t="s">
        <v>56</v>
      </c>
      <c r="I1155" s="2" t="s">
        <v>2838</v>
      </c>
      <c r="J1155" s="3" t="str">
        <f>HYPERLINK("https://www.boe.es/gazeta/dias/1831/05/03/pdfs/GMD-1831-55.pdf#page=2","Abrir facsímil")</f>
        <v>Abrir facsímil</v>
      </c>
      <c r="K1155" s="3" t="s">
        <v>58</v>
      </c>
    </row>
    <row r="1156" spans="1:11" ht="42" customHeight="1">
      <c r="A1156" s="2" t="s">
        <v>2827</v>
      </c>
      <c r="B1156" s="2" t="s">
        <v>2827</v>
      </c>
      <c r="C1156" s="2" t="s">
        <v>32</v>
      </c>
      <c r="D1156" s="2" t="s">
        <v>33</v>
      </c>
      <c r="E1156" s="5" t="s">
        <v>439</v>
      </c>
      <c r="F1156" s="3" t="s">
        <v>440</v>
      </c>
      <c r="G1156" s="3" t="s">
        <v>55</v>
      </c>
      <c r="H1156" s="2" t="s">
        <v>56</v>
      </c>
      <c r="I1156" s="2" t="s">
        <v>2839</v>
      </c>
      <c r="J1156" s="3" t="str">
        <f>HYPERLINK("https://www.boe.es/gazeta/dias/1831/05/03/pdfs/GMD-1831-55.pdf#page=3","Abrir facsímil")</f>
        <v>Abrir facsímil</v>
      </c>
      <c r="K1156" s="3" t="s">
        <v>58</v>
      </c>
    </row>
    <row r="1157" spans="1:11" ht="42" customHeight="1">
      <c r="A1157" s="2" t="s">
        <v>2827</v>
      </c>
      <c r="B1157" s="2" t="s">
        <v>2827</v>
      </c>
      <c r="C1157" s="2" t="s">
        <v>17</v>
      </c>
      <c r="D1157" s="2" t="s">
        <v>18</v>
      </c>
      <c r="E1157" s="5" t="s">
        <v>1562</v>
      </c>
      <c r="F1157" s="3" t="s">
        <v>1563</v>
      </c>
      <c r="G1157" s="3" t="s">
        <v>55</v>
      </c>
      <c r="H1157" s="2" t="s">
        <v>56</v>
      </c>
      <c r="I1157" s="2" t="s">
        <v>2840</v>
      </c>
      <c r="J1157" s="3" t="str">
        <f>HYPERLINK("https://www.boe.es/gazeta/dias/1831/05/17/pdfs/GMD-1831-61.pdf#page=3","Abrir facsímil")</f>
        <v>Abrir facsímil</v>
      </c>
      <c r="K1157" s="3" t="s">
        <v>58</v>
      </c>
    </row>
    <row r="1158" spans="1:11" ht="42" customHeight="1">
      <c r="A1158" s="2" t="s">
        <v>2827</v>
      </c>
      <c r="B1158" s="2" t="s">
        <v>2827</v>
      </c>
      <c r="C1158" s="2" t="s">
        <v>17</v>
      </c>
      <c r="D1158" s="2" t="s">
        <v>18</v>
      </c>
      <c r="E1158" s="5" t="s">
        <v>1225</v>
      </c>
      <c r="F1158" s="3" t="s">
        <v>1226</v>
      </c>
      <c r="G1158" s="3" t="s">
        <v>55</v>
      </c>
      <c r="H1158" s="2" t="s">
        <v>56</v>
      </c>
      <c r="I1158" s="2" t="s">
        <v>2841</v>
      </c>
      <c r="J1158" s="3" t="str">
        <f>HYPERLINK("https://www.boe.es/gazeta/dias/1831/05/24/pdfs/GMD-1831-64.pdf#page=3","Abrir facsímil")</f>
        <v>Abrir facsímil</v>
      </c>
      <c r="K1158" s="3" t="s">
        <v>58</v>
      </c>
    </row>
    <row r="1159" spans="1:11" ht="42" customHeight="1">
      <c r="A1159" s="2" t="s">
        <v>2827</v>
      </c>
      <c r="B1159" s="2" t="s">
        <v>2827</v>
      </c>
      <c r="C1159" s="2" t="s">
        <v>32</v>
      </c>
      <c r="D1159" s="2" t="s">
        <v>33</v>
      </c>
      <c r="E1159" s="5" t="s">
        <v>670</v>
      </c>
      <c r="F1159" s="3" t="s">
        <v>671</v>
      </c>
      <c r="G1159" s="3" t="s">
        <v>55</v>
      </c>
      <c r="H1159" s="2" t="s">
        <v>56</v>
      </c>
      <c r="I1159" s="2" t="s">
        <v>2842</v>
      </c>
      <c r="J1159" s="3" t="str">
        <f>HYPERLINK("https://www.boe.es/gazeta/dias/1831/06/09/pdfs/GMD-1831-71.pdf#page=3","Abrir facsímil")</f>
        <v>Abrir facsímil</v>
      </c>
      <c r="K1159" s="3" t="s">
        <v>58</v>
      </c>
    </row>
    <row r="1160" spans="1:11" ht="42" customHeight="1">
      <c r="A1160" s="2" t="s">
        <v>2827</v>
      </c>
      <c r="B1160" s="2" t="s">
        <v>2827</v>
      </c>
      <c r="C1160" s="2" t="s">
        <v>17</v>
      </c>
      <c r="D1160" s="2" t="s">
        <v>18</v>
      </c>
      <c r="E1160" s="5" t="s">
        <v>1733</v>
      </c>
      <c r="F1160" s="3" t="s">
        <v>1734</v>
      </c>
      <c r="G1160" s="3" t="s">
        <v>55</v>
      </c>
      <c r="H1160" s="2" t="s">
        <v>56</v>
      </c>
      <c r="I1160" s="2" t="s">
        <v>2843</v>
      </c>
      <c r="J1160" s="3" t="str">
        <f>HYPERLINK("https://www.boe.es/gazeta/dias/1831/06/11/pdfs/GMD-1831-72.pdf#page=3","Abrir facsímil")</f>
        <v>Abrir facsímil</v>
      </c>
      <c r="K1160" s="3" t="s">
        <v>58</v>
      </c>
    </row>
    <row r="1161" spans="1:11" ht="42" customHeight="1">
      <c r="A1161" s="2" t="s">
        <v>2827</v>
      </c>
      <c r="B1161" s="2" t="s">
        <v>2827</v>
      </c>
      <c r="C1161" s="2" t="s">
        <v>32</v>
      </c>
      <c r="D1161" s="2" t="s">
        <v>33</v>
      </c>
      <c r="E1161" s="5" t="s">
        <v>272</v>
      </c>
      <c r="F1161" s="3" t="s">
        <v>273</v>
      </c>
      <c r="G1161" s="3" t="s">
        <v>62</v>
      </c>
      <c r="H1161" s="2" t="s">
        <v>56</v>
      </c>
      <c r="I1161" s="2" t="s">
        <v>2844</v>
      </c>
      <c r="J1161" s="3" t="str">
        <f>HYPERLINK("https://www.boe.es/gazeta/dias/1831/06/28/pdfs/GMD-1831-79.pdf#page=2","Abrir facsímil")</f>
        <v>Abrir facsímil</v>
      </c>
      <c r="K1161" s="3" t="s">
        <v>58</v>
      </c>
    </row>
    <row r="1162" spans="1:11" ht="42" customHeight="1">
      <c r="A1162" s="2" t="s">
        <v>2827</v>
      </c>
      <c r="B1162" s="2" t="s">
        <v>2827</v>
      </c>
      <c r="C1162" s="2" t="s">
        <v>32</v>
      </c>
      <c r="D1162" s="2" t="s">
        <v>33</v>
      </c>
      <c r="E1162" s="5" t="s">
        <v>41</v>
      </c>
      <c r="F1162" s="3" t="s">
        <v>42</v>
      </c>
      <c r="G1162" s="3" t="s">
        <v>76</v>
      </c>
      <c r="H1162" s="2" t="s">
        <v>56</v>
      </c>
      <c r="I1162" s="2" t="s">
        <v>2845</v>
      </c>
      <c r="J1162" s="3" t="str">
        <f>HYPERLINK("https://www.boe.es/gazeta/dias/1831/07/14/pdfs/GMD-1831-86.pdf#page=5","Abrir facsímil")</f>
        <v>Abrir facsímil</v>
      </c>
      <c r="K1162" s="3" t="s">
        <v>58</v>
      </c>
    </row>
    <row r="1163" spans="1:11" ht="42" customHeight="1">
      <c r="A1163" s="2" t="s">
        <v>2827</v>
      </c>
      <c r="B1163" s="2" t="s">
        <v>2827</v>
      </c>
      <c r="C1163" s="2" t="s">
        <v>40</v>
      </c>
      <c r="D1163" s="2" t="s">
        <v>18</v>
      </c>
      <c r="E1163" s="5" t="s">
        <v>1404</v>
      </c>
      <c r="F1163" s="3" t="s">
        <v>1405</v>
      </c>
      <c r="G1163" s="3" t="s">
        <v>55</v>
      </c>
      <c r="H1163" s="2" t="s">
        <v>56</v>
      </c>
      <c r="I1163" s="2" t="s">
        <v>2846</v>
      </c>
      <c r="J1163" s="3" t="str">
        <f>HYPERLINK("https://www.boe.es/gazeta/dias/1831/08/02/pdfs/GMD-1831-94.pdf#page=3","Abrir facsímil")</f>
        <v>Abrir facsímil</v>
      </c>
      <c r="K1163" s="3" t="s">
        <v>58</v>
      </c>
    </row>
    <row r="1164" spans="1:11" ht="42" customHeight="1">
      <c r="A1164" s="2" t="s">
        <v>2827</v>
      </c>
      <c r="B1164" s="2" t="s">
        <v>2827</v>
      </c>
      <c r="C1164" s="2" t="s">
        <v>67</v>
      </c>
      <c r="D1164" s="2" t="s">
        <v>18</v>
      </c>
      <c r="E1164" s="5" t="s">
        <v>78</v>
      </c>
      <c r="F1164" s="3" t="s">
        <v>79</v>
      </c>
      <c r="G1164" s="3" t="s">
        <v>55</v>
      </c>
      <c r="H1164" s="2" t="s">
        <v>56</v>
      </c>
      <c r="I1164" s="2" t="s">
        <v>2847</v>
      </c>
      <c r="J1164" s="3" t="str">
        <f>HYPERLINK("https://www.boe.es/gazeta/dias/1831/08/11/pdfs/GMD-1831-98.pdf#page=3","Abrir facsímil")</f>
        <v>Abrir facsímil</v>
      </c>
      <c r="K1164" s="3" t="s">
        <v>58</v>
      </c>
    </row>
    <row r="1165" spans="1:11" ht="42" customHeight="1">
      <c r="A1165" s="2" t="s">
        <v>2827</v>
      </c>
      <c r="B1165" s="2" t="s">
        <v>2827</v>
      </c>
      <c r="C1165" s="2" t="s">
        <v>17</v>
      </c>
      <c r="D1165" s="2" t="s">
        <v>18</v>
      </c>
      <c r="E1165" s="5" t="s">
        <v>447</v>
      </c>
      <c r="F1165" s="3" t="s">
        <v>448</v>
      </c>
      <c r="G1165" s="3" t="s">
        <v>62</v>
      </c>
      <c r="H1165" s="2" t="s">
        <v>56</v>
      </c>
      <c r="I1165" s="2" t="s">
        <v>2848</v>
      </c>
      <c r="J1165" s="3" t="str">
        <f>HYPERLINK("https://www.boe.es/gazeta/dias/1831/08/16/pdfs/GMD-1831-100.pdf#page=2","Abrir facsímil")</f>
        <v>Abrir facsímil</v>
      </c>
      <c r="K1165" s="3" t="s">
        <v>58</v>
      </c>
    </row>
    <row r="1166" spans="1:11" ht="42" customHeight="1">
      <c r="A1166" s="2" t="s">
        <v>2827</v>
      </c>
      <c r="B1166" s="2" t="s">
        <v>2827</v>
      </c>
      <c r="C1166" s="2" t="s">
        <v>67</v>
      </c>
      <c r="D1166" s="2" t="s">
        <v>18</v>
      </c>
      <c r="E1166" s="5" t="s">
        <v>782</v>
      </c>
      <c r="F1166" s="3" t="s">
        <v>783</v>
      </c>
      <c r="G1166" s="3" t="s">
        <v>55</v>
      </c>
      <c r="H1166" s="2" t="s">
        <v>56</v>
      </c>
      <c r="I1166" s="2" t="s">
        <v>2849</v>
      </c>
      <c r="J1166" s="3" t="str">
        <f>HYPERLINK("https://www.boe.es/gazeta/dias/1831/08/20/pdfs/GMD-1831-102.pdf#page=3","Abrir facsímil")</f>
        <v>Abrir facsímil</v>
      </c>
      <c r="K1166" s="3" t="s">
        <v>58</v>
      </c>
    </row>
    <row r="1167" spans="1:11" ht="42" customHeight="1">
      <c r="A1167" s="2" t="s">
        <v>2827</v>
      </c>
      <c r="B1167" s="2" t="s">
        <v>2827</v>
      </c>
      <c r="C1167" s="2" t="s">
        <v>17</v>
      </c>
      <c r="D1167" s="2" t="s">
        <v>18</v>
      </c>
      <c r="E1167" s="5" t="s">
        <v>218</v>
      </c>
      <c r="F1167" s="3" t="s">
        <v>219</v>
      </c>
      <c r="G1167" s="3" t="s">
        <v>55</v>
      </c>
      <c r="H1167" s="2" t="s">
        <v>56</v>
      </c>
      <c r="I1167" s="2" t="s">
        <v>2850</v>
      </c>
      <c r="J1167" s="3" t="str">
        <f>HYPERLINK("https://www.boe.es/gazeta/dias/1831/09/03/pdfs/GMD-1831-108.pdf#page=3","Abrir facsímil")</f>
        <v>Abrir facsímil</v>
      </c>
      <c r="K1167" s="3" t="s">
        <v>58</v>
      </c>
    </row>
    <row r="1168" spans="1:11" ht="42" customHeight="1">
      <c r="A1168" s="2" t="s">
        <v>2827</v>
      </c>
      <c r="B1168" s="2" t="s">
        <v>2827</v>
      </c>
      <c r="C1168" s="2" t="s">
        <v>17</v>
      </c>
      <c r="D1168" s="2" t="s">
        <v>18</v>
      </c>
      <c r="E1168" s="5" t="s">
        <v>1763</v>
      </c>
      <c r="F1168" s="3" t="s">
        <v>1764</v>
      </c>
      <c r="G1168" s="3" t="s">
        <v>2637</v>
      </c>
      <c r="H1168" s="2" t="s">
        <v>56</v>
      </c>
      <c r="I1168" s="2" t="s">
        <v>2851</v>
      </c>
      <c r="J1168" s="3" t="str">
        <f>HYPERLINK("https://www.boe.es/gazeta/dias/1831/09/06/pdfs/GMD-1831-110.pdf#page=2","Abrir facsímil")</f>
        <v>Abrir facsímil</v>
      </c>
      <c r="K1168" s="3" t="s">
        <v>58</v>
      </c>
    </row>
    <row r="1169" spans="1:11" ht="42" customHeight="1">
      <c r="A1169" s="2" t="s">
        <v>2827</v>
      </c>
      <c r="B1169" s="2" t="s">
        <v>2827</v>
      </c>
      <c r="C1169" s="2" t="s">
        <v>32</v>
      </c>
      <c r="D1169" s="2" t="s">
        <v>33</v>
      </c>
      <c r="E1169" s="5" t="s">
        <v>822</v>
      </c>
      <c r="F1169" s="3" t="s">
        <v>823</v>
      </c>
      <c r="G1169" s="3" t="s">
        <v>62</v>
      </c>
      <c r="H1169" s="2" t="s">
        <v>56</v>
      </c>
      <c r="I1169" s="2" t="s">
        <v>2852</v>
      </c>
      <c r="J1169" s="3" t="str">
        <f>HYPERLINK("https://www.boe.es/gazeta/dias/1831/09/08/pdfs/GMD-1831-111.pdf#page=2","Abrir facsímil")</f>
        <v>Abrir facsímil</v>
      </c>
      <c r="K1169" s="3" t="s">
        <v>58</v>
      </c>
    </row>
    <row r="1170" spans="1:11" ht="42" customHeight="1">
      <c r="A1170" s="2" t="s">
        <v>2827</v>
      </c>
      <c r="B1170" s="2" t="s">
        <v>2827</v>
      </c>
      <c r="C1170" s="2" t="s">
        <v>40</v>
      </c>
      <c r="D1170" s="2" t="s">
        <v>18</v>
      </c>
      <c r="E1170" s="5" t="s">
        <v>60</v>
      </c>
      <c r="F1170" s="3" t="s">
        <v>61</v>
      </c>
      <c r="G1170" s="3" t="s">
        <v>62</v>
      </c>
      <c r="H1170" s="2" t="s">
        <v>56</v>
      </c>
      <c r="I1170" s="2" t="s">
        <v>2853</v>
      </c>
      <c r="J1170" s="3" t="str">
        <f>HYPERLINK("https://www.boe.es/gazeta/dias/1831/09/22/pdfs/GMD-1831-117.pdf#page=2","Abrir facsímil")</f>
        <v>Abrir facsímil</v>
      </c>
      <c r="K1170" s="3" t="s">
        <v>58</v>
      </c>
    </row>
    <row r="1171" spans="1:11" ht="42" customHeight="1">
      <c r="A1171" s="2" t="s">
        <v>2827</v>
      </c>
      <c r="B1171" s="2" t="s">
        <v>2827</v>
      </c>
      <c r="C1171" s="2" t="s">
        <v>32</v>
      </c>
      <c r="D1171" s="2" t="s">
        <v>33</v>
      </c>
      <c r="E1171" s="5" t="s">
        <v>60</v>
      </c>
      <c r="F1171" s="3" t="s">
        <v>61</v>
      </c>
      <c r="G1171" s="3" t="s">
        <v>55</v>
      </c>
      <c r="H1171" s="2" t="s">
        <v>56</v>
      </c>
      <c r="I1171" s="2" t="s">
        <v>2854</v>
      </c>
      <c r="J1171" s="3" t="str">
        <f>HYPERLINK("https://www.boe.es/gazeta/dias/1831/09/22/pdfs/GMD-1831-117.pdf#page=3","Abrir facsímil")</f>
        <v>Abrir facsímil</v>
      </c>
      <c r="K1171" s="3" t="s">
        <v>58</v>
      </c>
    </row>
    <row r="1172" spans="1:11" ht="42" customHeight="1">
      <c r="A1172" s="2" t="s">
        <v>2827</v>
      </c>
      <c r="B1172" s="2" t="s">
        <v>2827</v>
      </c>
      <c r="C1172" s="2" t="s">
        <v>40</v>
      </c>
      <c r="D1172" s="2" t="s">
        <v>18</v>
      </c>
      <c r="E1172" s="5" t="s">
        <v>522</v>
      </c>
      <c r="F1172" s="3" t="s">
        <v>523</v>
      </c>
      <c r="G1172" s="3" t="s">
        <v>55</v>
      </c>
      <c r="H1172" s="2" t="s">
        <v>56</v>
      </c>
      <c r="I1172" s="2" t="s">
        <v>2855</v>
      </c>
      <c r="J1172" s="3" t="str">
        <f>HYPERLINK("https://www.boe.es/gazeta/dias/1831/09/27/pdfs/GMD-1831-119.pdf#page=3","Abrir facsímil")</f>
        <v>Abrir facsímil</v>
      </c>
      <c r="K1172" s="3" t="s">
        <v>58</v>
      </c>
    </row>
    <row r="1173" spans="1:11" ht="42" customHeight="1">
      <c r="A1173" s="2" t="s">
        <v>2827</v>
      </c>
      <c r="B1173" s="2" t="s">
        <v>2827</v>
      </c>
      <c r="C1173" s="2" t="s">
        <v>32</v>
      </c>
      <c r="D1173" s="2" t="s">
        <v>33</v>
      </c>
      <c r="E1173" s="5" t="s">
        <v>526</v>
      </c>
      <c r="F1173" s="3" t="s">
        <v>527</v>
      </c>
      <c r="G1173" s="3" t="s">
        <v>21</v>
      </c>
      <c r="H1173" s="2" t="s">
        <v>56</v>
      </c>
      <c r="I1173" s="2" t="s">
        <v>2856</v>
      </c>
      <c r="J1173" s="3" t="str">
        <f>HYPERLINK("https://www.boe.es/gazeta/dias/1831/09/29/pdfs/GMD-1831-120.pdf#page=4","Abrir facsímil")</f>
        <v>Abrir facsímil</v>
      </c>
      <c r="K1173" s="3" t="s">
        <v>58</v>
      </c>
    </row>
    <row r="1174" spans="1:11" ht="42" customHeight="1">
      <c r="A1174" s="2" t="s">
        <v>2827</v>
      </c>
      <c r="B1174" s="2" t="s">
        <v>2827</v>
      </c>
      <c r="C1174" s="2" t="s">
        <v>32</v>
      </c>
      <c r="D1174" s="2" t="s">
        <v>33</v>
      </c>
      <c r="E1174" s="5" t="s">
        <v>88</v>
      </c>
      <c r="F1174" s="3" t="s">
        <v>89</v>
      </c>
      <c r="G1174" s="3" t="s">
        <v>55</v>
      </c>
      <c r="H1174" s="2" t="s">
        <v>56</v>
      </c>
      <c r="I1174" s="2" t="s">
        <v>2857</v>
      </c>
      <c r="J1174" s="3" t="str">
        <f>HYPERLINK("https://www.boe.es/gazeta/dias/1831/10/01/pdfs/GMD-1831-121.pdf#page=3","Abrir facsímil")</f>
        <v>Abrir facsímil</v>
      </c>
      <c r="K1174" s="3" t="s">
        <v>58</v>
      </c>
    </row>
    <row r="1175" spans="1:11" ht="42" customHeight="1">
      <c r="A1175" s="2" t="s">
        <v>2827</v>
      </c>
      <c r="B1175" s="2" t="s">
        <v>2827</v>
      </c>
      <c r="C1175" s="2" t="s">
        <v>40</v>
      </c>
      <c r="D1175" s="2" t="s">
        <v>18</v>
      </c>
      <c r="E1175" s="5" t="s">
        <v>303</v>
      </c>
      <c r="F1175" s="3" t="s">
        <v>304</v>
      </c>
      <c r="G1175" s="3" t="s">
        <v>36</v>
      </c>
      <c r="H1175" s="2" t="s">
        <v>56</v>
      </c>
      <c r="I1175" s="2" t="s">
        <v>2858</v>
      </c>
      <c r="J1175" s="3" t="str">
        <f>HYPERLINK("https://www.boe.es/gazeta/dias/1831/10/04/pdfs/GMD-1831-122.pdf#page=1","Abrir facsímil")</f>
        <v>Abrir facsímil</v>
      </c>
      <c r="K1175" s="3" t="s">
        <v>58</v>
      </c>
    </row>
    <row r="1176" spans="1:11" ht="42" customHeight="1">
      <c r="A1176" s="2" t="s">
        <v>2827</v>
      </c>
      <c r="B1176" s="2" t="s">
        <v>2827</v>
      </c>
      <c r="C1176" s="2" t="s">
        <v>51</v>
      </c>
      <c r="D1176" s="2" t="s">
        <v>52</v>
      </c>
      <c r="E1176" s="5" t="s">
        <v>303</v>
      </c>
      <c r="F1176" s="3" t="s">
        <v>304</v>
      </c>
      <c r="G1176" s="3" t="s">
        <v>62</v>
      </c>
      <c r="H1176" s="2" t="s">
        <v>56</v>
      </c>
      <c r="I1176" s="2" t="s">
        <v>2859</v>
      </c>
      <c r="J1176" s="3" t="str">
        <f>HYPERLINK("https://www.boe.es/gazeta/dias/1831/10/04/pdfs/GMD-1831-122.pdf#page=2","Abrir facsímil")</f>
        <v>Abrir facsímil</v>
      </c>
      <c r="K1176" s="3" t="s">
        <v>58</v>
      </c>
    </row>
    <row r="1177" spans="1:11" ht="42" customHeight="1">
      <c r="A1177" s="2" t="s">
        <v>2827</v>
      </c>
      <c r="B1177" s="2" t="s">
        <v>2827</v>
      </c>
      <c r="C1177" s="2" t="s">
        <v>17</v>
      </c>
      <c r="D1177" s="2" t="s">
        <v>18</v>
      </c>
      <c r="E1177" s="5" t="s">
        <v>91</v>
      </c>
      <c r="F1177" s="3" t="s">
        <v>92</v>
      </c>
      <c r="G1177" s="3" t="s">
        <v>93</v>
      </c>
      <c r="H1177" s="2" t="s">
        <v>56</v>
      </c>
      <c r="I1177" s="2" t="s">
        <v>2860</v>
      </c>
      <c r="J1177" s="3" t="str">
        <f>HYPERLINK("https://www.boe.es/gazeta/dias/1831/10/06/pdfs/GMD-1831-123.pdf#page=2","Abrir facsímil")</f>
        <v>Abrir facsímil</v>
      </c>
      <c r="K1177" s="3" t="s">
        <v>58</v>
      </c>
    </row>
    <row r="1178" spans="1:11" ht="42" customHeight="1">
      <c r="A1178" s="2" t="s">
        <v>2827</v>
      </c>
      <c r="B1178" s="2" t="s">
        <v>2827</v>
      </c>
      <c r="C1178" s="2" t="s">
        <v>40</v>
      </c>
      <c r="D1178" s="2" t="s">
        <v>18</v>
      </c>
      <c r="E1178" s="5" t="s">
        <v>91</v>
      </c>
      <c r="F1178" s="3" t="s">
        <v>92</v>
      </c>
      <c r="G1178" s="3" t="s">
        <v>55</v>
      </c>
      <c r="H1178" s="2" t="s">
        <v>56</v>
      </c>
      <c r="I1178" s="2" t="s">
        <v>2861</v>
      </c>
      <c r="J1178" s="3" t="str">
        <f>HYPERLINK("https://www.boe.es/gazeta/dias/1831/10/06/pdfs/GMD-1831-123.pdf#page=3","Abrir facsímil")</f>
        <v>Abrir facsímil</v>
      </c>
      <c r="K1178" s="3" t="s">
        <v>58</v>
      </c>
    </row>
    <row r="1179" spans="1:11" ht="42" customHeight="1">
      <c r="A1179" s="2" t="s">
        <v>2827</v>
      </c>
      <c r="B1179" s="2" t="s">
        <v>2827</v>
      </c>
      <c r="C1179" s="2" t="s">
        <v>51</v>
      </c>
      <c r="D1179" s="2" t="s">
        <v>52</v>
      </c>
      <c r="E1179" s="5" t="s">
        <v>186</v>
      </c>
      <c r="F1179" s="3" t="s">
        <v>187</v>
      </c>
      <c r="G1179" s="3" t="s">
        <v>55</v>
      </c>
      <c r="H1179" s="2" t="s">
        <v>56</v>
      </c>
      <c r="I1179" s="2" t="s">
        <v>2862</v>
      </c>
      <c r="J1179" s="3" t="str">
        <f>HYPERLINK("https://www.boe.es/gazeta/dias/1831/10/08/pdfs/GMD-1831-124.pdf#page=3","Abrir facsímil")</f>
        <v>Abrir facsímil</v>
      </c>
      <c r="K1179" s="3" t="s">
        <v>58</v>
      </c>
    </row>
    <row r="1180" spans="1:11" ht="42" customHeight="1">
      <c r="A1180" s="2" t="s">
        <v>2827</v>
      </c>
      <c r="B1180" s="2" t="s">
        <v>2827</v>
      </c>
      <c r="C1180" s="2" t="s">
        <v>51</v>
      </c>
      <c r="D1180" s="2" t="s">
        <v>52</v>
      </c>
      <c r="E1180" s="5" t="s">
        <v>374</v>
      </c>
      <c r="F1180" s="3" t="s">
        <v>375</v>
      </c>
      <c r="G1180" s="3" t="s">
        <v>55</v>
      </c>
      <c r="H1180" s="2" t="s">
        <v>56</v>
      </c>
      <c r="I1180" s="2" t="s">
        <v>2863</v>
      </c>
      <c r="J1180" s="3" t="str">
        <f>HYPERLINK("https://www.boe.es/gazeta/dias/1831/10/11/pdfs/GMD-1831-125.pdf#page=3","Abrir facsímil")</f>
        <v>Abrir facsímil</v>
      </c>
      <c r="K1180" s="3" t="s">
        <v>58</v>
      </c>
    </row>
    <row r="1181" spans="1:11" ht="42" customHeight="1">
      <c r="A1181" s="2" t="s">
        <v>2827</v>
      </c>
      <c r="B1181" s="2" t="s">
        <v>2827</v>
      </c>
      <c r="C1181" s="2" t="s">
        <v>51</v>
      </c>
      <c r="D1181" s="2" t="s">
        <v>52</v>
      </c>
      <c r="E1181" s="5" t="s">
        <v>764</v>
      </c>
      <c r="F1181" s="3" t="s">
        <v>765</v>
      </c>
      <c r="G1181" s="3" t="s">
        <v>2313</v>
      </c>
      <c r="H1181" s="2" t="s">
        <v>56</v>
      </c>
      <c r="I1181" s="2" t="s">
        <v>2864</v>
      </c>
      <c r="J1181" s="3" t="str">
        <f>HYPERLINK("https://www.boe.es/gazeta/dias/1831/10/15/pdfs/GMD-1831-127.pdf#page=2","Abrir facsímil")</f>
        <v>Abrir facsímil</v>
      </c>
      <c r="K1181" s="3" t="s">
        <v>58</v>
      </c>
    </row>
    <row r="1182" spans="1:11" ht="42" customHeight="1">
      <c r="A1182" s="2" t="s">
        <v>2827</v>
      </c>
      <c r="B1182" s="2" t="s">
        <v>2827</v>
      </c>
      <c r="C1182" s="2" t="s">
        <v>40</v>
      </c>
      <c r="D1182" s="2" t="s">
        <v>18</v>
      </c>
      <c r="E1182" s="5" t="s">
        <v>756</v>
      </c>
      <c r="F1182" s="3" t="s">
        <v>757</v>
      </c>
      <c r="G1182" s="3" t="s">
        <v>55</v>
      </c>
      <c r="H1182" s="2" t="s">
        <v>56</v>
      </c>
      <c r="I1182" s="2" t="s">
        <v>2865</v>
      </c>
      <c r="J1182" s="3" t="str">
        <f>HYPERLINK("https://www.boe.es/gazeta/dias/1831/10/18/pdfs/GMD-1831-128.pdf#page=3","Abrir facsímil")</f>
        <v>Abrir facsímil</v>
      </c>
      <c r="K1182" s="3" t="s">
        <v>58</v>
      </c>
    </row>
    <row r="1183" spans="1:11" ht="42" customHeight="1">
      <c r="A1183" s="2" t="s">
        <v>2827</v>
      </c>
      <c r="B1183" s="2" t="s">
        <v>2827</v>
      </c>
      <c r="C1183" s="2" t="s">
        <v>67</v>
      </c>
      <c r="D1183" s="2" t="s">
        <v>18</v>
      </c>
      <c r="E1183" s="5" t="s">
        <v>395</v>
      </c>
      <c r="F1183" s="3" t="s">
        <v>396</v>
      </c>
      <c r="G1183" s="3" t="s">
        <v>55</v>
      </c>
      <c r="H1183" s="2" t="s">
        <v>56</v>
      </c>
      <c r="I1183" s="2" t="s">
        <v>2866</v>
      </c>
      <c r="J1183" s="3" t="str">
        <f>HYPERLINK("https://www.boe.es/gazeta/dias/1831/10/20/pdfs/GMD-1831-129.pdf#page=3","Abrir facsímil")</f>
        <v>Abrir facsímil</v>
      </c>
      <c r="K1183" s="3" t="s">
        <v>58</v>
      </c>
    </row>
    <row r="1184" spans="1:11" ht="42" customHeight="1">
      <c r="A1184" s="2" t="s">
        <v>2827</v>
      </c>
      <c r="B1184" s="2" t="s">
        <v>2827</v>
      </c>
      <c r="C1184" s="2" t="s">
        <v>51</v>
      </c>
      <c r="D1184" s="2" t="s">
        <v>52</v>
      </c>
      <c r="E1184" s="5" t="s">
        <v>288</v>
      </c>
      <c r="F1184" s="3" t="s">
        <v>289</v>
      </c>
      <c r="G1184" s="3" t="s">
        <v>55</v>
      </c>
      <c r="H1184" s="2" t="s">
        <v>56</v>
      </c>
      <c r="I1184" s="2" t="s">
        <v>2867</v>
      </c>
      <c r="J1184" s="3" t="str">
        <f>HYPERLINK("https://www.boe.es/gazeta/dias/1831/10/22/pdfs/GMD-1831-130.pdf#page=3","Abrir facsímil")</f>
        <v>Abrir facsímil</v>
      </c>
      <c r="K1184" s="3" t="s">
        <v>58</v>
      </c>
    </row>
    <row r="1185" spans="1:11" ht="42" customHeight="1">
      <c r="A1185" s="2" t="s">
        <v>2827</v>
      </c>
      <c r="B1185" s="2" t="s">
        <v>2827</v>
      </c>
      <c r="C1185" s="2" t="s">
        <v>17</v>
      </c>
      <c r="D1185" s="2" t="s">
        <v>18</v>
      </c>
      <c r="E1185" s="5" t="s">
        <v>53</v>
      </c>
      <c r="F1185" s="3" t="s">
        <v>54</v>
      </c>
      <c r="G1185" s="3" t="s">
        <v>62</v>
      </c>
      <c r="H1185" s="2" t="s">
        <v>56</v>
      </c>
      <c r="I1185" s="2" t="s">
        <v>2868</v>
      </c>
      <c r="J1185" s="3" t="str">
        <f>HYPERLINK("https://www.boe.es/gazeta/dias/1831/10/29/pdfs/GMD-1831-133.pdf#page=2","Abrir facsímil")</f>
        <v>Abrir facsímil</v>
      </c>
      <c r="K1185" s="3" t="s">
        <v>58</v>
      </c>
    </row>
    <row r="1186" spans="1:11" ht="42" customHeight="1">
      <c r="A1186" s="2" t="s">
        <v>2827</v>
      </c>
      <c r="B1186" s="2" t="s">
        <v>2827</v>
      </c>
      <c r="C1186" s="2" t="s">
        <v>51</v>
      </c>
      <c r="D1186" s="2" t="s">
        <v>52</v>
      </c>
      <c r="E1186" s="5" t="s">
        <v>400</v>
      </c>
      <c r="F1186" s="3" t="s">
        <v>401</v>
      </c>
      <c r="G1186" s="3" t="s">
        <v>62</v>
      </c>
      <c r="H1186" s="2" t="s">
        <v>56</v>
      </c>
      <c r="I1186" s="2" t="s">
        <v>2869</v>
      </c>
      <c r="J1186" s="3" t="str">
        <f>HYPERLINK("https://www.boe.es/gazeta/dias/1831/11/01/pdfs/GMD-1831-134.pdf#page=2","Abrir facsímil")</f>
        <v>Abrir facsímil</v>
      </c>
      <c r="K1186" s="3" t="s">
        <v>58</v>
      </c>
    </row>
    <row r="1187" spans="1:11" ht="42" customHeight="1">
      <c r="A1187" s="2" t="s">
        <v>2827</v>
      </c>
      <c r="B1187" s="2" t="s">
        <v>2827</v>
      </c>
      <c r="C1187" s="2" t="s">
        <v>51</v>
      </c>
      <c r="D1187" s="2" t="s">
        <v>52</v>
      </c>
      <c r="E1187" s="5" t="s">
        <v>1719</v>
      </c>
      <c r="F1187" s="3" t="s">
        <v>1720</v>
      </c>
      <c r="G1187" s="3" t="s">
        <v>36</v>
      </c>
      <c r="H1187" s="2" t="s">
        <v>56</v>
      </c>
      <c r="I1187" s="2" t="s">
        <v>2870</v>
      </c>
      <c r="J1187" s="3" t="str">
        <f>HYPERLINK("https://www.boe.es/gazeta/dias/1831/11/15/pdfs/GMD-1831-140.pdf#page=1","Abrir facsímil")</f>
        <v>Abrir facsímil</v>
      </c>
      <c r="K1187" s="3" t="s">
        <v>58</v>
      </c>
    </row>
    <row r="1188" spans="1:11" ht="42" customHeight="1">
      <c r="A1188" s="2" t="s">
        <v>2827</v>
      </c>
      <c r="B1188" s="2" t="s">
        <v>2827</v>
      </c>
      <c r="C1188" s="2" t="s">
        <v>17</v>
      </c>
      <c r="D1188" s="2" t="s">
        <v>18</v>
      </c>
      <c r="E1188" s="5" t="s">
        <v>1043</v>
      </c>
      <c r="F1188" s="3" t="s">
        <v>1044</v>
      </c>
      <c r="G1188" s="3" t="s">
        <v>36</v>
      </c>
      <c r="H1188" s="2" t="s">
        <v>56</v>
      </c>
      <c r="I1188" s="2" t="s">
        <v>2871</v>
      </c>
      <c r="J1188" s="3" t="str">
        <f>HYPERLINK("https://www.boe.es/gazeta/dias/1831/11/29/pdfs/GMD-1831-146.pdf#page=1","Abrir facsímil")</f>
        <v>Abrir facsímil</v>
      </c>
      <c r="K1188" s="3" t="s">
        <v>58</v>
      </c>
    </row>
    <row r="1189" spans="1:11" ht="42" customHeight="1">
      <c r="A1189" s="2" t="s">
        <v>2827</v>
      </c>
      <c r="B1189" s="2" t="s">
        <v>2827</v>
      </c>
      <c r="C1189" s="2" t="s">
        <v>157</v>
      </c>
      <c r="D1189" s="2" t="s">
        <v>18</v>
      </c>
      <c r="E1189" s="5" t="s">
        <v>435</v>
      </c>
      <c r="F1189" s="3" t="s">
        <v>436</v>
      </c>
      <c r="G1189" s="3" t="s">
        <v>55</v>
      </c>
      <c r="H1189" s="2" t="s">
        <v>56</v>
      </c>
      <c r="I1189" s="2" t="s">
        <v>2872</v>
      </c>
      <c r="J1189" s="3" t="str">
        <f>HYPERLINK("https://www.boe.es/gazeta/dias/1831/12/01/pdfs/GMD-1831-147.pdf#page=3","Abrir facsímil")</f>
        <v>Abrir facsímil</v>
      </c>
      <c r="K1189" s="3" t="s">
        <v>58</v>
      </c>
    </row>
    <row r="1190" spans="1:11" ht="42" customHeight="1">
      <c r="A1190" s="2" t="s">
        <v>2827</v>
      </c>
      <c r="B1190" s="2" t="s">
        <v>2827</v>
      </c>
      <c r="C1190" s="2" t="s">
        <v>17</v>
      </c>
      <c r="D1190" s="2" t="s">
        <v>18</v>
      </c>
      <c r="E1190" s="5" t="s">
        <v>1758</v>
      </c>
      <c r="F1190" s="3" t="s">
        <v>1759</v>
      </c>
      <c r="G1190" s="3" t="s">
        <v>36</v>
      </c>
      <c r="H1190" s="2" t="s">
        <v>56</v>
      </c>
      <c r="I1190" s="2" t="s">
        <v>2873</v>
      </c>
      <c r="J1190" s="3" t="str">
        <f>HYPERLINK("https://www.boe.es/gazeta/dias/1831/12/06/pdfs/GMD-1831-149.pdf#page=1","Abrir facsímil")</f>
        <v>Abrir facsímil</v>
      </c>
      <c r="K1190" s="3" t="s">
        <v>58</v>
      </c>
    </row>
    <row r="1191" spans="1:11" ht="42" customHeight="1">
      <c r="A1191" s="2" t="s">
        <v>2827</v>
      </c>
      <c r="B1191" s="2" t="s">
        <v>2827</v>
      </c>
      <c r="C1191" s="2" t="s">
        <v>17</v>
      </c>
      <c r="D1191" s="2" t="s">
        <v>18</v>
      </c>
      <c r="E1191" s="5" t="s">
        <v>1020</v>
      </c>
      <c r="F1191" s="3" t="s">
        <v>1021</v>
      </c>
      <c r="G1191" s="3" t="s">
        <v>62</v>
      </c>
      <c r="H1191" s="2" t="s">
        <v>56</v>
      </c>
      <c r="I1191" s="2" t="s">
        <v>2874</v>
      </c>
      <c r="J1191" s="3" t="str">
        <f>HYPERLINK("https://www.boe.es/gazeta/dias/1831/12/20/pdfs/GMD-1831-157.pdf#page=2","Abrir facsímil")</f>
        <v>Abrir facsímil</v>
      </c>
      <c r="K1191" s="3" t="s">
        <v>58</v>
      </c>
    </row>
    <row r="1192" spans="1:11" ht="42" customHeight="1">
      <c r="A1192" s="2" t="s">
        <v>2827</v>
      </c>
      <c r="B1192" s="2" t="s">
        <v>2827</v>
      </c>
      <c r="C1192" s="2" t="s">
        <v>17</v>
      </c>
      <c r="D1192" s="2" t="s">
        <v>18</v>
      </c>
      <c r="E1192" s="5" t="s">
        <v>96</v>
      </c>
      <c r="F1192" s="3" t="s">
        <v>97</v>
      </c>
      <c r="G1192" s="3" t="s">
        <v>98</v>
      </c>
      <c r="H1192" s="2" t="s">
        <v>56</v>
      </c>
      <c r="I1192" s="2" t="s">
        <v>2875</v>
      </c>
      <c r="J1192" s="3" t="str">
        <f>HYPERLINK("https://www.boe.es/gazeta/dias/1831/12/22/pdfs/GMD-1831-158.pdf#page=2","Abrir facsímil")</f>
        <v>Abrir facsímil</v>
      </c>
      <c r="K1192" s="3" t="s">
        <v>58</v>
      </c>
    </row>
    <row r="1193" spans="1:11" ht="42" customHeight="1">
      <c r="A1193" s="2" t="s">
        <v>2827</v>
      </c>
      <c r="B1193" s="2" t="s">
        <v>2827</v>
      </c>
      <c r="C1193" s="2" t="s">
        <v>81</v>
      </c>
      <c r="D1193" s="2" t="s">
        <v>18</v>
      </c>
      <c r="E1193" s="5" t="s">
        <v>68</v>
      </c>
      <c r="F1193" s="3" t="s">
        <v>69</v>
      </c>
      <c r="G1193" s="3" t="s">
        <v>36</v>
      </c>
      <c r="H1193" s="2" t="s">
        <v>56</v>
      </c>
      <c r="I1193" s="2" t="s">
        <v>2876</v>
      </c>
      <c r="J1193" s="3" t="str">
        <f>HYPERLINK("https://www.boe.es/gazeta/dias/1831/12/29/pdfs/GMD-1831-161.pdf#page=1","Abrir facsímil")</f>
        <v>Abrir facsímil</v>
      </c>
      <c r="K1193" s="3" t="s">
        <v>58</v>
      </c>
    </row>
    <row r="1194" spans="1:11" ht="42" customHeight="1">
      <c r="A1194" s="2" t="s">
        <v>2827</v>
      </c>
      <c r="B1194" s="2" t="s">
        <v>2827</v>
      </c>
      <c r="C1194" s="2" t="s">
        <v>17</v>
      </c>
      <c r="D1194" s="2" t="s">
        <v>18</v>
      </c>
      <c r="E1194" s="5" t="s">
        <v>68</v>
      </c>
      <c r="F1194" s="3" t="s">
        <v>69</v>
      </c>
      <c r="G1194" s="3" t="s">
        <v>62</v>
      </c>
      <c r="H1194" s="2" t="s">
        <v>56</v>
      </c>
      <c r="I1194" s="2" t="s">
        <v>2877</v>
      </c>
      <c r="J1194" s="3" t="str">
        <f>HYPERLINK("https://www.boe.es/gazeta/dias/1831/12/29/pdfs/GMD-1831-161.pdf#page=2","Abrir facsímil")</f>
        <v>Abrir facsímil</v>
      </c>
      <c r="K1194" s="3" t="s">
        <v>58</v>
      </c>
    </row>
    <row r="1195" spans="1:11" ht="42" customHeight="1">
      <c r="A1195" s="2" t="s">
        <v>2878</v>
      </c>
      <c r="B1195" s="2" t="s">
        <v>2879</v>
      </c>
      <c r="C1195" s="2" t="s">
        <v>81</v>
      </c>
      <c r="D1195" s="2" t="s">
        <v>18</v>
      </c>
      <c r="E1195" s="5" t="s">
        <v>96</v>
      </c>
      <c r="F1195" s="3" t="s">
        <v>97</v>
      </c>
      <c r="G1195" s="3" t="s">
        <v>21</v>
      </c>
      <c r="H1195" s="2" t="s">
        <v>22</v>
      </c>
      <c r="I1195" s="2" t="s">
        <v>2880</v>
      </c>
      <c r="J1195" s="3" t="str">
        <f>HYPERLINK("https://www.boe.es/gazeta/dias/1831/12/22/pdfs/GMD-1831-158.pdf#page=4","Abrir facsímil")</f>
        <v>Abrir facsímil</v>
      </c>
      <c r="K1195" s="3" t="s">
        <v>24</v>
      </c>
    </row>
    <row r="1196" spans="1:11" ht="42" customHeight="1">
      <c r="A1196" s="2" t="s">
        <v>2881</v>
      </c>
      <c r="B1196" s="2" t="s">
        <v>2882</v>
      </c>
      <c r="C1196" s="2" t="s">
        <v>17</v>
      </c>
      <c r="D1196" s="2" t="s">
        <v>18</v>
      </c>
      <c r="E1196" s="5" t="s">
        <v>374</v>
      </c>
      <c r="F1196" s="3" t="s">
        <v>375</v>
      </c>
      <c r="G1196" s="3" t="s">
        <v>131</v>
      </c>
      <c r="H1196" s="2" t="s">
        <v>56</v>
      </c>
      <c r="I1196" s="2" t="s">
        <v>2883</v>
      </c>
      <c r="J1196" s="3" t="str">
        <f>HYPERLINK("https://www.boe.es/gazeta/dias/1831/10/11/pdfs/GMD-1831-125.pdf#page=6","Abrir facsímil")</f>
        <v>Abrir facsímil</v>
      </c>
      <c r="K1196" s="3" t="s">
        <v>58</v>
      </c>
    </row>
    <row r="1197" spans="1:11" ht="42" customHeight="1">
      <c r="A1197" s="2" t="s">
        <v>2884</v>
      </c>
      <c r="B1197" s="2" t="s">
        <v>2884</v>
      </c>
      <c r="C1197" s="2" t="s">
        <v>32</v>
      </c>
      <c r="D1197" s="2" t="s">
        <v>33</v>
      </c>
      <c r="E1197" s="5" t="s">
        <v>1482</v>
      </c>
      <c r="F1197" s="3" t="s">
        <v>1483</v>
      </c>
      <c r="G1197" s="3" t="s">
        <v>36</v>
      </c>
      <c r="H1197" s="2" t="s">
        <v>56</v>
      </c>
      <c r="I1197" s="2" t="s">
        <v>2885</v>
      </c>
      <c r="J1197" s="3" t="str">
        <f>HYPERLINK("https://www.boe.es/gazeta/dias/1831/04/05/pdfs/GMD-1831-43.pdf#page=1","Abrir facsímil")</f>
        <v>Abrir facsímil</v>
      </c>
      <c r="K1197" s="3" t="s">
        <v>58</v>
      </c>
    </row>
    <row r="1198" spans="1:11" ht="42" customHeight="1">
      <c r="A1198" s="2" t="s">
        <v>2886</v>
      </c>
      <c r="B1198" s="2" t="s">
        <v>2886</v>
      </c>
      <c r="C1198" s="2" t="s">
        <v>17</v>
      </c>
      <c r="D1198" s="2" t="s">
        <v>18</v>
      </c>
      <c r="E1198" s="5" t="s">
        <v>1404</v>
      </c>
      <c r="F1198" s="3" t="s">
        <v>1405</v>
      </c>
      <c r="G1198" s="3" t="s">
        <v>55</v>
      </c>
      <c r="H1198" s="2" t="s">
        <v>56</v>
      </c>
      <c r="I1198" s="2" t="s">
        <v>2887</v>
      </c>
      <c r="J1198" s="3" t="str">
        <f>HYPERLINK("https://www.boe.es/gazeta/dias/1831/08/02/pdfs/GMD-1831-94.pdf#page=3","Abrir facsímil")</f>
        <v>Abrir facsímil</v>
      </c>
      <c r="K1198" s="3" t="s">
        <v>58</v>
      </c>
    </row>
    <row r="1199" spans="1:11" ht="42" customHeight="1">
      <c r="A1199" s="2" t="s">
        <v>2888</v>
      </c>
      <c r="B1199" s="2" t="s">
        <v>2889</v>
      </c>
      <c r="C1199" s="2" t="s">
        <v>17</v>
      </c>
      <c r="D1199" s="2" t="s">
        <v>18</v>
      </c>
      <c r="E1199" s="5" t="s">
        <v>374</v>
      </c>
      <c r="F1199" s="3" t="s">
        <v>375</v>
      </c>
      <c r="G1199" s="3" t="s">
        <v>131</v>
      </c>
      <c r="H1199" s="2" t="s">
        <v>56</v>
      </c>
      <c r="I1199" s="2" t="s">
        <v>2890</v>
      </c>
      <c r="J1199" s="3" t="str">
        <f>HYPERLINK("https://www.boe.es/gazeta/dias/1831/10/11/pdfs/GMD-1831-125.pdf#page=6","Abrir facsímil")</f>
        <v>Abrir facsímil</v>
      </c>
      <c r="K1199" s="3" t="s">
        <v>58</v>
      </c>
    </row>
    <row r="1200" spans="1:11" ht="42" customHeight="1">
      <c r="A1200" s="2" t="s">
        <v>2891</v>
      </c>
      <c r="B1200" s="2" t="s">
        <v>2892</v>
      </c>
      <c r="C1200" s="2" t="s">
        <v>17</v>
      </c>
      <c r="D1200" s="2" t="s">
        <v>18</v>
      </c>
      <c r="E1200" s="5" t="s">
        <v>374</v>
      </c>
      <c r="F1200" s="3" t="s">
        <v>375</v>
      </c>
      <c r="G1200" s="3" t="s">
        <v>131</v>
      </c>
      <c r="H1200" s="2" t="s">
        <v>22</v>
      </c>
      <c r="I1200" s="2" t="s">
        <v>2893</v>
      </c>
      <c r="J1200" s="3" t="str">
        <f>HYPERLINK("https://www.boe.es/gazeta/dias/1831/10/11/pdfs/GMD-1831-125.pdf#page=6","Abrir facsímil")</f>
        <v>Abrir facsímil</v>
      </c>
      <c r="K1200" s="3" t="s">
        <v>24</v>
      </c>
    </row>
    <row r="1201" spans="1:11" ht="42" customHeight="1">
      <c r="A1201" s="2" t="s">
        <v>2894</v>
      </c>
      <c r="B1201" s="2" t="s">
        <v>2895</v>
      </c>
      <c r="C1201" s="2" t="s">
        <v>32</v>
      </c>
      <c r="D1201" s="2" t="s">
        <v>33</v>
      </c>
      <c r="E1201" s="5" t="s">
        <v>342</v>
      </c>
      <c r="F1201" s="3" t="s">
        <v>343</v>
      </c>
      <c r="G1201" s="3" t="s">
        <v>62</v>
      </c>
      <c r="H1201" s="2" t="s">
        <v>22</v>
      </c>
      <c r="I1201" s="2" t="s">
        <v>2896</v>
      </c>
      <c r="J1201" s="3" t="str">
        <f>HYPERLINK("https://www.boe.es/gazeta/dias/1831/11/05/pdfs/GMD-1831-136.pdf#page=2","Abrir facsímil")</f>
        <v>Abrir facsímil</v>
      </c>
      <c r="K1201" s="3" t="s">
        <v>24</v>
      </c>
    </row>
    <row r="1202" spans="1:11" ht="42" customHeight="1">
      <c r="A1202" s="2" t="s">
        <v>2897</v>
      </c>
      <c r="B1202" s="2" t="s">
        <v>2898</v>
      </c>
      <c r="C1202" s="2" t="s">
        <v>32</v>
      </c>
      <c r="D1202" s="2" t="s">
        <v>33</v>
      </c>
      <c r="E1202" s="5" t="s">
        <v>841</v>
      </c>
      <c r="F1202" s="3" t="s">
        <v>842</v>
      </c>
      <c r="G1202" s="3" t="s">
        <v>21</v>
      </c>
      <c r="H1202" s="2" t="s">
        <v>56</v>
      </c>
      <c r="I1202" s="2" t="s">
        <v>2899</v>
      </c>
      <c r="J1202" s="3" t="str">
        <f>HYPERLINK("https://www.boe.es/gazeta/dias/1831/04/19/pdfs/GMD-1831-49.pdf#page=4","Abrir facsímil")</f>
        <v>Abrir facsímil</v>
      </c>
      <c r="K1202" s="3" t="s">
        <v>58</v>
      </c>
    </row>
    <row r="1203" spans="1:11" ht="42" customHeight="1">
      <c r="A1203" s="2" t="s">
        <v>2900</v>
      </c>
      <c r="B1203" s="2" t="s">
        <v>2900</v>
      </c>
      <c r="C1203" s="2" t="s">
        <v>32</v>
      </c>
      <c r="D1203" s="2" t="s">
        <v>33</v>
      </c>
      <c r="E1203" s="5" t="s">
        <v>1566</v>
      </c>
      <c r="F1203" s="3" t="s">
        <v>1567</v>
      </c>
      <c r="G1203" s="3" t="s">
        <v>55</v>
      </c>
      <c r="H1203" s="2" t="s">
        <v>56</v>
      </c>
      <c r="I1203" s="2" t="s">
        <v>2901</v>
      </c>
      <c r="J1203" s="3" t="str">
        <f>HYPERLINK("https://www.boe.es/gazeta/dias/1831/01/01/pdfs/GMD-1831-1.pdf#page=3","Abrir facsímil")</f>
        <v>Abrir facsímil</v>
      </c>
      <c r="K1203" s="3" t="s">
        <v>58</v>
      </c>
    </row>
    <row r="1204" spans="1:11" ht="42" customHeight="1">
      <c r="A1204" s="2" t="s">
        <v>2900</v>
      </c>
      <c r="B1204" s="2" t="s">
        <v>2900</v>
      </c>
      <c r="C1204" s="2" t="s">
        <v>32</v>
      </c>
      <c r="D1204" s="2" t="s">
        <v>33</v>
      </c>
      <c r="E1204" s="5" t="s">
        <v>643</v>
      </c>
      <c r="F1204" s="3" t="s">
        <v>644</v>
      </c>
      <c r="G1204" s="3" t="s">
        <v>55</v>
      </c>
      <c r="H1204" s="2" t="s">
        <v>56</v>
      </c>
      <c r="I1204" s="2" t="s">
        <v>2902</v>
      </c>
      <c r="J1204" s="3" t="str">
        <f>HYPERLINK("https://www.boe.es/gazeta/dias/1831/05/05/pdfs/GMD-1831-56.pdf#page=3","Abrir facsímil")</f>
        <v>Abrir facsímil</v>
      </c>
      <c r="K1204" s="3" t="s">
        <v>58</v>
      </c>
    </row>
    <row r="1205" spans="1:11" ht="42" customHeight="1">
      <c r="A1205" s="2" t="s">
        <v>2900</v>
      </c>
      <c r="B1205" s="2" t="s">
        <v>2900</v>
      </c>
      <c r="C1205" s="2" t="s">
        <v>32</v>
      </c>
      <c r="D1205" s="2" t="s">
        <v>33</v>
      </c>
      <c r="E1205" s="5" t="s">
        <v>1578</v>
      </c>
      <c r="F1205" s="3" t="s">
        <v>1579</v>
      </c>
      <c r="G1205" s="3" t="s">
        <v>55</v>
      </c>
      <c r="H1205" s="2" t="s">
        <v>56</v>
      </c>
      <c r="I1205" s="2" t="s">
        <v>2903</v>
      </c>
      <c r="J1205" s="3" t="str">
        <f>HYPERLINK("https://www.boe.es/gazeta/dias/1831/09/15/pdfs/GMD-1831-114.pdf#page=3","Abrir facsímil")</f>
        <v>Abrir facsímil</v>
      </c>
      <c r="K1205" s="3" t="s">
        <v>58</v>
      </c>
    </row>
    <row r="1206" spans="1:11" ht="42" customHeight="1">
      <c r="A1206" s="2" t="s">
        <v>2904</v>
      </c>
      <c r="B1206" s="2" t="s">
        <v>2904</v>
      </c>
      <c r="C1206" s="2" t="s">
        <v>32</v>
      </c>
      <c r="D1206" s="2" t="s">
        <v>33</v>
      </c>
      <c r="E1206" s="5" t="s">
        <v>78</v>
      </c>
      <c r="F1206" s="3" t="s">
        <v>79</v>
      </c>
      <c r="G1206" s="3" t="s">
        <v>36</v>
      </c>
      <c r="H1206" s="2" t="s">
        <v>56</v>
      </c>
      <c r="I1206" s="2" t="s">
        <v>2905</v>
      </c>
      <c r="J1206" s="3" t="str">
        <f>HYPERLINK("https://www.boe.es/gazeta/dias/1831/08/11/pdfs/GMD-1831-98.pdf#page=1","Abrir facsímil")</f>
        <v>Abrir facsímil</v>
      </c>
      <c r="K1206" s="3" t="s">
        <v>58</v>
      </c>
    </row>
    <row r="1207" spans="1:11" ht="42" customHeight="1">
      <c r="A1207" s="2" t="s">
        <v>2906</v>
      </c>
      <c r="B1207" s="2" t="s">
        <v>2906</v>
      </c>
      <c r="C1207" s="2" t="s">
        <v>32</v>
      </c>
      <c r="D1207" s="2" t="s">
        <v>33</v>
      </c>
      <c r="E1207" s="5" t="s">
        <v>795</v>
      </c>
      <c r="F1207" s="3" t="s">
        <v>796</v>
      </c>
      <c r="G1207" s="3" t="s">
        <v>62</v>
      </c>
      <c r="H1207" s="2" t="s">
        <v>56</v>
      </c>
      <c r="I1207" s="2" t="s">
        <v>2907</v>
      </c>
      <c r="J1207" s="3" t="str">
        <f>HYPERLINK("https://www.boe.es/gazeta/dias/1831/07/02/pdfs/GMD-1831-81.pdf#page=2","Abrir facsímil")</f>
        <v>Abrir facsímil</v>
      </c>
      <c r="K1207" s="3" t="s">
        <v>58</v>
      </c>
    </row>
    <row r="1208" spans="1:11" ht="42" customHeight="1">
      <c r="A1208" s="2" t="s">
        <v>2908</v>
      </c>
      <c r="B1208" s="2" t="s">
        <v>2908</v>
      </c>
      <c r="C1208" s="2" t="s">
        <v>32</v>
      </c>
      <c r="D1208" s="2" t="s">
        <v>33</v>
      </c>
      <c r="E1208" s="5" t="s">
        <v>27</v>
      </c>
      <c r="F1208" s="3" t="s">
        <v>28</v>
      </c>
      <c r="G1208" s="3" t="s">
        <v>55</v>
      </c>
      <c r="H1208" s="2" t="s">
        <v>56</v>
      </c>
      <c r="I1208" s="2" t="s">
        <v>2909</v>
      </c>
      <c r="J1208" s="3" t="str">
        <f>HYPERLINK("https://www.boe.es/gazeta/dias/1831/05/31/pdfs/GMD-1831-67.pdf#page=3","Abrir facsímil")</f>
        <v>Abrir facsímil</v>
      </c>
      <c r="K1208" s="3" t="s">
        <v>58</v>
      </c>
    </row>
    <row r="1209" spans="1:11" ht="42" customHeight="1">
      <c r="A1209" s="2" t="s">
        <v>2910</v>
      </c>
      <c r="B1209" s="2" t="s">
        <v>2910</v>
      </c>
      <c r="C1209" s="2" t="s">
        <v>32</v>
      </c>
      <c r="D1209" s="2" t="s">
        <v>33</v>
      </c>
      <c r="E1209" s="5" t="s">
        <v>795</v>
      </c>
      <c r="F1209" s="3" t="s">
        <v>796</v>
      </c>
      <c r="G1209" s="3" t="s">
        <v>62</v>
      </c>
      <c r="H1209" s="2" t="s">
        <v>56</v>
      </c>
      <c r="I1209" s="2" t="s">
        <v>2911</v>
      </c>
      <c r="J1209" s="3" t="str">
        <f>HYPERLINK("https://www.boe.es/gazeta/dias/1831/07/02/pdfs/GMD-1831-81.pdf#page=2","Abrir facsímil")</f>
        <v>Abrir facsímil</v>
      </c>
      <c r="K1209" s="3" t="s">
        <v>58</v>
      </c>
    </row>
    <row r="1210" spans="1:11" ht="42" customHeight="1">
      <c r="A1210" s="2" t="s">
        <v>2912</v>
      </c>
      <c r="B1210" s="2" t="s">
        <v>2912</v>
      </c>
      <c r="C1210" s="2" t="s">
        <v>32</v>
      </c>
      <c r="D1210" s="2" t="s">
        <v>33</v>
      </c>
      <c r="E1210" s="5" t="s">
        <v>361</v>
      </c>
      <c r="F1210" s="3" t="s">
        <v>362</v>
      </c>
      <c r="G1210" s="3" t="s">
        <v>55</v>
      </c>
      <c r="H1210" s="2" t="s">
        <v>56</v>
      </c>
      <c r="I1210" s="2" t="s">
        <v>2913</v>
      </c>
      <c r="J1210" s="3" t="str">
        <f>HYPERLINK("https://www.boe.es/gazeta/dias/1831/06/18/pdfs/GMD-1831-75.pdf#page=3","Abrir facsímil")</f>
        <v>Abrir facsímil</v>
      </c>
      <c r="K1210" s="3" t="s">
        <v>58</v>
      </c>
    </row>
    <row r="1211" spans="1:11" ht="42" customHeight="1">
      <c r="A1211" s="2" t="s">
        <v>2912</v>
      </c>
      <c r="B1211" s="2" t="s">
        <v>2912</v>
      </c>
      <c r="C1211" s="2" t="s">
        <v>32</v>
      </c>
      <c r="D1211" s="2" t="s">
        <v>33</v>
      </c>
      <c r="E1211" s="5" t="s">
        <v>303</v>
      </c>
      <c r="F1211" s="3" t="s">
        <v>304</v>
      </c>
      <c r="G1211" s="3" t="s">
        <v>1039</v>
      </c>
      <c r="H1211" s="2" t="s">
        <v>56</v>
      </c>
      <c r="I1211" s="2" t="s">
        <v>2914</v>
      </c>
      <c r="J1211" s="3" t="str">
        <f>HYPERLINK("https://www.boe.es/gazeta/dias/1831/10/04/pdfs/GMD-1831-122.pdf#page=3","Abrir facsímil")</f>
        <v>Abrir facsímil</v>
      </c>
      <c r="K1211" s="3" t="s">
        <v>58</v>
      </c>
    </row>
    <row r="1212" spans="1:11" ht="42" customHeight="1">
      <c r="A1212" s="2" t="s">
        <v>2912</v>
      </c>
      <c r="B1212" s="2" t="s">
        <v>2912</v>
      </c>
      <c r="C1212" s="2" t="s">
        <v>67</v>
      </c>
      <c r="D1212" s="2" t="s">
        <v>18</v>
      </c>
      <c r="E1212" s="5" t="s">
        <v>1719</v>
      </c>
      <c r="F1212" s="3" t="s">
        <v>1720</v>
      </c>
      <c r="G1212" s="3" t="s">
        <v>55</v>
      </c>
      <c r="H1212" s="2" t="s">
        <v>56</v>
      </c>
      <c r="I1212" s="2" t="s">
        <v>2915</v>
      </c>
      <c r="J1212" s="3" t="str">
        <f>HYPERLINK("https://www.boe.es/gazeta/dias/1831/11/15/pdfs/GMD-1831-140.pdf#page=3","Abrir facsímil")</f>
        <v>Abrir facsímil</v>
      </c>
      <c r="K1212" s="3" t="s">
        <v>58</v>
      </c>
    </row>
    <row r="1213" spans="1:11" ht="42" customHeight="1">
      <c r="A1213" s="2" t="s">
        <v>2916</v>
      </c>
      <c r="B1213" s="2" t="s">
        <v>2916</v>
      </c>
      <c r="C1213" s="2" t="s">
        <v>81</v>
      </c>
      <c r="D1213" s="2" t="s">
        <v>18</v>
      </c>
      <c r="E1213" s="5" t="s">
        <v>937</v>
      </c>
      <c r="F1213" s="3" t="s">
        <v>938</v>
      </c>
      <c r="G1213" s="3" t="s">
        <v>988</v>
      </c>
      <c r="H1213" s="2" t="s">
        <v>56</v>
      </c>
      <c r="I1213" s="2" t="s">
        <v>2917</v>
      </c>
      <c r="J1213" s="3" t="str">
        <f>HYPERLINK("https://www.boe.es/gazeta/dias/1831/06/02/pdfs/GMD-1831-68.pdf#page=2","Abrir facsímil")</f>
        <v>Abrir facsímil</v>
      </c>
      <c r="K1213" s="3" t="s">
        <v>58</v>
      </c>
    </row>
    <row r="1214" spans="1:11" ht="42" customHeight="1">
      <c r="A1214" s="2" t="s">
        <v>2918</v>
      </c>
      <c r="B1214" s="2" t="s">
        <v>2918</v>
      </c>
      <c r="C1214" s="2" t="s">
        <v>32</v>
      </c>
      <c r="D1214" s="2" t="s">
        <v>33</v>
      </c>
      <c r="E1214" s="5" t="s">
        <v>1341</v>
      </c>
      <c r="F1214" s="3" t="s">
        <v>1342</v>
      </c>
      <c r="G1214" s="3" t="s">
        <v>55</v>
      </c>
      <c r="H1214" s="2" t="s">
        <v>56</v>
      </c>
      <c r="I1214" s="2" t="s">
        <v>2919</v>
      </c>
      <c r="J1214" s="3" t="str">
        <f>HYPERLINK("https://www.boe.es/gazeta/dias/1831/01/20/pdfs/GMD-1831-9.pdf#page=3","Abrir facsímil")</f>
        <v>Abrir facsímil</v>
      </c>
      <c r="K1214" s="3" t="s">
        <v>58</v>
      </c>
    </row>
    <row r="1215" spans="1:11" ht="42" customHeight="1">
      <c r="A1215" s="2" t="s">
        <v>2918</v>
      </c>
      <c r="B1215" s="2" t="s">
        <v>2918</v>
      </c>
      <c r="C1215" s="2" t="s">
        <v>32</v>
      </c>
      <c r="D1215" s="2" t="s">
        <v>33</v>
      </c>
      <c r="E1215" s="5" t="s">
        <v>2920</v>
      </c>
      <c r="F1215" s="3" t="s">
        <v>2921</v>
      </c>
      <c r="G1215" s="3" t="s">
        <v>55</v>
      </c>
      <c r="H1215" s="2" t="s">
        <v>56</v>
      </c>
      <c r="I1215" s="2" t="s">
        <v>2922</v>
      </c>
      <c r="J1215" s="3" t="str">
        <f>HYPERLINK("https://www.boe.es/gazeta/dias/1831/06/16/pdfs/GMD-1831-74.pdf#page=3","Abrir facsímil")</f>
        <v>Abrir facsímil</v>
      </c>
      <c r="K1215" s="3" t="s">
        <v>58</v>
      </c>
    </row>
    <row r="1216" spans="1:11" ht="42" customHeight="1">
      <c r="A1216" s="2" t="s">
        <v>2918</v>
      </c>
      <c r="B1216" s="2" t="s">
        <v>2918</v>
      </c>
      <c r="C1216" s="2" t="s">
        <v>32</v>
      </c>
      <c r="D1216" s="2" t="s">
        <v>33</v>
      </c>
      <c r="E1216" s="5" t="s">
        <v>2920</v>
      </c>
      <c r="F1216" s="3" t="s">
        <v>2921</v>
      </c>
      <c r="G1216" s="3" t="s">
        <v>21</v>
      </c>
      <c r="H1216" s="2" t="s">
        <v>56</v>
      </c>
      <c r="I1216" s="2" t="s">
        <v>2923</v>
      </c>
      <c r="J1216" s="3" t="str">
        <f>HYPERLINK("https://www.boe.es/gazeta/dias/1831/06/16/pdfs/GMD-1831-74.pdf#page=4","Abrir facsímil")</f>
        <v>Abrir facsímil</v>
      </c>
      <c r="K1216" s="3" t="s">
        <v>58</v>
      </c>
    </row>
    <row r="1217" spans="1:11" ht="42" customHeight="1">
      <c r="A1217" s="2" t="s">
        <v>2918</v>
      </c>
      <c r="B1217" s="2" t="s">
        <v>2918</v>
      </c>
      <c r="C1217" s="2" t="s">
        <v>81</v>
      </c>
      <c r="D1217" s="2" t="s">
        <v>18</v>
      </c>
      <c r="E1217" s="5" t="s">
        <v>322</v>
      </c>
      <c r="F1217" s="3" t="s">
        <v>323</v>
      </c>
      <c r="G1217" s="3" t="s">
        <v>36</v>
      </c>
      <c r="H1217" s="2" t="s">
        <v>56</v>
      </c>
      <c r="I1217" s="2" t="s">
        <v>2924</v>
      </c>
      <c r="J1217" s="3" t="str">
        <f>HYPERLINK("https://www.boe.es/gazeta/dias/1831/07/16/pdfs/GMD-1831-87.pdf#page=1","Abrir facsímil")</f>
        <v>Abrir facsímil</v>
      </c>
      <c r="K1217" s="3" t="s">
        <v>58</v>
      </c>
    </row>
    <row r="1218" spans="1:11" ht="42" customHeight="1">
      <c r="A1218" s="2" t="s">
        <v>2925</v>
      </c>
      <c r="B1218" s="2" t="s">
        <v>2925</v>
      </c>
      <c r="C1218" s="2" t="s">
        <v>32</v>
      </c>
      <c r="D1218" s="2" t="s">
        <v>33</v>
      </c>
      <c r="E1218" s="5" t="s">
        <v>782</v>
      </c>
      <c r="F1218" s="3" t="s">
        <v>783</v>
      </c>
      <c r="G1218" s="3" t="s">
        <v>62</v>
      </c>
      <c r="H1218" s="2" t="s">
        <v>56</v>
      </c>
      <c r="I1218" s="2" t="s">
        <v>2926</v>
      </c>
      <c r="J1218" s="3" t="str">
        <f>HYPERLINK("https://www.boe.es/gazeta/dias/1831/08/20/pdfs/GMD-1831-102.pdf#page=2","Abrir facsímil")</f>
        <v>Abrir facsímil</v>
      </c>
      <c r="K1218" s="3" t="s">
        <v>58</v>
      </c>
    </row>
    <row r="1219" spans="1:11" ht="42" customHeight="1">
      <c r="A1219" s="2" t="s">
        <v>2927</v>
      </c>
      <c r="B1219" s="2" t="s">
        <v>2927</v>
      </c>
      <c r="C1219" s="2" t="s">
        <v>32</v>
      </c>
      <c r="D1219" s="2" t="s">
        <v>33</v>
      </c>
      <c r="E1219" s="5" t="s">
        <v>493</v>
      </c>
      <c r="F1219" s="3" t="s">
        <v>494</v>
      </c>
      <c r="G1219" s="3" t="s">
        <v>55</v>
      </c>
      <c r="H1219" s="2" t="s">
        <v>56</v>
      </c>
      <c r="I1219" s="2" t="s">
        <v>2928</v>
      </c>
      <c r="J1219" s="3" t="str">
        <f>HYPERLINK("https://www.boe.es/gazeta/dias/1831/04/28/pdfs/GMD-1831-53.pdf#page=3","Abrir facsímil")</f>
        <v>Abrir facsímil</v>
      </c>
      <c r="K1219" s="3" t="s">
        <v>58</v>
      </c>
    </row>
    <row r="1220" spans="1:11" ht="42" customHeight="1">
      <c r="A1220" s="2" t="s">
        <v>2929</v>
      </c>
      <c r="B1220" s="2" t="s">
        <v>2929</v>
      </c>
      <c r="C1220" s="2" t="s">
        <v>40</v>
      </c>
      <c r="D1220" s="2" t="s">
        <v>18</v>
      </c>
      <c r="E1220" s="5" t="s">
        <v>814</v>
      </c>
      <c r="F1220" s="3" t="s">
        <v>815</v>
      </c>
      <c r="G1220" s="3" t="s">
        <v>36</v>
      </c>
      <c r="H1220" s="2" t="s">
        <v>56</v>
      </c>
      <c r="I1220" s="2" t="s">
        <v>2930</v>
      </c>
      <c r="J1220" s="3" t="str">
        <f>HYPERLINK("https://www.boe.es/gazeta/dias/1831/02/19/pdfs/GMD-1831-22.pdf#page=1","Abrir facsímil")</f>
        <v>Abrir facsímil</v>
      </c>
      <c r="K1220" s="3" t="s">
        <v>58</v>
      </c>
    </row>
    <row r="1221" spans="1:11" ht="42" customHeight="1">
      <c r="A1221" s="2" t="s">
        <v>2931</v>
      </c>
      <c r="B1221" s="2" t="s">
        <v>2932</v>
      </c>
      <c r="C1221" s="2" t="s">
        <v>51</v>
      </c>
      <c r="D1221" s="2" t="s">
        <v>52</v>
      </c>
      <c r="E1221" s="5" t="s">
        <v>522</v>
      </c>
      <c r="F1221" s="3" t="s">
        <v>523</v>
      </c>
      <c r="G1221" s="3" t="s">
        <v>131</v>
      </c>
      <c r="H1221" s="2" t="s">
        <v>56</v>
      </c>
      <c r="I1221" s="2" t="s">
        <v>2933</v>
      </c>
      <c r="J1221" s="3" t="str">
        <f>HYPERLINK("https://www.boe.es/gazeta/dias/1831/09/27/pdfs/GMD-1831-119.pdf#page=6","Abrir facsímil")</f>
        <v>Abrir facsímil</v>
      </c>
      <c r="K1221" s="3" t="s">
        <v>58</v>
      </c>
    </row>
    <row r="1222" spans="1:11" ht="42" customHeight="1">
      <c r="A1222" s="2" t="s">
        <v>2934</v>
      </c>
      <c r="B1222" s="2" t="s">
        <v>2935</v>
      </c>
      <c r="C1222" s="2" t="s">
        <v>51</v>
      </c>
      <c r="D1222" s="2" t="s">
        <v>52</v>
      </c>
      <c r="E1222" s="5" t="s">
        <v>1122</v>
      </c>
      <c r="F1222" s="3" t="s">
        <v>1123</v>
      </c>
      <c r="G1222" s="3" t="s">
        <v>21</v>
      </c>
      <c r="H1222" s="2" t="s">
        <v>56</v>
      </c>
      <c r="I1222" s="2" t="s">
        <v>2936</v>
      </c>
      <c r="J1222" s="3" t="str">
        <f>HYPERLINK("https://www.boe.es/gazeta/dias/1831/08/13/pdfs/GMD-1831-99.pdf#page=4","Abrir facsímil")</f>
        <v>Abrir facsímil</v>
      </c>
      <c r="K1222" s="3" t="s">
        <v>58</v>
      </c>
    </row>
    <row r="1223" spans="1:11" ht="42" customHeight="1">
      <c r="A1223" s="2" t="s">
        <v>2937</v>
      </c>
      <c r="B1223" s="2" t="s">
        <v>2938</v>
      </c>
      <c r="C1223" s="2" t="s">
        <v>51</v>
      </c>
      <c r="D1223" s="2" t="s">
        <v>52</v>
      </c>
      <c r="E1223" s="5" t="s">
        <v>1585</v>
      </c>
      <c r="F1223" s="3" t="s">
        <v>1586</v>
      </c>
      <c r="G1223" s="3" t="s">
        <v>55</v>
      </c>
      <c r="H1223" s="2" t="s">
        <v>56</v>
      </c>
      <c r="I1223" s="2" t="s">
        <v>2939</v>
      </c>
      <c r="J1223" s="3" t="str">
        <f>HYPERLINK("https://www.boe.es/gazeta/dias/1831/12/24/pdfs/GMD-1831-159.pdf#page=3","Abrir facsímil")</f>
        <v>Abrir facsímil</v>
      </c>
      <c r="K1223" s="3" t="s">
        <v>58</v>
      </c>
    </row>
    <row r="1224" spans="1:11" ht="42" customHeight="1">
      <c r="A1224" s="2" t="s">
        <v>2940</v>
      </c>
      <c r="B1224" s="2" t="s">
        <v>2941</v>
      </c>
      <c r="C1224" s="2" t="s">
        <v>32</v>
      </c>
      <c r="D1224" s="2" t="s">
        <v>33</v>
      </c>
      <c r="E1224" s="5" t="s">
        <v>493</v>
      </c>
      <c r="F1224" s="3" t="s">
        <v>494</v>
      </c>
      <c r="G1224" s="3" t="s">
        <v>21</v>
      </c>
      <c r="H1224" s="2" t="s">
        <v>56</v>
      </c>
      <c r="I1224" s="2" t="s">
        <v>2942</v>
      </c>
      <c r="J1224" s="3" t="str">
        <f>HYPERLINK("https://www.boe.es/gazeta/dias/1831/04/28/pdfs/GMD-1831-53.pdf#page=4","Abrir facsímil")</f>
        <v>Abrir facsímil</v>
      </c>
      <c r="K1224" s="3" t="s">
        <v>58</v>
      </c>
    </row>
    <row r="1225" spans="1:11" ht="42" customHeight="1">
      <c r="A1225" s="2" t="s">
        <v>2943</v>
      </c>
      <c r="B1225" s="2" t="s">
        <v>2944</v>
      </c>
      <c r="C1225" s="2" t="s">
        <v>32</v>
      </c>
      <c r="D1225" s="2" t="s">
        <v>33</v>
      </c>
      <c r="E1225" s="5" t="s">
        <v>276</v>
      </c>
      <c r="F1225" s="3" t="s">
        <v>277</v>
      </c>
      <c r="G1225" s="3" t="s">
        <v>21</v>
      </c>
      <c r="H1225" s="2" t="s">
        <v>56</v>
      </c>
      <c r="I1225" s="2" t="s">
        <v>2945</v>
      </c>
      <c r="J1225" s="3" t="str">
        <f>HYPERLINK("https://www.boe.es/gazeta/dias/1831/10/13/pdfs/GMD-1831-126.pdf#page=4","Abrir facsímil")</f>
        <v>Abrir facsímil</v>
      </c>
      <c r="K1225" s="3" t="s">
        <v>58</v>
      </c>
    </row>
    <row r="1226" spans="1:11" ht="42" customHeight="1">
      <c r="A1226" s="2" t="s">
        <v>2946</v>
      </c>
      <c r="B1226" s="2" t="s">
        <v>2947</v>
      </c>
      <c r="C1226" s="2" t="s">
        <v>67</v>
      </c>
      <c r="D1226" s="2" t="s">
        <v>18</v>
      </c>
      <c r="E1226" s="5" t="s">
        <v>46</v>
      </c>
      <c r="F1226" s="3" t="s">
        <v>47</v>
      </c>
      <c r="G1226" s="3" t="s">
        <v>21</v>
      </c>
      <c r="H1226" s="2" t="s">
        <v>56</v>
      </c>
      <c r="I1226" s="2" t="s">
        <v>2948</v>
      </c>
      <c r="J1226" s="3" t="str">
        <f>HYPERLINK("https://www.boe.es/gazeta/dias/1831/09/01/pdfs/GMD-1831-107.pdf#page=4","Abrir facsímil")</f>
        <v>Abrir facsímil</v>
      </c>
      <c r="K1226" s="3" t="s">
        <v>58</v>
      </c>
    </row>
    <row r="1227" spans="1:11" ht="42" customHeight="1">
      <c r="A1227" s="2" t="s">
        <v>2949</v>
      </c>
      <c r="B1227" s="2" t="s">
        <v>2949</v>
      </c>
      <c r="C1227" s="2" t="s">
        <v>32</v>
      </c>
      <c r="D1227" s="2" t="s">
        <v>33</v>
      </c>
      <c r="E1227" s="5" t="s">
        <v>1404</v>
      </c>
      <c r="F1227" s="3" t="s">
        <v>1405</v>
      </c>
      <c r="G1227" s="3" t="s">
        <v>36</v>
      </c>
      <c r="H1227" s="2" t="s">
        <v>56</v>
      </c>
      <c r="I1227" s="2" t="s">
        <v>2950</v>
      </c>
      <c r="J1227" s="3" t="str">
        <f>HYPERLINK("https://www.boe.es/gazeta/dias/1831/08/02/pdfs/GMD-1831-94.pdf#page=1","Abrir facsímil")</f>
        <v>Abrir facsímil</v>
      </c>
      <c r="K1227" s="3" t="s">
        <v>58</v>
      </c>
    </row>
    <row r="1228" spans="1:11" ht="42" customHeight="1">
      <c r="A1228" s="2" t="s">
        <v>2951</v>
      </c>
      <c r="B1228" s="2" t="s">
        <v>2952</v>
      </c>
      <c r="C1228" s="2" t="s">
        <v>51</v>
      </c>
      <c r="D1228" s="2" t="s">
        <v>52</v>
      </c>
      <c r="E1228" s="5" t="s">
        <v>593</v>
      </c>
      <c r="F1228" s="3" t="s">
        <v>594</v>
      </c>
      <c r="G1228" s="3" t="s">
        <v>36</v>
      </c>
      <c r="H1228" s="2" t="s">
        <v>56</v>
      </c>
      <c r="I1228" s="2" t="s">
        <v>2953</v>
      </c>
      <c r="J1228" s="3" t="str">
        <f>HYPERLINK("https://www.boe.es/gazeta/dias/1831/04/09/pdfs/GMD-1831-45.pdf#page=1","Abrir facsímil")</f>
        <v>Abrir facsímil</v>
      </c>
      <c r="K1228" s="3" t="s">
        <v>58</v>
      </c>
    </row>
    <row r="1229" spans="1:11" ht="42" customHeight="1">
      <c r="A1229" s="2" t="s">
        <v>2954</v>
      </c>
      <c r="B1229" s="2" t="s">
        <v>2955</v>
      </c>
      <c r="C1229" s="2" t="s">
        <v>32</v>
      </c>
      <c r="D1229" s="2" t="s">
        <v>33</v>
      </c>
      <c r="E1229" s="5" t="s">
        <v>2479</v>
      </c>
      <c r="F1229" s="3" t="s">
        <v>2480</v>
      </c>
      <c r="G1229" s="3" t="s">
        <v>36</v>
      </c>
      <c r="H1229" s="2" t="s">
        <v>56</v>
      </c>
      <c r="I1229" s="2" t="s">
        <v>2956</v>
      </c>
      <c r="J1229" s="3" t="str">
        <f>HYPERLINK("https://www.boe.es/gazeta/dias/1831/04/02/pdfs/GMD-1831-42.pdf#page=1","Abrir facsímil")</f>
        <v>Abrir facsímil</v>
      </c>
      <c r="K1229" s="3" t="s">
        <v>58</v>
      </c>
    </row>
    <row r="1230" spans="1:11" ht="42" customHeight="1">
      <c r="A1230" s="2" t="s">
        <v>2957</v>
      </c>
      <c r="B1230" s="2" t="s">
        <v>2957</v>
      </c>
      <c r="C1230" s="2" t="s">
        <v>32</v>
      </c>
      <c r="D1230" s="2" t="s">
        <v>33</v>
      </c>
      <c r="E1230" s="5" t="s">
        <v>493</v>
      </c>
      <c r="F1230" s="3" t="s">
        <v>494</v>
      </c>
      <c r="G1230" s="3" t="s">
        <v>62</v>
      </c>
      <c r="H1230" s="2" t="s">
        <v>56</v>
      </c>
      <c r="I1230" s="2" t="s">
        <v>2958</v>
      </c>
      <c r="J1230" s="3" t="str">
        <f>HYPERLINK("https://www.boe.es/gazeta/dias/1831/04/28/pdfs/GMD-1831-53.pdf#page=2","Abrir facsímil")</f>
        <v>Abrir facsímil</v>
      </c>
      <c r="K1230" s="3" t="s">
        <v>58</v>
      </c>
    </row>
    <row r="1231" spans="1:11" ht="42" customHeight="1">
      <c r="A1231" s="2" t="s">
        <v>2959</v>
      </c>
      <c r="B1231" s="2" t="s">
        <v>2959</v>
      </c>
      <c r="C1231" s="2" t="s">
        <v>51</v>
      </c>
      <c r="D1231" s="2" t="s">
        <v>52</v>
      </c>
      <c r="E1231" s="5" t="s">
        <v>480</v>
      </c>
      <c r="F1231" s="3" t="s">
        <v>481</v>
      </c>
      <c r="G1231" s="3" t="s">
        <v>36</v>
      </c>
      <c r="H1231" s="2" t="s">
        <v>56</v>
      </c>
      <c r="I1231" s="2" t="s">
        <v>2960</v>
      </c>
      <c r="J1231" s="3" t="str">
        <f>HYPERLINK("https://www.boe.es/gazeta/dias/1831/07/21/pdfs/GMD-1831-89.pdf#page=1","Abrir facsímil")</f>
        <v>Abrir facsímil</v>
      </c>
      <c r="K1231" s="3" t="s">
        <v>58</v>
      </c>
    </row>
    <row r="1232" spans="1:11" ht="42" customHeight="1">
      <c r="A1232" s="2" t="s">
        <v>2961</v>
      </c>
      <c r="B1232" s="2" t="s">
        <v>2962</v>
      </c>
      <c r="C1232" s="2" t="s">
        <v>32</v>
      </c>
      <c r="D1232" s="2" t="s">
        <v>33</v>
      </c>
      <c r="E1232" s="5" t="s">
        <v>2199</v>
      </c>
      <c r="F1232" s="3" t="s">
        <v>2200</v>
      </c>
      <c r="G1232" s="3" t="s">
        <v>21</v>
      </c>
      <c r="H1232" s="2" t="s">
        <v>56</v>
      </c>
      <c r="I1232" s="2" t="s">
        <v>2963</v>
      </c>
      <c r="J1232" s="3" t="str">
        <f>HYPERLINK("https://www.boe.es/gazeta/dias/1831/11/26/pdfs/GMD-1831-145.pdf#page=4","Abrir facsímil")</f>
        <v>Abrir facsímil</v>
      </c>
      <c r="K1232" s="3" t="s">
        <v>58</v>
      </c>
    </row>
    <row r="1233" spans="1:11" ht="42" customHeight="1">
      <c r="A1233" s="2" t="s">
        <v>2964</v>
      </c>
      <c r="B1233" s="2" t="s">
        <v>2964</v>
      </c>
      <c r="C1233" s="2" t="s">
        <v>17</v>
      </c>
      <c r="D1233" s="2" t="s">
        <v>18</v>
      </c>
      <c r="E1233" s="5" t="s">
        <v>288</v>
      </c>
      <c r="F1233" s="3" t="s">
        <v>289</v>
      </c>
      <c r="G1233" s="3" t="s">
        <v>62</v>
      </c>
      <c r="H1233" s="2" t="s">
        <v>56</v>
      </c>
      <c r="I1233" s="2" t="s">
        <v>2965</v>
      </c>
      <c r="J1233" s="3" t="str">
        <f>HYPERLINK("https://www.boe.es/gazeta/dias/1831/10/22/pdfs/GMD-1831-130.pdf#page=2","Abrir facsímil")</f>
        <v>Abrir facsímil</v>
      </c>
      <c r="K1233" s="3" t="s">
        <v>58</v>
      </c>
    </row>
    <row r="1234" spans="1:11" ht="42" customHeight="1">
      <c r="A1234" s="2" t="s">
        <v>2964</v>
      </c>
      <c r="B1234" s="2" t="s">
        <v>2964</v>
      </c>
      <c r="C1234" s="2" t="s">
        <v>17</v>
      </c>
      <c r="D1234" s="2" t="s">
        <v>18</v>
      </c>
      <c r="E1234" s="5" t="s">
        <v>342</v>
      </c>
      <c r="F1234" s="3" t="s">
        <v>343</v>
      </c>
      <c r="G1234" s="3" t="s">
        <v>62</v>
      </c>
      <c r="H1234" s="2" t="s">
        <v>56</v>
      </c>
      <c r="I1234" s="2" t="s">
        <v>2966</v>
      </c>
      <c r="J1234" s="3" t="str">
        <f>HYPERLINK("https://www.boe.es/gazeta/dias/1831/11/05/pdfs/GMD-1831-136.pdf#page=2","Abrir facsímil")</f>
        <v>Abrir facsímil</v>
      </c>
      <c r="K1234" s="3" t="s">
        <v>58</v>
      </c>
    </row>
    <row r="1235" spans="1:11" ht="42" customHeight="1">
      <c r="A1235" s="2" t="s">
        <v>2964</v>
      </c>
      <c r="B1235" s="2" t="s">
        <v>2964</v>
      </c>
      <c r="C1235" s="2" t="s">
        <v>17</v>
      </c>
      <c r="D1235" s="2" t="s">
        <v>18</v>
      </c>
      <c r="E1235" s="5" t="s">
        <v>96</v>
      </c>
      <c r="F1235" s="3" t="s">
        <v>97</v>
      </c>
      <c r="G1235" s="3" t="s">
        <v>98</v>
      </c>
      <c r="H1235" s="2" t="s">
        <v>56</v>
      </c>
      <c r="I1235" s="2" t="s">
        <v>2967</v>
      </c>
      <c r="J1235" s="3" t="str">
        <f>HYPERLINK("https://www.boe.es/gazeta/dias/1831/12/22/pdfs/GMD-1831-158.pdf#page=2","Abrir facsímil")</f>
        <v>Abrir facsímil</v>
      </c>
      <c r="K1235" s="3" t="s">
        <v>58</v>
      </c>
    </row>
    <row r="1236" spans="1:11" ht="42" customHeight="1">
      <c r="A1236" s="2" t="s">
        <v>2968</v>
      </c>
      <c r="B1236" s="2" t="s">
        <v>2968</v>
      </c>
      <c r="C1236" s="2" t="s">
        <v>32</v>
      </c>
      <c r="D1236" s="2" t="s">
        <v>33</v>
      </c>
      <c r="E1236" s="5" t="s">
        <v>809</v>
      </c>
      <c r="F1236" s="3" t="s">
        <v>810</v>
      </c>
      <c r="G1236" s="3" t="s">
        <v>36</v>
      </c>
      <c r="H1236" s="2" t="s">
        <v>56</v>
      </c>
      <c r="I1236" s="2" t="s">
        <v>2969</v>
      </c>
      <c r="J1236" s="3" t="str">
        <f>HYPERLINK("https://www.boe.es/gazeta/dias/1831/08/25/pdfs/GMD-1831-104.pdf#page=1","Abrir facsímil")</f>
        <v>Abrir facsímil</v>
      </c>
      <c r="K1236" s="3" t="s">
        <v>58</v>
      </c>
    </row>
    <row r="1237" spans="1:11" ht="42" customHeight="1">
      <c r="A1237" s="2" t="s">
        <v>2970</v>
      </c>
      <c r="B1237" s="2" t="s">
        <v>2971</v>
      </c>
      <c r="C1237" s="2" t="s">
        <v>51</v>
      </c>
      <c r="D1237" s="2" t="s">
        <v>52</v>
      </c>
      <c r="E1237" s="5" t="s">
        <v>158</v>
      </c>
      <c r="F1237" s="3" t="s">
        <v>159</v>
      </c>
      <c r="G1237" s="3" t="s">
        <v>131</v>
      </c>
      <c r="H1237" s="2" t="s">
        <v>56</v>
      </c>
      <c r="I1237" s="2" t="s">
        <v>2972</v>
      </c>
      <c r="J1237" s="3" t="str">
        <f>HYPERLINK("https://www.boe.es/gazeta/dias/1831/08/27/pdfs/GMD-1831-105.pdf#page=6","Abrir facsímil")</f>
        <v>Abrir facsímil</v>
      </c>
      <c r="K1237" s="3" t="s">
        <v>58</v>
      </c>
    </row>
    <row r="1238" spans="1:11" ht="42" customHeight="1">
      <c r="A1238" s="2" t="s">
        <v>2973</v>
      </c>
      <c r="B1238" s="2" t="s">
        <v>2973</v>
      </c>
      <c r="C1238" s="2" t="s">
        <v>17</v>
      </c>
      <c r="D1238" s="2" t="s">
        <v>18</v>
      </c>
      <c r="E1238" s="5" t="s">
        <v>435</v>
      </c>
      <c r="F1238" s="3" t="s">
        <v>436</v>
      </c>
      <c r="G1238" s="3" t="s">
        <v>55</v>
      </c>
      <c r="H1238" s="2" t="s">
        <v>56</v>
      </c>
      <c r="I1238" s="2" t="s">
        <v>2974</v>
      </c>
      <c r="J1238" s="3" t="str">
        <f>HYPERLINK("https://www.boe.es/gazeta/dias/1831/12/01/pdfs/GMD-1831-147.pdf#page=3","Abrir facsímil")</f>
        <v>Abrir facsímil</v>
      </c>
      <c r="K1238" s="3" t="s">
        <v>58</v>
      </c>
    </row>
    <row r="1239" spans="1:11" ht="42" customHeight="1">
      <c r="A1239" s="2" t="s">
        <v>2975</v>
      </c>
      <c r="B1239" s="2" t="s">
        <v>2975</v>
      </c>
      <c r="C1239" s="2" t="s">
        <v>17</v>
      </c>
      <c r="D1239" s="2" t="s">
        <v>18</v>
      </c>
      <c r="E1239" s="5" t="s">
        <v>254</v>
      </c>
      <c r="F1239" s="3" t="s">
        <v>255</v>
      </c>
      <c r="G1239" s="3" t="s">
        <v>62</v>
      </c>
      <c r="H1239" s="2" t="s">
        <v>56</v>
      </c>
      <c r="I1239" s="2" t="s">
        <v>2976</v>
      </c>
      <c r="J1239" s="3" t="str">
        <f>HYPERLINK("https://www.boe.es/gazeta/dias/1831/10/27/pdfs/GMD-1831-132.pdf#page=2","Abrir facsímil")</f>
        <v>Abrir facsímil</v>
      </c>
      <c r="K1239" s="3" t="s">
        <v>58</v>
      </c>
    </row>
    <row r="1240" spans="1:11" ht="42" customHeight="1">
      <c r="A1240" s="2" t="s">
        <v>2977</v>
      </c>
      <c r="B1240" s="2" t="s">
        <v>2977</v>
      </c>
      <c r="C1240" s="2" t="s">
        <v>32</v>
      </c>
      <c r="D1240" s="2" t="s">
        <v>33</v>
      </c>
      <c r="E1240" s="5" t="s">
        <v>1482</v>
      </c>
      <c r="F1240" s="3" t="s">
        <v>1483</v>
      </c>
      <c r="G1240" s="3" t="s">
        <v>1876</v>
      </c>
      <c r="H1240" s="2" t="s">
        <v>56</v>
      </c>
      <c r="I1240" s="2" t="s">
        <v>2978</v>
      </c>
      <c r="J1240" s="3" t="str">
        <f>HYPERLINK("https://www.boe.es/gazeta/dias/1831/04/05/pdfs/GMD-1831-43.pdf#page=2","Abrir facsímil")</f>
        <v>Abrir facsímil</v>
      </c>
      <c r="K1240" s="3" t="s">
        <v>58</v>
      </c>
    </row>
    <row r="1241" spans="1:11" ht="42" customHeight="1">
      <c r="A1241" s="2" t="s">
        <v>2979</v>
      </c>
      <c r="B1241" s="2" t="s">
        <v>2980</v>
      </c>
      <c r="C1241" s="2" t="s">
        <v>32</v>
      </c>
      <c r="D1241" s="2" t="s">
        <v>33</v>
      </c>
      <c r="E1241" s="5" t="s">
        <v>1482</v>
      </c>
      <c r="F1241" s="3" t="s">
        <v>1483</v>
      </c>
      <c r="G1241" s="3" t="s">
        <v>21</v>
      </c>
      <c r="H1241" s="2" t="s">
        <v>56</v>
      </c>
      <c r="I1241" s="2" t="s">
        <v>2981</v>
      </c>
      <c r="J1241" s="3" t="str">
        <f>HYPERLINK("https://www.boe.es/gazeta/dias/1831/04/05/pdfs/GMD-1831-43.pdf#page=4","Abrir facsímil")</f>
        <v>Abrir facsímil</v>
      </c>
      <c r="K1241" s="3" t="s">
        <v>58</v>
      </c>
    </row>
    <row r="1242" spans="1:11" ht="42" customHeight="1">
      <c r="A1242" s="2" t="s">
        <v>2982</v>
      </c>
      <c r="B1242" s="2" t="s">
        <v>2983</v>
      </c>
      <c r="C1242" s="2" t="s">
        <v>67</v>
      </c>
      <c r="D1242" s="2" t="s">
        <v>18</v>
      </c>
      <c r="E1242" s="5" t="s">
        <v>522</v>
      </c>
      <c r="F1242" s="3" t="s">
        <v>523</v>
      </c>
      <c r="G1242" s="3" t="s">
        <v>131</v>
      </c>
      <c r="H1242" s="2" t="s">
        <v>22</v>
      </c>
      <c r="I1242" s="2" t="s">
        <v>2984</v>
      </c>
      <c r="J1242" s="3" t="str">
        <f>HYPERLINK("https://www.boe.es/gazeta/dias/1831/09/27/pdfs/GMD-1831-119.pdf#page=6","Abrir facsímil")</f>
        <v>Abrir facsímil</v>
      </c>
      <c r="K1242" s="3" t="s">
        <v>24</v>
      </c>
    </row>
    <row r="1243" spans="1:11" ht="42" customHeight="1">
      <c r="A1243" s="2" t="s">
        <v>2985</v>
      </c>
      <c r="B1243" s="2" t="s">
        <v>2986</v>
      </c>
      <c r="C1243" s="2" t="s">
        <v>17</v>
      </c>
      <c r="D1243" s="2" t="s">
        <v>18</v>
      </c>
      <c r="E1243" s="5" t="s">
        <v>374</v>
      </c>
      <c r="F1243" s="3" t="s">
        <v>375</v>
      </c>
      <c r="G1243" s="3" t="s">
        <v>131</v>
      </c>
      <c r="H1243" s="2" t="s">
        <v>56</v>
      </c>
      <c r="I1243" s="2" t="s">
        <v>2987</v>
      </c>
      <c r="J1243" s="3" t="str">
        <f>HYPERLINK("https://www.boe.es/gazeta/dias/1831/10/11/pdfs/GMD-1831-125.pdf#page=6","Abrir facsímil")</f>
        <v>Abrir facsímil</v>
      </c>
      <c r="K1243" s="3" t="s">
        <v>58</v>
      </c>
    </row>
    <row r="1244" spans="1:11" ht="42" customHeight="1">
      <c r="A1244" s="2" t="s">
        <v>2988</v>
      </c>
      <c r="B1244" s="2" t="s">
        <v>2989</v>
      </c>
      <c r="C1244" s="2" t="s">
        <v>157</v>
      </c>
      <c r="D1244" s="2" t="s">
        <v>18</v>
      </c>
      <c r="E1244" s="5" t="s">
        <v>374</v>
      </c>
      <c r="F1244" s="3" t="s">
        <v>375</v>
      </c>
      <c r="G1244" s="3" t="s">
        <v>131</v>
      </c>
      <c r="H1244" s="2" t="s">
        <v>56</v>
      </c>
      <c r="I1244" s="2" t="s">
        <v>2990</v>
      </c>
      <c r="J1244" s="3" t="str">
        <f>HYPERLINK("https://www.boe.es/gazeta/dias/1831/10/11/pdfs/GMD-1831-125.pdf#page=6","Abrir facsímil")</f>
        <v>Abrir facsímil</v>
      </c>
      <c r="K1244" s="3" t="s">
        <v>58</v>
      </c>
    </row>
    <row r="1245" spans="1:11" ht="42" customHeight="1">
      <c r="A1245" s="2" t="s">
        <v>2991</v>
      </c>
      <c r="B1245" s="2" t="s">
        <v>2992</v>
      </c>
      <c r="C1245" s="2" t="s">
        <v>51</v>
      </c>
      <c r="D1245" s="2" t="s">
        <v>52</v>
      </c>
      <c r="E1245" s="5" t="s">
        <v>531</v>
      </c>
      <c r="F1245" s="3" t="s">
        <v>532</v>
      </c>
      <c r="G1245" s="3" t="s">
        <v>21</v>
      </c>
      <c r="H1245" s="2" t="s">
        <v>56</v>
      </c>
      <c r="I1245" s="2" t="s">
        <v>2993</v>
      </c>
      <c r="J1245" s="3" t="str">
        <f>HYPERLINK("https://www.boe.es/gazeta/dias/1831/08/06/pdfs/GMD-1831-96.pdf#page=4","Abrir facsímil")</f>
        <v>Abrir facsímil</v>
      </c>
      <c r="K1245" s="3" t="s">
        <v>58</v>
      </c>
    </row>
    <row r="1246" spans="1:11" ht="42" customHeight="1">
      <c r="A1246" s="2" t="s">
        <v>2994</v>
      </c>
      <c r="B1246" s="2" t="s">
        <v>2995</v>
      </c>
      <c r="C1246" s="2" t="s">
        <v>32</v>
      </c>
      <c r="D1246" s="2" t="s">
        <v>33</v>
      </c>
      <c r="E1246" s="5" t="s">
        <v>400</v>
      </c>
      <c r="F1246" s="3" t="s">
        <v>401</v>
      </c>
      <c r="G1246" s="3" t="s">
        <v>36</v>
      </c>
      <c r="H1246" s="2" t="s">
        <v>56</v>
      </c>
      <c r="I1246" s="2" t="s">
        <v>2996</v>
      </c>
      <c r="J1246" s="3" t="str">
        <f>HYPERLINK("https://www.boe.es/gazeta/dias/1831/11/01/pdfs/GMD-1831-134.pdf#page=1","Abrir facsímil")</f>
        <v>Abrir facsímil</v>
      </c>
      <c r="K1246" s="3" t="s">
        <v>58</v>
      </c>
    </row>
    <row r="1247" spans="1:11" ht="42" customHeight="1">
      <c r="A1247" s="2" t="s">
        <v>2997</v>
      </c>
      <c r="B1247" s="2" t="s">
        <v>2998</v>
      </c>
      <c r="C1247" s="2" t="s">
        <v>32</v>
      </c>
      <c r="D1247" s="2" t="s">
        <v>33</v>
      </c>
      <c r="E1247" s="5" t="s">
        <v>46</v>
      </c>
      <c r="F1247" s="3" t="s">
        <v>47</v>
      </c>
      <c r="G1247" s="3" t="s">
        <v>21</v>
      </c>
      <c r="H1247" s="2" t="s">
        <v>56</v>
      </c>
      <c r="I1247" s="2" t="s">
        <v>2999</v>
      </c>
      <c r="J1247" s="3" t="str">
        <f>HYPERLINK("https://www.boe.es/gazeta/dias/1831/09/01/pdfs/GMD-1831-107.pdf#page=4","Abrir facsímil")</f>
        <v>Abrir facsímil</v>
      </c>
      <c r="K1247" s="3" t="s">
        <v>58</v>
      </c>
    </row>
    <row r="1248" spans="1:11" ht="42" customHeight="1">
      <c r="A1248" s="2" t="s">
        <v>3000</v>
      </c>
      <c r="B1248" s="2" t="s">
        <v>3001</v>
      </c>
      <c r="C1248" s="2" t="s">
        <v>32</v>
      </c>
      <c r="D1248" s="2" t="s">
        <v>33</v>
      </c>
      <c r="E1248" s="5" t="s">
        <v>413</v>
      </c>
      <c r="F1248" s="3" t="s">
        <v>414</v>
      </c>
      <c r="G1248" s="3" t="s">
        <v>21</v>
      </c>
      <c r="H1248" s="2" t="s">
        <v>56</v>
      </c>
      <c r="I1248" s="2" t="s">
        <v>3002</v>
      </c>
      <c r="J1248" s="3" t="str">
        <f>HYPERLINK("https://www.boe.es/gazeta/dias/1831/07/26/pdfs/GMD-1831-91.pdf#page=4","Abrir facsímil")</f>
        <v>Abrir facsímil</v>
      </c>
      <c r="K1248" s="3" t="s">
        <v>58</v>
      </c>
    </row>
    <row r="1249" spans="1:11" ht="42" customHeight="1">
      <c r="A1249" s="2" t="s">
        <v>3003</v>
      </c>
      <c r="B1249" s="2" t="s">
        <v>3004</v>
      </c>
      <c r="C1249" s="2" t="s">
        <v>17</v>
      </c>
      <c r="D1249" s="2" t="s">
        <v>18</v>
      </c>
      <c r="E1249" s="5" t="s">
        <v>53</v>
      </c>
      <c r="F1249" s="3" t="s">
        <v>54</v>
      </c>
      <c r="G1249" s="3" t="s">
        <v>55</v>
      </c>
      <c r="H1249" s="2" t="s">
        <v>56</v>
      </c>
      <c r="I1249" s="2" t="s">
        <v>3005</v>
      </c>
      <c r="J1249" s="3" t="str">
        <f>HYPERLINK("https://www.boe.es/gazeta/dias/1831/10/29/pdfs/GMD-1831-133.pdf#page=3","Abrir facsímil")</f>
        <v>Abrir facsímil</v>
      </c>
      <c r="K1249" s="3" t="s">
        <v>58</v>
      </c>
    </row>
    <row r="1250" spans="1:11" ht="42" customHeight="1">
      <c r="A1250" s="2" t="s">
        <v>3006</v>
      </c>
      <c r="B1250" s="2" t="s">
        <v>3007</v>
      </c>
      <c r="C1250" s="2" t="s">
        <v>51</v>
      </c>
      <c r="D1250" s="2" t="s">
        <v>52</v>
      </c>
      <c r="E1250" s="5" t="s">
        <v>254</v>
      </c>
      <c r="F1250" s="3" t="s">
        <v>255</v>
      </c>
      <c r="G1250" s="3" t="s">
        <v>55</v>
      </c>
      <c r="H1250" s="2" t="s">
        <v>22</v>
      </c>
      <c r="I1250" s="2" t="s">
        <v>3008</v>
      </c>
      <c r="J1250" s="3" t="str">
        <f>HYPERLINK("https://www.boe.es/gazeta/dias/1831/10/27/pdfs/GMD-1831-132.pdf#page=3","Abrir facsímil")</f>
        <v>Abrir facsímil</v>
      </c>
      <c r="K1250" s="3" t="s">
        <v>24</v>
      </c>
    </row>
    <row r="1251" spans="1:11" ht="42" customHeight="1">
      <c r="A1251" s="2" t="s">
        <v>3009</v>
      </c>
      <c r="B1251" s="2" t="s">
        <v>3010</v>
      </c>
      <c r="C1251" s="2" t="s">
        <v>67</v>
      </c>
      <c r="D1251" s="2" t="s">
        <v>18</v>
      </c>
      <c r="E1251" s="5" t="s">
        <v>795</v>
      </c>
      <c r="F1251" s="3" t="s">
        <v>796</v>
      </c>
      <c r="G1251" s="3" t="s">
        <v>1297</v>
      </c>
      <c r="H1251" s="2" t="s">
        <v>56</v>
      </c>
      <c r="I1251" s="2" t="s">
        <v>3011</v>
      </c>
      <c r="J1251" s="3" t="str">
        <f>HYPERLINK("https://www.boe.es/gazeta/dias/1831/07/02/pdfs/GMD-1831-81.pdf#page=8","Abrir facsímil")</f>
        <v>Abrir facsímil</v>
      </c>
      <c r="K1251" s="3" t="s">
        <v>58</v>
      </c>
    </row>
    <row r="1252" spans="1:11" ht="42" customHeight="1">
      <c r="A1252" s="2" t="s">
        <v>3009</v>
      </c>
      <c r="B1252" s="2" t="s">
        <v>3010</v>
      </c>
      <c r="C1252" s="2" t="s">
        <v>51</v>
      </c>
      <c r="D1252" s="2" t="s">
        <v>52</v>
      </c>
      <c r="E1252" s="5" t="s">
        <v>342</v>
      </c>
      <c r="F1252" s="3" t="s">
        <v>343</v>
      </c>
      <c r="G1252" s="3" t="s">
        <v>21</v>
      </c>
      <c r="H1252" s="2" t="s">
        <v>56</v>
      </c>
      <c r="I1252" s="2" t="s">
        <v>3012</v>
      </c>
      <c r="J1252" s="3" t="str">
        <f>HYPERLINK("https://www.boe.es/gazeta/dias/1831/11/05/pdfs/GMD-1831-136.pdf#page=4","Abrir facsímil")</f>
        <v>Abrir facsímil</v>
      </c>
      <c r="K1252" s="3" t="s">
        <v>58</v>
      </c>
    </row>
    <row r="1253" spans="1:11" ht="42" customHeight="1">
      <c r="A1253" s="2" t="s">
        <v>3013</v>
      </c>
      <c r="B1253" s="2" t="s">
        <v>3014</v>
      </c>
      <c r="C1253" s="2" t="s">
        <v>81</v>
      </c>
      <c r="D1253" s="2" t="s">
        <v>18</v>
      </c>
      <c r="E1253" s="5" t="s">
        <v>1031</v>
      </c>
      <c r="F1253" s="3" t="s">
        <v>1032</v>
      </c>
      <c r="G1253" s="3" t="s">
        <v>21</v>
      </c>
      <c r="H1253" s="2" t="s">
        <v>56</v>
      </c>
      <c r="I1253" s="2" t="s">
        <v>3015</v>
      </c>
      <c r="J1253" s="3" t="str">
        <f>HYPERLINK("https://www.boe.es/gazeta/dias/1831/05/10/pdfs/GMD-1831-58.pdf#page=4","Abrir facsímil")</f>
        <v>Abrir facsímil</v>
      </c>
      <c r="K1253" s="3" t="s">
        <v>58</v>
      </c>
    </row>
    <row r="1254" spans="1:11" ht="42" customHeight="1">
      <c r="A1254" s="2" t="s">
        <v>3016</v>
      </c>
      <c r="B1254" s="2" t="s">
        <v>3017</v>
      </c>
      <c r="C1254" s="2" t="s">
        <v>81</v>
      </c>
      <c r="D1254" s="2" t="s">
        <v>18</v>
      </c>
      <c r="E1254" s="5" t="s">
        <v>1763</v>
      </c>
      <c r="F1254" s="3" t="s">
        <v>1764</v>
      </c>
      <c r="G1254" s="3" t="s">
        <v>21</v>
      </c>
      <c r="H1254" s="2" t="s">
        <v>56</v>
      </c>
      <c r="I1254" s="2" t="s">
        <v>3018</v>
      </c>
      <c r="J1254" s="3" t="str">
        <f>HYPERLINK("https://www.boe.es/gazeta/dias/1831/09/06/pdfs/GMD-1831-110.pdf#page=4","Abrir facsímil")</f>
        <v>Abrir facsímil</v>
      </c>
      <c r="K1254" s="3" t="s">
        <v>58</v>
      </c>
    </row>
    <row r="1255" spans="1:11" ht="42" customHeight="1">
      <c r="A1255" s="2" t="s">
        <v>3019</v>
      </c>
      <c r="B1255" s="2" t="s">
        <v>3020</v>
      </c>
      <c r="C1255" s="2" t="s">
        <v>51</v>
      </c>
      <c r="D1255" s="2" t="s">
        <v>52</v>
      </c>
      <c r="E1255" s="5" t="s">
        <v>53</v>
      </c>
      <c r="F1255" s="3" t="s">
        <v>54</v>
      </c>
      <c r="G1255" s="3" t="s">
        <v>55</v>
      </c>
      <c r="H1255" s="2" t="s">
        <v>56</v>
      </c>
      <c r="I1255" s="2" t="s">
        <v>3021</v>
      </c>
      <c r="J1255" s="3" t="str">
        <f>HYPERLINK("https://www.boe.es/gazeta/dias/1831/10/29/pdfs/GMD-1831-133.pdf#page=3","Abrir facsímil")</f>
        <v>Abrir facsímil</v>
      </c>
      <c r="K1255" s="3" t="s">
        <v>58</v>
      </c>
    </row>
    <row r="1256" spans="1:11" ht="42" customHeight="1">
      <c r="A1256" s="2" t="s">
        <v>3022</v>
      </c>
      <c r="B1256" s="2" t="s">
        <v>3023</v>
      </c>
      <c r="C1256" s="2" t="s">
        <v>51</v>
      </c>
      <c r="D1256" s="2" t="s">
        <v>52</v>
      </c>
      <c r="E1256" s="5" t="s">
        <v>169</v>
      </c>
      <c r="F1256" s="3" t="s">
        <v>170</v>
      </c>
      <c r="G1256" s="3" t="s">
        <v>1155</v>
      </c>
      <c r="H1256" s="2" t="s">
        <v>56</v>
      </c>
      <c r="I1256" s="2" t="s">
        <v>3024</v>
      </c>
      <c r="J1256" s="3" t="str">
        <f>HYPERLINK("https://www.boe.es/gazeta/dias/1831/08/04/pdfs/GMD-1831-95.pdf#page=5","Abrir facsímil")</f>
        <v>Abrir facsímil</v>
      </c>
      <c r="K1256" s="3" t="s">
        <v>58</v>
      </c>
    </row>
    <row r="1257" spans="1:11" ht="42" customHeight="1">
      <c r="A1257" s="2" t="s">
        <v>3025</v>
      </c>
      <c r="B1257" s="2" t="s">
        <v>3025</v>
      </c>
      <c r="C1257" s="2" t="s">
        <v>81</v>
      </c>
      <c r="D1257" s="2" t="s">
        <v>18</v>
      </c>
      <c r="E1257" s="5" t="s">
        <v>795</v>
      </c>
      <c r="F1257" s="3" t="s">
        <v>796</v>
      </c>
      <c r="G1257" s="3" t="s">
        <v>1297</v>
      </c>
      <c r="H1257" s="2" t="s">
        <v>56</v>
      </c>
      <c r="I1257" s="2" t="s">
        <v>3026</v>
      </c>
      <c r="J1257" s="3" t="str">
        <f>HYPERLINK("https://www.boe.es/gazeta/dias/1831/07/02/pdfs/GMD-1831-81.pdf#page=8","Abrir facsímil")</f>
        <v>Abrir facsímil</v>
      </c>
      <c r="K1257" s="3" t="s">
        <v>58</v>
      </c>
    </row>
    <row r="1258" spans="1:11" ht="42" customHeight="1">
      <c r="A1258" s="2" t="s">
        <v>3025</v>
      </c>
      <c r="B1258" s="2" t="s">
        <v>3025</v>
      </c>
      <c r="C1258" s="2" t="s">
        <v>32</v>
      </c>
      <c r="D1258" s="2" t="s">
        <v>33</v>
      </c>
      <c r="E1258" s="5" t="s">
        <v>400</v>
      </c>
      <c r="F1258" s="3" t="s">
        <v>401</v>
      </c>
      <c r="G1258" s="3" t="s">
        <v>21</v>
      </c>
      <c r="H1258" s="2" t="s">
        <v>56</v>
      </c>
      <c r="I1258" s="2" t="s">
        <v>3027</v>
      </c>
      <c r="J1258" s="3" t="str">
        <f>HYPERLINK("https://www.boe.es/gazeta/dias/1831/11/01/pdfs/GMD-1831-134.pdf#page=4","Abrir facsímil")</f>
        <v>Abrir facsímil</v>
      </c>
      <c r="K1258" s="3" t="s">
        <v>58</v>
      </c>
    </row>
    <row r="1259" spans="1:11" ht="42" customHeight="1">
      <c r="A1259" s="2" t="s">
        <v>3028</v>
      </c>
      <c r="B1259" s="2" t="s">
        <v>3029</v>
      </c>
      <c r="C1259" s="2" t="s">
        <v>17</v>
      </c>
      <c r="D1259" s="2" t="s">
        <v>18</v>
      </c>
      <c r="E1259" s="5" t="s">
        <v>126</v>
      </c>
      <c r="F1259" s="3" t="s">
        <v>127</v>
      </c>
      <c r="G1259" s="3" t="s">
        <v>606</v>
      </c>
      <c r="H1259" s="2" t="s">
        <v>56</v>
      </c>
      <c r="I1259" s="2" t="s">
        <v>3030</v>
      </c>
      <c r="J1259" s="3" t="str">
        <f>HYPERLINK("https://www.boe.es/gazeta/dias/1831/04/12/pdfs/GMD-1831-46.pdf#page=8","Abrir facsímil")</f>
        <v>Abrir facsímil</v>
      </c>
      <c r="K1259" s="3" t="s">
        <v>58</v>
      </c>
    </row>
    <row r="1260" spans="1:11" ht="42" customHeight="1">
      <c r="A1260" s="2" t="s">
        <v>3031</v>
      </c>
      <c r="B1260" s="2" t="s">
        <v>3032</v>
      </c>
      <c r="C1260" s="2" t="s">
        <v>32</v>
      </c>
      <c r="D1260" s="2" t="s">
        <v>33</v>
      </c>
      <c r="E1260" s="5" t="s">
        <v>1844</v>
      </c>
      <c r="F1260" s="3" t="s">
        <v>1845</v>
      </c>
      <c r="G1260" s="3" t="s">
        <v>55</v>
      </c>
      <c r="H1260" s="2" t="s">
        <v>56</v>
      </c>
      <c r="I1260" s="2" t="s">
        <v>3033</v>
      </c>
      <c r="J1260" s="3" t="str">
        <f>HYPERLINK("https://www.boe.es/gazeta/dias/1831/01/22/pdfs/GMD-1831-10.pdf#page=3","Abrir facsímil")</f>
        <v>Abrir facsímil</v>
      </c>
      <c r="K1260" s="3" t="s">
        <v>58</v>
      </c>
    </row>
    <row r="1261" spans="1:11" ht="42" customHeight="1">
      <c r="A1261" s="2" t="s">
        <v>3034</v>
      </c>
      <c r="B1261" s="2" t="s">
        <v>3035</v>
      </c>
      <c r="C1261" s="2" t="s">
        <v>17</v>
      </c>
      <c r="D1261" s="2" t="s">
        <v>18</v>
      </c>
      <c r="E1261" s="5" t="s">
        <v>845</v>
      </c>
      <c r="F1261" s="3" t="s">
        <v>846</v>
      </c>
      <c r="G1261" s="3" t="s">
        <v>847</v>
      </c>
      <c r="H1261" s="2" t="s">
        <v>56</v>
      </c>
      <c r="I1261" s="2" t="s">
        <v>3036</v>
      </c>
      <c r="J1261" s="3" t="str">
        <f>HYPERLINK("https://www.boe.es/gazeta/dias/1831/07/12/pdfs/GMD-1831-85.pdf#page=4","Abrir facsímil")</f>
        <v>Abrir facsímil</v>
      </c>
      <c r="K1261" s="3" t="s">
        <v>58</v>
      </c>
    </row>
    <row r="1262" spans="1:11" ht="42" customHeight="1">
      <c r="A1262" s="2" t="s">
        <v>3037</v>
      </c>
      <c r="B1262" s="2" t="s">
        <v>3037</v>
      </c>
      <c r="C1262" s="2" t="s">
        <v>32</v>
      </c>
      <c r="D1262" s="2" t="s">
        <v>33</v>
      </c>
      <c r="E1262" s="5" t="s">
        <v>53</v>
      </c>
      <c r="F1262" s="3" t="s">
        <v>54</v>
      </c>
      <c r="G1262" s="3" t="s">
        <v>36</v>
      </c>
      <c r="H1262" s="2" t="s">
        <v>56</v>
      </c>
      <c r="I1262" s="2" t="s">
        <v>3038</v>
      </c>
      <c r="J1262" s="3" t="str">
        <f>HYPERLINK("https://www.boe.es/gazeta/dias/1831/10/29/pdfs/GMD-1831-133.pdf#page=1","Abrir facsímil")</f>
        <v>Abrir facsímil</v>
      </c>
      <c r="K1262" s="3" t="s">
        <v>58</v>
      </c>
    </row>
    <row r="1263" spans="1:11" ht="42" customHeight="1">
      <c r="A1263" s="2" t="s">
        <v>3039</v>
      </c>
      <c r="B1263" s="2" t="s">
        <v>3039</v>
      </c>
      <c r="C1263" s="2" t="s">
        <v>32</v>
      </c>
      <c r="D1263" s="2" t="s">
        <v>33</v>
      </c>
      <c r="E1263" s="5" t="s">
        <v>480</v>
      </c>
      <c r="F1263" s="3" t="s">
        <v>481</v>
      </c>
      <c r="G1263" s="3" t="s">
        <v>991</v>
      </c>
      <c r="H1263" s="2" t="s">
        <v>56</v>
      </c>
      <c r="I1263" s="2" t="s">
        <v>3040</v>
      </c>
      <c r="J1263" s="3" t="str">
        <f>HYPERLINK("https://www.boe.es/gazeta/dias/1831/07/21/pdfs/GMD-1831-89.pdf#page=2","Abrir facsímil")</f>
        <v>Abrir facsímil</v>
      </c>
      <c r="K1263" s="3" t="s">
        <v>58</v>
      </c>
    </row>
    <row r="1264" spans="1:11" ht="42" customHeight="1">
      <c r="A1264" s="2" t="s">
        <v>3041</v>
      </c>
      <c r="B1264" s="2" t="s">
        <v>3041</v>
      </c>
      <c r="C1264" s="2" t="s">
        <v>51</v>
      </c>
      <c r="D1264" s="2" t="s">
        <v>52</v>
      </c>
      <c r="E1264" s="5" t="s">
        <v>190</v>
      </c>
      <c r="F1264" s="3" t="s">
        <v>191</v>
      </c>
      <c r="G1264" s="3" t="s">
        <v>62</v>
      </c>
      <c r="H1264" s="2" t="s">
        <v>56</v>
      </c>
      <c r="I1264" s="2" t="s">
        <v>3042</v>
      </c>
      <c r="J1264" s="3" t="str">
        <f>HYPERLINK("https://www.boe.es/gazeta/dias/1831/02/12/pdfs/GMD-1831-19.pdf#page=2","Abrir facsímil")</f>
        <v>Abrir facsímil</v>
      </c>
      <c r="K1264" s="3" t="s">
        <v>58</v>
      </c>
    </row>
    <row r="1265" spans="1:11" ht="42" customHeight="1">
      <c r="A1265" s="2" t="s">
        <v>3041</v>
      </c>
      <c r="B1265" s="2" t="s">
        <v>3041</v>
      </c>
      <c r="C1265" s="2" t="s">
        <v>32</v>
      </c>
      <c r="D1265" s="2" t="s">
        <v>33</v>
      </c>
      <c r="E1265" s="5" t="s">
        <v>91</v>
      </c>
      <c r="F1265" s="3" t="s">
        <v>92</v>
      </c>
      <c r="G1265" s="3" t="s">
        <v>55</v>
      </c>
      <c r="H1265" s="2" t="s">
        <v>56</v>
      </c>
      <c r="I1265" s="2" t="s">
        <v>3043</v>
      </c>
      <c r="J1265" s="3" t="str">
        <f>HYPERLINK("https://www.boe.es/gazeta/dias/1831/10/06/pdfs/GMD-1831-123.pdf#page=3","Abrir facsímil")</f>
        <v>Abrir facsímil</v>
      </c>
      <c r="K1265" s="3" t="s">
        <v>58</v>
      </c>
    </row>
    <row r="1266" spans="1:11" ht="42" customHeight="1">
      <c r="A1266" s="2" t="s">
        <v>3044</v>
      </c>
      <c r="B1266" s="2" t="s">
        <v>3044</v>
      </c>
      <c r="C1266" s="2" t="s">
        <v>32</v>
      </c>
      <c r="D1266" s="2" t="s">
        <v>33</v>
      </c>
      <c r="E1266" s="5" t="s">
        <v>447</v>
      </c>
      <c r="F1266" s="3" t="s">
        <v>448</v>
      </c>
      <c r="G1266" s="3" t="s">
        <v>62</v>
      </c>
      <c r="H1266" s="2" t="s">
        <v>56</v>
      </c>
      <c r="I1266" s="2" t="s">
        <v>3045</v>
      </c>
      <c r="J1266" s="3" t="str">
        <f>HYPERLINK("https://www.boe.es/gazeta/dias/1831/08/16/pdfs/GMD-1831-100.pdf#page=2","Abrir facsímil")</f>
        <v>Abrir facsímil</v>
      </c>
      <c r="K1266" s="3" t="s">
        <v>58</v>
      </c>
    </row>
    <row r="1267" spans="1:11" ht="42" customHeight="1">
      <c r="A1267" s="2" t="s">
        <v>3046</v>
      </c>
      <c r="B1267" s="2" t="s">
        <v>3046</v>
      </c>
      <c r="C1267" s="2" t="s">
        <v>32</v>
      </c>
      <c r="D1267" s="2" t="s">
        <v>33</v>
      </c>
      <c r="E1267" s="5" t="s">
        <v>347</v>
      </c>
      <c r="F1267" s="3" t="s">
        <v>348</v>
      </c>
      <c r="G1267" s="3" t="s">
        <v>1036</v>
      </c>
      <c r="H1267" s="2" t="s">
        <v>56</v>
      </c>
      <c r="I1267" s="2" t="s">
        <v>3047</v>
      </c>
      <c r="J1267" s="3" t="str">
        <f>HYPERLINK("https://www.boe.es/gazeta/dias/1831/07/07/pdfs/GMD-1831-83.pdf#page=2","Abrir facsímil")</f>
        <v>Abrir facsímil</v>
      </c>
      <c r="K1267" s="3" t="s">
        <v>58</v>
      </c>
    </row>
    <row r="1268" spans="1:11" ht="42" customHeight="1">
      <c r="A1268" s="2" t="s">
        <v>3048</v>
      </c>
      <c r="B1268" s="2" t="s">
        <v>3048</v>
      </c>
      <c r="C1268" s="2" t="s">
        <v>51</v>
      </c>
      <c r="D1268" s="2" t="s">
        <v>52</v>
      </c>
      <c r="E1268" s="5" t="s">
        <v>875</v>
      </c>
      <c r="F1268" s="3" t="s">
        <v>876</v>
      </c>
      <c r="G1268" s="3" t="s">
        <v>1195</v>
      </c>
      <c r="H1268" s="2" t="s">
        <v>56</v>
      </c>
      <c r="I1268" s="2" t="s">
        <v>3049</v>
      </c>
      <c r="J1268" s="3" t="str">
        <f>HYPERLINK("https://www.boe.es/gazeta/dias/1831/10/25/pdfs/GMD-1831-131.pdf#page=2","Abrir facsímil")</f>
        <v>Abrir facsímil</v>
      </c>
      <c r="K1268" s="3" t="s">
        <v>58</v>
      </c>
    </row>
    <row r="1269" spans="1:11" ht="42" customHeight="1">
      <c r="A1269" s="2" t="s">
        <v>3050</v>
      </c>
      <c r="B1269" s="2" t="s">
        <v>3050</v>
      </c>
      <c r="C1269" s="2" t="s">
        <v>32</v>
      </c>
      <c r="D1269" s="2" t="s">
        <v>33</v>
      </c>
      <c r="E1269" s="5" t="s">
        <v>738</v>
      </c>
      <c r="F1269" s="3" t="s">
        <v>739</v>
      </c>
      <c r="G1269" s="3" t="s">
        <v>55</v>
      </c>
      <c r="H1269" s="2" t="s">
        <v>56</v>
      </c>
      <c r="I1269" s="2" t="s">
        <v>3051</v>
      </c>
      <c r="J1269" s="3" t="str">
        <f>HYPERLINK("https://www.boe.es/gazeta/dias/1831/01/15/pdfs/GMD-1831-7.pdf#page=3","Abrir facsímil")</f>
        <v>Abrir facsímil</v>
      </c>
      <c r="K1269" s="3" t="s">
        <v>58</v>
      </c>
    </row>
    <row r="1270" spans="1:11" ht="42" customHeight="1">
      <c r="A1270" s="2" t="s">
        <v>3052</v>
      </c>
      <c r="B1270" s="2" t="s">
        <v>3053</v>
      </c>
      <c r="C1270" s="2" t="s">
        <v>157</v>
      </c>
      <c r="D1270" s="2" t="s">
        <v>18</v>
      </c>
      <c r="E1270" s="5" t="s">
        <v>228</v>
      </c>
      <c r="F1270" s="3" t="s">
        <v>229</v>
      </c>
      <c r="G1270" s="3" t="s">
        <v>230</v>
      </c>
      <c r="H1270" s="2" t="s">
        <v>56</v>
      </c>
      <c r="I1270" s="2" t="s">
        <v>3054</v>
      </c>
      <c r="J1270" s="3" t="str">
        <f>HYPERLINK("https://www.boe.es/gazeta/dias/1831/06/07/pdfs/GMD-1831-70.pdf#page=4","Abrir facsímil")</f>
        <v>Abrir facsímil</v>
      </c>
      <c r="K1270" s="3" t="s">
        <v>58</v>
      </c>
    </row>
    <row r="1271" spans="1:11" ht="42" customHeight="1">
      <c r="A1271" s="2" t="s">
        <v>3055</v>
      </c>
      <c r="B1271" s="2" t="s">
        <v>3055</v>
      </c>
      <c r="C1271" s="2" t="s">
        <v>17</v>
      </c>
      <c r="D1271" s="2" t="s">
        <v>18</v>
      </c>
      <c r="E1271" s="5" t="s">
        <v>186</v>
      </c>
      <c r="F1271" s="3" t="s">
        <v>187</v>
      </c>
      <c r="G1271" s="3" t="s">
        <v>131</v>
      </c>
      <c r="H1271" s="2" t="s">
        <v>56</v>
      </c>
      <c r="I1271" s="2" t="s">
        <v>3056</v>
      </c>
      <c r="J1271" s="3" t="str">
        <f>HYPERLINK("https://www.boe.es/gazeta/dias/1831/10/08/pdfs/GMD-1831-124.pdf#page=6","Abrir facsímil")</f>
        <v>Abrir facsímil</v>
      </c>
      <c r="K1271" s="3" t="s">
        <v>58</v>
      </c>
    </row>
    <row r="1272" spans="1:11" ht="42" customHeight="1">
      <c r="A1272" s="2" t="s">
        <v>3057</v>
      </c>
      <c r="B1272" s="2" t="s">
        <v>3057</v>
      </c>
      <c r="C1272" s="2" t="s">
        <v>32</v>
      </c>
      <c r="D1272" s="2" t="s">
        <v>33</v>
      </c>
      <c r="E1272" s="5" t="s">
        <v>272</v>
      </c>
      <c r="F1272" s="3" t="s">
        <v>273</v>
      </c>
      <c r="G1272" s="3" t="s">
        <v>21</v>
      </c>
      <c r="H1272" s="2" t="s">
        <v>56</v>
      </c>
      <c r="I1272" s="2" t="s">
        <v>3058</v>
      </c>
      <c r="J1272" s="3" t="str">
        <f>HYPERLINK("https://www.boe.es/gazeta/dias/1831/06/28/pdfs/GMD-1831-79.pdf#page=4","Abrir facsímil")</f>
        <v>Abrir facsímil</v>
      </c>
      <c r="K1272" s="3" t="s">
        <v>58</v>
      </c>
    </row>
    <row r="1273" spans="1:11" ht="42" customHeight="1">
      <c r="A1273" s="2" t="s">
        <v>3059</v>
      </c>
      <c r="B1273" s="2" t="s">
        <v>3060</v>
      </c>
      <c r="C1273" s="2" t="s">
        <v>51</v>
      </c>
      <c r="D1273" s="2" t="s">
        <v>52</v>
      </c>
      <c r="E1273" s="5" t="s">
        <v>292</v>
      </c>
      <c r="F1273" s="3" t="s">
        <v>293</v>
      </c>
      <c r="G1273" s="3" t="s">
        <v>21</v>
      </c>
      <c r="H1273" s="2" t="s">
        <v>56</v>
      </c>
      <c r="I1273" s="2" t="s">
        <v>3061</v>
      </c>
      <c r="J1273" s="3" t="str">
        <f>HYPERLINK("https://www.boe.es/gazeta/dias/1831/04/07/pdfs/GMD-1831-44.pdf#page=4","Abrir facsímil")</f>
        <v>Abrir facsímil</v>
      </c>
      <c r="K1273" s="3" t="s">
        <v>58</v>
      </c>
    </row>
    <row r="1274" spans="1:11" ht="42" customHeight="1">
      <c r="A1274" s="2" t="s">
        <v>3062</v>
      </c>
      <c r="B1274" s="2" t="s">
        <v>3062</v>
      </c>
      <c r="C1274" s="2" t="s">
        <v>67</v>
      </c>
      <c r="D1274" s="2" t="s">
        <v>18</v>
      </c>
      <c r="E1274" s="5" t="s">
        <v>272</v>
      </c>
      <c r="F1274" s="3" t="s">
        <v>273</v>
      </c>
      <c r="G1274" s="3" t="s">
        <v>55</v>
      </c>
      <c r="H1274" s="2" t="s">
        <v>56</v>
      </c>
      <c r="I1274" s="2" t="s">
        <v>3063</v>
      </c>
      <c r="J1274" s="3" t="str">
        <f>HYPERLINK("https://www.boe.es/gazeta/dias/1831/06/28/pdfs/GMD-1831-79.pdf#page=3","Abrir facsímil")</f>
        <v>Abrir facsímil</v>
      </c>
      <c r="K1274" s="3" t="s">
        <v>58</v>
      </c>
    </row>
    <row r="1275" spans="1:11" ht="42" customHeight="1">
      <c r="A1275" s="2" t="s">
        <v>3062</v>
      </c>
      <c r="B1275" s="2" t="s">
        <v>3062</v>
      </c>
      <c r="C1275" s="2" t="s">
        <v>157</v>
      </c>
      <c r="D1275" s="2" t="s">
        <v>18</v>
      </c>
      <c r="E1275" s="5" t="s">
        <v>46</v>
      </c>
      <c r="F1275" s="3" t="s">
        <v>47</v>
      </c>
      <c r="G1275" s="3" t="s">
        <v>62</v>
      </c>
      <c r="H1275" s="2" t="s">
        <v>56</v>
      </c>
      <c r="I1275" s="2" t="s">
        <v>3064</v>
      </c>
      <c r="J1275" s="3" t="str">
        <f>HYPERLINK("https://www.boe.es/gazeta/dias/1831/09/01/pdfs/GMD-1831-107.pdf#page=2","Abrir facsímil")</f>
        <v>Abrir facsímil</v>
      </c>
      <c r="K1275" s="3" t="s">
        <v>58</v>
      </c>
    </row>
    <row r="1276" spans="1:11" ht="42" customHeight="1">
      <c r="A1276" s="2" t="s">
        <v>3065</v>
      </c>
      <c r="B1276" s="2" t="s">
        <v>3066</v>
      </c>
      <c r="C1276" s="2" t="s">
        <v>17</v>
      </c>
      <c r="D1276" s="2" t="s">
        <v>18</v>
      </c>
      <c r="E1276" s="5" t="s">
        <v>452</v>
      </c>
      <c r="F1276" s="3" t="s">
        <v>453</v>
      </c>
      <c r="G1276" s="3" t="s">
        <v>21</v>
      </c>
      <c r="H1276" s="2" t="s">
        <v>56</v>
      </c>
      <c r="I1276" s="2" t="s">
        <v>3067</v>
      </c>
      <c r="J1276" s="3" t="str">
        <f>HYPERLINK("https://www.boe.es/gazeta/dias/1831/06/04/pdfs/GMD-1831-69.pdf#page=4","Abrir facsímil")</f>
        <v>Abrir facsímil</v>
      </c>
      <c r="K1276" s="3" t="s">
        <v>58</v>
      </c>
    </row>
    <row r="1277" spans="1:11" ht="42" customHeight="1">
      <c r="A1277" s="2" t="s">
        <v>3068</v>
      </c>
      <c r="B1277" s="2" t="s">
        <v>3069</v>
      </c>
      <c r="C1277" s="2" t="s">
        <v>157</v>
      </c>
      <c r="D1277" s="2" t="s">
        <v>18</v>
      </c>
      <c r="E1277" s="5" t="s">
        <v>872</v>
      </c>
      <c r="F1277" s="3" t="s">
        <v>873</v>
      </c>
      <c r="G1277" s="3" t="s">
        <v>21</v>
      </c>
      <c r="H1277" s="2" t="s">
        <v>56</v>
      </c>
      <c r="I1277" s="2" t="s">
        <v>3070</v>
      </c>
      <c r="J1277" s="3" t="str">
        <f>HYPERLINK("https://www.boe.es/gazeta/dias/1831/02/22/pdfs/GMD-1831-23.pdf#page=4","Abrir facsímil")</f>
        <v>Abrir facsímil</v>
      </c>
      <c r="K1277" s="3" t="s">
        <v>58</v>
      </c>
    </row>
    <row r="1278" spans="1:11" ht="42" customHeight="1">
      <c r="A1278" s="2" t="s">
        <v>3071</v>
      </c>
      <c r="B1278" s="2" t="s">
        <v>3072</v>
      </c>
      <c r="C1278" s="2" t="s">
        <v>17</v>
      </c>
      <c r="D1278" s="2" t="s">
        <v>244</v>
      </c>
      <c r="E1278" s="5" t="s">
        <v>721</v>
      </c>
      <c r="F1278" s="3" t="s">
        <v>952</v>
      </c>
      <c r="G1278" s="3" t="s">
        <v>36</v>
      </c>
      <c r="H1278" s="2" t="s">
        <v>56</v>
      </c>
      <c r="I1278" s="2" t="s">
        <v>3073</v>
      </c>
      <c r="J1278" s="3" t="str">
        <f>HYPERLINK("https://www.boe.es/gazeta/dias/1831/12/15/pdfs/GMD-1831-155E.pdf#page=1","Abrir facsímil")</f>
        <v>Abrir facsímil</v>
      </c>
      <c r="K1278" s="3" t="s">
        <v>58</v>
      </c>
    </row>
    <row r="1279" spans="1:11" ht="42" customHeight="1">
      <c r="A1279" s="2" t="s">
        <v>3074</v>
      </c>
      <c r="B1279" s="2" t="s">
        <v>3075</v>
      </c>
      <c r="C1279" s="2" t="s">
        <v>17</v>
      </c>
      <c r="D1279" s="2" t="s">
        <v>244</v>
      </c>
      <c r="E1279" s="5" t="s">
        <v>721</v>
      </c>
      <c r="F1279" s="3" t="s">
        <v>952</v>
      </c>
      <c r="G1279" s="3" t="s">
        <v>36</v>
      </c>
      <c r="H1279" s="2" t="s">
        <v>56</v>
      </c>
      <c r="I1279" s="2" t="s">
        <v>3076</v>
      </c>
      <c r="J1279" s="3" t="str">
        <f>HYPERLINK("https://www.boe.es/gazeta/dias/1831/12/15/pdfs/GMD-1831-155E.pdf#page=1","Abrir facsímil")</f>
        <v>Abrir facsímil</v>
      </c>
      <c r="K1279" s="3" t="s">
        <v>58</v>
      </c>
    </row>
    <row r="1280" spans="1:11" ht="42" customHeight="1">
      <c r="A1280" s="2" t="s">
        <v>3077</v>
      </c>
      <c r="B1280" s="2" t="s">
        <v>3078</v>
      </c>
      <c r="C1280" s="2" t="s">
        <v>32</v>
      </c>
      <c r="D1280" s="2" t="s">
        <v>33</v>
      </c>
      <c r="E1280" s="5" t="s">
        <v>181</v>
      </c>
      <c r="F1280" s="3" t="s">
        <v>182</v>
      </c>
      <c r="G1280" s="3" t="s">
        <v>21</v>
      </c>
      <c r="H1280" s="2" t="s">
        <v>56</v>
      </c>
      <c r="I1280" s="2" t="s">
        <v>3079</v>
      </c>
      <c r="J1280" s="3" t="str">
        <f>HYPERLINK("https://www.boe.es/gazeta/dias/1831/09/13/pdfs/GMD-1831-113.pdf#page=4","Abrir facsímil")</f>
        <v>Abrir facsímil</v>
      </c>
      <c r="K1280" s="3" t="s">
        <v>58</v>
      </c>
    </row>
    <row r="1281" spans="1:11" ht="42" customHeight="1">
      <c r="A1281" s="2" t="s">
        <v>3080</v>
      </c>
      <c r="B1281" s="2" t="s">
        <v>3081</v>
      </c>
      <c r="C1281" s="2" t="s">
        <v>17</v>
      </c>
      <c r="D1281" s="2" t="s">
        <v>18</v>
      </c>
      <c r="E1281" s="5" t="s">
        <v>374</v>
      </c>
      <c r="F1281" s="3" t="s">
        <v>375</v>
      </c>
      <c r="G1281" s="3" t="s">
        <v>131</v>
      </c>
      <c r="H1281" s="2" t="s">
        <v>56</v>
      </c>
      <c r="I1281" s="2" t="s">
        <v>3082</v>
      </c>
      <c r="J1281" s="3" t="str">
        <f>HYPERLINK("https://www.boe.es/gazeta/dias/1831/10/11/pdfs/GMD-1831-125.pdf#page=6","Abrir facsímil")</f>
        <v>Abrir facsímil</v>
      </c>
      <c r="K1281" s="3" t="s">
        <v>58</v>
      </c>
    </row>
    <row r="1282" spans="1:11" ht="42" customHeight="1">
      <c r="A1282" s="2" t="s">
        <v>3083</v>
      </c>
      <c r="B1282" s="2" t="s">
        <v>3083</v>
      </c>
      <c r="C1282" s="2" t="s">
        <v>32</v>
      </c>
      <c r="D1282" s="2" t="s">
        <v>33</v>
      </c>
      <c r="E1282" s="5" t="s">
        <v>400</v>
      </c>
      <c r="F1282" s="3" t="s">
        <v>401</v>
      </c>
      <c r="G1282" s="3" t="s">
        <v>21</v>
      </c>
      <c r="H1282" s="2" t="s">
        <v>56</v>
      </c>
      <c r="I1282" s="2" t="s">
        <v>3084</v>
      </c>
      <c r="J1282" s="3" t="str">
        <f>HYPERLINK("https://www.boe.es/gazeta/dias/1831/11/01/pdfs/GMD-1831-134.pdf#page=4","Abrir facsímil")</f>
        <v>Abrir facsímil</v>
      </c>
      <c r="K1282" s="3" t="s">
        <v>58</v>
      </c>
    </row>
    <row r="1283" spans="1:11" ht="42" customHeight="1">
      <c r="A1283" s="2" t="s">
        <v>3085</v>
      </c>
      <c r="B1283" s="2" t="s">
        <v>3086</v>
      </c>
      <c r="C1283" s="2" t="s">
        <v>32</v>
      </c>
      <c r="D1283" s="2" t="s">
        <v>33</v>
      </c>
      <c r="E1283" s="5" t="s">
        <v>729</v>
      </c>
      <c r="F1283" s="3" t="s">
        <v>730</v>
      </c>
      <c r="G1283" s="3" t="s">
        <v>21</v>
      </c>
      <c r="H1283" s="2" t="s">
        <v>56</v>
      </c>
      <c r="I1283" s="2" t="s">
        <v>3087</v>
      </c>
      <c r="J1283" s="3" t="str">
        <f>HYPERLINK("https://www.boe.es/gazeta/dias/1831/11/12/pdfs/GMD-1831-139.pdf#page=4","Abrir facsímil")</f>
        <v>Abrir facsímil</v>
      </c>
      <c r="K1283" s="3" t="s">
        <v>58</v>
      </c>
    </row>
    <row r="1284" spans="1:11" ht="42" customHeight="1">
      <c r="A1284" s="2" t="s">
        <v>3088</v>
      </c>
      <c r="B1284" s="2" t="s">
        <v>3089</v>
      </c>
      <c r="C1284" s="2" t="s">
        <v>32</v>
      </c>
      <c r="D1284" s="2" t="s">
        <v>33</v>
      </c>
      <c r="E1284" s="5" t="s">
        <v>729</v>
      </c>
      <c r="F1284" s="3" t="s">
        <v>730</v>
      </c>
      <c r="G1284" s="3" t="s">
        <v>62</v>
      </c>
      <c r="H1284" s="2" t="s">
        <v>56</v>
      </c>
      <c r="I1284" s="2" t="s">
        <v>3090</v>
      </c>
      <c r="J1284" s="3" t="str">
        <f>HYPERLINK("https://www.boe.es/gazeta/dias/1831/11/12/pdfs/GMD-1831-139.pdf#page=2","Abrir facsímil")</f>
        <v>Abrir facsímil</v>
      </c>
      <c r="K1284" s="3" t="s">
        <v>58</v>
      </c>
    </row>
    <row r="1285" spans="1:11" ht="42" customHeight="1">
      <c r="A1285" s="2" t="s">
        <v>3091</v>
      </c>
      <c r="B1285" s="2" t="s">
        <v>3092</v>
      </c>
      <c r="C1285" s="2" t="s">
        <v>51</v>
      </c>
      <c r="D1285" s="2" t="s">
        <v>52</v>
      </c>
      <c r="E1285" s="5" t="s">
        <v>254</v>
      </c>
      <c r="F1285" s="3" t="s">
        <v>255</v>
      </c>
      <c r="G1285" s="3" t="s">
        <v>36</v>
      </c>
      <c r="H1285" s="2" t="s">
        <v>56</v>
      </c>
      <c r="I1285" s="2" t="s">
        <v>3093</v>
      </c>
      <c r="J1285" s="3" t="str">
        <f>HYPERLINK("https://www.boe.es/gazeta/dias/1831/10/27/pdfs/GMD-1831-132.pdf#page=1","Abrir facsímil")</f>
        <v>Abrir facsímil</v>
      </c>
      <c r="K1285" s="3" t="s">
        <v>58</v>
      </c>
    </row>
    <row r="1286" spans="1:11" ht="42" customHeight="1">
      <c r="A1286" s="2" t="s">
        <v>3094</v>
      </c>
      <c r="B1286" s="2" t="s">
        <v>3094</v>
      </c>
      <c r="C1286" s="2" t="s">
        <v>32</v>
      </c>
      <c r="D1286" s="2" t="s">
        <v>33</v>
      </c>
      <c r="E1286" s="5" t="s">
        <v>292</v>
      </c>
      <c r="F1286" s="3" t="s">
        <v>293</v>
      </c>
      <c r="G1286" s="3" t="s">
        <v>21</v>
      </c>
      <c r="H1286" s="2" t="s">
        <v>56</v>
      </c>
      <c r="I1286" s="2" t="s">
        <v>3095</v>
      </c>
      <c r="J1286" s="3" t="str">
        <f>HYPERLINK("https://www.boe.es/gazeta/dias/1831/04/07/pdfs/GMD-1831-44.pdf#page=4","Abrir facsímil")</f>
        <v>Abrir facsímil</v>
      </c>
      <c r="K1286" s="3" t="s">
        <v>58</v>
      </c>
    </row>
    <row r="1287" spans="1:11" ht="42" customHeight="1">
      <c r="A1287" s="2" t="s">
        <v>3094</v>
      </c>
      <c r="B1287" s="2" t="s">
        <v>3094</v>
      </c>
      <c r="C1287" s="2" t="s">
        <v>67</v>
      </c>
      <c r="D1287" s="2" t="s">
        <v>18</v>
      </c>
      <c r="E1287" s="5" t="s">
        <v>169</v>
      </c>
      <c r="F1287" s="3" t="s">
        <v>170</v>
      </c>
      <c r="G1287" s="3" t="s">
        <v>131</v>
      </c>
      <c r="H1287" s="2" t="s">
        <v>56</v>
      </c>
      <c r="I1287" s="2" t="s">
        <v>3096</v>
      </c>
      <c r="J1287" s="3" t="str">
        <f>HYPERLINK("https://www.boe.es/gazeta/dias/1831/08/04/pdfs/GMD-1831-95.pdf#page=6","Abrir facsímil")</f>
        <v>Abrir facsímil</v>
      </c>
      <c r="K1287" s="3" t="s">
        <v>58</v>
      </c>
    </row>
    <row r="1288" spans="1:11" ht="42" customHeight="1">
      <c r="A1288" s="2" t="s">
        <v>3094</v>
      </c>
      <c r="B1288" s="2" t="s">
        <v>3094</v>
      </c>
      <c r="C1288" s="2" t="s">
        <v>51</v>
      </c>
      <c r="D1288" s="2" t="s">
        <v>52</v>
      </c>
      <c r="E1288" s="5" t="s">
        <v>374</v>
      </c>
      <c r="F1288" s="3" t="s">
        <v>375</v>
      </c>
      <c r="G1288" s="3" t="s">
        <v>131</v>
      </c>
      <c r="H1288" s="2" t="s">
        <v>56</v>
      </c>
      <c r="I1288" s="2" t="s">
        <v>3097</v>
      </c>
      <c r="J1288" s="3" t="str">
        <f>HYPERLINK("https://www.boe.es/gazeta/dias/1831/10/11/pdfs/GMD-1831-125.pdf#page=6","Abrir facsímil")</f>
        <v>Abrir facsímil</v>
      </c>
      <c r="K1288" s="3" t="s">
        <v>58</v>
      </c>
    </row>
    <row r="1289" spans="1:11" ht="42" customHeight="1">
      <c r="A1289" s="2" t="s">
        <v>3098</v>
      </c>
      <c r="B1289" s="2" t="s">
        <v>3098</v>
      </c>
      <c r="C1289" s="2" t="s">
        <v>32</v>
      </c>
      <c r="D1289" s="2" t="s">
        <v>33</v>
      </c>
      <c r="E1289" s="5" t="s">
        <v>190</v>
      </c>
      <c r="F1289" s="3" t="s">
        <v>191</v>
      </c>
      <c r="G1289" s="3" t="s">
        <v>55</v>
      </c>
      <c r="H1289" s="2" t="s">
        <v>56</v>
      </c>
      <c r="I1289" s="2" t="s">
        <v>3099</v>
      </c>
      <c r="J1289" s="3" t="str">
        <f>HYPERLINK("https://www.boe.es/gazeta/dias/1831/02/12/pdfs/GMD-1831-19.pdf#page=3","Abrir facsímil")</f>
        <v>Abrir facsímil</v>
      </c>
      <c r="K1289" s="3" t="s">
        <v>58</v>
      </c>
    </row>
    <row r="1290" spans="1:11" ht="42" customHeight="1">
      <c r="A1290" s="2" t="s">
        <v>3100</v>
      </c>
      <c r="B1290" s="2" t="s">
        <v>3100</v>
      </c>
      <c r="C1290" s="2" t="s">
        <v>51</v>
      </c>
      <c r="D1290" s="2" t="s">
        <v>52</v>
      </c>
      <c r="E1290" s="5" t="s">
        <v>1585</v>
      </c>
      <c r="F1290" s="3" t="s">
        <v>1586</v>
      </c>
      <c r="G1290" s="3" t="s">
        <v>55</v>
      </c>
      <c r="H1290" s="2" t="s">
        <v>56</v>
      </c>
      <c r="I1290" s="2" t="s">
        <v>3101</v>
      </c>
      <c r="J1290" s="3" t="str">
        <f>HYPERLINK("https://www.boe.es/gazeta/dias/1831/12/24/pdfs/GMD-1831-159.pdf#page=3","Abrir facsímil")</f>
        <v>Abrir facsímil</v>
      </c>
      <c r="K1290" s="3" t="s">
        <v>58</v>
      </c>
    </row>
    <row r="1291" spans="1:11" ht="42" customHeight="1">
      <c r="A1291" s="2" t="s">
        <v>3102</v>
      </c>
      <c r="B1291" s="2" t="s">
        <v>3103</v>
      </c>
      <c r="C1291" s="2" t="s">
        <v>67</v>
      </c>
      <c r="D1291" s="2" t="s">
        <v>18</v>
      </c>
      <c r="E1291" s="5" t="s">
        <v>417</v>
      </c>
      <c r="F1291" s="3" t="s">
        <v>418</v>
      </c>
      <c r="G1291" s="3" t="s">
        <v>21</v>
      </c>
      <c r="H1291" s="2" t="s">
        <v>56</v>
      </c>
      <c r="I1291" s="2" t="s">
        <v>3104</v>
      </c>
      <c r="J1291" s="3" t="str">
        <f>HYPERLINK("https://www.boe.es/gazeta/dias/1831/01/25/pdfs/GMD-1831-11.pdf#page=4","Abrir facsímil")</f>
        <v>Abrir facsímil</v>
      </c>
      <c r="K1291" s="3" t="s">
        <v>58</v>
      </c>
    </row>
    <row r="1292" spans="1:11" ht="42" customHeight="1">
      <c r="A1292" s="2" t="s">
        <v>3105</v>
      </c>
      <c r="B1292" s="2" t="s">
        <v>3106</v>
      </c>
      <c r="C1292" s="2" t="s">
        <v>51</v>
      </c>
      <c r="D1292" s="2" t="s">
        <v>52</v>
      </c>
      <c r="E1292" s="5" t="s">
        <v>1225</v>
      </c>
      <c r="F1292" s="3" t="s">
        <v>1226</v>
      </c>
      <c r="G1292" s="3" t="s">
        <v>21</v>
      </c>
      <c r="H1292" s="2" t="s">
        <v>56</v>
      </c>
      <c r="I1292" s="2" t="s">
        <v>3107</v>
      </c>
      <c r="J1292" s="3" t="str">
        <f>HYPERLINK("https://www.boe.es/gazeta/dias/1831/05/24/pdfs/GMD-1831-64.pdf#page=4","Abrir facsímil")</f>
        <v>Abrir facsímil</v>
      </c>
      <c r="K1292" s="3" t="s">
        <v>58</v>
      </c>
    </row>
    <row r="1293" spans="1:11" ht="42" customHeight="1">
      <c r="A1293" s="2" t="s">
        <v>3108</v>
      </c>
      <c r="B1293" s="2" t="s">
        <v>3108</v>
      </c>
      <c r="C1293" s="2" t="s">
        <v>51</v>
      </c>
      <c r="D1293" s="2" t="s">
        <v>52</v>
      </c>
      <c r="E1293" s="5" t="s">
        <v>3109</v>
      </c>
      <c r="F1293" s="3" t="s">
        <v>3110</v>
      </c>
      <c r="G1293" s="3" t="s">
        <v>55</v>
      </c>
      <c r="H1293" s="2" t="s">
        <v>56</v>
      </c>
      <c r="I1293" s="2" t="s">
        <v>3111</v>
      </c>
      <c r="J1293" s="3" t="str">
        <f>HYPERLINK("https://www.boe.es/gazeta/dias/1831/01/29/pdfs/GMD-1831-13.pdf#page=3","Abrir facsímil")</f>
        <v>Abrir facsímil</v>
      </c>
      <c r="K1293" s="3" t="s">
        <v>58</v>
      </c>
    </row>
    <row r="1294" spans="1:11" ht="42" customHeight="1">
      <c r="A1294" s="2" t="s">
        <v>3108</v>
      </c>
      <c r="B1294" s="2" t="s">
        <v>3108</v>
      </c>
      <c r="C1294" s="2" t="s">
        <v>17</v>
      </c>
      <c r="D1294" s="2" t="s">
        <v>18</v>
      </c>
      <c r="E1294" s="5" t="s">
        <v>391</v>
      </c>
      <c r="F1294" s="3" t="s">
        <v>392</v>
      </c>
      <c r="G1294" s="3" t="s">
        <v>21</v>
      </c>
      <c r="H1294" s="2" t="s">
        <v>56</v>
      </c>
      <c r="I1294" s="2" t="s">
        <v>3112</v>
      </c>
      <c r="J1294" s="3" t="str">
        <f>HYPERLINK("https://www.boe.es/gazeta/dias/1831/03/15/pdfs/GMD-1831-34.pdf#page=4","Abrir facsímil")</f>
        <v>Abrir facsímil</v>
      </c>
      <c r="K1294" s="3" t="s">
        <v>58</v>
      </c>
    </row>
    <row r="1295" spans="1:11" ht="42" customHeight="1">
      <c r="A1295" s="2" t="s">
        <v>3108</v>
      </c>
      <c r="B1295" s="2" t="s">
        <v>3108</v>
      </c>
      <c r="C1295" s="2" t="s">
        <v>67</v>
      </c>
      <c r="D1295" s="2" t="s">
        <v>18</v>
      </c>
      <c r="E1295" s="5" t="s">
        <v>322</v>
      </c>
      <c r="F1295" s="3" t="s">
        <v>323</v>
      </c>
      <c r="G1295" s="3" t="s">
        <v>21</v>
      </c>
      <c r="H1295" s="2" t="s">
        <v>56</v>
      </c>
      <c r="I1295" s="2" t="s">
        <v>3113</v>
      </c>
      <c r="J1295" s="3" t="str">
        <f>HYPERLINK("https://www.boe.es/gazeta/dias/1831/07/16/pdfs/GMD-1831-87.pdf#page=4","Abrir facsímil")</f>
        <v>Abrir facsímil</v>
      </c>
      <c r="K1295" s="3" t="s">
        <v>58</v>
      </c>
    </row>
    <row r="1296" spans="1:11" ht="42" customHeight="1">
      <c r="A1296" s="2" t="s">
        <v>3114</v>
      </c>
      <c r="B1296" s="2" t="s">
        <v>3114</v>
      </c>
      <c r="C1296" s="2" t="s">
        <v>32</v>
      </c>
      <c r="D1296" s="2" t="s">
        <v>33</v>
      </c>
      <c r="E1296" s="5" t="s">
        <v>1763</v>
      </c>
      <c r="F1296" s="3" t="s">
        <v>1764</v>
      </c>
      <c r="G1296" s="3" t="s">
        <v>2637</v>
      </c>
      <c r="H1296" s="2" t="s">
        <v>56</v>
      </c>
      <c r="I1296" s="2" t="s">
        <v>3115</v>
      </c>
      <c r="J1296" s="3" t="str">
        <f>HYPERLINK("https://www.boe.es/gazeta/dias/1831/09/06/pdfs/GMD-1831-110.pdf#page=2","Abrir facsímil")</f>
        <v>Abrir facsímil</v>
      </c>
      <c r="K1296" s="3" t="s">
        <v>58</v>
      </c>
    </row>
    <row r="1297" spans="1:11" ht="42" customHeight="1">
      <c r="A1297" s="2" t="s">
        <v>3116</v>
      </c>
      <c r="B1297" s="2" t="s">
        <v>3116</v>
      </c>
      <c r="C1297" s="2" t="s">
        <v>17</v>
      </c>
      <c r="D1297" s="2" t="s">
        <v>18</v>
      </c>
      <c r="E1297" s="5" t="s">
        <v>91</v>
      </c>
      <c r="F1297" s="3" t="s">
        <v>92</v>
      </c>
      <c r="G1297" s="3" t="s">
        <v>21</v>
      </c>
      <c r="H1297" s="2" t="s">
        <v>56</v>
      </c>
      <c r="I1297" s="2" t="s">
        <v>3117</v>
      </c>
      <c r="J1297" s="3" t="str">
        <f>HYPERLINK("https://www.boe.es/gazeta/dias/1831/10/06/pdfs/GMD-1831-123.pdf#page=4","Abrir facsímil")</f>
        <v>Abrir facsímil</v>
      </c>
      <c r="K1297" s="3" t="s">
        <v>58</v>
      </c>
    </row>
    <row r="1298" spans="1:11" ht="42" customHeight="1">
      <c r="A1298" s="2" t="s">
        <v>3118</v>
      </c>
      <c r="B1298" s="2" t="s">
        <v>3119</v>
      </c>
      <c r="C1298" s="2" t="s">
        <v>32</v>
      </c>
      <c r="D1298" s="2" t="s">
        <v>33</v>
      </c>
      <c r="E1298" s="5" t="s">
        <v>725</v>
      </c>
      <c r="F1298" s="3" t="s">
        <v>726</v>
      </c>
      <c r="G1298" s="3" t="s">
        <v>21</v>
      </c>
      <c r="H1298" s="2" t="s">
        <v>56</v>
      </c>
      <c r="I1298" s="2" t="s">
        <v>3120</v>
      </c>
      <c r="J1298" s="3" t="str">
        <f>HYPERLINK("https://www.boe.es/gazeta/dias/1831/07/30/pdfs/GMD-1831-93.pdf#page=4","Abrir facsímil")</f>
        <v>Abrir facsímil</v>
      </c>
      <c r="K1298" s="3" t="s">
        <v>58</v>
      </c>
    </row>
    <row r="1299" spans="1:11" ht="42" customHeight="1">
      <c r="A1299" s="2" t="s">
        <v>3121</v>
      </c>
      <c r="B1299" s="2" t="s">
        <v>3121</v>
      </c>
      <c r="C1299" s="2" t="s">
        <v>67</v>
      </c>
      <c r="D1299" s="2" t="s">
        <v>18</v>
      </c>
      <c r="E1299" s="5" t="s">
        <v>174</v>
      </c>
      <c r="F1299" s="3" t="s">
        <v>175</v>
      </c>
      <c r="G1299" s="3" t="s">
        <v>36</v>
      </c>
      <c r="H1299" s="2" t="s">
        <v>56</v>
      </c>
      <c r="I1299" s="2" t="s">
        <v>3122</v>
      </c>
      <c r="J1299" s="3" t="str">
        <f>HYPERLINK("https://www.boe.es/gazeta/dias/1831/01/18/pdfs/GMD-1831-8.pdf#page=1","Abrir facsímil")</f>
        <v>Abrir facsímil</v>
      </c>
      <c r="K1299" s="3" t="s">
        <v>58</v>
      </c>
    </row>
    <row r="1300" spans="1:11" ht="42" customHeight="1">
      <c r="A1300" s="2" t="s">
        <v>3121</v>
      </c>
      <c r="B1300" s="2" t="s">
        <v>3121</v>
      </c>
      <c r="C1300" s="2" t="s">
        <v>67</v>
      </c>
      <c r="D1300" s="2" t="s">
        <v>18</v>
      </c>
      <c r="E1300" s="5" t="s">
        <v>872</v>
      </c>
      <c r="F1300" s="3" t="s">
        <v>873</v>
      </c>
      <c r="G1300" s="3" t="s">
        <v>21</v>
      </c>
      <c r="H1300" s="2" t="s">
        <v>56</v>
      </c>
      <c r="I1300" s="2" t="s">
        <v>3123</v>
      </c>
      <c r="J1300" s="3" t="str">
        <f>HYPERLINK("https://www.boe.es/gazeta/dias/1831/02/22/pdfs/GMD-1831-23.pdf#page=4","Abrir facsímil")</f>
        <v>Abrir facsímil</v>
      </c>
      <c r="K1300" s="3" t="s">
        <v>58</v>
      </c>
    </row>
    <row r="1301" spans="1:11" ht="42" customHeight="1">
      <c r="A1301" s="2" t="s">
        <v>3124</v>
      </c>
      <c r="B1301" s="2" t="s">
        <v>3124</v>
      </c>
      <c r="C1301" s="2" t="s">
        <v>32</v>
      </c>
      <c r="D1301" s="2" t="s">
        <v>33</v>
      </c>
      <c r="E1301" s="5" t="s">
        <v>1482</v>
      </c>
      <c r="F1301" s="3" t="s">
        <v>1483</v>
      </c>
      <c r="G1301" s="3" t="s">
        <v>36</v>
      </c>
      <c r="H1301" s="2" t="s">
        <v>56</v>
      </c>
      <c r="I1301" s="2" t="s">
        <v>3125</v>
      </c>
      <c r="J1301" s="3" t="str">
        <f>HYPERLINK("https://www.boe.es/gazeta/dias/1831/04/05/pdfs/GMD-1831-43.pdf#page=1","Abrir facsímil")</f>
        <v>Abrir facsímil</v>
      </c>
      <c r="K1301" s="3" t="s">
        <v>58</v>
      </c>
    </row>
    <row r="1302" spans="1:11" ht="42" customHeight="1">
      <c r="A1302" s="2" t="s">
        <v>3126</v>
      </c>
      <c r="B1302" s="2" t="s">
        <v>3127</v>
      </c>
      <c r="C1302" s="2" t="s">
        <v>32</v>
      </c>
      <c r="D1302" s="2" t="s">
        <v>33</v>
      </c>
      <c r="E1302" s="5" t="s">
        <v>3109</v>
      </c>
      <c r="F1302" s="3" t="s">
        <v>3110</v>
      </c>
      <c r="G1302" s="3" t="s">
        <v>55</v>
      </c>
      <c r="H1302" s="2" t="s">
        <v>56</v>
      </c>
      <c r="I1302" s="2" t="s">
        <v>3128</v>
      </c>
      <c r="J1302" s="3" t="str">
        <f>HYPERLINK("https://www.boe.es/gazeta/dias/1831/01/29/pdfs/GMD-1831-13.pdf#page=3","Abrir facsímil")</f>
        <v>Abrir facsímil</v>
      </c>
      <c r="K1302" s="3" t="s">
        <v>58</v>
      </c>
    </row>
    <row r="1303" spans="1:11" ht="42" customHeight="1">
      <c r="A1303" s="2" t="s">
        <v>3129</v>
      </c>
      <c r="B1303" s="2" t="s">
        <v>3130</v>
      </c>
      <c r="C1303" s="2" t="s">
        <v>67</v>
      </c>
      <c r="D1303" s="2" t="s">
        <v>18</v>
      </c>
      <c r="E1303" s="5" t="s">
        <v>158</v>
      </c>
      <c r="F1303" s="3" t="s">
        <v>159</v>
      </c>
      <c r="G1303" s="3" t="s">
        <v>131</v>
      </c>
      <c r="H1303" s="2" t="s">
        <v>56</v>
      </c>
      <c r="I1303" s="2" t="s">
        <v>3131</v>
      </c>
      <c r="J1303" s="3" t="str">
        <f>HYPERLINK("https://www.boe.es/gazeta/dias/1831/08/27/pdfs/GMD-1831-105.pdf#page=6","Abrir facsímil")</f>
        <v>Abrir facsímil</v>
      </c>
      <c r="K1303" s="3" t="s">
        <v>58</v>
      </c>
    </row>
    <row r="1304" spans="1:11" ht="42" customHeight="1">
      <c r="A1304" s="2" t="s">
        <v>3132</v>
      </c>
      <c r="B1304" s="2" t="s">
        <v>3133</v>
      </c>
      <c r="C1304" s="2" t="s">
        <v>157</v>
      </c>
      <c r="D1304" s="2" t="s">
        <v>18</v>
      </c>
      <c r="E1304" s="5" t="s">
        <v>956</v>
      </c>
      <c r="F1304" s="3" t="s">
        <v>957</v>
      </c>
      <c r="G1304" s="3" t="s">
        <v>21</v>
      </c>
      <c r="H1304" s="2" t="s">
        <v>56</v>
      </c>
      <c r="I1304" s="2" t="s">
        <v>3134</v>
      </c>
      <c r="J1304" s="3" t="str">
        <f>HYPERLINK("https://www.boe.es/gazeta/dias/1831/11/22/pdfs/GMD-1831-143.pdf#page=4","Abrir facsímil")</f>
        <v>Abrir facsímil</v>
      </c>
      <c r="K1304" s="3" t="s">
        <v>58</v>
      </c>
    </row>
    <row r="1305" spans="1:11" ht="42" customHeight="1">
      <c r="A1305" s="2" t="s">
        <v>3135</v>
      </c>
      <c r="B1305" s="2" t="s">
        <v>3136</v>
      </c>
      <c r="C1305" s="2" t="s">
        <v>32</v>
      </c>
      <c r="D1305" s="2" t="s">
        <v>33</v>
      </c>
      <c r="E1305" s="5" t="s">
        <v>53</v>
      </c>
      <c r="F1305" s="3" t="s">
        <v>54</v>
      </c>
      <c r="G1305" s="3" t="s">
        <v>21</v>
      </c>
      <c r="H1305" s="2" t="s">
        <v>56</v>
      </c>
      <c r="I1305" s="2" t="s">
        <v>3137</v>
      </c>
      <c r="J1305" s="3" t="str">
        <f>HYPERLINK("https://www.boe.es/gazeta/dias/1831/10/29/pdfs/GMD-1831-133.pdf#page=4","Abrir facsímil")</f>
        <v>Abrir facsímil</v>
      </c>
      <c r="K1305" s="3" t="s">
        <v>58</v>
      </c>
    </row>
    <row r="1306" spans="1:11" ht="42" customHeight="1">
      <c r="A1306" s="2" t="s">
        <v>3138</v>
      </c>
      <c r="B1306" s="2" t="s">
        <v>3139</v>
      </c>
      <c r="C1306" s="2" t="s">
        <v>157</v>
      </c>
      <c r="D1306" s="2" t="s">
        <v>18</v>
      </c>
      <c r="E1306" s="5" t="s">
        <v>374</v>
      </c>
      <c r="F1306" s="3" t="s">
        <v>375</v>
      </c>
      <c r="G1306" s="3" t="s">
        <v>131</v>
      </c>
      <c r="H1306" s="2" t="s">
        <v>56</v>
      </c>
      <c r="I1306" s="2" t="s">
        <v>3140</v>
      </c>
      <c r="J1306" s="3" t="str">
        <f>HYPERLINK("https://www.boe.es/gazeta/dias/1831/10/11/pdfs/GMD-1831-125.pdf#page=6","Abrir facsímil")</f>
        <v>Abrir facsímil</v>
      </c>
      <c r="K1306" s="3" t="s">
        <v>58</v>
      </c>
    </row>
    <row r="1307" spans="1:11" ht="42" customHeight="1">
      <c r="A1307" s="2" t="s">
        <v>3141</v>
      </c>
      <c r="B1307" s="2" t="s">
        <v>3141</v>
      </c>
      <c r="C1307" s="2" t="s">
        <v>32</v>
      </c>
      <c r="D1307" s="2" t="s">
        <v>33</v>
      </c>
      <c r="E1307" s="5" t="s">
        <v>1855</v>
      </c>
      <c r="F1307" s="3" t="s">
        <v>1856</v>
      </c>
      <c r="G1307" s="3" t="s">
        <v>62</v>
      </c>
      <c r="H1307" s="2" t="s">
        <v>56</v>
      </c>
      <c r="I1307" s="2" t="s">
        <v>3142</v>
      </c>
      <c r="J1307" s="3" t="str">
        <f>HYPERLINK("https://www.boe.es/gazeta/dias/1831/01/11/pdfs/GMD-1831-5.pdf#page=2","Abrir facsímil")</f>
        <v>Abrir facsímil</v>
      </c>
      <c r="K1307" s="3" t="s">
        <v>58</v>
      </c>
    </row>
    <row r="1308" spans="1:11" ht="42" customHeight="1">
      <c r="A1308" s="2" t="s">
        <v>3143</v>
      </c>
      <c r="B1308" s="2" t="s">
        <v>3143</v>
      </c>
      <c r="C1308" s="2" t="s">
        <v>17</v>
      </c>
      <c r="D1308" s="2" t="s">
        <v>18</v>
      </c>
      <c r="E1308" s="5" t="s">
        <v>303</v>
      </c>
      <c r="F1308" s="3" t="s">
        <v>304</v>
      </c>
      <c r="G1308" s="3" t="s">
        <v>21</v>
      </c>
      <c r="H1308" s="2" t="s">
        <v>56</v>
      </c>
      <c r="I1308" s="2" t="s">
        <v>3144</v>
      </c>
      <c r="J1308" s="3" t="str">
        <f>HYPERLINK("https://www.boe.es/gazeta/dias/1831/10/04/pdfs/GMD-1831-122.pdf#page=4","Abrir facsímil")</f>
        <v>Abrir facsímil</v>
      </c>
      <c r="K1308" s="3" t="s">
        <v>58</v>
      </c>
    </row>
    <row r="1309" spans="1:11" ht="42" customHeight="1">
      <c r="A1309" s="2" t="s">
        <v>3145</v>
      </c>
      <c r="B1309" s="2" t="s">
        <v>3145</v>
      </c>
      <c r="C1309" s="2" t="s">
        <v>32</v>
      </c>
      <c r="D1309" s="2" t="s">
        <v>33</v>
      </c>
      <c r="E1309" s="5" t="s">
        <v>1020</v>
      </c>
      <c r="F1309" s="3" t="s">
        <v>1021</v>
      </c>
      <c r="G1309" s="3" t="s">
        <v>62</v>
      </c>
      <c r="H1309" s="2" t="s">
        <v>56</v>
      </c>
      <c r="I1309" s="2" t="s">
        <v>3146</v>
      </c>
      <c r="J1309" s="3" t="str">
        <f>HYPERLINK("https://www.boe.es/gazeta/dias/1831/12/20/pdfs/GMD-1831-157.pdf#page=2","Abrir facsímil")</f>
        <v>Abrir facsímil</v>
      </c>
      <c r="K1309" s="3" t="s">
        <v>58</v>
      </c>
    </row>
    <row r="1310" spans="1:11" ht="42" customHeight="1">
      <c r="A1310" s="2" t="s">
        <v>3145</v>
      </c>
      <c r="B1310" s="2" t="s">
        <v>3145</v>
      </c>
      <c r="C1310" s="2" t="s">
        <v>32</v>
      </c>
      <c r="D1310" s="2" t="s">
        <v>33</v>
      </c>
      <c r="E1310" s="5" t="s">
        <v>68</v>
      </c>
      <c r="F1310" s="3" t="s">
        <v>69</v>
      </c>
      <c r="G1310" s="3" t="s">
        <v>62</v>
      </c>
      <c r="H1310" s="2" t="s">
        <v>56</v>
      </c>
      <c r="I1310" s="2" t="s">
        <v>3147</v>
      </c>
      <c r="J1310" s="3" t="str">
        <f>HYPERLINK("https://www.boe.es/gazeta/dias/1831/12/29/pdfs/GMD-1831-161.pdf#page=2","Abrir facsímil")</f>
        <v>Abrir facsímil</v>
      </c>
      <c r="K1310" s="3" t="s">
        <v>58</v>
      </c>
    </row>
    <row r="1311" spans="1:11" ht="42" customHeight="1">
      <c r="A1311" s="2" t="s">
        <v>3148</v>
      </c>
      <c r="B1311" s="2" t="s">
        <v>3148</v>
      </c>
      <c r="C1311" s="2" t="s">
        <v>32</v>
      </c>
      <c r="D1311" s="2" t="s">
        <v>33</v>
      </c>
      <c r="E1311" s="5" t="s">
        <v>1187</v>
      </c>
      <c r="F1311" s="3" t="s">
        <v>1188</v>
      </c>
      <c r="G1311" s="3" t="s">
        <v>62</v>
      </c>
      <c r="H1311" s="2" t="s">
        <v>56</v>
      </c>
      <c r="I1311" s="2" t="s">
        <v>3149</v>
      </c>
      <c r="J1311" s="3" t="str">
        <f>HYPERLINK("https://www.boe.es/gazeta/dias/1831/08/09/pdfs/GMD-1831-97.pdf#page=2","Abrir facsímil")</f>
        <v>Abrir facsímil</v>
      </c>
      <c r="K1311" s="3" t="s">
        <v>58</v>
      </c>
    </row>
    <row r="1312" spans="1:11" ht="42" customHeight="1">
      <c r="A1312" s="2" t="s">
        <v>3150</v>
      </c>
      <c r="B1312" s="2" t="s">
        <v>3150</v>
      </c>
      <c r="C1312" s="2" t="s">
        <v>32</v>
      </c>
      <c r="D1312" s="2" t="s">
        <v>33</v>
      </c>
      <c r="E1312" s="5" t="s">
        <v>223</v>
      </c>
      <c r="F1312" s="3" t="s">
        <v>224</v>
      </c>
      <c r="G1312" s="3" t="s">
        <v>55</v>
      </c>
      <c r="H1312" s="2" t="s">
        <v>56</v>
      </c>
      <c r="I1312" s="2" t="s">
        <v>3151</v>
      </c>
      <c r="J1312" s="3" t="str">
        <f>HYPERLINK("https://www.boe.es/gazeta/dias/1831/02/01/pdfs/GMD-1831-14.pdf#page=3","Abrir facsímil")</f>
        <v>Abrir facsímil</v>
      </c>
      <c r="K1312" s="3" t="s">
        <v>58</v>
      </c>
    </row>
    <row r="1313" spans="1:11" ht="42" customHeight="1">
      <c r="A1313" s="2" t="s">
        <v>3152</v>
      </c>
      <c r="B1313" s="2" t="s">
        <v>3153</v>
      </c>
      <c r="C1313" s="2" t="s">
        <v>81</v>
      </c>
      <c r="D1313" s="2" t="s">
        <v>18</v>
      </c>
      <c r="E1313" s="5" t="s">
        <v>969</v>
      </c>
      <c r="F1313" s="3" t="s">
        <v>970</v>
      </c>
      <c r="G1313" s="3" t="s">
        <v>21</v>
      </c>
      <c r="H1313" s="2" t="s">
        <v>56</v>
      </c>
      <c r="I1313" s="2" t="s">
        <v>3154</v>
      </c>
      <c r="J1313" s="3" t="str">
        <f>HYPERLINK("https://www.boe.es/gazeta/dias/1831/02/24/pdfs/GMD-1831-24.pdf#page=4","Abrir facsímil")</f>
        <v>Abrir facsímil</v>
      </c>
      <c r="K1313" s="3" t="s">
        <v>58</v>
      </c>
    </row>
    <row r="1314" spans="1:11" ht="42" customHeight="1">
      <c r="A1314" s="2" t="s">
        <v>3155</v>
      </c>
      <c r="B1314" s="2" t="s">
        <v>3155</v>
      </c>
      <c r="C1314" s="2" t="s">
        <v>32</v>
      </c>
      <c r="D1314" s="2" t="s">
        <v>33</v>
      </c>
      <c r="E1314" s="5" t="s">
        <v>480</v>
      </c>
      <c r="F1314" s="3" t="s">
        <v>481</v>
      </c>
      <c r="G1314" s="3" t="s">
        <v>36</v>
      </c>
      <c r="H1314" s="2" t="s">
        <v>56</v>
      </c>
      <c r="I1314" s="2" t="s">
        <v>3156</v>
      </c>
      <c r="J1314" s="3" t="str">
        <f>HYPERLINK("https://www.boe.es/gazeta/dias/1831/07/21/pdfs/GMD-1831-89.pdf#page=1","Abrir facsímil")</f>
        <v>Abrir facsímil</v>
      </c>
      <c r="K1314" s="3" t="s">
        <v>58</v>
      </c>
    </row>
    <row r="1315" spans="1:11" ht="42" customHeight="1">
      <c r="A1315" s="2" t="s">
        <v>3157</v>
      </c>
      <c r="B1315" s="2" t="s">
        <v>3157</v>
      </c>
      <c r="C1315" s="2" t="s">
        <v>32</v>
      </c>
      <c r="D1315" s="2" t="s">
        <v>33</v>
      </c>
      <c r="E1315" s="5" t="s">
        <v>845</v>
      </c>
      <c r="F1315" s="3" t="s">
        <v>846</v>
      </c>
      <c r="G1315" s="3" t="s">
        <v>36</v>
      </c>
      <c r="H1315" s="2" t="s">
        <v>56</v>
      </c>
      <c r="I1315" s="2" t="s">
        <v>3158</v>
      </c>
      <c r="J1315" s="3" t="str">
        <f>HYPERLINK("https://www.boe.es/gazeta/dias/1831/07/12/pdfs/GMD-1831-85.pdf#page=1","Abrir facsímil")</f>
        <v>Abrir facsímil</v>
      </c>
      <c r="K1315" s="3" t="s">
        <v>58</v>
      </c>
    </row>
    <row r="1316" spans="1:11" ht="42" customHeight="1">
      <c r="A1316" s="2" t="s">
        <v>3159</v>
      </c>
      <c r="B1316" s="2" t="s">
        <v>3159</v>
      </c>
      <c r="C1316" s="2" t="s">
        <v>32</v>
      </c>
      <c r="D1316" s="2" t="s">
        <v>33</v>
      </c>
      <c r="E1316" s="5" t="s">
        <v>480</v>
      </c>
      <c r="F1316" s="3" t="s">
        <v>481</v>
      </c>
      <c r="G1316" s="3" t="s">
        <v>991</v>
      </c>
      <c r="H1316" s="2" t="s">
        <v>56</v>
      </c>
      <c r="I1316" s="2" t="s">
        <v>3160</v>
      </c>
      <c r="J1316" s="3" t="str">
        <f>HYPERLINK("https://www.boe.es/gazeta/dias/1831/07/21/pdfs/GMD-1831-89.pdf#page=2","Abrir facsímil")</f>
        <v>Abrir facsímil</v>
      </c>
      <c r="K1316" s="3" t="s">
        <v>58</v>
      </c>
    </row>
    <row r="1317" spans="1:11" ht="42" customHeight="1">
      <c r="A1317" s="2" t="s">
        <v>3159</v>
      </c>
      <c r="B1317" s="2" t="s">
        <v>3159</v>
      </c>
      <c r="C1317" s="2" t="s">
        <v>32</v>
      </c>
      <c r="D1317" s="2" t="s">
        <v>33</v>
      </c>
      <c r="E1317" s="5" t="s">
        <v>480</v>
      </c>
      <c r="F1317" s="3" t="s">
        <v>481</v>
      </c>
      <c r="G1317" s="3" t="s">
        <v>36</v>
      </c>
      <c r="H1317" s="2" t="s">
        <v>56</v>
      </c>
      <c r="I1317" s="2" t="s">
        <v>3161</v>
      </c>
      <c r="J1317" s="3" t="str">
        <f>HYPERLINK("https://www.boe.es/gazeta/dias/1831/07/21/pdfs/GMD-1831-89.pdf#page=1","Abrir facsímil")</f>
        <v>Abrir facsímil</v>
      </c>
      <c r="K1317" s="3" t="s">
        <v>58</v>
      </c>
    </row>
    <row r="1318" spans="1:11" ht="42" customHeight="1">
      <c r="A1318" s="2" t="s">
        <v>3159</v>
      </c>
      <c r="B1318" s="2" t="s">
        <v>3159</v>
      </c>
      <c r="C1318" s="2" t="s">
        <v>32</v>
      </c>
      <c r="D1318" s="2" t="s">
        <v>33</v>
      </c>
      <c r="E1318" s="5" t="s">
        <v>1838</v>
      </c>
      <c r="F1318" s="3" t="s">
        <v>1839</v>
      </c>
      <c r="G1318" s="3" t="s">
        <v>62</v>
      </c>
      <c r="H1318" s="2" t="s">
        <v>56</v>
      </c>
      <c r="I1318" s="2" t="s">
        <v>3162</v>
      </c>
      <c r="J1318" s="3" t="str">
        <f>HYPERLINK("https://www.boe.es/gazeta/dias/1831/07/28/pdfs/GMD-1831-92.pdf#page=2","Abrir facsímil")</f>
        <v>Abrir facsímil</v>
      </c>
      <c r="K1318" s="3" t="s">
        <v>58</v>
      </c>
    </row>
    <row r="1319" spans="1:11" ht="42" customHeight="1">
      <c r="A1319" s="2" t="s">
        <v>3159</v>
      </c>
      <c r="B1319" s="2" t="s">
        <v>3159</v>
      </c>
      <c r="C1319" s="2" t="s">
        <v>32</v>
      </c>
      <c r="D1319" s="2" t="s">
        <v>33</v>
      </c>
      <c r="E1319" s="5" t="s">
        <v>82</v>
      </c>
      <c r="F1319" s="3" t="s">
        <v>83</v>
      </c>
      <c r="G1319" s="3" t="s">
        <v>36</v>
      </c>
      <c r="H1319" s="2" t="s">
        <v>56</v>
      </c>
      <c r="I1319" s="2" t="s">
        <v>3163</v>
      </c>
      <c r="J1319" s="3" t="str">
        <f>HYPERLINK("https://www.boe.es/gazeta/dias/1831/08/23/pdfs/GMD-1831-103.pdf#page=1","Abrir facsímil")</f>
        <v>Abrir facsímil</v>
      </c>
      <c r="K1319" s="3" t="s">
        <v>58</v>
      </c>
    </row>
    <row r="1320" spans="1:11" ht="42" customHeight="1">
      <c r="A1320" s="2" t="s">
        <v>3159</v>
      </c>
      <c r="B1320" s="2" t="s">
        <v>3159</v>
      </c>
      <c r="C1320" s="2" t="s">
        <v>32</v>
      </c>
      <c r="D1320" s="2" t="s">
        <v>33</v>
      </c>
      <c r="E1320" s="5" t="s">
        <v>1763</v>
      </c>
      <c r="F1320" s="3" t="s">
        <v>1764</v>
      </c>
      <c r="G1320" s="3" t="s">
        <v>36</v>
      </c>
      <c r="H1320" s="2" t="s">
        <v>56</v>
      </c>
      <c r="I1320" s="2" t="s">
        <v>3164</v>
      </c>
      <c r="J1320" s="3" t="str">
        <f>HYPERLINK("https://www.boe.es/gazeta/dias/1831/09/06/pdfs/GMD-1831-110.pdf#page=1","Abrir facsímil")</f>
        <v>Abrir facsímil</v>
      </c>
      <c r="K1320" s="3" t="s">
        <v>58</v>
      </c>
    </row>
    <row r="1321" spans="1:11" ht="42" customHeight="1">
      <c r="A1321" s="2" t="s">
        <v>3159</v>
      </c>
      <c r="B1321" s="2" t="s">
        <v>3159</v>
      </c>
      <c r="C1321" s="2" t="s">
        <v>32</v>
      </c>
      <c r="D1321" s="2" t="s">
        <v>33</v>
      </c>
      <c r="E1321" s="5" t="s">
        <v>181</v>
      </c>
      <c r="F1321" s="3" t="s">
        <v>182</v>
      </c>
      <c r="G1321" s="3" t="s">
        <v>36</v>
      </c>
      <c r="H1321" s="2" t="s">
        <v>56</v>
      </c>
      <c r="I1321" s="2" t="s">
        <v>3165</v>
      </c>
      <c r="J1321" s="3" t="str">
        <f>HYPERLINK("https://www.boe.es/gazeta/dias/1831/09/13/pdfs/GMD-1831-113.pdf#page=1","Abrir facsímil")</f>
        <v>Abrir facsímil</v>
      </c>
      <c r="K1321" s="3" t="s">
        <v>58</v>
      </c>
    </row>
    <row r="1322" spans="1:11" ht="42" customHeight="1">
      <c r="A1322" s="2" t="s">
        <v>3166</v>
      </c>
      <c r="B1322" s="2" t="s">
        <v>3166</v>
      </c>
      <c r="C1322" s="2" t="s">
        <v>32</v>
      </c>
      <c r="D1322" s="2" t="s">
        <v>33</v>
      </c>
      <c r="E1322" s="5" t="s">
        <v>725</v>
      </c>
      <c r="F1322" s="3" t="s">
        <v>726</v>
      </c>
      <c r="G1322" s="3" t="s">
        <v>2021</v>
      </c>
      <c r="H1322" s="2" t="s">
        <v>56</v>
      </c>
      <c r="I1322" s="2" t="s">
        <v>3167</v>
      </c>
      <c r="J1322" s="3" t="str">
        <f>HYPERLINK("https://www.boe.es/gazeta/dias/1831/07/30/pdfs/GMD-1831-93.pdf#page=2","Abrir facsímil")</f>
        <v>Abrir facsímil</v>
      </c>
      <c r="K1322" s="3" t="s">
        <v>58</v>
      </c>
    </row>
    <row r="1323" spans="1:11" ht="42" customHeight="1">
      <c r="A1323" s="2" t="s">
        <v>3168</v>
      </c>
      <c r="B1323" s="2" t="s">
        <v>3168</v>
      </c>
      <c r="C1323" s="2" t="s">
        <v>32</v>
      </c>
      <c r="D1323" s="2" t="s">
        <v>33</v>
      </c>
      <c r="E1323" s="5" t="s">
        <v>60</v>
      </c>
      <c r="F1323" s="3" t="s">
        <v>61</v>
      </c>
      <c r="G1323" s="3" t="s">
        <v>55</v>
      </c>
      <c r="H1323" s="2" t="s">
        <v>56</v>
      </c>
      <c r="I1323" s="2" t="s">
        <v>3169</v>
      </c>
      <c r="J1323" s="3" t="str">
        <f>HYPERLINK("https://www.boe.es/gazeta/dias/1831/09/22/pdfs/GMD-1831-117.pdf#page=3","Abrir facsímil")</f>
        <v>Abrir facsímil</v>
      </c>
      <c r="K1323" s="3" t="s">
        <v>58</v>
      </c>
    </row>
    <row r="1324" spans="1:11" ht="42" customHeight="1">
      <c r="A1324" s="2" t="s">
        <v>3170</v>
      </c>
      <c r="B1324" s="2" t="s">
        <v>3171</v>
      </c>
      <c r="C1324" s="2" t="s">
        <v>51</v>
      </c>
      <c r="D1324" s="2" t="s">
        <v>244</v>
      </c>
      <c r="E1324" s="5" t="s">
        <v>721</v>
      </c>
      <c r="F1324" s="3" t="s">
        <v>952</v>
      </c>
      <c r="G1324" s="3" t="s">
        <v>36</v>
      </c>
      <c r="H1324" s="2" t="s">
        <v>56</v>
      </c>
      <c r="I1324" s="2" t="s">
        <v>3172</v>
      </c>
      <c r="J1324" s="3" t="str">
        <f>HYPERLINK("https://www.boe.es/gazeta/dias/1831/12/15/pdfs/GMD-1831-155E.pdf#page=1","Abrir facsímil")</f>
        <v>Abrir facsímil</v>
      </c>
      <c r="K1324" s="3" t="s">
        <v>58</v>
      </c>
    </row>
    <row r="1325" spans="1:11" ht="42" customHeight="1">
      <c r="A1325" s="2" t="s">
        <v>3173</v>
      </c>
      <c r="B1325" s="2" t="s">
        <v>3174</v>
      </c>
      <c r="C1325" s="2" t="s">
        <v>51</v>
      </c>
      <c r="D1325" s="2" t="s">
        <v>52</v>
      </c>
      <c r="E1325" s="5" t="s">
        <v>374</v>
      </c>
      <c r="F1325" s="3" t="s">
        <v>375</v>
      </c>
      <c r="G1325" s="3" t="s">
        <v>21</v>
      </c>
      <c r="H1325" s="2" t="s">
        <v>56</v>
      </c>
      <c r="I1325" s="2" t="s">
        <v>3175</v>
      </c>
      <c r="J1325" s="3" t="str">
        <f>HYPERLINK("https://www.boe.es/gazeta/dias/1831/10/11/pdfs/GMD-1831-125.pdf#page=4","Abrir facsímil")</f>
        <v>Abrir facsímil</v>
      </c>
      <c r="K1325" s="3" t="s">
        <v>58</v>
      </c>
    </row>
    <row r="1326" spans="1:11" ht="42" customHeight="1">
      <c r="A1326" s="2" t="s">
        <v>3176</v>
      </c>
      <c r="B1326" s="2" t="s">
        <v>3177</v>
      </c>
      <c r="C1326" s="2" t="s">
        <v>67</v>
      </c>
      <c r="D1326" s="2" t="s">
        <v>18</v>
      </c>
      <c r="E1326" s="5" t="s">
        <v>105</v>
      </c>
      <c r="F1326" s="3" t="s">
        <v>106</v>
      </c>
      <c r="G1326" s="3" t="s">
        <v>107</v>
      </c>
      <c r="H1326" s="2" t="s">
        <v>56</v>
      </c>
      <c r="I1326" s="2" t="s">
        <v>3178</v>
      </c>
      <c r="J1326" s="3" t="str">
        <f>HYPERLINK("https://www.boe.es/gazeta/dias/1831/07/05/pdfs/GMD-1831-82.pdf#page=4","Abrir facsímil")</f>
        <v>Abrir facsímil</v>
      </c>
      <c r="K1326" s="3" t="s">
        <v>58</v>
      </c>
    </row>
    <row r="1327" spans="1:11" ht="42" customHeight="1">
      <c r="A1327" s="2" t="s">
        <v>3179</v>
      </c>
      <c r="B1327" s="2" t="s">
        <v>3179</v>
      </c>
      <c r="C1327" s="2" t="s">
        <v>81</v>
      </c>
      <c r="D1327" s="2" t="s">
        <v>18</v>
      </c>
      <c r="E1327" s="5" t="s">
        <v>1585</v>
      </c>
      <c r="F1327" s="3" t="s">
        <v>1586</v>
      </c>
      <c r="G1327" s="3" t="s">
        <v>21</v>
      </c>
      <c r="H1327" s="2" t="s">
        <v>56</v>
      </c>
      <c r="I1327" s="2" t="s">
        <v>3180</v>
      </c>
      <c r="J1327" s="3" t="str">
        <f>HYPERLINK("https://www.boe.es/gazeta/dias/1831/12/24/pdfs/GMD-1831-159.pdf#page=4","Abrir facsímil")</f>
        <v>Abrir facsímil</v>
      </c>
      <c r="K1327" s="3" t="s">
        <v>58</v>
      </c>
    </row>
    <row r="1328" spans="1:11" ht="42" customHeight="1">
      <c r="A1328" s="2" t="s">
        <v>3181</v>
      </c>
      <c r="B1328" s="2" t="s">
        <v>3182</v>
      </c>
      <c r="C1328" s="2" t="s">
        <v>157</v>
      </c>
      <c r="D1328" s="2" t="s">
        <v>18</v>
      </c>
      <c r="E1328" s="5" t="s">
        <v>374</v>
      </c>
      <c r="F1328" s="3" t="s">
        <v>375</v>
      </c>
      <c r="G1328" s="3" t="s">
        <v>131</v>
      </c>
      <c r="H1328" s="2" t="s">
        <v>56</v>
      </c>
      <c r="I1328" s="2" t="s">
        <v>3183</v>
      </c>
      <c r="J1328" s="3" t="str">
        <f>HYPERLINK("https://www.boe.es/gazeta/dias/1831/10/11/pdfs/GMD-1831-125.pdf#page=6","Abrir facsímil")</f>
        <v>Abrir facsímil</v>
      </c>
      <c r="K1328" s="3" t="s">
        <v>58</v>
      </c>
    </row>
    <row r="1329" spans="1:11" ht="42" customHeight="1">
      <c r="A1329" s="2" t="s">
        <v>3184</v>
      </c>
      <c r="B1329" s="2" t="s">
        <v>3185</v>
      </c>
      <c r="C1329" s="2" t="s">
        <v>17</v>
      </c>
      <c r="D1329" s="2" t="s">
        <v>18</v>
      </c>
      <c r="E1329" s="5" t="s">
        <v>413</v>
      </c>
      <c r="F1329" s="3" t="s">
        <v>414</v>
      </c>
      <c r="G1329" s="3" t="s">
        <v>21</v>
      </c>
      <c r="H1329" s="2" t="s">
        <v>56</v>
      </c>
      <c r="I1329" s="2" t="s">
        <v>3186</v>
      </c>
      <c r="J1329" s="3" t="str">
        <f>HYPERLINK("https://www.boe.es/gazeta/dias/1831/07/26/pdfs/GMD-1831-91.pdf#page=4","Abrir facsímil")</f>
        <v>Abrir facsímil</v>
      </c>
      <c r="K1329" s="3" t="s">
        <v>58</v>
      </c>
    </row>
    <row r="1330" spans="1:11" ht="42" customHeight="1">
      <c r="A1330" s="2" t="s">
        <v>3187</v>
      </c>
      <c r="B1330" s="2" t="s">
        <v>3187</v>
      </c>
      <c r="C1330" s="2" t="s">
        <v>32</v>
      </c>
      <c r="D1330" s="2" t="s">
        <v>33</v>
      </c>
      <c r="E1330" s="5" t="s">
        <v>956</v>
      </c>
      <c r="F1330" s="3" t="s">
        <v>957</v>
      </c>
      <c r="G1330" s="3" t="s">
        <v>21</v>
      </c>
      <c r="H1330" s="2" t="s">
        <v>56</v>
      </c>
      <c r="I1330" s="2" t="s">
        <v>3188</v>
      </c>
      <c r="J1330" s="3" t="str">
        <f>HYPERLINK("https://www.boe.es/gazeta/dias/1831/11/22/pdfs/GMD-1831-143.pdf#page=4","Abrir facsímil")</f>
        <v>Abrir facsímil</v>
      </c>
      <c r="K1330" s="3" t="s">
        <v>58</v>
      </c>
    </row>
    <row r="1331" spans="1:11" ht="42" customHeight="1">
      <c r="A1331" s="2" t="s">
        <v>3189</v>
      </c>
      <c r="B1331" s="2" t="s">
        <v>3189</v>
      </c>
      <c r="C1331" s="2" t="s">
        <v>32</v>
      </c>
      <c r="D1331" s="2" t="s">
        <v>33</v>
      </c>
      <c r="E1331" s="5" t="s">
        <v>3190</v>
      </c>
      <c r="F1331" s="3" t="s">
        <v>3191</v>
      </c>
      <c r="G1331" s="3" t="s">
        <v>21</v>
      </c>
      <c r="H1331" s="2" t="s">
        <v>56</v>
      </c>
      <c r="I1331" s="2" t="s">
        <v>3192</v>
      </c>
      <c r="J1331" s="3" t="str">
        <f>HYPERLINK("https://www.boe.es/gazeta/dias/1831/02/17/pdfs/GMD-1831-21.pdf#page=4","Abrir facsímil")</f>
        <v>Abrir facsímil</v>
      </c>
      <c r="K1331" s="3" t="s">
        <v>58</v>
      </c>
    </row>
    <row r="1332" spans="1:11" ht="42" customHeight="1">
      <c r="A1332" s="2" t="s">
        <v>3189</v>
      </c>
      <c r="B1332" s="2" t="s">
        <v>3189</v>
      </c>
      <c r="C1332" s="2" t="s">
        <v>32</v>
      </c>
      <c r="D1332" s="2" t="s">
        <v>33</v>
      </c>
      <c r="E1332" s="5" t="s">
        <v>764</v>
      </c>
      <c r="F1332" s="3" t="s">
        <v>765</v>
      </c>
      <c r="G1332" s="3" t="s">
        <v>2313</v>
      </c>
      <c r="H1332" s="2" t="s">
        <v>56</v>
      </c>
      <c r="I1332" s="2" t="s">
        <v>3193</v>
      </c>
      <c r="J1332" s="3" t="str">
        <f>HYPERLINK("https://www.boe.es/gazeta/dias/1831/10/15/pdfs/GMD-1831-127.pdf#page=2","Abrir facsímil")</f>
        <v>Abrir facsímil</v>
      </c>
      <c r="K1332" s="3" t="s">
        <v>58</v>
      </c>
    </row>
    <row r="1333" spans="1:11" ht="42" customHeight="1">
      <c r="A1333" s="2" t="s">
        <v>3194</v>
      </c>
      <c r="B1333" s="2" t="s">
        <v>3195</v>
      </c>
      <c r="C1333" s="2" t="s">
        <v>81</v>
      </c>
      <c r="D1333" s="2" t="s">
        <v>18</v>
      </c>
      <c r="E1333" s="5" t="s">
        <v>272</v>
      </c>
      <c r="F1333" s="3" t="s">
        <v>273</v>
      </c>
      <c r="G1333" s="3" t="s">
        <v>62</v>
      </c>
      <c r="H1333" s="2" t="s">
        <v>56</v>
      </c>
      <c r="I1333" s="2" t="s">
        <v>3196</v>
      </c>
      <c r="J1333" s="3" t="str">
        <f>HYPERLINK("https://www.boe.es/gazeta/dias/1831/06/28/pdfs/GMD-1831-79.pdf#page=2","Abrir facsímil")</f>
        <v>Abrir facsímil</v>
      </c>
      <c r="K1333" s="3" t="s">
        <v>58</v>
      </c>
    </row>
    <row r="1334" spans="1:11" ht="42" customHeight="1">
      <c r="A1334" s="2" t="s">
        <v>3197</v>
      </c>
      <c r="B1334" s="2" t="s">
        <v>3197</v>
      </c>
      <c r="C1334" s="2" t="s">
        <v>40</v>
      </c>
      <c r="D1334" s="2" t="s">
        <v>18</v>
      </c>
      <c r="E1334" s="5" t="s">
        <v>1404</v>
      </c>
      <c r="F1334" s="3" t="s">
        <v>1405</v>
      </c>
      <c r="G1334" s="3" t="s">
        <v>1406</v>
      </c>
      <c r="H1334" s="2" t="s">
        <v>56</v>
      </c>
      <c r="I1334" s="2" t="s">
        <v>3198</v>
      </c>
      <c r="J1334" s="3" t="str">
        <f>HYPERLINK("https://www.boe.es/gazeta/dias/1831/08/02/pdfs/GMD-1831-94.pdf#page=2","Abrir facsímil")</f>
        <v>Abrir facsímil</v>
      </c>
      <c r="K1334" s="3" t="s">
        <v>58</v>
      </c>
    </row>
    <row r="1335" spans="1:11" ht="42" customHeight="1">
      <c r="A1335" s="2" t="s">
        <v>3199</v>
      </c>
      <c r="B1335" s="2" t="s">
        <v>3199</v>
      </c>
      <c r="C1335" s="2" t="s">
        <v>32</v>
      </c>
      <c r="D1335" s="2" t="s">
        <v>33</v>
      </c>
      <c r="E1335" s="5" t="s">
        <v>1855</v>
      </c>
      <c r="F1335" s="3" t="s">
        <v>1856</v>
      </c>
      <c r="G1335" s="3" t="s">
        <v>55</v>
      </c>
      <c r="H1335" s="2" t="s">
        <v>56</v>
      </c>
      <c r="I1335" s="2" t="s">
        <v>3200</v>
      </c>
      <c r="J1335" s="3" t="str">
        <f>HYPERLINK("https://www.boe.es/gazeta/dias/1831/01/11/pdfs/GMD-1831-5.pdf#page=3","Abrir facsímil")</f>
        <v>Abrir facsímil</v>
      </c>
      <c r="K1335" s="3" t="s">
        <v>58</v>
      </c>
    </row>
    <row r="1336" spans="1:11" ht="42" customHeight="1">
      <c r="A1336" s="2" t="s">
        <v>3201</v>
      </c>
      <c r="B1336" s="2" t="s">
        <v>3201</v>
      </c>
      <c r="C1336" s="2" t="s">
        <v>17</v>
      </c>
      <c r="D1336" s="2" t="s">
        <v>18</v>
      </c>
      <c r="E1336" s="5" t="s">
        <v>186</v>
      </c>
      <c r="F1336" s="3" t="s">
        <v>187</v>
      </c>
      <c r="G1336" s="3" t="s">
        <v>55</v>
      </c>
      <c r="H1336" s="2" t="s">
        <v>56</v>
      </c>
      <c r="I1336" s="2" t="s">
        <v>3202</v>
      </c>
      <c r="J1336" s="3" t="str">
        <f>HYPERLINK("https://www.boe.es/gazeta/dias/1831/10/08/pdfs/GMD-1831-124.pdf#page=3","Abrir facsímil")</f>
        <v>Abrir facsímil</v>
      </c>
      <c r="K1336" s="3" t="s">
        <v>58</v>
      </c>
    </row>
    <row r="1337" spans="1:11" ht="42" customHeight="1">
      <c r="A1337" s="2" t="s">
        <v>3203</v>
      </c>
      <c r="B1337" s="2" t="s">
        <v>3203</v>
      </c>
      <c r="C1337" s="2" t="s">
        <v>67</v>
      </c>
      <c r="D1337" s="2" t="s">
        <v>18</v>
      </c>
      <c r="E1337" s="5" t="s">
        <v>539</v>
      </c>
      <c r="F1337" s="3" t="s">
        <v>540</v>
      </c>
      <c r="G1337" s="3" t="s">
        <v>21</v>
      </c>
      <c r="H1337" s="2" t="s">
        <v>56</v>
      </c>
      <c r="I1337" s="2" t="s">
        <v>3204</v>
      </c>
      <c r="J1337" s="3" t="str">
        <f>HYPERLINK("https://www.boe.es/gazeta/dias/1831/03/01/pdfs/GMD-1831-26.pdf#page=4","Abrir facsímil")</f>
        <v>Abrir facsímil</v>
      </c>
      <c r="K1337" s="3" t="s">
        <v>58</v>
      </c>
    </row>
    <row r="1338" spans="1:11" ht="42" customHeight="1">
      <c r="A1338" s="2" t="s">
        <v>3205</v>
      </c>
      <c r="B1338" s="2" t="s">
        <v>3205</v>
      </c>
      <c r="C1338" s="2" t="s">
        <v>32</v>
      </c>
      <c r="D1338" s="2" t="s">
        <v>33</v>
      </c>
      <c r="E1338" s="5" t="s">
        <v>197</v>
      </c>
      <c r="F1338" s="3" t="s">
        <v>198</v>
      </c>
      <c r="G1338" s="3" t="s">
        <v>1087</v>
      </c>
      <c r="H1338" s="2" t="s">
        <v>56</v>
      </c>
      <c r="I1338" s="2" t="s">
        <v>3206</v>
      </c>
      <c r="J1338" s="3" t="str">
        <f>HYPERLINK("https://www.boe.es/gazeta/dias/1831/02/08/pdfs/GMD-1831-17.pdf#page=2","Abrir facsímil")</f>
        <v>Abrir facsímil</v>
      </c>
      <c r="K1338" s="3" t="s">
        <v>58</v>
      </c>
    </row>
    <row r="1339" spans="1:11" ht="42" customHeight="1">
      <c r="A1339" s="2" t="s">
        <v>3207</v>
      </c>
      <c r="B1339" s="2" t="s">
        <v>3207</v>
      </c>
      <c r="C1339" s="2" t="s">
        <v>40</v>
      </c>
      <c r="D1339" s="2" t="s">
        <v>18</v>
      </c>
      <c r="E1339" s="5" t="s">
        <v>2479</v>
      </c>
      <c r="F1339" s="3" t="s">
        <v>2480</v>
      </c>
      <c r="G1339" s="3" t="s">
        <v>55</v>
      </c>
      <c r="H1339" s="2" t="s">
        <v>56</v>
      </c>
      <c r="I1339" s="2" t="s">
        <v>3208</v>
      </c>
      <c r="J1339" s="3" t="str">
        <f>HYPERLINK("https://www.boe.es/gazeta/dias/1831/04/02/pdfs/GMD-1831-42.pdf#page=3","Abrir facsímil")</f>
        <v>Abrir facsímil</v>
      </c>
      <c r="K1339" s="3" t="s">
        <v>58</v>
      </c>
    </row>
    <row r="1340" spans="1:11" ht="42" customHeight="1">
      <c r="A1340" s="2" t="s">
        <v>3209</v>
      </c>
      <c r="B1340" s="2" t="s">
        <v>3210</v>
      </c>
      <c r="C1340" s="2" t="s">
        <v>17</v>
      </c>
      <c r="D1340" s="2" t="s">
        <v>18</v>
      </c>
      <c r="E1340" s="5" t="s">
        <v>218</v>
      </c>
      <c r="F1340" s="3" t="s">
        <v>219</v>
      </c>
      <c r="G1340" s="3" t="s">
        <v>55</v>
      </c>
      <c r="H1340" s="2" t="s">
        <v>56</v>
      </c>
      <c r="I1340" s="2" t="s">
        <v>3211</v>
      </c>
      <c r="J1340" s="3" t="str">
        <f>HYPERLINK("https://www.boe.es/gazeta/dias/1831/09/03/pdfs/GMD-1831-108.pdf#page=3","Abrir facsímil")</f>
        <v>Abrir facsímil</v>
      </c>
      <c r="K1340" s="3" t="s">
        <v>58</v>
      </c>
    </row>
    <row r="1341" spans="1:11" ht="42" customHeight="1">
      <c r="A1341" s="2" t="s">
        <v>3212</v>
      </c>
      <c r="B1341" s="2" t="s">
        <v>3213</v>
      </c>
      <c r="C1341" s="2" t="s">
        <v>32</v>
      </c>
      <c r="D1341" s="2" t="s">
        <v>33</v>
      </c>
      <c r="E1341" s="5" t="s">
        <v>288</v>
      </c>
      <c r="F1341" s="3" t="s">
        <v>289</v>
      </c>
      <c r="G1341" s="3" t="s">
        <v>21</v>
      </c>
      <c r="H1341" s="2" t="s">
        <v>56</v>
      </c>
      <c r="I1341" s="2" t="s">
        <v>3214</v>
      </c>
      <c r="J1341" s="3" t="str">
        <f>HYPERLINK("https://www.boe.es/gazeta/dias/1831/10/22/pdfs/GMD-1831-130.pdf#page=4","Abrir facsímil")</f>
        <v>Abrir facsímil</v>
      </c>
      <c r="K1341" s="3" t="s">
        <v>58</v>
      </c>
    </row>
    <row r="1342" spans="1:11" ht="42" customHeight="1">
      <c r="A1342" s="2" t="s">
        <v>3215</v>
      </c>
      <c r="B1342" s="2" t="s">
        <v>3216</v>
      </c>
      <c r="C1342" s="2" t="s">
        <v>32</v>
      </c>
      <c r="D1342" s="2" t="s">
        <v>33</v>
      </c>
      <c r="E1342" s="5" t="s">
        <v>460</v>
      </c>
      <c r="F1342" s="3" t="s">
        <v>461</v>
      </c>
      <c r="G1342" s="3" t="s">
        <v>21</v>
      </c>
      <c r="H1342" s="2" t="s">
        <v>56</v>
      </c>
      <c r="I1342" s="2" t="s">
        <v>3217</v>
      </c>
      <c r="J1342" s="3" t="str">
        <f>HYPERLINK("https://www.boe.es/gazeta/dias/1831/01/04/pdfs/GMD-1831-2.pdf#page=4","Abrir facsímil")</f>
        <v>Abrir facsímil</v>
      </c>
      <c r="K1342" s="3" t="s">
        <v>58</v>
      </c>
    </row>
    <row r="1343" spans="1:11" ht="42" customHeight="1">
      <c r="A1343" s="2" t="s">
        <v>3218</v>
      </c>
      <c r="B1343" s="2" t="s">
        <v>3218</v>
      </c>
      <c r="C1343" s="2" t="s">
        <v>81</v>
      </c>
      <c r="D1343" s="2" t="s">
        <v>18</v>
      </c>
      <c r="E1343" s="5" t="s">
        <v>725</v>
      </c>
      <c r="F1343" s="3" t="s">
        <v>726</v>
      </c>
      <c r="G1343" s="3" t="s">
        <v>250</v>
      </c>
      <c r="H1343" s="2" t="s">
        <v>56</v>
      </c>
      <c r="I1343" s="2" t="s">
        <v>3219</v>
      </c>
      <c r="J1343" s="3" t="str">
        <f>HYPERLINK("https://www.boe.es/gazeta/dias/1831/07/30/pdfs/GMD-1831-93.pdf#page=7","Abrir facsímil")</f>
        <v>Abrir facsímil</v>
      </c>
      <c r="K1343" s="3" t="s">
        <v>58</v>
      </c>
    </row>
    <row r="1344" spans="1:11" ht="42" customHeight="1">
      <c r="A1344" s="2" t="s">
        <v>3220</v>
      </c>
      <c r="B1344" s="2" t="s">
        <v>3220</v>
      </c>
      <c r="C1344" s="2" t="s">
        <v>40</v>
      </c>
      <c r="D1344" s="2" t="s">
        <v>18</v>
      </c>
      <c r="E1344" s="5" t="s">
        <v>1566</v>
      </c>
      <c r="F1344" s="3" t="s">
        <v>1567</v>
      </c>
      <c r="G1344" s="3" t="s">
        <v>55</v>
      </c>
      <c r="H1344" s="2" t="s">
        <v>56</v>
      </c>
      <c r="I1344" s="2" t="s">
        <v>3221</v>
      </c>
      <c r="J1344" s="3" t="str">
        <f>HYPERLINK("https://www.boe.es/gazeta/dias/1831/01/01/pdfs/GMD-1831-1.pdf#page=3","Abrir facsímil")</f>
        <v>Abrir facsímil</v>
      </c>
      <c r="K1344" s="3" t="s">
        <v>58</v>
      </c>
    </row>
    <row r="1345" spans="1:11" ht="42" customHeight="1">
      <c r="A1345" s="2" t="s">
        <v>3222</v>
      </c>
      <c r="B1345" s="2" t="s">
        <v>3222</v>
      </c>
      <c r="C1345" s="2" t="s">
        <v>32</v>
      </c>
      <c r="D1345" s="2" t="s">
        <v>33</v>
      </c>
      <c r="E1345" s="5" t="s">
        <v>234</v>
      </c>
      <c r="F1345" s="3" t="s">
        <v>235</v>
      </c>
      <c r="G1345" s="3" t="s">
        <v>3223</v>
      </c>
      <c r="H1345" s="2" t="s">
        <v>56</v>
      </c>
      <c r="I1345" s="2" t="s">
        <v>3224</v>
      </c>
      <c r="J1345" s="3" t="str">
        <f>HYPERLINK("https://www.boe.es/gazeta/dias/1831/06/25/pdfs/GMD-1831-78.pdf#page=1","Abrir facsímil")</f>
        <v>Abrir facsímil</v>
      </c>
      <c r="K1345" s="3" t="s">
        <v>58</v>
      </c>
    </row>
    <row r="1346" spans="1:11" ht="42" customHeight="1">
      <c r="A1346" s="2" t="s">
        <v>3225</v>
      </c>
      <c r="B1346" s="2" t="s">
        <v>3225</v>
      </c>
      <c r="C1346" s="2" t="s">
        <v>51</v>
      </c>
      <c r="D1346" s="2" t="s">
        <v>52</v>
      </c>
      <c r="E1346" s="5" t="s">
        <v>105</v>
      </c>
      <c r="F1346" s="3" t="s">
        <v>106</v>
      </c>
      <c r="G1346" s="3" t="s">
        <v>107</v>
      </c>
      <c r="H1346" s="2" t="s">
        <v>56</v>
      </c>
      <c r="I1346" s="2" t="s">
        <v>3226</v>
      </c>
      <c r="J1346" s="3" t="str">
        <f>HYPERLINK("https://www.boe.es/gazeta/dias/1831/07/05/pdfs/GMD-1831-82.pdf#page=4","Abrir facsímil")</f>
        <v>Abrir facsímil</v>
      </c>
      <c r="K1346" s="3" t="s">
        <v>58</v>
      </c>
    </row>
    <row r="1347" spans="1:11" ht="42" customHeight="1">
      <c r="A1347" s="2" t="s">
        <v>3227</v>
      </c>
      <c r="B1347" s="2" t="s">
        <v>3227</v>
      </c>
      <c r="C1347" s="2" t="s">
        <v>67</v>
      </c>
      <c r="D1347" s="2" t="s">
        <v>18</v>
      </c>
      <c r="E1347" s="5" t="s">
        <v>46</v>
      </c>
      <c r="F1347" s="3" t="s">
        <v>47</v>
      </c>
      <c r="G1347" s="3" t="s">
        <v>21</v>
      </c>
      <c r="H1347" s="2" t="s">
        <v>56</v>
      </c>
      <c r="I1347" s="2" t="s">
        <v>3228</v>
      </c>
      <c r="J1347" s="3" t="str">
        <f>HYPERLINK("https://www.boe.es/gazeta/dias/1831/09/01/pdfs/GMD-1831-107.pdf#page=4","Abrir facsímil")</f>
        <v>Abrir facsímil</v>
      </c>
      <c r="K1347" s="3" t="s">
        <v>58</v>
      </c>
    </row>
    <row r="1348" spans="1:11" ht="42" customHeight="1">
      <c r="A1348" s="2" t="s">
        <v>3229</v>
      </c>
      <c r="B1348" s="2" t="s">
        <v>3229</v>
      </c>
      <c r="C1348" s="2" t="s">
        <v>32</v>
      </c>
      <c r="D1348" s="2" t="s">
        <v>33</v>
      </c>
      <c r="E1348" s="5" t="s">
        <v>417</v>
      </c>
      <c r="F1348" s="3" t="s">
        <v>418</v>
      </c>
      <c r="G1348" s="3" t="s">
        <v>36</v>
      </c>
      <c r="H1348" s="2" t="s">
        <v>56</v>
      </c>
      <c r="I1348" s="2" t="s">
        <v>3230</v>
      </c>
      <c r="J1348" s="3" t="str">
        <f>HYPERLINK("https://www.boe.es/gazeta/dias/1831/01/25/pdfs/GMD-1831-11.pdf#page=1","Abrir facsímil")</f>
        <v>Abrir facsímil</v>
      </c>
      <c r="K1348" s="3" t="s">
        <v>58</v>
      </c>
    </row>
    <row r="1349" spans="1:11" ht="42" customHeight="1">
      <c r="A1349" s="2" t="s">
        <v>3229</v>
      </c>
      <c r="B1349" s="2" t="s">
        <v>3229</v>
      </c>
      <c r="C1349" s="2" t="s">
        <v>32</v>
      </c>
      <c r="D1349" s="2" t="s">
        <v>33</v>
      </c>
      <c r="E1349" s="5" t="s">
        <v>429</v>
      </c>
      <c r="F1349" s="3" t="s">
        <v>430</v>
      </c>
      <c r="G1349" s="3" t="s">
        <v>55</v>
      </c>
      <c r="H1349" s="2" t="s">
        <v>56</v>
      </c>
      <c r="I1349" s="2" t="s">
        <v>3231</v>
      </c>
      <c r="J1349" s="3" t="str">
        <f>HYPERLINK("https://www.boe.es/gazeta/dias/1831/05/07/pdfs/GMD-1831-57.pdf#page=3","Abrir facsímil")</f>
        <v>Abrir facsímil</v>
      </c>
      <c r="K1349" s="3" t="s">
        <v>58</v>
      </c>
    </row>
    <row r="1350" spans="1:11" ht="42" customHeight="1">
      <c r="A1350" s="2" t="s">
        <v>3229</v>
      </c>
      <c r="B1350" s="2" t="s">
        <v>3229</v>
      </c>
      <c r="C1350" s="2" t="s">
        <v>32</v>
      </c>
      <c r="D1350" s="2" t="s">
        <v>33</v>
      </c>
      <c r="E1350" s="5" t="s">
        <v>105</v>
      </c>
      <c r="F1350" s="3" t="s">
        <v>106</v>
      </c>
      <c r="G1350" s="3" t="s">
        <v>107</v>
      </c>
      <c r="H1350" s="2" t="s">
        <v>56</v>
      </c>
      <c r="I1350" s="2" t="s">
        <v>3232</v>
      </c>
      <c r="J1350" s="3" t="str">
        <f>HYPERLINK("https://www.boe.es/gazeta/dias/1831/07/05/pdfs/GMD-1831-82.pdf#page=4","Abrir facsímil")</f>
        <v>Abrir facsímil</v>
      </c>
      <c r="K1350" s="3" t="s">
        <v>58</v>
      </c>
    </row>
    <row r="1351" spans="1:11" ht="42" customHeight="1">
      <c r="A1351" s="2" t="s">
        <v>3229</v>
      </c>
      <c r="B1351" s="2" t="s">
        <v>3229</v>
      </c>
      <c r="C1351" s="2" t="s">
        <v>32</v>
      </c>
      <c r="D1351" s="2" t="s">
        <v>33</v>
      </c>
      <c r="E1351" s="5" t="s">
        <v>146</v>
      </c>
      <c r="F1351" s="3" t="s">
        <v>147</v>
      </c>
      <c r="G1351" s="3" t="s">
        <v>62</v>
      </c>
      <c r="H1351" s="2" t="s">
        <v>56</v>
      </c>
      <c r="I1351" s="2" t="s">
        <v>3233</v>
      </c>
      <c r="J1351" s="3" t="str">
        <f>HYPERLINK("https://www.boe.es/gazeta/dias/1831/12/13/pdfs/GMD-1831-153.pdf#page=2","Abrir facsímil")</f>
        <v>Abrir facsímil</v>
      </c>
      <c r="K1351" s="3" t="s">
        <v>58</v>
      </c>
    </row>
    <row r="1352" spans="1:11" ht="42" customHeight="1">
      <c r="A1352" s="2" t="s">
        <v>3234</v>
      </c>
      <c r="B1352" s="2" t="s">
        <v>3235</v>
      </c>
      <c r="C1352" s="2" t="s">
        <v>17</v>
      </c>
      <c r="D1352" s="2" t="s">
        <v>18</v>
      </c>
      <c r="E1352" s="5" t="s">
        <v>122</v>
      </c>
      <c r="F1352" s="3" t="s">
        <v>123</v>
      </c>
      <c r="G1352" s="3" t="s">
        <v>21</v>
      </c>
      <c r="H1352" s="2" t="s">
        <v>56</v>
      </c>
      <c r="I1352" s="2" t="s">
        <v>3236</v>
      </c>
      <c r="J1352" s="3" t="str">
        <f>HYPERLINK("https://www.boe.es/gazeta/dias/1831/04/16/pdfs/GMD-1831-48.pdf#page=4","Abrir facsímil")</f>
        <v>Abrir facsímil</v>
      </c>
      <c r="K1352" s="3" t="s">
        <v>58</v>
      </c>
    </row>
    <row r="1353" spans="1:11" ht="42" customHeight="1">
      <c r="A1353" s="2" t="s">
        <v>3237</v>
      </c>
      <c r="B1353" s="2" t="s">
        <v>3237</v>
      </c>
      <c r="C1353" s="2" t="s">
        <v>32</v>
      </c>
      <c r="D1353" s="2" t="s">
        <v>33</v>
      </c>
      <c r="E1353" s="5" t="s">
        <v>845</v>
      </c>
      <c r="F1353" s="3" t="s">
        <v>846</v>
      </c>
      <c r="G1353" s="3" t="s">
        <v>847</v>
      </c>
      <c r="H1353" s="2" t="s">
        <v>56</v>
      </c>
      <c r="I1353" s="2" t="s">
        <v>3238</v>
      </c>
      <c r="J1353" s="3" t="str">
        <f>HYPERLINK("https://www.boe.es/gazeta/dias/1831/07/12/pdfs/GMD-1831-85.pdf#page=4","Abrir facsímil")</f>
        <v>Abrir facsímil</v>
      </c>
      <c r="K1353" s="3" t="s">
        <v>58</v>
      </c>
    </row>
    <row r="1354" spans="1:11" ht="42" customHeight="1">
      <c r="A1354" s="2" t="s">
        <v>3237</v>
      </c>
      <c r="B1354" s="2" t="s">
        <v>3237</v>
      </c>
      <c r="C1354" s="2" t="s">
        <v>51</v>
      </c>
      <c r="D1354" s="2" t="s">
        <v>52</v>
      </c>
      <c r="E1354" s="5" t="s">
        <v>395</v>
      </c>
      <c r="F1354" s="3" t="s">
        <v>396</v>
      </c>
      <c r="G1354" s="3" t="s">
        <v>131</v>
      </c>
      <c r="H1354" s="2" t="s">
        <v>56</v>
      </c>
      <c r="I1354" s="2" t="s">
        <v>3239</v>
      </c>
      <c r="J1354" s="3" t="str">
        <f>HYPERLINK("https://www.boe.es/gazeta/dias/1831/10/20/pdfs/GMD-1831-129.pdf#page=6","Abrir facsímil")</f>
        <v>Abrir facsímil</v>
      </c>
      <c r="K1354" s="3" t="s">
        <v>58</v>
      </c>
    </row>
    <row r="1355" spans="1:11" ht="42" customHeight="1">
      <c r="A1355" s="2" t="s">
        <v>3237</v>
      </c>
      <c r="B1355" s="2" t="s">
        <v>3237</v>
      </c>
      <c r="C1355" s="2" t="s">
        <v>157</v>
      </c>
      <c r="D1355" s="2" t="s">
        <v>18</v>
      </c>
      <c r="E1355" s="5" t="s">
        <v>875</v>
      </c>
      <c r="F1355" s="3" t="s">
        <v>876</v>
      </c>
      <c r="G1355" s="3" t="s">
        <v>76</v>
      </c>
      <c r="H1355" s="2" t="s">
        <v>56</v>
      </c>
      <c r="I1355" s="2" t="s">
        <v>3240</v>
      </c>
      <c r="J1355" s="3" t="str">
        <f>HYPERLINK("https://www.boe.es/gazeta/dias/1831/10/25/pdfs/GMD-1831-131.pdf#page=5","Abrir facsímil")</f>
        <v>Abrir facsímil</v>
      </c>
      <c r="K1355" s="3" t="s">
        <v>58</v>
      </c>
    </row>
    <row r="1356" spans="1:11" ht="42" customHeight="1">
      <c r="A1356" s="2" t="s">
        <v>3237</v>
      </c>
      <c r="B1356" s="2" t="s">
        <v>3237</v>
      </c>
      <c r="C1356" s="2" t="s">
        <v>51</v>
      </c>
      <c r="D1356" s="2" t="s">
        <v>52</v>
      </c>
      <c r="E1356" s="5" t="s">
        <v>875</v>
      </c>
      <c r="F1356" s="3" t="s">
        <v>876</v>
      </c>
      <c r="G1356" s="3" t="s">
        <v>131</v>
      </c>
      <c r="H1356" s="2" t="s">
        <v>56</v>
      </c>
      <c r="I1356" s="2" t="s">
        <v>3241</v>
      </c>
      <c r="J1356" s="3" t="str">
        <f>HYPERLINK("https://www.boe.es/gazeta/dias/1831/10/25/pdfs/GMD-1831-131.pdf#page=6","Abrir facsímil")</f>
        <v>Abrir facsímil</v>
      </c>
      <c r="K1356" s="3" t="s">
        <v>58</v>
      </c>
    </row>
    <row r="1357" spans="1:11" ht="42" customHeight="1">
      <c r="A1357" s="2" t="s">
        <v>3242</v>
      </c>
      <c r="B1357" s="2" t="s">
        <v>3243</v>
      </c>
      <c r="C1357" s="2" t="s">
        <v>17</v>
      </c>
      <c r="D1357" s="2" t="s">
        <v>18</v>
      </c>
      <c r="E1357" s="5" t="s">
        <v>68</v>
      </c>
      <c r="F1357" s="3" t="s">
        <v>69</v>
      </c>
      <c r="G1357" s="3" t="s">
        <v>21</v>
      </c>
      <c r="H1357" s="2" t="s">
        <v>22</v>
      </c>
      <c r="I1357" s="2" t="s">
        <v>3244</v>
      </c>
      <c r="J1357" s="3" t="str">
        <f>HYPERLINK("https://www.boe.es/gazeta/dias/1831/12/29/pdfs/GMD-1831-161.pdf#page=4","Abrir facsímil")</f>
        <v>Abrir facsímil</v>
      </c>
      <c r="K1357" s="3" t="s">
        <v>24</v>
      </c>
    </row>
    <row r="1358" spans="1:11" ht="42" customHeight="1">
      <c r="A1358" s="2" t="s">
        <v>3245</v>
      </c>
      <c r="B1358" s="2" t="s">
        <v>3245</v>
      </c>
      <c r="C1358" s="2" t="s">
        <v>32</v>
      </c>
      <c r="D1358" s="2" t="s">
        <v>33</v>
      </c>
      <c r="E1358" s="5" t="s">
        <v>88</v>
      </c>
      <c r="F1358" s="3" t="s">
        <v>89</v>
      </c>
      <c r="G1358" s="3" t="s">
        <v>55</v>
      </c>
      <c r="H1358" s="2" t="s">
        <v>56</v>
      </c>
      <c r="I1358" s="2" t="s">
        <v>3246</v>
      </c>
      <c r="J1358" s="3" t="str">
        <f>HYPERLINK("https://www.boe.es/gazeta/dias/1831/10/01/pdfs/GMD-1831-121.pdf#page=3","Abrir facsímil")</f>
        <v>Abrir facsímil</v>
      </c>
      <c r="K1358" s="3" t="s">
        <v>58</v>
      </c>
    </row>
    <row r="1359" spans="1:11" ht="42" customHeight="1">
      <c r="A1359" s="2" t="s">
        <v>3247</v>
      </c>
      <c r="B1359" s="2" t="s">
        <v>3247</v>
      </c>
      <c r="C1359" s="2" t="s">
        <v>51</v>
      </c>
      <c r="D1359" s="2" t="s">
        <v>52</v>
      </c>
      <c r="E1359" s="5" t="s">
        <v>308</v>
      </c>
      <c r="F1359" s="3" t="s">
        <v>309</v>
      </c>
      <c r="G1359" s="3" t="s">
        <v>310</v>
      </c>
      <c r="H1359" s="2" t="s">
        <v>56</v>
      </c>
      <c r="I1359" s="2" t="s">
        <v>3248</v>
      </c>
      <c r="J1359" s="3" t="str">
        <f>HYPERLINK("https://www.boe.es/gazeta/dias/1831/03/29/pdfs/GMD-1831-40.pdf#page=2","Abrir facsímil")</f>
        <v>Abrir facsímil</v>
      </c>
      <c r="K1359" s="3" t="s">
        <v>58</v>
      </c>
    </row>
    <row r="1360" spans="1:11" ht="42" customHeight="1">
      <c r="A1360" s="2" t="s">
        <v>3249</v>
      </c>
      <c r="B1360" s="2" t="s">
        <v>3249</v>
      </c>
      <c r="C1360" s="2" t="s">
        <v>32</v>
      </c>
      <c r="D1360" s="2" t="s">
        <v>33</v>
      </c>
      <c r="E1360" s="5" t="s">
        <v>218</v>
      </c>
      <c r="F1360" s="3" t="s">
        <v>219</v>
      </c>
      <c r="G1360" s="3" t="s">
        <v>21</v>
      </c>
      <c r="H1360" s="2" t="s">
        <v>56</v>
      </c>
      <c r="I1360" s="2" t="s">
        <v>3250</v>
      </c>
      <c r="J1360" s="3" t="str">
        <f>HYPERLINK("https://www.boe.es/gazeta/dias/1831/09/03/pdfs/GMD-1831-108.pdf#page=4","Abrir facsímil")</f>
        <v>Abrir facsímil</v>
      </c>
      <c r="K1360" s="3" t="s">
        <v>58</v>
      </c>
    </row>
    <row r="1361" spans="1:11" ht="42" customHeight="1">
      <c r="A1361" s="2" t="s">
        <v>3251</v>
      </c>
      <c r="B1361" s="2" t="s">
        <v>3251</v>
      </c>
      <c r="C1361" s="2" t="s">
        <v>32</v>
      </c>
      <c r="D1361" s="2" t="s">
        <v>33</v>
      </c>
      <c r="E1361" s="5" t="s">
        <v>809</v>
      </c>
      <c r="F1361" s="3" t="s">
        <v>810</v>
      </c>
      <c r="G1361" s="3" t="s">
        <v>36</v>
      </c>
      <c r="H1361" s="2" t="s">
        <v>56</v>
      </c>
      <c r="I1361" s="2" t="s">
        <v>3252</v>
      </c>
      <c r="J1361" s="3" t="str">
        <f>HYPERLINK("https://www.boe.es/gazeta/dias/1831/08/25/pdfs/GMD-1831-104.pdf#page=1","Abrir facsímil")</f>
        <v>Abrir facsímil</v>
      </c>
      <c r="K1361" s="3" t="s">
        <v>58</v>
      </c>
    </row>
    <row r="1362" spans="1:11" ht="42" customHeight="1">
      <c r="A1362" s="2" t="s">
        <v>3251</v>
      </c>
      <c r="B1362" s="2" t="s">
        <v>3251</v>
      </c>
      <c r="C1362" s="2" t="s">
        <v>32</v>
      </c>
      <c r="D1362" s="2" t="s">
        <v>33</v>
      </c>
      <c r="E1362" s="5" t="s">
        <v>88</v>
      </c>
      <c r="F1362" s="3" t="s">
        <v>89</v>
      </c>
      <c r="G1362" s="3" t="s">
        <v>131</v>
      </c>
      <c r="H1362" s="2" t="s">
        <v>56</v>
      </c>
      <c r="I1362" s="2" t="s">
        <v>3253</v>
      </c>
      <c r="J1362" s="3" t="str">
        <f>HYPERLINK("https://www.boe.es/gazeta/dias/1831/10/01/pdfs/GMD-1831-121.pdf#page=6","Abrir facsímil")</f>
        <v>Abrir facsímil</v>
      </c>
      <c r="K1362" s="3" t="s">
        <v>58</v>
      </c>
    </row>
    <row r="1363" spans="1:11" ht="42" customHeight="1">
      <c r="A1363" s="2" t="s">
        <v>3254</v>
      </c>
      <c r="B1363" s="2" t="s">
        <v>3254</v>
      </c>
      <c r="C1363" s="2" t="s">
        <v>32</v>
      </c>
      <c r="D1363" s="2" t="s">
        <v>33</v>
      </c>
      <c r="E1363" s="5" t="s">
        <v>1341</v>
      </c>
      <c r="F1363" s="3" t="s">
        <v>1342</v>
      </c>
      <c r="G1363" s="3" t="s">
        <v>36</v>
      </c>
      <c r="H1363" s="2" t="s">
        <v>56</v>
      </c>
      <c r="I1363" s="2" t="s">
        <v>3255</v>
      </c>
      <c r="J1363" s="3" t="str">
        <f>HYPERLINK("https://www.boe.es/gazeta/dias/1831/01/20/pdfs/GMD-1831-9.pdf#page=1","Abrir facsímil")</f>
        <v>Abrir facsímil</v>
      </c>
      <c r="K1363" s="3" t="s">
        <v>58</v>
      </c>
    </row>
    <row r="1364" spans="1:11" ht="42" customHeight="1">
      <c r="A1364" s="2" t="s">
        <v>3254</v>
      </c>
      <c r="B1364" s="2" t="s">
        <v>3254</v>
      </c>
      <c r="C1364" s="2" t="s">
        <v>17</v>
      </c>
      <c r="D1364" s="2" t="s">
        <v>18</v>
      </c>
      <c r="E1364" s="5" t="s">
        <v>122</v>
      </c>
      <c r="F1364" s="3" t="s">
        <v>123</v>
      </c>
      <c r="G1364" s="3" t="s">
        <v>21</v>
      </c>
      <c r="H1364" s="2" t="s">
        <v>56</v>
      </c>
      <c r="I1364" s="2" t="s">
        <v>3256</v>
      </c>
      <c r="J1364" s="3" t="str">
        <f>HYPERLINK("https://www.boe.es/gazeta/dias/1831/04/16/pdfs/GMD-1831-48.pdf#page=4","Abrir facsímil")</f>
        <v>Abrir facsímil</v>
      </c>
      <c r="K1364" s="3" t="s">
        <v>58</v>
      </c>
    </row>
    <row r="1365" spans="1:11" ht="42" customHeight="1">
      <c r="A1365" s="2" t="s">
        <v>3257</v>
      </c>
      <c r="B1365" s="2" t="s">
        <v>3258</v>
      </c>
      <c r="C1365" s="2" t="s">
        <v>51</v>
      </c>
      <c r="D1365" s="2" t="s">
        <v>52</v>
      </c>
      <c r="E1365" s="5" t="s">
        <v>822</v>
      </c>
      <c r="F1365" s="3" t="s">
        <v>823</v>
      </c>
      <c r="G1365" s="3" t="s">
        <v>21</v>
      </c>
      <c r="H1365" s="2" t="s">
        <v>56</v>
      </c>
      <c r="I1365" s="2" t="s">
        <v>3259</v>
      </c>
      <c r="J1365" s="3" t="str">
        <f>HYPERLINK("https://www.boe.es/gazeta/dias/1831/09/08/pdfs/GMD-1831-111.pdf#page=4","Abrir facsímil")</f>
        <v>Abrir facsímil</v>
      </c>
      <c r="K1365" s="3" t="s">
        <v>58</v>
      </c>
    </row>
    <row r="1366" spans="1:11" ht="42" customHeight="1">
      <c r="A1366" s="2" t="s">
        <v>3260</v>
      </c>
      <c r="B1366" s="2" t="s">
        <v>3260</v>
      </c>
      <c r="C1366" s="2" t="s">
        <v>32</v>
      </c>
      <c r="D1366" s="2" t="s">
        <v>33</v>
      </c>
      <c r="E1366" s="5" t="s">
        <v>1230</v>
      </c>
      <c r="F1366" s="3" t="s">
        <v>1231</v>
      </c>
      <c r="G1366" s="3" t="s">
        <v>36</v>
      </c>
      <c r="H1366" s="2" t="s">
        <v>56</v>
      </c>
      <c r="I1366" s="2" t="s">
        <v>3261</v>
      </c>
      <c r="J1366" s="3" t="str">
        <f>HYPERLINK("https://www.boe.es/gazeta/dias/1831/11/10/pdfs/GMD-1831-138.pdf#page=1","Abrir facsímil")</f>
        <v>Abrir facsímil</v>
      </c>
      <c r="K1366" s="3" t="s">
        <v>58</v>
      </c>
    </row>
    <row r="1367" spans="1:11" ht="42" customHeight="1">
      <c r="A1367" s="2" t="s">
        <v>3262</v>
      </c>
      <c r="B1367" s="2" t="s">
        <v>3262</v>
      </c>
      <c r="C1367" s="2" t="s">
        <v>32</v>
      </c>
      <c r="D1367" s="2" t="s">
        <v>33</v>
      </c>
      <c r="E1367" s="5" t="s">
        <v>190</v>
      </c>
      <c r="F1367" s="3" t="s">
        <v>191</v>
      </c>
      <c r="G1367" s="3" t="s">
        <v>1059</v>
      </c>
      <c r="H1367" s="2" t="s">
        <v>56</v>
      </c>
      <c r="I1367" s="2" t="s">
        <v>3263</v>
      </c>
      <c r="J1367" s="3" t="str">
        <f>HYPERLINK("https://www.boe.es/gazeta/dias/1831/02/12/pdfs/GMD-1831-19.pdf#page=1","Abrir facsímil")</f>
        <v>Abrir facsímil</v>
      </c>
      <c r="K1367" s="3" t="s">
        <v>58</v>
      </c>
    </row>
    <row r="1368" spans="1:11" ht="42" customHeight="1">
      <c r="A1368" s="2" t="s">
        <v>3262</v>
      </c>
      <c r="B1368" s="2" t="s">
        <v>3262</v>
      </c>
      <c r="C1368" s="2" t="s">
        <v>32</v>
      </c>
      <c r="D1368" s="2" t="s">
        <v>33</v>
      </c>
      <c r="E1368" s="5" t="s">
        <v>281</v>
      </c>
      <c r="F1368" s="3" t="s">
        <v>282</v>
      </c>
      <c r="G1368" s="3" t="s">
        <v>21</v>
      </c>
      <c r="H1368" s="2" t="s">
        <v>56</v>
      </c>
      <c r="I1368" s="2" t="s">
        <v>3264</v>
      </c>
      <c r="J1368" s="3" t="str">
        <f>HYPERLINK("https://www.boe.es/gazeta/dias/1831/03/08/pdfs/GMD-1831-29.pdf#page=4","Abrir facsímil")</f>
        <v>Abrir facsímil</v>
      </c>
      <c r="K1368" s="3" t="s">
        <v>58</v>
      </c>
    </row>
    <row r="1369" spans="1:11" ht="42" customHeight="1">
      <c r="A1369" s="2" t="s">
        <v>3262</v>
      </c>
      <c r="B1369" s="2" t="s">
        <v>3262</v>
      </c>
      <c r="C1369" s="2" t="s">
        <v>32</v>
      </c>
      <c r="D1369" s="2" t="s">
        <v>33</v>
      </c>
      <c r="E1369" s="5" t="s">
        <v>1356</v>
      </c>
      <c r="F1369" s="3" t="s">
        <v>1357</v>
      </c>
      <c r="G1369" s="3" t="s">
        <v>36</v>
      </c>
      <c r="H1369" s="2" t="s">
        <v>56</v>
      </c>
      <c r="I1369" s="2" t="s">
        <v>3265</v>
      </c>
      <c r="J1369" s="3" t="str">
        <f>HYPERLINK("https://www.boe.es/gazeta/dias/1831/03/19/pdfs/GMD-1831-36.pdf#page=1","Abrir facsímil")</f>
        <v>Abrir facsímil</v>
      </c>
      <c r="K1369" s="3" t="s">
        <v>58</v>
      </c>
    </row>
    <row r="1370" spans="1:11" ht="42" customHeight="1">
      <c r="A1370" s="2" t="s">
        <v>3262</v>
      </c>
      <c r="B1370" s="2" t="s">
        <v>3262</v>
      </c>
      <c r="C1370" s="2" t="s">
        <v>32</v>
      </c>
      <c r="D1370" s="2" t="s">
        <v>33</v>
      </c>
      <c r="E1370" s="5" t="s">
        <v>292</v>
      </c>
      <c r="F1370" s="3" t="s">
        <v>293</v>
      </c>
      <c r="G1370" s="3" t="s">
        <v>21</v>
      </c>
      <c r="H1370" s="2" t="s">
        <v>56</v>
      </c>
      <c r="I1370" s="2" t="s">
        <v>3266</v>
      </c>
      <c r="J1370" s="3" t="str">
        <f>HYPERLINK("https://www.boe.es/gazeta/dias/1831/04/07/pdfs/GMD-1831-44.pdf#page=4","Abrir facsímil")</f>
        <v>Abrir facsímil</v>
      </c>
      <c r="K1370" s="3" t="s">
        <v>58</v>
      </c>
    </row>
    <row r="1371" spans="1:11" ht="42" customHeight="1">
      <c r="A1371" s="2" t="s">
        <v>3267</v>
      </c>
      <c r="B1371" s="2" t="s">
        <v>3267</v>
      </c>
      <c r="C1371" s="2" t="s">
        <v>17</v>
      </c>
      <c r="D1371" s="2" t="s">
        <v>18</v>
      </c>
      <c r="E1371" s="5" t="s">
        <v>841</v>
      </c>
      <c r="F1371" s="3" t="s">
        <v>842</v>
      </c>
      <c r="G1371" s="3" t="s">
        <v>21</v>
      </c>
      <c r="H1371" s="2" t="s">
        <v>56</v>
      </c>
      <c r="I1371" s="2" t="s">
        <v>3268</v>
      </c>
      <c r="J1371" s="3" t="str">
        <f>HYPERLINK("https://www.boe.es/gazeta/dias/1831/04/19/pdfs/GMD-1831-49.pdf#page=4","Abrir facsímil")</f>
        <v>Abrir facsímil</v>
      </c>
      <c r="K1371" s="3" t="s">
        <v>58</v>
      </c>
    </row>
    <row r="1372" spans="1:11" ht="42" customHeight="1">
      <c r="A1372" s="2" t="s">
        <v>3262</v>
      </c>
      <c r="B1372" s="2" t="s">
        <v>3262</v>
      </c>
      <c r="C1372" s="2" t="s">
        <v>51</v>
      </c>
      <c r="D1372" s="2" t="s">
        <v>52</v>
      </c>
      <c r="E1372" s="5" t="s">
        <v>19</v>
      </c>
      <c r="F1372" s="3" t="s">
        <v>20</v>
      </c>
      <c r="G1372" s="3" t="s">
        <v>76</v>
      </c>
      <c r="H1372" s="2" t="s">
        <v>56</v>
      </c>
      <c r="I1372" s="2" t="s">
        <v>3269</v>
      </c>
      <c r="J1372" s="3" t="str">
        <f>HYPERLINK("https://www.boe.es/gazeta/dias/1831/05/14/pdfs/GMD-1831-60.pdf#page=5","Abrir facsímil")</f>
        <v>Abrir facsímil</v>
      </c>
      <c r="K1372" s="3" t="s">
        <v>58</v>
      </c>
    </row>
    <row r="1373" spans="1:11" ht="42" customHeight="1">
      <c r="A1373" s="2" t="s">
        <v>3262</v>
      </c>
      <c r="B1373" s="2" t="s">
        <v>3262</v>
      </c>
      <c r="C1373" s="2" t="s">
        <v>81</v>
      </c>
      <c r="D1373" s="2" t="s">
        <v>18</v>
      </c>
      <c r="E1373" s="5" t="s">
        <v>1225</v>
      </c>
      <c r="F1373" s="3" t="s">
        <v>1226</v>
      </c>
      <c r="G1373" s="3" t="s">
        <v>21</v>
      </c>
      <c r="H1373" s="2" t="s">
        <v>56</v>
      </c>
      <c r="I1373" s="2" t="s">
        <v>3270</v>
      </c>
      <c r="J1373" s="3" t="str">
        <f>HYPERLINK("https://www.boe.es/gazeta/dias/1831/05/24/pdfs/GMD-1831-64.pdf#page=4","Abrir facsímil")</f>
        <v>Abrir facsímil</v>
      </c>
      <c r="K1373" s="3" t="s">
        <v>58</v>
      </c>
    </row>
    <row r="1374" spans="1:11" ht="42" customHeight="1">
      <c r="A1374" s="2" t="s">
        <v>3262</v>
      </c>
      <c r="B1374" s="2" t="s">
        <v>3262</v>
      </c>
      <c r="C1374" s="2" t="s">
        <v>40</v>
      </c>
      <c r="D1374" s="2" t="s">
        <v>18</v>
      </c>
      <c r="E1374" s="5" t="s">
        <v>452</v>
      </c>
      <c r="F1374" s="3" t="s">
        <v>453</v>
      </c>
      <c r="G1374" s="3" t="s">
        <v>21</v>
      </c>
      <c r="H1374" s="2" t="s">
        <v>56</v>
      </c>
      <c r="I1374" s="2" t="s">
        <v>3271</v>
      </c>
      <c r="J1374" s="3" t="str">
        <f>HYPERLINK("https://www.boe.es/gazeta/dias/1831/06/04/pdfs/GMD-1831-69.pdf#page=4","Abrir facsímil")</f>
        <v>Abrir facsímil</v>
      </c>
      <c r="K1374" s="3" t="s">
        <v>58</v>
      </c>
    </row>
    <row r="1375" spans="1:11" ht="42" customHeight="1">
      <c r="A1375" s="2" t="s">
        <v>3262</v>
      </c>
      <c r="B1375" s="2" t="s">
        <v>3262</v>
      </c>
      <c r="C1375" s="2" t="s">
        <v>655</v>
      </c>
      <c r="D1375" s="2" t="s">
        <v>18</v>
      </c>
      <c r="E1375" s="5" t="s">
        <v>845</v>
      </c>
      <c r="F1375" s="3" t="s">
        <v>846</v>
      </c>
      <c r="G1375" s="3" t="s">
        <v>847</v>
      </c>
      <c r="H1375" s="2" t="s">
        <v>56</v>
      </c>
      <c r="I1375" s="2" t="s">
        <v>3272</v>
      </c>
      <c r="J1375" s="3" t="str">
        <f>HYPERLINK("https://www.boe.es/gazeta/dias/1831/07/12/pdfs/GMD-1831-85.pdf#page=4","Abrir facsímil")</f>
        <v>Abrir facsímil</v>
      </c>
      <c r="K1375" s="3" t="s">
        <v>58</v>
      </c>
    </row>
    <row r="1376" spans="1:11" ht="42" customHeight="1">
      <c r="A1376" s="2" t="s">
        <v>3262</v>
      </c>
      <c r="B1376" s="2" t="s">
        <v>3262</v>
      </c>
      <c r="C1376" s="2" t="s">
        <v>32</v>
      </c>
      <c r="D1376" s="2" t="s">
        <v>33</v>
      </c>
      <c r="E1376" s="5" t="s">
        <v>413</v>
      </c>
      <c r="F1376" s="3" t="s">
        <v>414</v>
      </c>
      <c r="G1376" s="3" t="s">
        <v>21</v>
      </c>
      <c r="H1376" s="2" t="s">
        <v>56</v>
      </c>
      <c r="I1376" s="2" t="s">
        <v>3273</v>
      </c>
      <c r="J1376" s="3" t="str">
        <f>HYPERLINK("https://www.boe.es/gazeta/dias/1831/07/26/pdfs/GMD-1831-91.pdf#page=4","Abrir facsímil")</f>
        <v>Abrir facsímil</v>
      </c>
      <c r="K1376" s="3" t="s">
        <v>58</v>
      </c>
    </row>
    <row r="1377" spans="1:11" ht="42" customHeight="1">
      <c r="A1377" s="2" t="s">
        <v>3262</v>
      </c>
      <c r="B1377" s="2" t="s">
        <v>3262</v>
      </c>
      <c r="C1377" s="2" t="s">
        <v>17</v>
      </c>
      <c r="D1377" s="2" t="s">
        <v>18</v>
      </c>
      <c r="E1377" s="5" t="s">
        <v>374</v>
      </c>
      <c r="F1377" s="3" t="s">
        <v>375</v>
      </c>
      <c r="G1377" s="3" t="s">
        <v>131</v>
      </c>
      <c r="H1377" s="2" t="s">
        <v>56</v>
      </c>
      <c r="I1377" s="2" t="s">
        <v>3274</v>
      </c>
      <c r="J1377" s="3" t="str">
        <f>HYPERLINK("https://www.boe.es/gazeta/dias/1831/10/11/pdfs/GMD-1831-125.pdf#page=6","Abrir facsímil")</f>
        <v>Abrir facsímil</v>
      </c>
      <c r="K1377" s="3" t="s">
        <v>58</v>
      </c>
    </row>
    <row r="1378" spans="1:11" ht="42" customHeight="1">
      <c r="A1378" s="2" t="s">
        <v>3262</v>
      </c>
      <c r="B1378" s="2" t="s">
        <v>3262</v>
      </c>
      <c r="C1378" s="2" t="s">
        <v>51</v>
      </c>
      <c r="D1378" s="2" t="s">
        <v>52</v>
      </c>
      <c r="E1378" s="5" t="s">
        <v>53</v>
      </c>
      <c r="F1378" s="3" t="s">
        <v>54</v>
      </c>
      <c r="G1378" s="3" t="s">
        <v>55</v>
      </c>
      <c r="H1378" s="2" t="s">
        <v>56</v>
      </c>
      <c r="I1378" s="2" t="s">
        <v>3275</v>
      </c>
      <c r="J1378" s="3" t="str">
        <f>HYPERLINK("https://www.boe.es/gazeta/dias/1831/10/29/pdfs/GMD-1831-133.pdf#page=3","Abrir facsímil")</f>
        <v>Abrir facsímil</v>
      </c>
      <c r="K1378" s="3" t="s">
        <v>58</v>
      </c>
    </row>
    <row r="1379" spans="1:11" ht="42" customHeight="1">
      <c r="A1379" s="2" t="s">
        <v>3262</v>
      </c>
      <c r="B1379" s="2" t="s">
        <v>3262</v>
      </c>
      <c r="C1379" s="2" t="s">
        <v>67</v>
      </c>
      <c r="D1379" s="2" t="s">
        <v>18</v>
      </c>
      <c r="E1379" s="5" t="s">
        <v>328</v>
      </c>
      <c r="F1379" s="3" t="s">
        <v>329</v>
      </c>
      <c r="G1379" s="3" t="s">
        <v>330</v>
      </c>
      <c r="H1379" s="2" t="s">
        <v>56</v>
      </c>
      <c r="I1379" s="2" t="s">
        <v>3276</v>
      </c>
      <c r="J1379" s="3" t="str">
        <f>HYPERLINK("https://www.boe.es/gazeta/dias/1831/12/08/pdfs/GMD-1831-150.pdf#page=4","Abrir facsímil")</f>
        <v>Abrir facsímil</v>
      </c>
      <c r="K1379" s="3" t="s">
        <v>58</v>
      </c>
    </row>
    <row r="1380" spans="1:11" ht="42" customHeight="1">
      <c r="A1380" s="2" t="s">
        <v>3277</v>
      </c>
      <c r="B1380" s="2" t="s">
        <v>3278</v>
      </c>
      <c r="C1380" s="2" t="s">
        <v>51</v>
      </c>
      <c r="D1380" s="2" t="s">
        <v>52</v>
      </c>
      <c r="E1380" s="5" t="s">
        <v>328</v>
      </c>
      <c r="F1380" s="3" t="s">
        <v>329</v>
      </c>
      <c r="G1380" s="3" t="s">
        <v>330</v>
      </c>
      <c r="H1380" s="2" t="s">
        <v>56</v>
      </c>
      <c r="I1380" s="2" t="s">
        <v>3279</v>
      </c>
      <c r="J1380" s="3" t="str">
        <f>HYPERLINK("https://www.boe.es/gazeta/dias/1831/12/08/pdfs/GMD-1831-150.pdf#page=4","Abrir facsímil")</f>
        <v>Abrir facsímil</v>
      </c>
      <c r="K1380" s="3" t="s">
        <v>58</v>
      </c>
    </row>
    <row r="1381" spans="1:11" ht="42" customHeight="1">
      <c r="A1381" s="2" t="s">
        <v>3280</v>
      </c>
      <c r="B1381" s="2" t="s">
        <v>3281</v>
      </c>
      <c r="C1381" s="2" t="s">
        <v>17</v>
      </c>
      <c r="D1381" s="2" t="s">
        <v>18</v>
      </c>
      <c r="E1381" s="5" t="s">
        <v>452</v>
      </c>
      <c r="F1381" s="3" t="s">
        <v>453</v>
      </c>
      <c r="G1381" s="3" t="s">
        <v>21</v>
      </c>
      <c r="H1381" s="2" t="s">
        <v>56</v>
      </c>
      <c r="I1381" s="2" t="s">
        <v>3282</v>
      </c>
      <c r="J1381" s="3" t="str">
        <f>HYPERLINK("https://www.boe.es/gazeta/dias/1831/06/04/pdfs/GMD-1831-69.pdf#page=4","Abrir facsímil")</f>
        <v>Abrir facsímil</v>
      </c>
      <c r="K1381" s="3" t="s">
        <v>58</v>
      </c>
    </row>
    <row r="1382" spans="1:11" ht="42" customHeight="1">
      <c r="A1382" s="2" t="s">
        <v>3283</v>
      </c>
      <c r="B1382" s="2" t="s">
        <v>3284</v>
      </c>
      <c r="C1382" s="2" t="s">
        <v>32</v>
      </c>
      <c r="D1382" s="2" t="s">
        <v>33</v>
      </c>
      <c r="E1382" s="5" t="s">
        <v>1719</v>
      </c>
      <c r="F1382" s="3" t="s">
        <v>1720</v>
      </c>
      <c r="G1382" s="3" t="s">
        <v>36</v>
      </c>
      <c r="H1382" s="2" t="s">
        <v>56</v>
      </c>
      <c r="I1382" s="2" t="s">
        <v>3285</v>
      </c>
      <c r="J1382" s="3" t="str">
        <f>HYPERLINK("https://www.boe.es/gazeta/dias/1831/11/15/pdfs/GMD-1831-140.pdf#page=1","Abrir facsímil")</f>
        <v>Abrir facsímil</v>
      </c>
      <c r="K1382" s="3" t="s">
        <v>58</v>
      </c>
    </row>
    <row r="1383" spans="1:11" ht="42" customHeight="1">
      <c r="A1383" s="2" t="s">
        <v>3286</v>
      </c>
      <c r="B1383" s="2" t="s">
        <v>3286</v>
      </c>
      <c r="C1383" s="2" t="s">
        <v>17</v>
      </c>
      <c r="D1383" s="2" t="s">
        <v>18</v>
      </c>
      <c r="E1383" s="5" t="s">
        <v>1562</v>
      </c>
      <c r="F1383" s="3" t="s">
        <v>1563</v>
      </c>
      <c r="G1383" s="3" t="s">
        <v>36</v>
      </c>
      <c r="H1383" s="2" t="s">
        <v>56</v>
      </c>
      <c r="I1383" s="2" t="s">
        <v>3287</v>
      </c>
      <c r="J1383" s="3" t="str">
        <f>HYPERLINK("https://www.boe.es/gazeta/dias/1831/05/17/pdfs/GMD-1831-61.pdf#page=1","Abrir facsímil")</f>
        <v>Abrir facsímil</v>
      </c>
      <c r="K1383" s="3" t="s">
        <v>58</v>
      </c>
    </row>
    <row r="1384" spans="1:11" ht="42" customHeight="1">
      <c r="A1384" s="2" t="s">
        <v>3288</v>
      </c>
      <c r="B1384" s="2" t="s">
        <v>3289</v>
      </c>
      <c r="C1384" s="2" t="s">
        <v>655</v>
      </c>
      <c r="D1384" s="2" t="s">
        <v>18</v>
      </c>
      <c r="E1384" s="5" t="s">
        <v>334</v>
      </c>
      <c r="F1384" s="3" t="s">
        <v>335</v>
      </c>
      <c r="G1384" s="3" t="s">
        <v>21</v>
      </c>
      <c r="H1384" s="2" t="s">
        <v>56</v>
      </c>
      <c r="I1384" s="2" t="s">
        <v>3290</v>
      </c>
      <c r="J1384" s="3" t="str">
        <f>HYPERLINK("https://www.boe.es/gazeta/dias/1831/03/26/pdfs/GMD-1831-39.pdf#page=4","Abrir facsímil")</f>
        <v>Abrir facsímil</v>
      </c>
      <c r="K1384" s="3" t="s">
        <v>58</v>
      </c>
    </row>
    <row r="1385" spans="1:11" ht="42" customHeight="1">
      <c r="A1385" s="2" t="s">
        <v>3291</v>
      </c>
      <c r="B1385" s="2" t="s">
        <v>3291</v>
      </c>
      <c r="C1385" s="2" t="s">
        <v>40</v>
      </c>
      <c r="D1385" s="2" t="s">
        <v>18</v>
      </c>
      <c r="E1385" s="5" t="s">
        <v>493</v>
      </c>
      <c r="F1385" s="3" t="s">
        <v>494</v>
      </c>
      <c r="G1385" s="3" t="s">
        <v>21</v>
      </c>
      <c r="H1385" s="2" t="s">
        <v>56</v>
      </c>
      <c r="I1385" s="2" t="s">
        <v>3292</v>
      </c>
      <c r="J1385" s="3" t="str">
        <f>HYPERLINK("https://www.boe.es/gazeta/dias/1831/04/28/pdfs/GMD-1831-53.pdf#page=4","Abrir facsímil")</f>
        <v>Abrir facsímil</v>
      </c>
      <c r="K1385" s="3" t="s">
        <v>58</v>
      </c>
    </row>
    <row r="1386" spans="1:11" ht="42" customHeight="1">
      <c r="A1386" s="2" t="s">
        <v>3293</v>
      </c>
      <c r="B1386" s="2" t="s">
        <v>3293</v>
      </c>
      <c r="C1386" s="2" t="s">
        <v>51</v>
      </c>
      <c r="D1386" s="2" t="s">
        <v>52</v>
      </c>
      <c r="E1386" s="5" t="s">
        <v>1187</v>
      </c>
      <c r="F1386" s="3" t="s">
        <v>1188</v>
      </c>
      <c r="G1386" s="3" t="s">
        <v>21</v>
      </c>
      <c r="H1386" s="2" t="s">
        <v>56</v>
      </c>
      <c r="I1386" s="2" t="s">
        <v>3294</v>
      </c>
      <c r="J1386" s="3" t="str">
        <f>HYPERLINK("https://www.boe.es/gazeta/dias/1831/08/09/pdfs/GMD-1831-97.pdf#page=4","Abrir facsímil")</f>
        <v>Abrir facsímil</v>
      </c>
      <c r="K1386" s="3" t="s">
        <v>58</v>
      </c>
    </row>
    <row r="1387" spans="1:11" ht="42" customHeight="1">
      <c r="A1387" s="2" t="s">
        <v>3295</v>
      </c>
      <c r="B1387" s="2" t="s">
        <v>3295</v>
      </c>
      <c r="C1387" s="2" t="s">
        <v>40</v>
      </c>
      <c r="D1387" s="2" t="s">
        <v>18</v>
      </c>
      <c r="E1387" s="5" t="s">
        <v>725</v>
      </c>
      <c r="F1387" s="3" t="s">
        <v>726</v>
      </c>
      <c r="G1387" s="3" t="s">
        <v>21</v>
      </c>
      <c r="H1387" s="2" t="s">
        <v>56</v>
      </c>
      <c r="I1387" s="2" t="s">
        <v>3296</v>
      </c>
      <c r="J1387" s="3" t="str">
        <f>HYPERLINK("https://www.boe.es/gazeta/dias/1831/07/30/pdfs/GMD-1831-93.pdf#page=4","Abrir facsímil")</f>
        <v>Abrir facsímil</v>
      </c>
      <c r="K1387" s="3" t="s">
        <v>58</v>
      </c>
    </row>
    <row r="1388" spans="1:11" ht="42" customHeight="1">
      <c r="A1388" s="2" t="s">
        <v>3297</v>
      </c>
      <c r="B1388" s="2" t="s">
        <v>3297</v>
      </c>
      <c r="C1388" s="2" t="s">
        <v>67</v>
      </c>
      <c r="D1388" s="2" t="s">
        <v>18</v>
      </c>
      <c r="E1388" s="5" t="s">
        <v>2479</v>
      </c>
      <c r="F1388" s="3" t="s">
        <v>2480</v>
      </c>
      <c r="G1388" s="3" t="s">
        <v>21</v>
      </c>
      <c r="H1388" s="2" t="s">
        <v>56</v>
      </c>
      <c r="I1388" s="2" t="s">
        <v>3298</v>
      </c>
      <c r="J1388" s="3" t="str">
        <f>HYPERLINK("https://www.boe.es/gazeta/dias/1831/04/02/pdfs/GMD-1831-42.pdf#page=4","Abrir facsímil")</f>
        <v>Abrir facsímil</v>
      </c>
      <c r="K1388" s="3" t="s">
        <v>58</v>
      </c>
    </row>
    <row r="1389" spans="1:11" ht="42" customHeight="1">
      <c r="A1389" s="2" t="s">
        <v>3299</v>
      </c>
      <c r="B1389" s="2" t="s">
        <v>3299</v>
      </c>
      <c r="C1389" s="2" t="s">
        <v>40</v>
      </c>
      <c r="D1389" s="2" t="s">
        <v>18</v>
      </c>
      <c r="E1389" s="5" t="s">
        <v>322</v>
      </c>
      <c r="F1389" s="3" t="s">
        <v>323</v>
      </c>
      <c r="G1389" s="3" t="s">
        <v>21</v>
      </c>
      <c r="H1389" s="2" t="s">
        <v>56</v>
      </c>
      <c r="I1389" s="2" t="s">
        <v>3300</v>
      </c>
      <c r="J1389" s="3" t="str">
        <f>HYPERLINK("https://www.boe.es/gazeta/dias/1831/07/16/pdfs/GMD-1831-87.pdf#page=4","Abrir facsímil")</f>
        <v>Abrir facsímil</v>
      </c>
      <c r="K1389" s="3" t="s">
        <v>58</v>
      </c>
    </row>
    <row r="1390" spans="1:11" ht="42" customHeight="1">
      <c r="A1390" s="2" t="s">
        <v>3301</v>
      </c>
      <c r="B1390" s="2" t="s">
        <v>3301</v>
      </c>
      <c r="C1390" s="2" t="s">
        <v>51</v>
      </c>
      <c r="D1390" s="2" t="s">
        <v>52</v>
      </c>
      <c r="E1390" s="5" t="s">
        <v>3109</v>
      </c>
      <c r="F1390" s="3" t="s">
        <v>3110</v>
      </c>
      <c r="G1390" s="3" t="s">
        <v>21</v>
      </c>
      <c r="H1390" s="2" t="s">
        <v>56</v>
      </c>
      <c r="I1390" s="2" t="s">
        <v>3302</v>
      </c>
      <c r="J1390" s="3" t="str">
        <f>HYPERLINK("https://www.boe.es/gazeta/dias/1831/01/29/pdfs/GMD-1831-13.pdf#page=4","Abrir facsímil")</f>
        <v>Abrir facsímil</v>
      </c>
      <c r="K1390" s="3" t="s">
        <v>58</v>
      </c>
    </row>
    <row r="1391" spans="1:11" ht="42" customHeight="1">
      <c r="A1391" s="2" t="s">
        <v>3303</v>
      </c>
      <c r="B1391" s="2" t="s">
        <v>3304</v>
      </c>
      <c r="C1391" s="2" t="s">
        <v>51</v>
      </c>
      <c r="D1391" s="2" t="s">
        <v>52</v>
      </c>
      <c r="E1391" s="5" t="s">
        <v>19</v>
      </c>
      <c r="F1391" s="3" t="s">
        <v>20</v>
      </c>
      <c r="G1391" s="3" t="s">
        <v>76</v>
      </c>
      <c r="H1391" s="2" t="s">
        <v>56</v>
      </c>
      <c r="I1391" s="2" t="s">
        <v>3305</v>
      </c>
      <c r="J1391" s="3" t="str">
        <f>HYPERLINK("https://www.boe.es/gazeta/dias/1831/05/14/pdfs/GMD-1831-60.pdf#page=5","Abrir facsímil")</f>
        <v>Abrir facsímil</v>
      </c>
      <c r="K1391" s="3" t="s">
        <v>58</v>
      </c>
    </row>
    <row r="1392" spans="1:11" ht="42" customHeight="1">
      <c r="A1392" s="2" t="s">
        <v>3306</v>
      </c>
      <c r="B1392" s="2" t="s">
        <v>3306</v>
      </c>
      <c r="C1392" s="2" t="s">
        <v>67</v>
      </c>
      <c r="D1392" s="2" t="s">
        <v>18</v>
      </c>
      <c r="E1392" s="5" t="s">
        <v>334</v>
      </c>
      <c r="F1392" s="3" t="s">
        <v>335</v>
      </c>
      <c r="G1392" s="3" t="s">
        <v>21</v>
      </c>
      <c r="H1392" s="2" t="s">
        <v>56</v>
      </c>
      <c r="I1392" s="2" t="s">
        <v>3307</v>
      </c>
      <c r="J1392" s="3" t="str">
        <f>HYPERLINK("https://www.boe.es/gazeta/dias/1831/03/26/pdfs/GMD-1831-39.pdf#page=4","Abrir facsímil")</f>
        <v>Abrir facsímil</v>
      </c>
      <c r="K1392" s="3" t="s">
        <v>58</v>
      </c>
    </row>
    <row r="1393" spans="1:11" ht="42" customHeight="1">
      <c r="A1393" s="2" t="s">
        <v>3308</v>
      </c>
      <c r="B1393" s="2" t="s">
        <v>3308</v>
      </c>
      <c r="C1393" s="2" t="s">
        <v>51</v>
      </c>
      <c r="D1393" s="2" t="s">
        <v>52</v>
      </c>
      <c r="E1393" s="5" t="s">
        <v>223</v>
      </c>
      <c r="F1393" s="3" t="s">
        <v>224</v>
      </c>
      <c r="G1393" s="3" t="s">
        <v>21</v>
      </c>
      <c r="H1393" s="2" t="s">
        <v>56</v>
      </c>
      <c r="I1393" s="2" t="s">
        <v>3309</v>
      </c>
      <c r="J1393" s="3" t="str">
        <f>HYPERLINK("https://www.boe.es/gazeta/dias/1831/02/01/pdfs/GMD-1831-14.pdf#page=4","Abrir facsímil")</f>
        <v>Abrir facsímil</v>
      </c>
      <c r="K1393" s="3" t="s">
        <v>58</v>
      </c>
    </row>
    <row r="1394" spans="1:11" ht="42" customHeight="1">
      <c r="A1394" s="2" t="s">
        <v>3310</v>
      </c>
      <c r="B1394" s="2" t="s">
        <v>3310</v>
      </c>
      <c r="C1394" s="2" t="s">
        <v>655</v>
      </c>
      <c r="D1394" s="2" t="s">
        <v>18</v>
      </c>
      <c r="E1394" s="5" t="s">
        <v>259</v>
      </c>
      <c r="F1394" s="3" t="s">
        <v>260</v>
      </c>
      <c r="G1394" s="3" t="s">
        <v>36</v>
      </c>
      <c r="H1394" s="2" t="s">
        <v>56</v>
      </c>
      <c r="I1394" s="2" t="s">
        <v>3311</v>
      </c>
      <c r="J1394" s="3" t="str">
        <f>HYPERLINK("https://www.boe.es/gazeta/dias/1831/11/03/pdfs/GMD-1831-135.pdf#page=1","Abrir facsímil")</f>
        <v>Abrir facsímil</v>
      </c>
      <c r="K1394" s="3" t="s">
        <v>58</v>
      </c>
    </row>
    <row r="1395" spans="1:11" ht="42" customHeight="1">
      <c r="A1395" s="2" t="s">
        <v>3312</v>
      </c>
      <c r="B1395" s="2" t="s">
        <v>3312</v>
      </c>
      <c r="C1395" s="2" t="s">
        <v>32</v>
      </c>
      <c r="D1395" s="2" t="s">
        <v>33</v>
      </c>
      <c r="E1395" s="5" t="s">
        <v>1187</v>
      </c>
      <c r="F1395" s="3" t="s">
        <v>1188</v>
      </c>
      <c r="G1395" s="3" t="s">
        <v>36</v>
      </c>
      <c r="H1395" s="2" t="s">
        <v>56</v>
      </c>
      <c r="I1395" s="2" t="s">
        <v>3313</v>
      </c>
      <c r="J1395" s="3" t="str">
        <f>HYPERLINK("https://www.boe.es/gazeta/dias/1831/08/09/pdfs/GMD-1831-97.pdf#page=1","Abrir facsímil")</f>
        <v>Abrir facsímil</v>
      </c>
      <c r="K1395" s="3" t="s">
        <v>58</v>
      </c>
    </row>
    <row r="1396" spans="1:11" ht="42" customHeight="1">
      <c r="A1396" s="2" t="s">
        <v>3314</v>
      </c>
      <c r="B1396" s="2" t="s">
        <v>3314</v>
      </c>
      <c r="C1396" s="2" t="s">
        <v>32</v>
      </c>
      <c r="D1396" s="2" t="s">
        <v>33</v>
      </c>
      <c r="E1396" s="5" t="s">
        <v>417</v>
      </c>
      <c r="F1396" s="3" t="s">
        <v>418</v>
      </c>
      <c r="G1396" s="3" t="s">
        <v>55</v>
      </c>
      <c r="H1396" s="2" t="s">
        <v>56</v>
      </c>
      <c r="I1396" s="2" t="s">
        <v>3315</v>
      </c>
      <c r="J1396" s="3" t="str">
        <f>HYPERLINK("https://www.boe.es/gazeta/dias/1831/01/25/pdfs/GMD-1831-11.pdf#page=3","Abrir facsímil")</f>
        <v>Abrir facsímil</v>
      </c>
      <c r="K1396" s="3" t="s">
        <v>58</v>
      </c>
    </row>
    <row r="1397" spans="1:11" ht="42" customHeight="1">
      <c r="A1397" s="2" t="s">
        <v>3314</v>
      </c>
      <c r="B1397" s="2" t="s">
        <v>3314</v>
      </c>
      <c r="C1397" s="2" t="s">
        <v>32</v>
      </c>
      <c r="D1397" s="2" t="s">
        <v>33</v>
      </c>
      <c r="E1397" s="5" t="s">
        <v>197</v>
      </c>
      <c r="F1397" s="3" t="s">
        <v>198</v>
      </c>
      <c r="G1397" s="3" t="s">
        <v>36</v>
      </c>
      <c r="H1397" s="2" t="s">
        <v>56</v>
      </c>
      <c r="I1397" s="2" t="s">
        <v>3316</v>
      </c>
      <c r="J1397" s="3" t="str">
        <f>HYPERLINK("https://www.boe.es/gazeta/dias/1831/02/08/pdfs/GMD-1831-17.pdf#page=1","Abrir facsímil")</f>
        <v>Abrir facsímil</v>
      </c>
      <c r="K1397" s="3" t="s">
        <v>58</v>
      </c>
    </row>
    <row r="1398" spans="1:11" ht="42" customHeight="1">
      <c r="A1398" s="2" t="s">
        <v>3314</v>
      </c>
      <c r="B1398" s="2" t="s">
        <v>3314</v>
      </c>
      <c r="C1398" s="2" t="s">
        <v>17</v>
      </c>
      <c r="D1398" s="2" t="s">
        <v>18</v>
      </c>
      <c r="E1398" s="5" t="s">
        <v>969</v>
      </c>
      <c r="F1398" s="3" t="s">
        <v>970</v>
      </c>
      <c r="G1398" s="3" t="s">
        <v>21</v>
      </c>
      <c r="H1398" s="2" t="s">
        <v>56</v>
      </c>
      <c r="I1398" s="2" t="s">
        <v>3317</v>
      </c>
      <c r="J1398" s="3" t="str">
        <f>HYPERLINK("https://www.boe.es/gazeta/dias/1831/02/24/pdfs/GMD-1831-24.pdf#page=4","Abrir facsímil")</f>
        <v>Abrir facsímil</v>
      </c>
      <c r="K1398" s="3" t="s">
        <v>58</v>
      </c>
    </row>
    <row r="1399" spans="1:11" ht="42" customHeight="1">
      <c r="A1399" s="2" t="s">
        <v>3314</v>
      </c>
      <c r="B1399" s="2" t="s">
        <v>3314</v>
      </c>
      <c r="C1399" s="2" t="s">
        <v>40</v>
      </c>
      <c r="D1399" s="2" t="s">
        <v>244</v>
      </c>
      <c r="E1399" s="5" t="s">
        <v>245</v>
      </c>
      <c r="F1399" s="3" t="s">
        <v>246</v>
      </c>
      <c r="G1399" s="3" t="s">
        <v>36</v>
      </c>
      <c r="H1399" s="2" t="s">
        <v>56</v>
      </c>
      <c r="I1399" s="2" t="s">
        <v>3318</v>
      </c>
      <c r="J1399" s="3" t="str">
        <f>HYPERLINK("https://www.boe.es/gazeta/dias/1831/03/12/pdfs/GMD-1831-33E.pdf#page=1","Abrir facsímil")</f>
        <v>Abrir facsímil</v>
      </c>
      <c r="K1399" s="3" t="s">
        <v>58</v>
      </c>
    </row>
    <row r="1400" spans="1:11" ht="42" customHeight="1">
      <c r="A1400" s="2" t="s">
        <v>3314</v>
      </c>
      <c r="B1400" s="2" t="s">
        <v>3314</v>
      </c>
      <c r="C1400" s="2" t="s">
        <v>32</v>
      </c>
      <c r="D1400" s="2" t="s">
        <v>33</v>
      </c>
      <c r="E1400" s="5" t="s">
        <v>471</v>
      </c>
      <c r="F1400" s="3" t="s">
        <v>472</v>
      </c>
      <c r="G1400" s="3" t="s">
        <v>36</v>
      </c>
      <c r="H1400" s="2" t="s">
        <v>56</v>
      </c>
      <c r="I1400" s="2" t="s">
        <v>3319</v>
      </c>
      <c r="J1400" s="3" t="str">
        <f>HYPERLINK("https://www.boe.es/gazeta/dias/1831/05/12/pdfs/GMD-1831-59.pdf#page=1","Abrir facsímil")</f>
        <v>Abrir facsímil</v>
      </c>
      <c r="K1400" s="3" t="s">
        <v>58</v>
      </c>
    </row>
    <row r="1401" spans="1:11" ht="42" customHeight="1">
      <c r="A1401" s="2" t="s">
        <v>3314</v>
      </c>
      <c r="B1401" s="2" t="s">
        <v>3314</v>
      </c>
      <c r="C1401" s="2" t="s">
        <v>51</v>
      </c>
      <c r="D1401" s="2" t="s">
        <v>52</v>
      </c>
      <c r="E1401" s="5" t="s">
        <v>19</v>
      </c>
      <c r="F1401" s="3" t="s">
        <v>20</v>
      </c>
      <c r="G1401" s="3" t="s">
        <v>76</v>
      </c>
      <c r="H1401" s="2" t="s">
        <v>56</v>
      </c>
      <c r="I1401" s="2" t="s">
        <v>3320</v>
      </c>
      <c r="J1401" s="3" t="str">
        <f>HYPERLINK("https://www.boe.es/gazeta/dias/1831/05/14/pdfs/GMD-1831-60.pdf#page=5","Abrir facsímil")</f>
        <v>Abrir facsímil</v>
      </c>
      <c r="K1401" s="3" t="s">
        <v>58</v>
      </c>
    </row>
    <row r="1402" spans="1:11" ht="42" customHeight="1">
      <c r="A1402" s="2" t="s">
        <v>3314</v>
      </c>
      <c r="B1402" s="2" t="s">
        <v>3314</v>
      </c>
      <c r="C1402" s="2" t="s">
        <v>32</v>
      </c>
      <c r="D1402" s="2" t="s">
        <v>33</v>
      </c>
      <c r="E1402" s="5" t="s">
        <v>347</v>
      </c>
      <c r="F1402" s="3" t="s">
        <v>348</v>
      </c>
      <c r="G1402" s="3" t="s">
        <v>21</v>
      </c>
      <c r="H1402" s="2" t="s">
        <v>56</v>
      </c>
      <c r="I1402" s="2" t="s">
        <v>3321</v>
      </c>
      <c r="J1402" s="3" t="str">
        <f>HYPERLINK("https://www.boe.es/gazeta/dias/1831/07/07/pdfs/GMD-1831-83.pdf#page=4","Abrir facsímil")</f>
        <v>Abrir facsímil</v>
      </c>
      <c r="K1402" s="3" t="s">
        <v>58</v>
      </c>
    </row>
    <row r="1403" spans="1:11" ht="42" customHeight="1">
      <c r="A1403" s="2" t="s">
        <v>3314</v>
      </c>
      <c r="B1403" s="2" t="s">
        <v>3314</v>
      </c>
      <c r="C1403" s="2" t="s">
        <v>32</v>
      </c>
      <c r="D1403" s="2" t="s">
        <v>33</v>
      </c>
      <c r="E1403" s="5" t="s">
        <v>1187</v>
      </c>
      <c r="F1403" s="3" t="s">
        <v>1188</v>
      </c>
      <c r="G1403" s="3" t="s">
        <v>36</v>
      </c>
      <c r="H1403" s="2" t="s">
        <v>56</v>
      </c>
      <c r="I1403" s="2" t="s">
        <v>3322</v>
      </c>
      <c r="J1403" s="3" t="str">
        <f>HYPERLINK("https://www.boe.es/gazeta/dias/1831/08/09/pdfs/GMD-1831-97.pdf#page=1","Abrir facsímil")</f>
        <v>Abrir facsímil</v>
      </c>
      <c r="K1403" s="3" t="s">
        <v>58</v>
      </c>
    </row>
    <row r="1404" spans="1:11" ht="42" customHeight="1">
      <c r="A1404" s="2" t="s">
        <v>3314</v>
      </c>
      <c r="B1404" s="2" t="s">
        <v>3314</v>
      </c>
      <c r="C1404" s="2" t="s">
        <v>81</v>
      </c>
      <c r="D1404" s="2" t="s">
        <v>18</v>
      </c>
      <c r="E1404" s="5" t="s">
        <v>78</v>
      </c>
      <c r="F1404" s="3" t="s">
        <v>79</v>
      </c>
      <c r="G1404" s="3" t="s">
        <v>21</v>
      </c>
      <c r="H1404" s="2" t="s">
        <v>56</v>
      </c>
      <c r="I1404" s="2" t="s">
        <v>3323</v>
      </c>
      <c r="J1404" s="3" t="str">
        <f>HYPERLINK("https://www.boe.es/gazeta/dias/1831/08/11/pdfs/GMD-1831-98.pdf#page=4","Abrir facsímil")</f>
        <v>Abrir facsímil</v>
      </c>
      <c r="K1404" s="3" t="s">
        <v>58</v>
      </c>
    </row>
    <row r="1405" spans="1:11" ht="42" customHeight="1">
      <c r="A1405" s="2" t="s">
        <v>3314</v>
      </c>
      <c r="B1405" s="2" t="s">
        <v>3314</v>
      </c>
      <c r="C1405" s="2" t="s">
        <v>51</v>
      </c>
      <c r="D1405" s="2" t="s">
        <v>52</v>
      </c>
      <c r="E1405" s="5" t="s">
        <v>82</v>
      </c>
      <c r="F1405" s="3" t="s">
        <v>83</v>
      </c>
      <c r="G1405" s="3" t="s">
        <v>250</v>
      </c>
      <c r="H1405" s="2" t="s">
        <v>56</v>
      </c>
      <c r="I1405" s="2" t="s">
        <v>3324</v>
      </c>
      <c r="J1405" s="3" t="str">
        <f>HYPERLINK("https://www.boe.es/gazeta/dias/1831/08/23/pdfs/GMD-1831-103.pdf#page=7","Abrir facsímil")</f>
        <v>Abrir facsímil</v>
      </c>
      <c r="K1405" s="3" t="s">
        <v>58</v>
      </c>
    </row>
    <row r="1406" spans="1:11" ht="42" customHeight="1">
      <c r="A1406" s="2" t="s">
        <v>3314</v>
      </c>
      <c r="B1406" s="2" t="s">
        <v>3314</v>
      </c>
      <c r="C1406" s="2" t="s">
        <v>51</v>
      </c>
      <c r="D1406" s="2" t="s">
        <v>52</v>
      </c>
      <c r="E1406" s="5" t="s">
        <v>374</v>
      </c>
      <c r="F1406" s="3" t="s">
        <v>375</v>
      </c>
      <c r="G1406" s="3" t="s">
        <v>21</v>
      </c>
      <c r="H1406" s="2" t="s">
        <v>56</v>
      </c>
      <c r="I1406" s="2" t="s">
        <v>3325</v>
      </c>
      <c r="J1406" s="3" t="str">
        <f>HYPERLINK("https://www.boe.es/gazeta/dias/1831/10/11/pdfs/GMD-1831-125.pdf#page=4","Abrir facsímil")</f>
        <v>Abrir facsímil</v>
      </c>
      <c r="K1406" s="3" t="s">
        <v>58</v>
      </c>
    </row>
    <row r="1407" spans="1:11" ht="42" customHeight="1">
      <c r="A1407" s="2" t="s">
        <v>3314</v>
      </c>
      <c r="B1407" s="2" t="s">
        <v>3314</v>
      </c>
      <c r="C1407" s="2" t="s">
        <v>17</v>
      </c>
      <c r="D1407" s="2" t="s">
        <v>18</v>
      </c>
      <c r="E1407" s="5" t="s">
        <v>374</v>
      </c>
      <c r="F1407" s="3" t="s">
        <v>375</v>
      </c>
      <c r="G1407" s="3" t="s">
        <v>131</v>
      </c>
      <c r="H1407" s="2" t="s">
        <v>56</v>
      </c>
      <c r="I1407" s="2" t="s">
        <v>3326</v>
      </c>
      <c r="J1407" s="3" t="str">
        <f>HYPERLINK("https://www.boe.es/gazeta/dias/1831/10/11/pdfs/GMD-1831-125.pdf#page=6","Abrir facsímil")</f>
        <v>Abrir facsímil</v>
      </c>
      <c r="K1407" s="3" t="s">
        <v>58</v>
      </c>
    </row>
    <row r="1408" spans="1:11" ht="42" customHeight="1">
      <c r="A1408" s="2" t="s">
        <v>3314</v>
      </c>
      <c r="B1408" s="2" t="s">
        <v>3314</v>
      </c>
      <c r="C1408" s="2" t="s">
        <v>157</v>
      </c>
      <c r="D1408" s="2" t="s">
        <v>18</v>
      </c>
      <c r="E1408" s="5" t="s">
        <v>875</v>
      </c>
      <c r="F1408" s="3" t="s">
        <v>876</v>
      </c>
      <c r="G1408" s="3" t="s">
        <v>76</v>
      </c>
      <c r="H1408" s="2" t="s">
        <v>56</v>
      </c>
      <c r="I1408" s="2" t="s">
        <v>3327</v>
      </c>
      <c r="J1408" s="3" t="str">
        <f>HYPERLINK("https://www.boe.es/gazeta/dias/1831/10/25/pdfs/GMD-1831-131.pdf#page=5","Abrir facsímil")</f>
        <v>Abrir facsímil</v>
      </c>
      <c r="K1408" s="3" t="s">
        <v>58</v>
      </c>
    </row>
    <row r="1409" spans="1:11" ht="42" customHeight="1">
      <c r="A1409" s="2" t="s">
        <v>3314</v>
      </c>
      <c r="B1409" s="2" t="s">
        <v>3314</v>
      </c>
      <c r="C1409" s="2" t="s">
        <v>32</v>
      </c>
      <c r="D1409" s="2" t="s">
        <v>33</v>
      </c>
      <c r="E1409" s="5" t="s">
        <v>875</v>
      </c>
      <c r="F1409" s="3" t="s">
        <v>876</v>
      </c>
      <c r="G1409" s="3" t="s">
        <v>131</v>
      </c>
      <c r="H1409" s="2" t="s">
        <v>56</v>
      </c>
      <c r="I1409" s="2" t="s">
        <v>3328</v>
      </c>
      <c r="J1409" s="3" t="str">
        <f>HYPERLINK("https://www.boe.es/gazeta/dias/1831/10/25/pdfs/GMD-1831-131.pdf#page=6","Abrir facsímil")</f>
        <v>Abrir facsímil</v>
      </c>
      <c r="K1409" s="3" t="s">
        <v>58</v>
      </c>
    </row>
    <row r="1410" spans="1:11" ht="42" customHeight="1">
      <c r="A1410" s="2" t="s">
        <v>3314</v>
      </c>
      <c r="B1410" s="2" t="s">
        <v>3314</v>
      </c>
      <c r="C1410" s="2" t="s">
        <v>17</v>
      </c>
      <c r="D1410" s="2" t="s">
        <v>18</v>
      </c>
      <c r="E1410" s="5" t="s">
        <v>53</v>
      </c>
      <c r="F1410" s="3" t="s">
        <v>54</v>
      </c>
      <c r="G1410" s="3" t="s">
        <v>55</v>
      </c>
      <c r="H1410" s="2" t="s">
        <v>56</v>
      </c>
      <c r="I1410" s="2" t="s">
        <v>3329</v>
      </c>
      <c r="J1410" s="3" t="str">
        <f>HYPERLINK("https://www.boe.es/gazeta/dias/1831/10/29/pdfs/GMD-1831-133.pdf#page=3","Abrir facsímil")</f>
        <v>Abrir facsímil</v>
      </c>
      <c r="K1410" s="3" t="s">
        <v>58</v>
      </c>
    </row>
    <row r="1411" spans="1:11" ht="42" customHeight="1">
      <c r="A1411" s="2" t="s">
        <v>3314</v>
      </c>
      <c r="B1411" s="2" t="s">
        <v>3314</v>
      </c>
      <c r="C1411" s="2" t="s">
        <v>32</v>
      </c>
      <c r="D1411" s="2" t="s">
        <v>33</v>
      </c>
      <c r="E1411" s="5" t="s">
        <v>2199</v>
      </c>
      <c r="F1411" s="3" t="s">
        <v>2200</v>
      </c>
      <c r="G1411" s="3" t="s">
        <v>21</v>
      </c>
      <c r="H1411" s="2" t="s">
        <v>56</v>
      </c>
      <c r="I1411" s="2" t="s">
        <v>3330</v>
      </c>
      <c r="J1411" s="3" t="str">
        <f>HYPERLINK("https://www.boe.es/gazeta/dias/1831/11/26/pdfs/GMD-1831-145.pdf#page=4","Abrir facsímil")</f>
        <v>Abrir facsímil</v>
      </c>
      <c r="K1411" s="3" t="s">
        <v>58</v>
      </c>
    </row>
    <row r="1412" spans="1:11" ht="42" customHeight="1">
      <c r="A1412" s="2" t="s">
        <v>3331</v>
      </c>
      <c r="B1412" s="2" t="s">
        <v>3331</v>
      </c>
      <c r="C1412" s="2" t="s">
        <v>32</v>
      </c>
      <c r="D1412" s="2" t="s">
        <v>33</v>
      </c>
      <c r="E1412" s="5" t="s">
        <v>197</v>
      </c>
      <c r="F1412" s="3" t="s">
        <v>198</v>
      </c>
      <c r="G1412" s="3" t="s">
        <v>36</v>
      </c>
      <c r="H1412" s="2" t="s">
        <v>56</v>
      </c>
      <c r="I1412" s="2" t="s">
        <v>3332</v>
      </c>
      <c r="J1412" s="3" t="str">
        <f>HYPERLINK("https://www.boe.es/gazeta/dias/1831/02/08/pdfs/GMD-1831-17.pdf#page=1","Abrir facsímil")</f>
        <v>Abrir facsímil</v>
      </c>
      <c r="K1412" s="3" t="s">
        <v>58</v>
      </c>
    </row>
    <row r="1413" spans="1:11" ht="42" customHeight="1">
      <c r="A1413" s="2" t="s">
        <v>3333</v>
      </c>
      <c r="B1413" s="2" t="s">
        <v>3333</v>
      </c>
      <c r="C1413" s="2" t="s">
        <v>40</v>
      </c>
      <c r="D1413" s="2" t="s">
        <v>18</v>
      </c>
      <c r="E1413" s="5" t="s">
        <v>729</v>
      </c>
      <c r="F1413" s="3" t="s">
        <v>730</v>
      </c>
      <c r="G1413" s="3" t="s">
        <v>36</v>
      </c>
      <c r="H1413" s="2" t="s">
        <v>56</v>
      </c>
      <c r="I1413" s="2" t="s">
        <v>3334</v>
      </c>
      <c r="J1413" s="3" t="str">
        <f>HYPERLINK("https://www.boe.es/gazeta/dias/1831/11/12/pdfs/GMD-1831-139.pdf#page=1","Abrir facsímil")</f>
        <v>Abrir facsímil</v>
      </c>
      <c r="K1413" s="3" t="s">
        <v>58</v>
      </c>
    </row>
    <row r="1414" spans="1:11" ht="42" customHeight="1">
      <c r="A1414" s="2" t="s">
        <v>3335</v>
      </c>
      <c r="B1414" s="2" t="s">
        <v>3335</v>
      </c>
      <c r="C1414" s="2" t="s">
        <v>32</v>
      </c>
      <c r="D1414" s="2" t="s">
        <v>33</v>
      </c>
      <c r="E1414" s="5" t="s">
        <v>756</v>
      </c>
      <c r="F1414" s="3" t="s">
        <v>757</v>
      </c>
      <c r="G1414" s="3" t="s">
        <v>62</v>
      </c>
      <c r="H1414" s="2" t="s">
        <v>56</v>
      </c>
      <c r="I1414" s="2" t="s">
        <v>3336</v>
      </c>
      <c r="J1414" s="3" t="str">
        <f>HYPERLINK("https://www.boe.es/gazeta/dias/1831/10/18/pdfs/GMD-1831-128.pdf#page=2","Abrir facsímil")</f>
        <v>Abrir facsímil</v>
      </c>
      <c r="K1414" s="3" t="s">
        <v>58</v>
      </c>
    </row>
    <row r="1415" spans="1:11" ht="42" customHeight="1">
      <c r="A1415" s="2" t="s">
        <v>3337</v>
      </c>
      <c r="B1415" s="2" t="s">
        <v>3338</v>
      </c>
      <c r="C1415" s="2" t="s">
        <v>40</v>
      </c>
      <c r="D1415" s="2" t="s">
        <v>18</v>
      </c>
      <c r="E1415" s="5" t="s">
        <v>593</v>
      </c>
      <c r="F1415" s="3" t="s">
        <v>594</v>
      </c>
      <c r="G1415" s="3" t="s">
        <v>131</v>
      </c>
      <c r="H1415" s="2" t="s">
        <v>56</v>
      </c>
      <c r="I1415" s="2" t="s">
        <v>3339</v>
      </c>
      <c r="J1415" s="3" t="str">
        <f>HYPERLINK("https://www.boe.es/gazeta/dias/1831/04/09/pdfs/GMD-1831-45.pdf#page=6","Abrir facsímil")</f>
        <v>Abrir facsímil</v>
      </c>
      <c r="K1415" s="3" t="s">
        <v>58</v>
      </c>
    </row>
    <row r="1416" spans="1:11" ht="42" customHeight="1">
      <c r="A1416" s="2" t="s">
        <v>3340</v>
      </c>
      <c r="B1416" s="2" t="s">
        <v>3341</v>
      </c>
      <c r="C1416" s="2" t="s">
        <v>32</v>
      </c>
      <c r="D1416" s="2" t="s">
        <v>33</v>
      </c>
      <c r="E1416" s="5" t="s">
        <v>795</v>
      </c>
      <c r="F1416" s="3" t="s">
        <v>796</v>
      </c>
      <c r="G1416" s="3" t="s">
        <v>250</v>
      </c>
      <c r="H1416" s="2" t="s">
        <v>56</v>
      </c>
      <c r="I1416" s="2" t="s">
        <v>3342</v>
      </c>
      <c r="J1416" s="3" t="str">
        <f>HYPERLINK("https://www.boe.es/gazeta/dias/1831/07/02/pdfs/GMD-1831-81.pdf#page=7","Abrir facsímil")</f>
        <v>Abrir facsímil</v>
      </c>
      <c r="K1416" s="3" t="s">
        <v>58</v>
      </c>
    </row>
    <row r="1417" spans="1:11" ht="42" customHeight="1">
      <c r="A1417" s="2" t="s">
        <v>3343</v>
      </c>
      <c r="B1417" s="2" t="s">
        <v>3344</v>
      </c>
      <c r="C1417" s="2" t="s">
        <v>157</v>
      </c>
      <c r="D1417" s="2" t="s">
        <v>18</v>
      </c>
      <c r="E1417" s="5" t="s">
        <v>19</v>
      </c>
      <c r="F1417" s="3" t="s">
        <v>20</v>
      </c>
      <c r="G1417" s="3" t="s">
        <v>76</v>
      </c>
      <c r="H1417" s="2" t="s">
        <v>22</v>
      </c>
      <c r="I1417" s="2" t="s">
        <v>3345</v>
      </c>
      <c r="J1417" s="3" t="str">
        <f>HYPERLINK("https://www.boe.es/gazeta/dias/1831/05/14/pdfs/GMD-1831-60.pdf#page=5","Abrir facsímil")</f>
        <v>Abrir facsímil</v>
      </c>
      <c r="K1417" s="3" t="s">
        <v>24</v>
      </c>
    </row>
    <row r="1418" spans="1:11" ht="42" customHeight="1">
      <c r="A1418" s="2" t="s">
        <v>3346</v>
      </c>
      <c r="B1418" s="2" t="s">
        <v>3347</v>
      </c>
      <c r="C1418" s="2" t="s">
        <v>17</v>
      </c>
      <c r="D1418" s="2" t="s">
        <v>18</v>
      </c>
      <c r="E1418" s="5" t="s">
        <v>96</v>
      </c>
      <c r="F1418" s="3" t="s">
        <v>97</v>
      </c>
      <c r="G1418" s="3" t="s">
        <v>21</v>
      </c>
      <c r="H1418" s="2" t="s">
        <v>56</v>
      </c>
      <c r="I1418" s="2" t="s">
        <v>3348</v>
      </c>
      <c r="J1418" s="3" t="str">
        <f>HYPERLINK("https://www.boe.es/gazeta/dias/1831/12/22/pdfs/GMD-1831-158.pdf#page=4","Abrir facsímil")</f>
        <v>Abrir facsímil</v>
      </c>
      <c r="K1418" s="3" t="s">
        <v>58</v>
      </c>
    </row>
    <row r="1419" spans="1:11" ht="42" customHeight="1">
      <c r="A1419" s="2" t="s">
        <v>3349</v>
      </c>
      <c r="B1419" s="2" t="s">
        <v>3350</v>
      </c>
      <c r="C1419" s="2" t="s">
        <v>51</v>
      </c>
      <c r="D1419" s="2" t="s">
        <v>52</v>
      </c>
      <c r="E1419" s="5" t="s">
        <v>593</v>
      </c>
      <c r="F1419" s="3" t="s">
        <v>594</v>
      </c>
      <c r="G1419" s="3" t="s">
        <v>55</v>
      </c>
      <c r="H1419" s="2" t="s">
        <v>56</v>
      </c>
      <c r="I1419" s="2" t="s">
        <v>3351</v>
      </c>
      <c r="J1419" s="3" t="str">
        <f>HYPERLINK("https://www.boe.es/gazeta/dias/1831/04/09/pdfs/GMD-1831-45.pdf#page=3","Abrir facsímil")</f>
        <v>Abrir facsímil</v>
      </c>
      <c r="K1419" s="3" t="s">
        <v>58</v>
      </c>
    </row>
    <row r="1420" spans="1:11" ht="42" customHeight="1">
      <c r="A1420" s="2" t="s">
        <v>3352</v>
      </c>
      <c r="B1420" s="2" t="s">
        <v>3353</v>
      </c>
      <c r="C1420" s="2" t="s">
        <v>32</v>
      </c>
      <c r="D1420" s="2" t="s">
        <v>244</v>
      </c>
      <c r="E1420" s="5" t="s">
        <v>328</v>
      </c>
      <c r="F1420" s="3" t="s">
        <v>2220</v>
      </c>
      <c r="G1420" s="3" t="s">
        <v>36</v>
      </c>
      <c r="H1420" s="2" t="s">
        <v>22</v>
      </c>
      <c r="I1420" s="2" t="s">
        <v>3354</v>
      </c>
      <c r="J1420" s="3" t="str">
        <f>HYPERLINK("https://www.boe.es/gazeta/dias/1831/12/08/pdfs/GMD-1831-151E.pdf#page=1","Abrir facsímil")</f>
        <v>Abrir facsímil</v>
      </c>
      <c r="K1420" s="3" t="s">
        <v>24</v>
      </c>
    </row>
    <row r="1421" spans="1:11" ht="42" customHeight="1">
      <c r="A1421" s="2" t="s">
        <v>3355</v>
      </c>
      <c r="B1421" s="2" t="s">
        <v>3356</v>
      </c>
      <c r="C1421" s="2" t="s">
        <v>17</v>
      </c>
      <c r="D1421" s="2" t="s">
        <v>18</v>
      </c>
      <c r="E1421" s="5" t="s">
        <v>1638</v>
      </c>
      <c r="F1421" s="3" t="s">
        <v>1639</v>
      </c>
      <c r="G1421" s="3" t="s">
        <v>21</v>
      </c>
      <c r="H1421" s="2" t="s">
        <v>56</v>
      </c>
      <c r="I1421" s="2" t="s">
        <v>3357</v>
      </c>
      <c r="J1421" s="3" t="str">
        <f>HYPERLINK("https://www.boe.es/gazeta/dias/1831/03/03/pdfs/GMD-1831-27.pdf#page=4","Abrir facsímil")</f>
        <v>Abrir facsímil</v>
      </c>
      <c r="K1421" s="3" t="s">
        <v>58</v>
      </c>
    </row>
    <row r="1422" spans="1:11" ht="42" customHeight="1">
      <c r="A1422" s="2" t="s">
        <v>3358</v>
      </c>
      <c r="B1422" s="2" t="s">
        <v>3359</v>
      </c>
      <c r="C1422" s="2" t="s">
        <v>32</v>
      </c>
      <c r="D1422" s="2" t="s">
        <v>33</v>
      </c>
      <c r="E1422" s="5" t="s">
        <v>361</v>
      </c>
      <c r="F1422" s="3" t="s">
        <v>362</v>
      </c>
      <c r="G1422" s="3" t="s">
        <v>62</v>
      </c>
      <c r="H1422" s="2" t="s">
        <v>22</v>
      </c>
      <c r="I1422" s="2" t="s">
        <v>3360</v>
      </c>
      <c r="J1422" s="3" t="str">
        <f>HYPERLINK("https://www.boe.es/gazeta/dias/1831/06/18/pdfs/GMD-1831-75.pdf#page=2","Abrir facsímil")</f>
        <v>Abrir facsímil</v>
      </c>
      <c r="K1422" s="3" t="s">
        <v>24</v>
      </c>
    </row>
    <row r="1423" spans="1:11" ht="42" customHeight="1">
      <c r="A1423" s="2" t="s">
        <v>3361</v>
      </c>
      <c r="B1423" s="2" t="s">
        <v>3362</v>
      </c>
      <c r="C1423" s="2" t="s">
        <v>32</v>
      </c>
      <c r="D1423" s="2" t="s">
        <v>33</v>
      </c>
      <c r="E1423" s="5" t="s">
        <v>729</v>
      </c>
      <c r="F1423" s="3" t="s">
        <v>730</v>
      </c>
      <c r="G1423" s="3" t="s">
        <v>21</v>
      </c>
      <c r="H1423" s="2" t="s">
        <v>22</v>
      </c>
      <c r="I1423" s="2" t="s">
        <v>3363</v>
      </c>
      <c r="J1423" s="3" t="str">
        <f>HYPERLINK("https://www.boe.es/gazeta/dias/1831/11/12/pdfs/GMD-1831-139.pdf#page=4","Abrir facsímil")</f>
        <v>Abrir facsímil</v>
      </c>
      <c r="K1423" s="3" t="s">
        <v>24</v>
      </c>
    </row>
    <row r="1424" spans="1:11" ht="42" customHeight="1">
      <c r="A1424" s="2" t="s">
        <v>3364</v>
      </c>
      <c r="B1424" s="2" t="s">
        <v>3364</v>
      </c>
      <c r="C1424" s="2" t="s">
        <v>32</v>
      </c>
      <c r="D1424" s="2" t="s">
        <v>33</v>
      </c>
      <c r="E1424" s="5" t="s">
        <v>158</v>
      </c>
      <c r="F1424" s="3" t="s">
        <v>159</v>
      </c>
      <c r="G1424" s="3" t="s">
        <v>142</v>
      </c>
      <c r="H1424" s="2" t="s">
        <v>56</v>
      </c>
      <c r="I1424" s="2" t="s">
        <v>3365</v>
      </c>
      <c r="J1424" s="3" t="str">
        <f>HYPERLINK("https://www.boe.es/gazeta/dias/1831/08/27/pdfs/GMD-1831-105.pdf#page=1","Abrir facsímil")</f>
        <v>Abrir facsímil</v>
      </c>
      <c r="K1424" s="3" t="s">
        <v>58</v>
      </c>
    </row>
    <row r="1425" spans="1:11" ht="42" customHeight="1">
      <c r="A1425" s="2" t="s">
        <v>3366</v>
      </c>
      <c r="B1425" s="2" t="s">
        <v>3366</v>
      </c>
      <c r="C1425" s="2" t="s">
        <v>32</v>
      </c>
      <c r="D1425" s="2" t="s">
        <v>33</v>
      </c>
      <c r="E1425" s="5" t="s">
        <v>228</v>
      </c>
      <c r="F1425" s="3" t="s">
        <v>229</v>
      </c>
      <c r="G1425" s="3" t="s">
        <v>36</v>
      </c>
      <c r="H1425" s="2" t="s">
        <v>56</v>
      </c>
      <c r="I1425" s="2" t="s">
        <v>3367</v>
      </c>
      <c r="J1425" s="3" t="str">
        <f>HYPERLINK("https://www.boe.es/gazeta/dias/1831/06/07/pdfs/GMD-1831-70.pdf#page=1","Abrir facsímil")</f>
        <v>Abrir facsímil</v>
      </c>
      <c r="K1425" s="3" t="s">
        <v>58</v>
      </c>
    </row>
    <row r="1426" spans="1:11" ht="42" customHeight="1">
      <c r="A1426" s="2" t="s">
        <v>3368</v>
      </c>
      <c r="B1426" s="2" t="s">
        <v>3368</v>
      </c>
      <c r="C1426" s="2" t="s">
        <v>32</v>
      </c>
      <c r="D1426" s="2" t="s">
        <v>33</v>
      </c>
      <c r="E1426" s="5" t="s">
        <v>1111</v>
      </c>
      <c r="F1426" s="3" t="s">
        <v>1112</v>
      </c>
      <c r="G1426" s="3" t="s">
        <v>36</v>
      </c>
      <c r="H1426" s="2" t="s">
        <v>56</v>
      </c>
      <c r="I1426" s="2" t="s">
        <v>3369</v>
      </c>
      <c r="J1426" s="3" t="str">
        <f>HYPERLINK("https://www.boe.es/gazeta/dias/1831/11/08/pdfs/GMD-1831-137.pdf#page=1","Abrir facsímil")</f>
        <v>Abrir facsímil</v>
      </c>
      <c r="K1426" s="3" t="s">
        <v>58</v>
      </c>
    </row>
    <row r="1427" spans="1:11" ht="42" customHeight="1">
      <c r="A1427" s="2" t="s">
        <v>3370</v>
      </c>
      <c r="B1427" s="2" t="s">
        <v>3370</v>
      </c>
      <c r="C1427" s="2" t="s">
        <v>81</v>
      </c>
      <c r="D1427" s="2" t="s">
        <v>18</v>
      </c>
      <c r="E1427" s="5" t="s">
        <v>467</v>
      </c>
      <c r="F1427" s="3" t="s">
        <v>468</v>
      </c>
      <c r="G1427" s="3" t="s">
        <v>62</v>
      </c>
      <c r="H1427" s="2" t="s">
        <v>56</v>
      </c>
      <c r="I1427" s="2" t="s">
        <v>3371</v>
      </c>
      <c r="J1427" s="3" t="str">
        <f>HYPERLINK("https://www.boe.es/gazeta/dias/1831/09/17/pdfs/GMD-1831-115.pdf#page=2","Abrir facsímil")</f>
        <v>Abrir facsímil</v>
      </c>
      <c r="K1427" s="3" t="s">
        <v>58</v>
      </c>
    </row>
    <row r="1428" spans="1:11" ht="42" customHeight="1">
      <c r="A1428" s="2" t="s">
        <v>3372</v>
      </c>
      <c r="B1428" s="2" t="s">
        <v>3373</v>
      </c>
      <c r="C1428" s="2" t="s">
        <v>17</v>
      </c>
      <c r="D1428" s="2" t="s">
        <v>18</v>
      </c>
      <c r="E1428" s="5" t="s">
        <v>467</v>
      </c>
      <c r="F1428" s="3" t="s">
        <v>468</v>
      </c>
      <c r="G1428" s="3" t="s">
        <v>62</v>
      </c>
      <c r="H1428" s="2" t="s">
        <v>56</v>
      </c>
      <c r="I1428" s="2" t="s">
        <v>3374</v>
      </c>
      <c r="J1428" s="3" t="str">
        <f>HYPERLINK("https://www.boe.es/gazeta/dias/1831/09/17/pdfs/GMD-1831-115.pdf#page=2","Abrir facsímil")</f>
        <v>Abrir facsímil</v>
      </c>
      <c r="K1428" s="3" t="s">
        <v>58</v>
      </c>
    </row>
    <row r="1429" spans="1:11" ht="42" customHeight="1">
      <c r="A1429" s="2" t="s">
        <v>3375</v>
      </c>
      <c r="B1429" s="2" t="s">
        <v>3375</v>
      </c>
      <c r="C1429" s="2" t="s">
        <v>32</v>
      </c>
      <c r="D1429" s="2" t="s">
        <v>33</v>
      </c>
      <c r="E1429" s="5" t="s">
        <v>276</v>
      </c>
      <c r="F1429" s="3" t="s">
        <v>277</v>
      </c>
      <c r="G1429" s="3" t="s">
        <v>36</v>
      </c>
      <c r="H1429" s="2" t="s">
        <v>56</v>
      </c>
      <c r="I1429" s="2" t="s">
        <v>3376</v>
      </c>
      <c r="J1429" s="3" t="str">
        <f>HYPERLINK("https://www.boe.es/gazeta/dias/1831/10/13/pdfs/GMD-1831-126.pdf#page=1","Abrir facsímil")</f>
        <v>Abrir facsímil</v>
      </c>
      <c r="K1429" s="3" t="s">
        <v>58</v>
      </c>
    </row>
    <row r="1430" spans="1:11" ht="42" customHeight="1">
      <c r="A1430" s="2" t="s">
        <v>3377</v>
      </c>
      <c r="B1430" s="2" t="s">
        <v>3378</v>
      </c>
      <c r="C1430" s="2" t="s">
        <v>32</v>
      </c>
      <c r="D1430" s="2" t="s">
        <v>33</v>
      </c>
      <c r="E1430" s="5" t="s">
        <v>158</v>
      </c>
      <c r="F1430" s="3" t="s">
        <v>159</v>
      </c>
      <c r="G1430" s="3" t="s">
        <v>142</v>
      </c>
      <c r="H1430" s="2" t="s">
        <v>22</v>
      </c>
      <c r="I1430" s="2" t="s">
        <v>3379</v>
      </c>
      <c r="J1430" s="3" t="str">
        <f>HYPERLINK("https://www.boe.es/gazeta/dias/1831/08/27/pdfs/GMD-1831-105.pdf#page=1","Abrir facsímil")</f>
        <v>Abrir facsímil</v>
      </c>
      <c r="K1430" s="3" t="s">
        <v>24</v>
      </c>
    </row>
    <row r="1431" spans="1:11" ht="42" customHeight="1">
      <c r="A1431" s="2" t="s">
        <v>3380</v>
      </c>
      <c r="B1431" s="2" t="s">
        <v>3380</v>
      </c>
      <c r="C1431" s="2" t="s">
        <v>32</v>
      </c>
      <c r="D1431" s="2" t="s">
        <v>33</v>
      </c>
      <c r="E1431" s="5" t="s">
        <v>447</v>
      </c>
      <c r="F1431" s="3" t="s">
        <v>448</v>
      </c>
      <c r="G1431" s="3" t="s">
        <v>36</v>
      </c>
      <c r="H1431" s="2" t="s">
        <v>56</v>
      </c>
      <c r="I1431" s="2" t="s">
        <v>3381</v>
      </c>
      <c r="J1431" s="3" t="str">
        <f>HYPERLINK("https://www.boe.es/gazeta/dias/1831/08/16/pdfs/GMD-1831-100.pdf#page=1","Abrir facsímil")</f>
        <v>Abrir facsímil</v>
      </c>
      <c r="K1431" s="3" t="s">
        <v>58</v>
      </c>
    </row>
    <row r="1432" spans="1:11" ht="42" customHeight="1">
      <c r="A1432" s="2" t="s">
        <v>3382</v>
      </c>
      <c r="B1432" s="2" t="s">
        <v>3382</v>
      </c>
      <c r="C1432" s="2" t="s">
        <v>32</v>
      </c>
      <c r="D1432" s="2" t="s">
        <v>33</v>
      </c>
      <c r="E1432" s="5" t="s">
        <v>613</v>
      </c>
      <c r="F1432" s="3" t="s">
        <v>614</v>
      </c>
      <c r="G1432" s="3" t="s">
        <v>36</v>
      </c>
      <c r="H1432" s="2" t="s">
        <v>56</v>
      </c>
      <c r="I1432" s="2" t="s">
        <v>3383</v>
      </c>
      <c r="J1432" s="3" t="str">
        <f>HYPERLINK("https://www.boe.es/gazeta/dias/1831/06/21/pdfs/GMD-1831-76.pdf#page=1","Abrir facsímil")</f>
        <v>Abrir facsímil</v>
      </c>
      <c r="K1432" s="3" t="s">
        <v>58</v>
      </c>
    </row>
    <row r="1433" spans="1:11" ht="42" customHeight="1">
      <c r="A1433" s="2" t="s">
        <v>3384</v>
      </c>
      <c r="B1433" s="2" t="s">
        <v>3384</v>
      </c>
      <c r="C1433" s="2" t="s">
        <v>32</v>
      </c>
      <c r="D1433" s="2" t="s">
        <v>33</v>
      </c>
      <c r="E1433" s="5" t="s">
        <v>308</v>
      </c>
      <c r="F1433" s="3" t="s">
        <v>309</v>
      </c>
      <c r="G1433" s="3" t="s">
        <v>310</v>
      </c>
      <c r="H1433" s="2" t="s">
        <v>56</v>
      </c>
      <c r="I1433" s="2" t="s">
        <v>3385</v>
      </c>
      <c r="J1433" s="3" t="str">
        <f>HYPERLINK("https://www.boe.es/gazeta/dias/1831/03/29/pdfs/GMD-1831-40.pdf#page=2","Abrir facsímil")</f>
        <v>Abrir facsímil</v>
      </c>
      <c r="K1433" s="3" t="s">
        <v>58</v>
      </c>
    </row>
    <row r="1434" spans="1:11" ht="42" customHeight="1">
      <c r="A1434" s="2" t="s">
        <v>3386</v>
      </c>
      <c r="B1434" s="2" t="s">
        <v>3386</v>
      </c>
      <c r="C1434" s="2" t="s">
        <v>51</v>
      </c>
      <c r="D1434" s="2" t="s">
        <v>52</v>
      </c>
      <c r="E1434" s="5" t="s">
        <v>875</v>
      </c>
      <c r="F1434" s="3" t="s">
        <v>876</v>
      </c>
      <c r="G1434" s="3" t="s">
        <v>1195</v>
      </c>
      <c r="H1434" s="2" t="s">
        <v>56</v>
      </c>
      <c r="I1434" s="2" t="s">
        <v>3387</v>
      </c>
      <c r="J1434" s="3" t="str">
        <f>HYPERLINK("https://www.boe.es/gazeta/dias/1831/10/25/pdfs/GMD-1831-131.pdf#page=2","Abrir facsímil")</f>
        <v>Abrir facsímil</v>
      </c>
      <c r="K1434" s="3" t="s">
        <v>58</v>
      </c>
    </row>
    <row r="1435" spans="1:11" ht="42" customHeight="1">
      <c r="A1435" s="2" t="s">
        <v>3388</v>
      </c>
      <c r="B1435" s="2" t="s">
        <v>3388</v>
      </c>
      <c r="C1435" s="2" t="s">
        <v>32</v>
      </c>
      <c r="D1435" s="2" t="s">
        <v>33</v>
      </c>
      <c r="E1435" s="5" t="s">
        <v>613</v>
      </c>
      <c r="F1435" s="3" t="s">
        <v>614</v>
      </c>
      <c r="G1435" s="3" t="s">
        <v>36</v>
      </c>
      <c r="H1435" s="2" t="s">
        <v>56</v>
      </c>
      <c r="I1435" s="2" t="s">
        <v>3389</v>
      </c>
      <c r="J1435" s="3" t="str">
        <f>HYPERLINK("https://www.boe.es/gazeta/dias/1831/06/21/pdfs/GMD-1831-76.pdf#page=1","Abrir facsímil")</f>
        <v>Abrir facsímil</v>
      </c>
      <c r="K1435" s="3" t="s">
        <v>58</v>
      </c>
    </row>
    <row r="1436" spans="1:11" ht="42" customHeight="1">
      <c r="A1436" s="2" t="s">
        <v>3390</v>
      </c>
      <c r="B1436" s="2" t="s">
        <v>3391</v>
      </c>
      <c r="C1436" s="2" t="s">
        <v>32</v>
      </c>
      <c r="D1436" s="2" t="s">
        <v>33</v>
      </c>
      <c r="E1436" s="5" t="s">
        <v>239</v>
      </c>
      <c r="F1436" s="3" t="s">
        <v>240</v>
      </c>
      <c r="G1436" s="3" t="s">
        <v>21</v>
      </c>
      <c r="H1436" s="2" t="s">
        <v>56</v>
      </c>
      <c r="I1436" s="2" t="s">
        <v>3392</v>
      </c>
      <c r="J1436" s="3" t="str">
        <f>HYPERLINK("https://www.boe.es/gazeta/dias/1831/06/30/pdfs/GMD-1831-80.pdf#page=4","Abrir facsímil")</f>
        <v>Abrir facsímil</v>
      </c>
      <c r="K1436" s="3" t="s">
        <v>58</v>
      </c>
    </row>
    <row r="1437" spans="1:11" ht="42" customHeight="1">
      <c r="A1437" s="2" t="s">
        <v>3393</v>
      </c>
      <c r="B1437" s="2" t="s">
        <v>3393</v>
      </c>
      <c r="C1437" s="2" t="s">
        <v>32</v>
      </c>
      <c r="D1437" s="2" t="s">
        <v>33</v>
      </c>
      <c r="E1437" s="5" t="s">
        <v>1844</v>
      </c>
      <c r="F1437" s="3" t="s">
        <v>1845</v>
      </c>
      <c r="G1437" s="3" t="s">
        <v>55</v>
      </c>
      <c r="H1437" s="2" t="s">
        <v>56</v>
      </c>
      <c r="I1437" s="2" t="s">
        <v>3394</v>
      </c>
      <c r="J1437" s="3" t="str">
        <f>HYPERLINK("https://www.boe.es/gazeta/dias/1831/01/22/pdfs/GMD-1831-10.pdf#page=3","Abrir facsímil")</f>
        <v>Abrir facsímil</v>
      </c>
      <c r="K1437" s="3" t="s">
        <v>58</v>
      </c>
    </row>
    <row r="1438" spans="1:11" ht="42" customHeight="1">
      <c r="A1438" s="2" t="s">
        <v>3395</v>
      </c>
      <c r="B1438" s="2" t="s">
        <v>3395</v>
      </c>
      <c r="C1438" s="2" t="s">
        <v>32</v>
      </c>
      <c r="D1438" s="2" t="s">
        <v>33</v>
      </c>
      <c r="E1438" s="5" t="s">
        <v>429</v>
      </c>
      <c r="F1438" s="3" t="s">
        <v>430</v>
      </c>
      <c r="G1438" s="3" t="s">
        <v>36</v>
      </c>
      <c r="H1438" s="2" t="s">
        <v>56</v>
      </c>
      <c r="I1438" s="2" t="s">
        <v>3396</v>
      </c>
      <c r="J1438" s="3" t="str">
        <f>HYPERLINK("https://www.boe.es/gazeta/dias/1831/05/07/pdfs/GMD-1831-57.pdf#page=1","Abrir facsímil")</f>
        <v>Abrir facsímil</v>
      </c>
      <c r="K1438" s="3" t="s">
        <v>58</v>
      </c>
    </row>
    <row r="1439" spans="1:11" ht="42" customHeight="1">
      <c r="A1439" s="2" t="s">
        <v>3397</v>
      </c>
      <c r="B1439" s="2" t="s">
        <v>3397</v>
      </c>
      <c r="C1439" s="2" t="s">
        <v>32</v>
      </c>
      <c r="D1439" s="2" t="s">
        <v>33</v>
      </c>
      <c r="E1439" s="5" t="s">
        <v>460</v>
      </c>
      <c r="F1439" s="3" t="s">
        <v>461</v>
      </c>
      <c r="G1439" s="3" t="s">
        <v>21</v>
      </c>
      <c r="H1439" s="2" t="s">
        <v>56</v>
      </c>
      <c r="I1439" s="2" t="s">
        <v>3398</v>
      </c>
      <c r="J1439" s="3" t="str">
        <f>HYPERLINK("https://www.boe.es/gazeta/dias/1831/01/04/pdfs/GMD-1831-2.pdf#page=4","Abrir facsímil")</f>
        <v>Abrir facsímil</v>
      </c>
      <c r="K1439" s="3" t="s">
        <v>58</v>
      </c>
    </row>
    <row r="1440" spans="1:11" ht="42" customHeight="1">
      <c r="A1440" s="2" t="s">
        <v>3397</v>
      </c>
      <c r="B1440" s="2" t="s">
        <v>3397</v>
      </c>
      <c r="C1440" s="2" t="s">
        <v>32</v>
      </c>
      <c r="D1440" s="2" t="s">
        <v>33</v>
      </c>
      <c r="E1440" s="5" t="s">
        <v>354</v>
      </c>
      <c r="F1440" s="3" t="s">
        <v>355</v>
      </c>
      <c r="G1440" s="3" t="s">
        <v>21</v>
      </c>
      <c r="H1440" s="2" t="s">
        <v>56</v>
      </c>
      <c r="I1440" s="2" t="s">
        <v>3399</v>
      </c>
      <c r="J1440" s="3" t="str">
        <f>HYPERLINK("https://www.boe.es/gazeta/dias/1831/01/08/pdfs/GMD-1831-4.pdf#page=4","Abrir facsímil")</f>
        <v>Abrir facsímil</v>
      </c>
      <c r="K1440" s="3" t="s">
        <v>58</v>
      </c>
    </row>
    <row r="1441" spans="1:11" ht="42" customHeight="1">
      <c r="A1441" s="2" t="s">
        <v>3397</v>
      </c>
      <c r="B1441" s="2" t="s">
        <v>3397</v>
      </c>
      <c r="C1441" s="2" t="s">
        <v>32</v>
      </c>
      <c r="D1441" s="2" t="s">
        <v>33</v>
      </c>
      <c r="E1441" s="5" t="s">
        <v>1855</v>
      </c>
      <c r="F1441" s="3" t="s">
        <v>1856</v>
      </c>
      <c r="G1441" s="3" t="s">
        <v>62</v>
      </c>
      <c r="H1441" s="2" t="s">
        <v>56</v>
      </c>
      <c r="I1441" s="2" t="s">
        <v>3400</v>
      </c>
      <c r="J1441" s="3" t="str">
        <f>HYPERLINK("https://www.boe.es/gazeta/dias/1831/01/11/pdfs/GMD-1831-5.pdf#page=2","Abrir facsímil")</f>
        <v>Abrir facsímil</v>
      </c>
      <c r="K1441" s="3" t="s">
        <v>58</v>
      </c>
    </row>
    <row r="1442" spans="1:11" ht="42" customHeight="1">
      <c r="A1442" s="2" t="s">
        <v>3397</v>
      </c>
      <c r="B1442" s="2" t="s">
        <v>3397</v>
      </c>
      <c r="C1442" s="2" t="s">
        <v>32</v>
      </c>
      <c r="D1442" s="2" t="s">
        <v>33</v>
      </c>
      <c r="E1442" s="5" t="s">
        <v>738</v>
      </c>
      <c r="F1442" s="3" t="s">
        <v>739</v>
      </c>
      <c r="G1442" s="3" t="s">
        <v>55</v>
      </c>
      <c r="H1442" s="2" t="s">
        <v>56</v>
      </c>
      <c r="I1442" s="2" t="s">
        <v>3401</v>
      </c>
      <c r="J1442" s="3" t="str">
        <f>HYPERLINK("https://www.boe.es/gazeta/dias/1831/01/15/pdfs/GMD-1831-7.pdf#page=3","Abrir facsímil")</f>
        <v>Abrir facsímil</v>
      </c>
      <c r="K1442" s="3" t="s">
        <v>58</v>
      </c>
    </row>
    <row r="1443" spans="1:11" ht="42" customHeight="1">
      <c r="A1443" s="2" t="s">
        <v>3402</v>
      </c>
      <c r="B1443" s="2" t="s">
        <v>3402</v>
      </c>
      <c r="C1443" s="2" t="s">
        <v>32</v>
      </c>
      <c r="D1443" s="2" t="s">
        <v>33</v>
      </c>
      <c r="E1443" s="5" t="s">
        <v>997</v>
      </c>
      <c r="F1443" s="3" t="s">
        <v>998</v>
      </c>
      <c r="G1443" s="3" t="s">
        <v>36</v>
      </c>
      <c r="H1443" s="2" t="s">
        <v>56</v>
      </c>
      <c r="I1443" s="2" t="s">
        <v>3403</v>
      </c>
      <c r="J1443" s="3" t="str">
        <f>HYPERLINK("https://www.boe.es/gazeta/dias/1831/04/14/pdfs/GMD-1831-47.pdf#page=1","Abrir facsímil")</f>
        <v>Abrir facsímil</v>
      </c>
      <c r="K1443" s="3" t="s">
        <v>58</v>
      </c>
    </row>
    <row r="1444" spans="1:11" ht="42" customHeight="1">
      <c r="A1444" s="2" t="s">
        <v>3404</v>
      </c>
      <c r="B1444" s="2" t="s">
        <v>3405</v>
      </c>
      <c r="C1444" s="2" t="s">
        <v>32</v>
      </c>
      <c r="D1444" s="2" t="s">
        <v>33</v>
      </c>
      <c r="E1444" s="5" t="s">
        <v>568</v>
      </c>
      <c r="F1444" s="3" t="s">
        <v>569</v>
      </c>
      <c r="G1444" s="3" t="s">
        <v>36</v>
      </c>
      <c r="H1444" s="2" t="s">
        <v>56</v>
      </c>
      <c r="I1444" s="2" t="s">
        <v>3406</v>
      </c>
      <c r="J1444" s="3" t="str">
        <f>HYPERLINK("https://www.boe.es/gazeta/dias/1831/12/17/pdfs/GMD-1831-156.pdf#page=1","Abrir facsímil")</f>
        <v>Abrir facsímil</v>
      </c>
      <c r="K1444" s="3" t="s">
        <v>58</v>
      </c>
    </row>
    <row r="1445" spans="1:11" ht="42" customHeight="1">
      <c r="A1445" s="2" t="s">
        <v>3407</v>
      </c>
      <c r="B1445" s="2" t="s">
        <v>3407</v>
      </c>
      <c r="C1445" s="2" t="s">
        <v>32</v>
      </c>
      <c r="D1445" s="2" t="s">
        <v>33</v>
      </c>
      <c r="E1445" s="5" t="s">
        <v>756</v>
      </c>
      <c r="F1445" s="3" t="s">
        <v>757</v>
      </c>
      <c r="G1445" s="3" t="s">
        <v>62</v>
      </c>
      <c r="H1445" s="2" t="s">
        <v>56</v>
      </c>
      <c r="I1445" s="2" t="s">
        <v>3408</v>
      </c>
      <c r="J1445" s="3" t="str">
        <f>HYPERLINK("https://www.boe.es/gazeta/dias/1831/10/18/pdfs/GMD-1831-128.pdf#page=2","Abrir facsímil")</f>
        <v>Abrir facsímil</v>
      </c>
      <c r="K1445" s="3" t="s">
        <v>58</v>
      </c>
    </row>
    <row r="1446" spans="1:11" ht="42" customHeight="1">
      <c r="A1446" s="2" t="s">
        <v>3409</v>
      </c>
      <c r="B1446" s="2" t="s">
        <v>3409</v>
      </c>
      <c r="C1446" s="2" t="s">
        <v>32</v>
      </c>
      <c r="D1446" s="2" t="s">
        <v>33</v>
      </c>
      <c r="E1446" s="5" t="s">
        <v>613</v>
      </c>
      <c r="F1446" s="3" t="s">
        <v>614</v>
      </c>
      <c r="G1446" s="3" t="s">
        <v>55</v>
      </c>
      <c r="H1446" s="2" t="s">
        <v>56</v>
      </c>
      <c r="I1446" s="2" t="s">
        <v>3410</v>
      </c>
      <c r="J1446" s="3" t="str">
        <f>HYPERLINK("https://www.boe.es/gazeta/dias/1831/06/21/pdfs/GMD-1831-76.pdf#page=3","Abrir facsímil")</f>
        <v>Abrir facsímil</v>
      </c>
      <c r="K1446" s="3" t="s">
        <v>58</v>
      </c>
    </row>
    <row r="1447" spans="1:11" ht="42" customHeight="1">
      <c r="A1447" s="2" t="s">
        <v>3411</v>
      </c>
      <c r="B1447" s="2" t="s">
        <v>3411</v>
      </c>
      <c r="C1447" s="2" t="s">
        <v>32</v>
      </c>
      <c r="D1447" s="2" t="s">
        <v>33</v>
      </c>
      <c r="E1447" s="5" t="s">
        <v>937</v>
      </c>
      <c r="F1447" s="3" t="s">
        <v>938</v>
      </c>
      <c r="G1447" s="3" t="s">
        <v>988</v>
      </c>
      <c r="H1447" s="2" t="s">
        <v>56</v>
      </c>
      <c r="I1447" s="2" t="s">
        <v>3412</v>
      </c>
      <c r="J1447" s="3" t="str">
        <f>HYPERLINK("https://www.boe.es/gazeta/dias/1831/06/02/pdfs/GMD-1831-68.pdf#page=2","Abrir facsímil")</f>
        <v>Abrir facsímil</v>
      </c>
      <c r="K1447" s="3" t="s">
        <v>58</v>
      </c>
    </row>
    <row r="1448" spans="1:11" ht="42" customHeight="1">
      <c r="A1448" s="2" t="s">
        <v>3413</v>
      </c>
      <c r="B1448" s="2" t="s">
        <v>3413</v>
      </c>
      <c r="C1448" s="2" t="s">
        <v>32</v>
      </c>
      <c r="D1448" s="2" t="s">
        <v>33</v>
      </c>
      <c r="E1448" s="5" t="s">
        <v>85</v>
      </c>
      <c r="F1448" s="3" t="s">
        <v>86</v>
      </c>
      <c r="G1448" s="3" t="s">
        <v>36</v>
      </c>
      <c r="H1448" s="2" t="s">
        <v>56</v>
      </c>
      <c r="I1448" s="2" t="s">
        <v>3414</v>
      </c>
      <c r="J1448" s="3" t="str">
        <f>HYPERLINK("https://www.boe.es/gazeta/dias/1831/09/20/pdfs/GMD-1831-116.pdf#page=1","Abrir facsímil")</f>
        <v>Abrir facsímil</v>
      </c>
      <c r="K1448" s="3" t="s">
        <v>58</v>
      </c>
    </row>
    <row r="1449" spans="1:11" ht="42" customHeight="1">
      <c r="A1449" s="2" t="s">
        <v>3413</v>
      </c>
      <c r="B1449" s="2" t="s">
        <v>3413</v>
      </c>
      <c r="C1449" s="2" t="s">
        <v>32</v>
      </c>
      <c r="D1449" s="2" t="s">
        <v>33</v>
      </c>
      <c r="E1449" s="5" t="s">
        <v>703</v>
      </c>
      <c r="F1449" s="3" t="s">
        <v>704</v>
      </c>
      <c r="G1449" s="3" t="s">
        <v>36</v>
      </c>
      <c r="H1449" s="2" t="s">
        <v>56</v>
      </c>
      <c r="I1449" s="2" t="s">
        <v>3415</v>
      </c>
      <c r="J1449" s="3" t="str">
        <f>HYPERLINK("https://www.boe.es/gazeta/dias/1831/09/24/pdfs/GMD-1831-118.pdf#page=1","Abrir facsímil")</f>
        <v>Abrir facsímil</v>
      </c>
      <c r="K1449" s="3" t="s">
        <v>58</v>
      </c>
    </row>
    <row r="1450" spans="1:11" ht="42" customHeight="1">
      <c r="A1450" s="2" t="s">
        <v>3413</v>
      </c>
      <c r="B1450" s="2" t="s">
        <v>3413</v>
      </c>
      <c r="C1450" s="2" t="s">
        <v>32</v>
      </c>
      <c r="D1450" s="2" t="s">
        <v>33</v>
      </c>
      <c r="E1450" s="5" t="s">
        <v>276</v>
      </c>
      <c r="F1450" s="3" t="s">
        <v>277</v>
      </c>
      <c r="G1450" s="3" t="s">
        <v>36</v>
      </c>
      <c r="H1450" s="2" t="s">
        <v>56</v>
      </c>
      <c r="I1450" s="2" t="s">
        <v>3416</v>
      </c>
      <c r="J1450" s="3" t="str">
        <f>HYPERLINK("https://www.boe.es/gazeta/dias/1831/10/13/pdfs/GMD-1831-126.pdf#page=1","Abrir facsímil")</f>
        <v>Abrir facsímil</v>
      </c>
      <c r="K1450" s="3" t="s">
        <v>58</v>
      </c>
    </row>
    <row r="1451" spans="1:11" ht="42" customHeight="1">
      <c r="A1451" s="2" t="s">
        <v>3413</v>
      </c>
      <c r="B1451" s="2" t="s">
        <v>3413</v>
      </c>
      <c r="C1451" s="2" t="s">
        <v>32</v>
      </c>
      <c r="D1451" s="2" t="s">
        <v>33</v>
      </c>
      <c r="E1451" s="5" t="s">
        <v>276</v>
      </c>
      <c r="F1451" s="3" t="s">
        <v>277</v>
      </c>
      <c r="G1451" s="3" t="s">
        <v>62</v>
      </c>
      <c r="H1451" s="2" t="s">
        <v>56</v>
      </c>
      <c r="I1451" s="2" t="s">
        <v>3417</v>
      </c>
      <c r="J1451" s="3" t="str">
        <f>HYPERLINK("https://www.boe.es/gazeta/dias/1831/10/13/pdfs/GMD-1831-126.pdf#page=2","Abrir facsímil")</f>
        <v>Abrir facsímil</v>
      </c>
      <c r="K1451" s="3" t="s">
        <v>58</v>
      </c>
    </row>
    <row r="1452" spans="1:11" ht="42" customHeight="1">
      <c r="A1452" s="2" t="s">
        <v>3418</v>
      </c>
      <c r="B1452" s="2" t="s">
        <v>3418</v>
      </c>
      <c r="C1452" s="2" t="s">
        <v>32</v>
      </c>
      <c r="D1452" s="2" t="s">
        <v>33</v>
      </c>
      <c r="E1452" s="5" t="s">
        <v>158</v>
      </c>
      <c r="F1452" s="3" t="s">
        <v>159</v>
      </c>
      <c r="G1452" s="3" t="s">
        <v>62</v>
      </c>
      <c r="H1452" s="2" t="s">
        <v>56</v>
      </c>
      <c r="I1452" s="2" t="s">
        <v>3419</v>
      </c>
      <c r="J1452" s="3" t="str">
        <f>HYPERLINK("https://www.boe.es/gazeta/dias/1831/08/27/pdfs/GMD-1831-105.pdf#page=2","Abrir facsímil")</f>
        <v>Abrir facsímil</v>
      </c>
      <c r="K1452" s="3" t="s">
        <v>58</v>
      </c>
    </row>
    <row r="1453" spans="1:11" ht="42" customHeight="1">
      <c r="A1453" s="2" t="s">
        <v>3420</v>
      </c>
      <c r="B1453" s="2" t="s">
        <v>3420</v>
      </c>
      <c r="C1453" s="2" t="s">
        <v>32</v>
      </c>
      <c r="D1453" s="2" t="s">
        <v>33</v>
      </c>
      <c r="E1453" s="5" t="s">
        <v>186</v>
      </c>
      <c r="F1453" s="3" t="s">
        <v>187</v>
      </c>
      <c r="G1453" s="3" t="s">
        <v>62</v>
      </c>
      <c r="H1453" s="2" t="s">
        <v>56</v>
      </c>
      <c r="I1453" s="2" t="s">
        <v>3421</v>
      </c>
      <c r="J1453" s="3" t="str">
        <f>HYPERLINK("https://www.boe.es/gazeta/dias/1831/10/08/pdfs/GMD-1831-124.pdf#page=2","Abrir facsímil")</f>
        <v>Abrir facsímil</v>
      </c>
      <c r="K1453" s="3" t="s">
        <v>58</v>
      </c>
    </row>
    <row r="1454" spans="1:11" ht="42" customHeight="1">
      <c r="A1454" s="2" t="s">
        <v>3422</v>
      </c>
      <c r="B1454" s="2" t="s">
        <v>3422</v>
      </c>
      <c r="C1454" s="2" t="s">
        <v>32</v>
      </c>
      <c r="D1454" s="2" t="s">
        <v>33</v>
      </c>
      <c r="E1454" s="5" t="s">
        <v>88</v>
      </c>
      <c r="F1454" s="3" t="s">
        <v>89</v>
      </c>
      <c r="G1454" s="3" t="s">
        <v>55</v>
      </c>
      <c r="H1454" s="2" t="s">
        <v>56</v>
      </c>
      <c r="I1454" s="2" t="s">
        <v>3423</v>
      </c>
      <c r="J1454" s="3" t="str">
        <f>HYPERLINK("https://www.boe.es/gazeta/dias/1831/10/01/pdfs/GMD-1831-121.pdf#page=3","Abrir facsímil")</f>
        <v>Abrir facsímil</v>
      </c>
      <c r="K1454" s="3" t="s">
        <v>58</v>
      </c>
    </row>
    <row r="1455" spans="1:11" ht="42" customHeight="1">
      <c r="A1455" s="2" t="s">
        <v>3422</v>
      </c>
      <c r="B1455" s="2" t="s">
        <v>3422</v>
      </c>
      <c r="C1455" s="2" t="s">
        <v>32</v>
      </c>
      <c r="D1455" s="2" t="s">
        <v>33</v>
      </c>
      <c r="E1455" s="5" t="s">
        <v>91</v>
      </c>
      <c r="F1455" s="3" t="s">
        <v>92</v>
      </c>
      <c r="G1455" s="3" t="s">
        <v>36</v>
      </c>
      <c r="H1455" s="2" t="s">
        <v>56</v>
      </c>
      <c r="I1455" s="2" t="s">
        <v>3424</v>
      </c>
      <c r="J1455" s="3" t="str">
        <f>HYPERLINK("https://www.boe.es/gazeta/dias/1831/10/06/pdfs/GMD-1831-123.pdf#page=1","Abrir facsímil")</f>
        <v>Abrir facsímil</v>
      </c>
      <c r="K1455" s="3" t="s">
        <v>58</v>
      </c>
    </row>
    <row r="1456" spans="1:11" ht="42" customHeight="1">
      <c r="A1456" s="2" t="s">
        <v>3425</v>
      </c>
      <c r="B1456" s="2" t="s">
        <v>3425</v>
      </c>
      <c r="C1456" s="2" t="s">
        <v>32</v>
      </c>
      <c r="D1456" s="2" t="s">
        <v>33</v>
      </c>
      <c r="E1456" s="5" t="s">
        <v>34</v>
      </c>
      <c r="F1456" s="3" t="s">
        <v>35</v>
      </c>
      <c r="G1456" s="3" t="s">
        <v>62</v>
      </c>
      <c r="H1456" s="2" t="s">
        <v>56</v>
      </c>
      <c r="I1456" s="2" t="s">
        <v>3426</v>
      </c>
      <c r="J1456" s="3" t="str">
        <f>HYPERLINK("https://www.boe.es/gazeta/dias/1831/11/19/pdfs/GMD-1831-142.pdf#page=2","Abrir facsímil")</f>
        <v>Abrir facsímil</v>
      </c>
      <c r="K1456" s="3" t="s">
        <v>58</v>
      </c>
    </row>
    <row r="1457" spans="1:11" ht="42" customHeight="1">
      <c r="A1457" s="2" t="s">
        <v>3427</v>
      </c>
      <c r="B1457" s="2" t="s">
        <v>3427</v>
      </c>
      <c r="C1457" s="2" t="s">
        <v>32</v>
      </c>
      <c r="D1457" s="2" t="s">
        <v>33</v>
      </c>
      <c r="E1457" s="5" t="s">
        <v>969</v>
      </c>
      <c r="F1457" s="3" t="s">
        <v>970</v>
      </c>
      <c r="G1457" s="3" t="s">
        <v>62</v>
      </c>
      <c r="H1457" s="2" t="s">
        <v>56</v>
      </c>
      <c r="I1457" s="2" t="s">
        <v>3428</v>
      </c>
      <c r="J1457" s="3" t="str">
        <f>HYPERLINK("https://www.boe.es/gazeta/dias/1831/02/24/pdfs/GMD-1831-24.pdf#page=2","Abrir facsímil")</f>
        <v>Abrir facsímil</v>
      </c>
      <c r="K1457" s="3" t="s">
        <v>58</v>
      </c>
    </row>
    <row r="1458" spans="1:11" ht="42" customHeight="1">
      <c r="A1458" s="2" t="s">
        <v>3429</v>
      </c>
      <c r="B1458" s="2" t="s">
        <v>3429</v>
      </c>
      <c r="C1458" s="2" t="s">
        <v>32</v>
      </c>
      <c r="D1458" s="2" t="s">
        <v>33</v>
      </c>
      <c r="E1458" s="5" t="s">
        <v>218</v>
      </c>
      <c r="F1458" s="3" t="s">
        <v>219</v>
      </c>
      <c r="G1458" s="3" t="s">
        <v>62</v>
      </c>
      <c r="H1458" s="2" t="s">
        <v>56</v>
      </c>
      <c r="I1458" s="2" t="s">
        <v>3430</v>
      </c>
      <c r="J1458" s="3" t="str">
        <f>HYPERLINK("https://www.boe.es/gazeta/dias/1831/09/03/pdfs/GMD-1831-108.pdf#page=2","Abrir facsímil")</f>
        <v>Abrir facsímil</v>
      </c>
      <c r="K1458" s="3" t="s">
        <v>58</v>
      </c>
    </row>
    <row r="1459" spans="1:11" ht="42" customHeight="1">
      <c r="A1459" s="2" t="s">
        <v>3431</v>
      </c>
      <c r="B1459" s="2" t="s">
        <v>3431</v>
      </c>
      <c r="C1459" s="2" t="s">
        <v>32</v>
      </c>
      <c r="D1459" s="2" t="s">
        <v>33</v>
      </c>
      <c r="E1459" s="5" t="s">
        <v>19</v>
      </c>
      <c r="F1459" s="3" t="s">
        <v>20</v>
      </c>
      <c r="G1459" s="3" t="s">
        <v>21</v>
      </c>
      <c r="H1459" s="2" t="s">
        <v>56</v>
      </c>
      <c r="I1459" s="2" t="s">
        <v>3432</v>
      </c>
      <c r="J1459" s="3" t="str">
        <f>HYPERLINK("https://www.boe.es/gazeta/dias/1831/05/14/pdfs/GMD-1831-60.pdf#page=4","Abrir facsímil")</f>
        <v>Abrir facsímil</v>
      </c>
      <c r="K1459" s="3" t="s">
        <v>58</v>
      </c>
    </row>
    <row r="1460" spans="1:11" ht="42" customHeight="1">
      <c r="A1460" s="2" t="s">
        <v>3433</v>
      </c>
      <c r="B1460" s="2" t="s">
        <v>3433</v>
      </c>
      <c r="C1460" s="2" t="s">
        <v>32</v>
      </c>
      <c r="D1460" s="2" t="s">
        <v>33</v>
      </c>
      <c r="E1460" s="5" t="s">
        <v>254</v>
      </c>
      <c r="F1460" s="3" t="s">
        <v>255</v>
      </c>
      <c r="G1460" s="3" t="s">
        <v>36</v>
      </c>
      <c r="H1460" s="2" t="s">
        <v>56</v>
      </c>
      <c r="I1460" s="2" t="s">
        <v>3434</v>
      </c>
      <c r="J1460" s="3" t="str">
        <f>HYPERLINK("https://www.boe.es/gazeta/dias/1831/10/27/pdfs/GMD-1831-132.pdf#page=1","Abrir facsímil")</f>
        <v>Abrir facsímil</v>
      </c>
      <c r="K1460" s="3" t="s">
        <v>58</v>
      </c>
    </row>
    <row r="1461" spans="1:11" ht="42" customHeight="1">
      <c r="A1461" s="2" t="s">
        <v>3435</v>
      </c>
      <c r="B1461" s="2" t="s">
        <v>3435</v>
      </c>
      <c r="C1461" s="2" t="s">
        <v>32</v>
      </c>
      <c r="D1461" s="2" t="s">
        <v>33</v>
      </c>
      <c r="E1461" s="5" t="s">
        <v>1111</v>
      </c>
      <c r="F1461" s="3" t="s">
        <v>1112</v>
      </c>
      <c r="G1461" s="3" t="s">
        <v>36</v>
      </c>
      <c r="H1461" s="2" t="s">
        <v>56</v>
      </c>
      <c r="I1461" s="2" t="s">
        <v>3436</v>
      </c>
      <c r="J1461" s="3" t="str">
        <f>HYPERLINK("https://www.boe.es/gazeta/dias/1831/11/08/pdfs/GMD-1831-137.pdf#page=1","Abrir facsímil")</f>
        <v>Abrir facsímil</v>
      </c>
      <c r="K1461" s="3" t="s">
        <v>58</v>
      </c>
    </row>
    <row r="1462" spans="1:11" ht="42" customHeight="1">
      <c r="A1462" s="2" t="s">
        <v>3437</v>
      </c>
      <c r="B1462" s="2" t="s">
        <v>3438</v>
      </c>
      <c r="C1462" s="2" t="s">
        <v>32</v>
      </c>
      <c r="D1462" s="2" t="s">
        <v>33</v>
      </c>
      <c r="E1462" s="5" t="s">
        <v>1679</v>
      </c>
      <c r="F1462" s="3" t="s">
        <v>1680</v>
      </c>
      <c r="G1462" s="3" t="s">
        <v>36</v>
      </c>
      <c r="H1462" s="2" t="s">
        <v>56</v>
      </c>
      <c r="I1462" s="2" t="s">
        <v>3439</v>
      </c>
      <c r="J1462" s="3" t="str">
        <f>HYPERLINK("https://www.boe.es/gazeta/dias/1831/12/31/pdfs/GMD-1831-162.pdf#page=1","Abrir facsímil")</f>
        <v>Abrir facsímil</v>
      </c>
      <c r="K1462" s="3" t="s">
        <v>58</v>
      </c>
    </row>
    <row r="1463" spans="1:11" ht="42" customHeight="1">
      <c r="A1463" s="2" t="s">
        <v>3440</v>
      </c>
      <c r="B1463" s="2" t="s">
        <v>3440</v>
      </c>
      <c r="C1463" s="2" t="s">
        <v>32</v>
      </c>
      <c r="D1463" s="2" t="s">
        <v>33</v>
      </c>
      <c r="E1463" s="5" t="s">
        <v>361</v>
      </c>
      <c r="F1463" s="3" t="s">
        <v>362</v>
      </c>
      <c r="G1463" s="3" t="s">
        <v>62</v>
      </c>
      <c r="H1463" s="2" t="s">
        <v>56</v>
      </c>
      <c r="I1463" s="2" t="s">
        <v>3441</v>
      </c>
      <c r="J1463" s="3" t="str">
        <f>HYPERLINK("https://www.boe.es/gazeta/dias/1831/06/18/pdfs/GMD-1831-75.pdf#page=2","Abrir facsímil")</f>
        <v>Abrir facsímil</v>
      </c>
      <c r="K1463" s="3" t="s">
        <v>58</v>
      </c>
    </row>
    <row r="1464" spans="1:11" ht="42" customHeight="1">
      <c r="A1464" s="2" t="s">
        <v>3442</v>
      </c>
      <c r="B1464" s="2" t="s">
        <v>3442</v>
      </c>
      <c r="C1464" s="2" t="s">
        <v>32</v>
      </c>
      <c r="D1464" s="2" t="s">
        <v>33</v>
      </c>
      <c r="E1464" s="5" t="s">
        <v>1111</v>
      </c>
      <c r="F1464" s="3" t="s">
        <v>1112</v>
      </c>
      <c r="G1464" s="3" t="s">
        <v>36</v>
      </c>
      <c r="H1464" s="2" t="s">
        <v>56</v>
      </c>
      <c r="I1464" s="2" t="s">
        <v>3443</v>
      </c>
      <c r="J1464" s="3" t="str">
        <f>HYPERLINK("https://www.boe.es/gazeta/dias/1831/11/08/pdfs/GMD-1831-137.pdf#page=1","Abrir facsímil")</f>
        <v>Abrir facsímil</v>
      </c>
      <c r="K1464" s="3" t="s">
        <v>58</v>
      </c>
    </row>
    <row r="1465" spans="1:11" ht="42" customHeight="1">
      <c r="A1465" s="2" t="s">
        <v>3444</v>
      </c>
      <c r="B1465" s="2" t="s">
        <v>3444</v>
      </c>
      <c r="C1465" s="2" t="s">
        <v>32</v>
      </c>
      <c r="D1465" s="2" t="s">
        <v>33</v>
      </c>
      <c r="E1465" s="5" t="s">
        <v>1578</v>
      </c>
      <c r="F1465" s="3" t="s">
        <v>1579</v>
      </c>
      <c r="G1465" s="3" t="s">
        <v>36</v>
      </c>
      <c r="H1465" s="2" t="s">
        <v>56</v>
      </c>
      <c r="I1465" s="2" t="s">
        <v>3445</v>
      </c>
      <c r="J1465" s="3" t="str">
        <f>HYPERLINK("https://www.boe.es/gazeta/dias/1831/09/15/pdfs/GMD-1831-114.pdf#page=1","Abrir facsímil")</f>
        <v>Abrir facsímil</v>
      </c>
      <c r="K1465" s="3" t="s">
        <v>58</v>
      </c>
    </row>
    <row r="1466" spans="1:11" ht="42" customHeight="1">
      <c r="A1466" s="2" t="s">
        <v>3444</v>
      </c>
      <c r="B1466" s="2" t="s">
        <v>3444</v>
      </c>
      <c r="C1466" s="2" t="s">
        <v>32</v>
      </c>
      <c r="D1466" s="2" t="s">
        <v>33</v>
      </c>
      <c r="E1466" s="5" t="s">
        <v>85</v>
      </c>
      <c r="F1466" s="3" t="s">
        <v>86</v>
      </c>
      <c r="G1466" s="3" t="s">
        <v>36</v>
      </c>
      <c r="H1466" s="2" t="s">
        <v>56</v>
      </c>
      <c r="I1466" s="2" t="s">
        <v>3446</v>
      </c>
      <c r="J1466" s="3" t="str">
        <f>HYPERLINK("https://www.boe.es/gazeta/dias/1831/09/20/pdfs/GMD-1831-116.pdf#page=1","Abrir facsímil")</f>
        <v>Abrir facsímil</v>
      </c>
      <c r="K1466" s="3" t="s">
        <v>58</v>
      </c>
    </row>
    <row r="1467" spans="1:11" ht="42" customHeight="1">
      <c r="A1467" s="2" t="s">
        <v>3444</v>
      </c>
      <c r="B1467" s="2" t="s">
        <v>3444</v>
      </c>
      <c r="C1467" s="2" t="s">
        <v>32</v>
      </c>
      <c r="D1467" s="2" t="s">
        <v>33</v>
      </c>
      <c r="E1467" s="5" t="s">
        <v>395</v>
      </c>
      <c r="F1467" s="3" t="s">
        <v>396</v>
      </c>
      <c r="G1467" s="3" t="s">
        <v>36</v>
      </c>
      <c r="H1467" s="2" t="s">
        <v>56</v>
      </c>
      <c r="I1467" s="2" t="s">
        <v>3447</v>
      </c>
      <c r="J1467" s="3" t="str">
        <f>HYPERLINK("https://www.boe.es/gazeta/dias/1831/10/20/pdfs/GMD-1831-129.pdf#page=1","Abrir facsímil")</f>
        <v>Abrir facsímil</v>
      </c>
      <c r="K1467" s="3" t="s">
        <v>58</v>
      </c>
    </row>
    <row r="1468" spans="1:11" ht="42" customHeight="1">
      <c r="A1468" s="2" t="s">
        <v>3448</v>
      </c>
      <c r="B1468" s="2" t="s">
        <v>3448</v>
      </c>
      <c r="C1468" s="2" t="s">
        <v>32</v>
      </c>
      <c r="D1468" s="2" t="s">
        <v>33</v>
      </c>
      <c r="E1468" s="5" t="s">
        <v>391</v>
      </c>
      <c r="F1468" s="3" t="s">
        <v>392</v>
      </c>
      <c r="G1468" s="3" t="s">
        <v>36</v>
      </c>
      <c r="H1468" s="2" t="s">
        <v>56</v>
      </c>
      <c r="I1468" s="2" t="s">
        <v>3449</v>
      </c>
      <c r="J1468" s="3" t="str">
        <f>HYPERLINK("https://www.boe.es/gazeta/dias/1831/03/15/pdfs/GMD-1831-34.pdf#page=1","Abrir facsímil")</f>
        <v>Abrir facsímil</v>
      </c>
      <c r="K1468" s="3" t="s">
        <v>58</v>
      </c>
    </row>
    <row r="1469" spans="1:11" ht="42" customHeight="1">
      <c r="A1469" s="2" t="s">
        <v>3448</v>
      </c>
      <c r="B1469" s="2" t="s">
        <v>3448</v>
      </c>
      <c r="C1469" s="2" t="s">
        <v>32</v>
      </c>
      <c r="D1469" s="2" t="s">
        <v>33</v>
      </c>
      <c r="E1469" s="5" t="s">
        <v>593</v>
      </c>
      <c r="F1469" s="3" t="s">
        <v>594</v>
      </c>
      <c r="G1469" s="3" t="s">
        <v>1345</v>
      </c>
      <c r="H1469" s="2" t="s">
        <v>56</v>
      </c>
      <c r="I1469" s="2" t="s">
        <v>3450</v>
      </c>
      <c r="J1469" s="3" t="str">
        <f>HYPERLINK("https://www.boe.es/gazeta/dias/1831/04/09/pdfs/GMD-1831-45.pdf#page=2","Abrir facsímil")</f>
        <v>Abrir facsímil</v>
      </c>
      <c r="K1469" s="3" t="s">
        <v>58</v>
      </c>
    </row>
    <row r="1470" spans="1:11" ht="42" customHeight="1">
      <c r="A1470" s="2" t="s">
        <v>3448</v>
      </c>
      <c r="B1470" s="2" t="s">
        <v>3448</v>
      </c>
      <c r="C1470" s="2" t="s">
        <v>32</v>
      </c>
      <c r="D1470" s="2" t="s">
        <v>33</v>
      </c>
      <c r="E1470" s="5" t="s">
        <v>593</v>
      </c>
      <c r="F1470" s="3" t="s">
        <v>594</v>
      </c>
      <c r="G1470" s="3" t="s">
        <v>36</v>
      </c>
      <c r="H1470" s="2" t="s">
        <v>56</v>
      </c>
      <c r="I1470" s="2" t="s">
        <v>3451</v>
      </c>
      <c r="J1470" s="3" t="str">
        <f>HYPERLINK("https://www.boe.es/gazeta/dias/1831/04/09/pdfs/GMD-1831-45.pdf#page=1","Abrir facsímil")</f>
        <v>Abrir facsímil</v>
      </c>
      <c r="K1470" s="3" t="s">
        <v>58</v>
      </c>
    </row>
    <row r="1471" spans="1:11" ht="42" customHeight="1">
      <c r="A1471" s="2" t="s">
        <v>3448</v>
      </c>
      <c r="B1471" s="2" t="s">
        <v>3448</v>
      </c>
      <c r="C1471" s="2" t="s">
        <v>32</v>
      </c>
      <c r="D1471" s="2" t="s">
        <v>33</v>
      </c>
      <c r="E1471" s="5" t="s">
        <v>1562</v>
      </c>
      <c r="F1471" s="3" t="s">
        <v>1563</v>
      </c>
      <c r="G1471" s="3" t="s">
        <v>62</v>
      </c>
      <c r="H1471" s="2" t="s">
        <v>56</v>
      </c>
      <c r="I1471" s="2" t="s">
        <v>3452</v>
      </c>
      <c r="J1471" s="3" t="str">
        <f>HYPERLINK("https://www.boe.es/gazeta/dias/1831/05/17/pdfs/GMD-1831-61.pdf#page=2","Abrir facsímil")</f>
        <v>Abrir facsímil</v>
      </c>
      <c r="K1471" s="3" t="s">
        <v>58</v>
      </c>
    </row>
    <row r="1472" spans="1:11" ht="42" customHeight="1">
      <c r="A1472" s="2" t="s">
        <v>3448</v>
      </c>
      <c r="B1472" s="2" t="s">
        <v>3448</v>
      </c>
      <c r="C1472" s="2" t="s">
        <v>32</v>
      </c>
      <c r="D1472" s="2" t="s">
        <v>33</v>
      </c>
      <c r="E1472" s="5" t="s">
        <v>1225</v>
      </c>
      <c r="F1472" s="3" t="s">
        <v>1226</v>
      </c>
      <c r="G1472" s="3" t="s">
        <v>62</v>
      </c>
      <c r="H1472" s="2" t="s">
        <v>56</v>
      </c>
      <c r="I1472" s="2" t="s">
        <v>3453</v>
      </c>
      <c r="J1472" s="3" t="str">
        <f>HYPERLINK("https://www.boe.es/gazeta/dias/1831/05/24/pdfs/GMD-1831-64.pdf#page=2","Abrir facsímil")</f>
        <v>Abrir facsímil</v>
      </c>
      <c r="K1472" s="3" t="s">
        <v>58</v>
      </c>
    </row>
    <row r="1473" spans="1:11" ht="42" customHeight="1">
      <c r="A1473" s="2" t="s">
        <v>3448</v>
      </c>
      <c r="B1473" s="2" t="s">
        <v>3448</v>
      </c>
      <c r="C1473" s="2" t="s">
        <v>32</v>
      </c>
      <c r="D1473" s="2" t="s">
        <v>33</v>
      </c>
      <c r="E1473" s="5" t="s">
        <v>1733</v>
      </c>
      <c r="F1473" s="3" t="s">
        <v>1734</v>
      </c>
      <c r="G1473" s="3" t="s">
        <v>36</v>
      </c>
      <c r="H1473" s="2" t="s">
        <v>56</v>
      </c>
      <c r="I1473" s="2" t="s">
        <v>3454</v>
      </c>
      <c r="J1473" s="3" t="str">
        <f>HYPERLINK("https://www.boe.es/gazeta/dias/1831/06/11/pdfs/GMD-1831-72.pdf#page=1","Abrir facsímil")</f>
        <v>Abrir facsímil</v>
      </c>
      <c r="K1473" s="3" t="s">
        <v>58</v>
      </c>
    </row>
    <row r="1474" spans="1:11" ht="42" customHeight="1">
      <c r="A1474" s="2" t="s">
        <v>3448</v>
      </c>
      <c r="B1474" s="2" t="s">
        <v>3448</v>
      </c>
      <c r="C1474" s="2" t="s">
        <v>32</v>
      </c>
      <c r="D1474" s="2" t="s">
        <v>33</v>
      </c>
      <c r="E1474" s="5" t="s">
        <v>1733</v>
      </c>
      <c r="F1474" s="3" t="s">
        <v>1734</v>
      </c>
      <c r="G1474" s="3" t="s">
        <v>62</v>
      </c>
      <c r="H1474" s="2" t="s">
        <v>56</v>
      </c>
      <c r="I1474" s="2" t="s">
        <v>3455</v>
      </c>
      <c r="J1474" s="3" t="str">
        <f>HYPERLINK("https://www.boe.es/gazeta/dias/1831/06/11/pdfs/GMD-1831-72.pdf#page=2","Abrir facsímil")</f>
        <v>Abrir facsímil</v>
      </c>
      <c r="K1474" s="3" t="s">
        <v>58</v>
      </c>
    </row>
    <row r="1475" spans="1:11" ht="42" customHeight="1">
      <c r="A1475" s="2" t="s">
        <v>3448</v>
      </c>
      <c r="B1475" s="2" t="s">
        <v>3448</v>
      </c>
      <c r="C1475" s="2" t="s">
        <v>32</v>
      </c>
      <c r="D1475" s="2" t="s">
        <v>33</v>
      </c>
      <c r="E1475" s="5" t="s">
        <v>105</v>
      </c>
      <c r="F1475" s="3" t="s">
        <v>106</v>
      </c>
      <c r="G1475" s="3" t="s">
        <v>36</v>
      </c>
      <c r="H1475" s="2" t="s">
        <v>56</v>
      </c>
      <c r="I1475" s="2" t="s">
        <v>3456</v>
      </c>
      <c r="J1475" s="3" t="str">
        <f>HYPERLINK("https://www.boe.es/gazeta/dias/1831/07/05/pdfs/GMD-1831-82.pdf#page=1","Abrir facsímil")</f>
        <v>Abrir facsímil</v>
      </c>
      <c r="K1475" s="3" t="s">
        <v>58</v>
      </c>
    </row>
    <row r="1476" spans="1:11" ht="42" customHeight="1">
      <c r="A1476" s="2" t="s">
        <v>3448</v>
      </c>
      <c r="B1476" s="2" t="s">
        <v>3448</v>
      </c>
      <c r="C1476" s="2" t="s">
        <v>32</v>
      </c>
      <c r="D1476" s="2" t="s">
        <v>33</v>
      </c>
      <c r="E1476" s="5" t="s">
        <v>845</v>
      </c>
      <c r="F1476" s="3" t="s">
        <v>846</v>
      </c>
      <c r="G1476" s="3" t="s">
        <v>36</v>
      </c>
      <c r="H1476" s="2" t="s">
        <v>56</v>
      </c>
      <c r="I1476" s="2" t="s">
        <v>3457</v>
      </c>
      <c r="J1476" s="3" t="str">
        <f>HYPERLINK("https://www.boe.es/gazeta/dias/1831/07/12/pdfs/GMD-1831-85.pdf#page=1","Abrir facsímil")</f>
        <v>Abrir facsímil</v>
      </c>
      <c r="K1476" s="3" t="s">
        <v>58</v>
      </c>
    </row>
    <row r="1477" spans="1:11" ht="42" customHeight="1">
      <c r="A1477" s="2" t="s">
        <v>3448</v>
      </c>
      <c r="B1477" s="2" t="s">
        <v>3448</v>
      </c>
      <c r="C1477" s="2" t="s">
        <v>32</v>
      </c>
      <c r="D1477" s="2" t="s">
        <v>33</v>
      </c>
      <c r="E1477" s="5" t="s">
        <v>41</v>
      </c>
      <c r="F1477" s="3" t="s">
        <v>42</v>
      </c>
      <c r="G1477" s="3" t="s">
        <v>36</v>
      </c>
      <c r="H1477" s="2" t="s">
        <v>56</v>
      </c>
      <c r="I1477" s="2" t="s">
        <v>3458</v>
      </c>
      <c r="J1477" s="3" t="str">
        <f>HYPERLINK("https://www.boe.es/gazeta/dias/1831/07/14/pdfs/GMD-1831-86.pdf#page=1","Abrir facsímil")</f>
        <v>Abrir facsímil</v>
      </c>
      <c r="K1477" s="3" t="s">
        <v>58</v>
      </c>
    </row>
    <row r="1478" spans="1:11" ht="42" customHeight="1">
      <c r="A1478" s="2" t="s">
        <v>3448</v>
      </c>
      <c r="B1478" s="2" t="s">
        <v>3448</v>
      </c>
      <c r="C1478" s="2" t="s">
        <v>32</v>
      </c>
      <c r="D1478" s="2" t="s">
        <v>33</v>
      </c>
      <c r="E1478" s="5" t="s">
        <v>480</v>
      </c>
      <c r="F1478" s="3" t="s">
        <v>481</v>
      </c>
      <c r="G1478" s="3" t="s">
        <v>991</v>
      </c>
      <c r="H1478" s="2" t="s">
        <v>56</v>
      </c>
      <c r="I1478" s="2" t="s">
        <v>3459</v>
      </c>
      <c r="J1478" s="3" t="str">
        <f>HYPERLINK("https://www.boe.es/gazeta/dias/1831/07/21/pdfs/GMD-1831-89.pdf#page=2","Abrir facsímil")</f>
        <v>Abrir facsímil</v>
      </c>
      <c r="K1478" s="3" t="s">
        <v>58</v>
      </c>
    </row>
    <row r="1479" spans="1:11" ht="42" customHeight="1">
      <c r="A1479" s="2" t="s">
        <v>3448</v>
      </c>
      <c r="B1479" s="2" t="s">
        <v>3448</v>
      </c>
      <c r="C1479" s="2" t="s">
        <v>32</v>
      </c>
      <c r="D1479" s="2" t="s">
        <v>33</v>
      </c>
      <c r="E1479" s="5" t="s">
        <v>480</v>
      </c>
      <c r="F1479" s="3" t="s">
        <v>481</v>
      </c>
      <c r="G1479" s="3" t="s">
        <v>36</v>
      </c>
      <c r="H1479" s="2" t="s">
        <v>56</v>
      </c>
      <c r="I1479" s="2" t="s">
        <v>3460</v>
      </c>
      <c r="J1479" s="3" t="str">
        <f>HYPERLINK("https://www.boe.es/gazeta/dias/1831/07/21/pdfs/GMD-1831-89.pdf#page=1","Abrir facsímil")</f>
        <v>Abrir facsímil</v>
      </c>
      <c r="K1479" s="3" t="s">
        <v>58</v>
      </c>
    </row>
    <row r="1480" spans="1:11" ht="42" customHeight="1">
      <c r="A1480" s="2" t="s">
        <v>3448</v>
      </c>
      <c r="B1480" s="2" t="s">
        <v>3448</v>
      </c>
      <c r="C1480" s="2" t="s">
        <v>32</v>
      </c>
      <c r="D1480" s="2" t="s">
        <v>33</v>
      </c>
      <c r="E1480" s="5" t="s">
        <v>413</v>
      </c>
      <c r="F1480" s="3" t="s">
        <v>414</v>
      </c>
      <c r="G1480" s="3" t="s">
        <v>36</v>
      </c>
      <c r="H1480" s="2" t="s">
        <v>56</v>
      </c>
      <c r="I1480" s="2" t="s">
        <v>3461</v>
      </c>
      <c r="J1480" s="3" t="str">
        <f>HYPERLINK("https://www.boe.es/gazeta/dias/1831/07/26/pdfs/GMD-1831-91.pdf#page=1","Abrir facsímil")</f>
        <v>Abrir facsímil</v>
      </c>
      <c r="K1480" s="3" t="s">
        <v>58</v>
      </c>
    </row>
    <row r="1481" spans="1:11" ht="42" customHeight="1">
      <c r="A1481" s="2" t="s">
        <v>3448</v>
      </c>
      <c r="B1481" s="2" t="s">
        <v>3448</v>
      </c>
      <c r="C1481" s="2" t="s">
        <v>32</v>
      </c>
      <c r="D1481" s="2" t="s">
        <v>33</v>
      </c>
      <c r="E1481" s="5" t="s">
        <v>1187</v>
      </c>
      <c r="F1481" s="3" t="s">
        <v>1188</v>
      </c>
      <c r="G1481" s="3" t="s">
        <v>36</v>
      </c>
      <c r="H1481" s="2" t="s">
        <v>56</v>
      </c>
      <c r="I1481" s="2" t="s">
        <v>3462</v>
      </c>
      <c r="J1481" s="3" t="str">
        <f>HYPERLINK("https://www.boe.es/gazeta/dias/1831/08/09/pdfs/GMD-1831-97.pdf#page=1","Abrir facsímil")</f>
        <v>Abrir facsímil</v>
      </c>
      <c r="K1481" s="3" t="s">
        <v>58</v>
      </c>
    </row>
    <row r="1482" spans="1:11" ht="42" customHeight="1">
      <c r="A1482" s="2" t="s">
        <v>3448</v>
      </c>
      <c r="B1482" s="2" t="s">
        <v>3448</v>
      </c>
      <c r="C1482" s="2" t="s">
        <v>32</v>
      </c>
      <c r="D1482" s="2" t="s">
        <v>33</v>
      </c>
      <c r="E1482" s="5" t="s">
        <v>547</v>
      </c>
      <c r="F1482" s="3" t="s">
        <v>548</v>
      </c>
      <c r="G1482" s="3" t="s">
        <v>36</v>
      </c>
      <c r="H1482" s="2" t="s">
        <v>56</v>
      </c>
      <c r="I1482" s="2" t="s">
        <v>3463</v>
      </c>
      <c r="J1482" s="3" t="str">
        <f>HYPERLINK("https://www.boe.es/gazeta/dias/1831/08/30/pdfs/GMD-1831-106.pdf#page=1","Abrir facsímil")</f>
        <v>Abrir facsímil</v>
      </c>
      <c r="K1482" s="3" t="s">
        <v>58</v>
      </c>
    </row>
    <row r="1483" spans="1:11" ht="42" customHeight="1">
      <c r="A1483" s="2" t="s">
        <v>3448</v>
      </c>
      <c r="B1483" s="2" t="s">
        <v>3448</v>
      </c>
      <c r="C1483" s="2" t="s">
        <v>32</v>
      </c>
      <c r="D1483" s="2" t="s">
        <v>33</v>
      </c>
      <c r="E1483" s="5" t="s">
        <v>467</v>
      </c>
      <c r="F1483" s="3" t="s">
        <v>468</v>
      </c>
      <c r="G1483" s="3" t="s">
        <v>36</v>
      </c>
      <c r="H1483" s="2" t="s">
        <v>56</v>
      </c>
      <c r="I1483" s="2" t="s">
        <v>3464</v>
      </c>
      <c r="J1483" s="3" t="str">
        <f>HYPERLINK("https://www.boe.es/gazeta/dias/1831/09/17/pdfs/GMD-1831-115.pdf#page=1","Abrir facsímil")</f>
        <v>Abrir facsímil</v>
      </c>
      <c r="K1483" s="3" t="s">
        <v>58</v>
      </c>
    </row>
    <row r="1484" spans="1:11" ht="42" customHeight="1">
      <c r="A1484" s="2" t="s">
        <v>3448</v>
      </c>
      <c r="B1484" s="2" t="s">
        <v>3448</v>
      </c>
      <c r="C1484" s="2" t="s">
        <v>32</v>
      </c>
      <c r="D1484" s="2" t="s">
        <v>33</v>
      </c>
      <c r="E1484" s="5" t="s">
        <v>467</v>
      </c>
      <c r="F1484" s="3" t="s">
        <v>468</v>
      </c>
      <c r="G1484" s="3" t="s">
        <v>62</v>
      </c>
      <c r="H1484" s="2" t="s">
        <v>56</v>
      </c>
      <c r="I1484" s="2" t="s">
        <v>3465</v>
      </c>
      <c r="J1484" s="3" t="str">
        <f>HYPERLINK("https://www.boe.es/gazeta/dias/1831/09/17/pdfs/GMD-1831-115.pdf#page=2","Abrir facsímil")</f>
        <v>Abrir facsímil</v>
      </c>
      <c r="K1484" s="3" t="s">
        <v>58</v>
      </c>
    </row>
    <row r="1485" spans="1:11" ht="42" customHeight="1">
      <c r="A1485" s="2" t="s">
        <v>3448</v>
      </c>
      <c r="B1485" s="2" t="s">
        <v>3448</v>
      </c>
      <c r="C1485" s="2" t="s">
        <v>32</v>
      </c>
      <c r="D1485" s="2" t="s">
        <v>33</v>
      </c>
      <c r="E1485" s="5" t="s">
        <v>703</v>
      </c>
      <c r="F1485" s="3" t="s">
        <v>704</v>
      </c>
      <c r="G1485" s="3" t="s">
        <v>36</v>
      </c>
      <c r="H1485" s="2" t="s">
        <v>56</v>
      </c>
      <c r="I1485" s="2" t="s">
        <v>3466</v>
      </c>
      <c r="J1485" s="3" t="str">
        <f>HYPERLINK("https://www.boe.es/gazeta/dias/1831/09/24/pdfs/GMD-1831-118.pdf#page=1","Abrir facsímil")</f>
        <v>Abrir facsímil</v>
      </c>
      <c r="K1485" s="3" t="s">
        <v>58</v>
      </c>
    </row>
    <row r="1486" spans="1:11" ht="42" customHeight="1">
      <c r="A1486" s="2" t="s">
        <v>3448</v>
      </c>
      <c r="B1486" s="2" t="s">
        <v>3448</v>
      </c>
      <c r="C1486" s="2" t="s">
        <v>32</v>
      </c>
      <c r="D1486" s="2" t="s">
        <v>33</v>
      </c>
      <c r="E1486" s="5" t="s">
        <v>88</v>
      </c>
      <c r="F1486" s="3" t="s">
        <v>89</v>
      </c>
      <c r="G1486" s="3" t="s">
        <v>55</v>
      </c>
      <c r="H1486" s="2" t="s">
        <v>56</v>
      </c>
      <c r="I1486" s="2" t="s">
        <v>3467</v>
      </c>
      <c r="J1486" s="3" t="str">
        <f>HYPERLINK("https://www.boe.es/gazeta/dias/1831/10/01/pdfs/GMD-1831-121.pdf#page=3","Abrir facsímil")</f>
        <v>Abrir facsímil</v>
      </c>
      <c r="K1486" s="3" t="s">
        <v>58</v>
      </c>
    </row>
    <row r="1487" spans="1:11" ht="42" customHeight="1">
      <c r="A1487" s="2" t="s">
        <v>3448</v>
      </c>
      <c r="B1487" s="2" t="s">
        <v>3448</v>
      </c>
      <c r="C1487" s="2" t="s">
        <v>32</v>
      </c>
      <c r="D1487" s="2" t="s">
        <v>33</v>
      </c>
      <c r="E1487" s="5" t="s">
        <v>578</v>
      </c>
      <c r="F1487" s="3" t="s">
        <v>579</v>
      </c>
      <c r="G1487" s="3" t="s">
        <v>36</v>
      </c>
      <c r="H1487" s="2" t="s">
        <v>56</v>
      </c>
      <c r="I1487" s="2" t="s">
        <v>3468</v>
      </c>
      <c r="J1487" s="3" t="str">
        <f>HYPERLINK("https://www.boe.es/gazeta/dias/1831/11/17/pdfs/GMD-1831-141.pdf#page=1","Abrir facsímil")</f>
        <v>Abrir facsímil</v>
      </c>
      <c r="K1487" s="3" t="s">
        <v>58</v>
      </c>
    </row>
    <row r="1488" spans="1:11" ht="42" customHeight="1">
      <c r="A1488" s="2" t="s">
        <v>3469</v>
      </c>
      <c r="B1488" s="2" t="s">
        <v>3469</v>
      </c>
      <c r="C1488" s="2" t="s">
        <v>32</v>
      </c>
      <c r="D1488" s="2" t="s">
        <v>33</v>
      </c>
      <c r="E1488" s="5" t="s">
        <v>234</v>
      </c>
      <c r="F1488" s="3" t="s">
        <v>235</v>
      </c>
      <c r="G1488" s="3" t="s">
        <v>62</v>
      </c>
      <c r="H1488" s="2" t="s">
        <v>56</v>
      </c>
      <c r="I1488" s="2" t="s">
        <v>3470</v>
      </c>
      <c r="J1488" s="3" t="str">
        <f>HYPERLINK("https://www.boe.es/gazeta/dias/1831/06/25/pdfs/GMD-1831-78.pdf#page=2","Abrir facsímil")</f>
        <v>Abrir facsímil</v>
      </c>
      <c r="K1488" s="3" t="s">
        <v>58</v>
      </c>
    </row>
    <row r="1489" spans="1:11" ht="42" customHeight="1">
      <c r="A1489" s="2" t="s">
        <v>3471</v>
      </c>
      <c r="B1489" s="2" t="s">
        <v>3471</v>
      </c>
      <c r="C1489" s="2" t="s">
        <v>32</v>
      </c>
      <c r="D1489" s="2" t="s">
        <v>33</v>
      </c>
      <c r="E1489" s="5" t="s">
        <v>308</v>
      </c>
      <c r="F1489" s="3" t="s">
        <v>309</v>
      </c>
      <c r="G1489" s="3" t="s">
        <v>36</v>
      </c>
      <c r="H1489" s="2" t="s">
        <v>56</v>
      </c>
      <c r="I1489" s="2" t="s">
        <v>3472</v>
      </c>
      <c r="J1489" s="3" t="str">
        <f>HYPERLINK("https://www.boe.es/gazeta/dias/1831/03/29/pdfs/GMD-1831-40.pdf#page=1","Abrir facsímil")</f>
        <v>Abrir facsímil</v>
      </c>
      <c r="K1489" s="3" t="s">
        <v>58</v>
      </c>
    </row>
    <row r="1490" spans="1:11" ht="42" customHeight="1">
      <c r="A1490" s="2" t="s">
        <v>3473</v>
      </c>
      <c r="B1490" s="2" t="s">
        <v>3473</v>
      </c>
      <c r="C1490" s="2" t="s">
        <v>32</v>
      </c>
      <c r="D1490" s="2" t="s">
        <v>33</v>
      </c>
      <c r="E1490" s="5" t="s">
        <v>1482</v>
      </c>
      <c r="F1490" s="3" t="s">
        <v>1483</v>
      </c>
      <c r="G1490" s="3" t="s">
        <v>36</v>
      </c>
      <c r="H1490" s="2" t="s">
        <v>56</v>
      </c>
      <c r="I1490" s="2" t="s">
        <v>3474</v>
      </c>
      <c r="J1490" s="3" t="str">
        <f>HYPERLINK("https://www.boe.es/gazeta/dias/1831/04/05/pdfs/GMD-1831-43.pdf#page=1","Abrir facsímil")</f>
        <v>Abrir facsímil</v>
      </c>
      <c r="K1490" s="3" t="s">
        <v>58</v>
      </c>
    </row>
    <row r="1491" spans="1:11" ht="42" customHeight="1">
      <c r="A1491" s="2" t="s">
        <v>3475</v>
      </c>
      <c r="B1491" s="2" t="s">
        <v>3475</v>
      </c>
      <c r="C1491" s="2" t="s">
        <v>32</v>
      </c>
      <c r="D1491" s="2" t="s">
        <v>33</v>
      </c>
      <c r="E1491" s="5" t="s">
        <v>276</v>
      </c>
      <c r="F1491" s="3" t="s">
        <v>277</v>
      </c>
      <c r="G1491" s="3" t="s">
        <v>36</v>
      </c>
      <c r="H1491" s="2" t="s">
        <v>56</v>
      </c>
      <c r="I1491" s="2" t="s">
        <v>3476</v>
      </c>
      <c r="J1491" s="3" t="str">
        <f>HYPERLINK("https://www.boe.es/gazeta/dias/1831/10/13/pdfs/GMD-1831-126.pdf#page=1","Abrir facsímil")</f>
        <v>Abrir facsímil</v>
      </c>
      <c r="K1491" s="3" t="s">
        <v>58</v>
      </c>
    </row>
    <row r="1492" spans="1:11" ht="42" customHeight="1">
      <c r="A1492" s="2" t="s">
        <v>3477</v>
      </c>
      <c r="B1492" s="2" t="s">
        <v>3477</v>
      </c>
      <c r="C1492" s="2" t="s">
        <v>32</v>
      </c>
      <c r="D1492" s="2" t="s">
        <v>33</v>
      </c>
      <c r="E1492" s="5" t="s">
        <v>72</v>
      </c>
      <c r="F1492" s="3" t="s">
        <v>73</v>
      </c>
      <c r="G1492" s="3" t="s">
        <v>36</v>
      </c>
      <c r="H1492" s="2" t="s">
        <v>56</v>
      </c>
      <c r="I1492" s="2" t="s">
        <v>3478</v>
      </c>
      <c r="J1492" s="3" t="str">
        <f>HYPERLINK("https://www.boe.es/gazeta/dias/1831/07/09/pdfs/GMD-1831-84.pdf#page=1","Abrir facsímil")</f>
        <v>Abrir facsímil</v>
      </c>
      <c r="K1492" s="3" t="s">
        <v>58</v>
      </c>
    </row>
    <row r="1493" spans="1:11" ht="42" customHeight="1">
      <c r="A1493" s="2" t="s">
        <v>3479</v>
      </c>
      <c r="B1493" s="2" t="s">
        <v>3479</v>
      </c>
      <c r="C1493" s="2" t="s">
        <v>32</v>
      </c>
      <c r="D1493" s="2" t="s">
        <v>33</v>
      </c>
      <c r="E1493" s="5" t="s">
        <v>467</v>
      </c>
      <c r="F1493" s="3" t="s">
        <v>468</v>
      </c>
      <c r="G1493" s="3" t="s">
        <v>62</v>
      </c>
      <c r="H1493" s="2" t="s">
        <v>56</v>
      </c>
      <c r="I1493" s="2" t="s">
        <v>3480</v>
      </c>
      <c r="J1493" s="3" t="str">
        <f>HYPERLINK("https://www.boe.es/gazeta/dias/1831/09/17/pdfs/GMD-1831-115.pdf#page=2","Abrir facsímil")</f>
        <v>Abrir facsímil</v>
      </c>
      <c r="K1493" s="3" t="s">
        <v>58</v>
      </c>
    </row>
    <row r="1494" spans="1:11" ht="42" customHeight="1">
      <c r="A1494" s="2" t="s">
        <v>3481</v>
      </c>
      <c r="B1494" s="2" t="s">
        <v>3481</v>
      </c>
      <c r="C1494" s="2" t="s">
        <v>32</v>
      </c>
      <c r="D1494" s="2" t="s">
        <v>33</v>
      </c>
      <c r="E1494" s="5" t="s">
        <v>845</v>
      </c>
      <c r="F1494" s="3" t="s">
        <v>846</v>
      </c>
      <c r="G1494" s="3" t="s">
        <v>36</v>
      </c>
      <c r="H1494" s="2" t="s">
        <v>56</v>
      </c>
      <c r="I1494" s="2" t="s">
        <v>3482</v>
      </c>
      <c r="J1494" s="3" t="str">
        <f>HYPERLINK("https://www.boe.es/gazeta/dias/1831/07/12/pdfs/GMD-1831-85.pdf#page=1","Abrir facsímil")</f>
        <v>Abrir facsímil</v>
      </c>
      <c r="K1494" s="3" t="s">
        <v>58</v>
      </c>
    </row>
    <row r="1495" spans="1:11" ht="42" customHeight="1">
      <c r="A1495" s="2" t="s">
        <v>3483</v>
      </c>
      <c r="B1495" s="2" t="s">
        <v>3483</v>
      </c>
      <c r="C1495" s="2" t="s">
        <v>32</v>
      </c>
      <c r="D1495" s="2" t="s">
        <v>33</v>
      </c>
      <c r="E1495" s="5" t="s">
        <v>53</v>
      </c>
      <c r="F1495" s="3" t="s">
        <v>54</v>
      </c>
      <c r="G1495" s="3" t="s">
        <v>36</v>
      </c>
      <c r="H1495" s="2" t="s">
        <v>56</v>
      </c>
      <c r="I1495" s="2" t="s">
        <v>3484</v>
      </c>
      <c r="J1495" s="3" t="str">
        <f>HYPERLINK("https://www.boe.es/gazeta/dias/1831/10/29/pdfs/GMD-1831-133.pdf#page=1","Abrir facsímil")</f>
        <v>Abrir facsímil</v>
      </c>
      <c r="K1495" s="3" t="s">
        <v>58</v>
      </c>
    </row>
    <row r="1496" spans="1:11" ht="42" customHeight="1">
      <c r="A1496" s="2" t="s">
        <v>3485</v>
      </c>
      <c r="B1496" s="2" t="s">
        <v>3485</v>
      </c>
      <c r="C1496" s="2" t="s">
        <v>32</v>
      </c>
      <c r="D1496" s="2" t="s">
        <v>33</v>
      </c>
      <c r="E1496" s="5" t="s">
        <v>756</v>
      </c>
      <c r="F1496" s="3" t="s">
        <v>757</v>
      </c>
      <c r="G1496" s="3" t="s">
        <v>36</v>
      </c>
      <c r="H1496" s="2" t="s">
        <v>56</v>
      </c>
      <c r="I1496" s="2" t="s">
        <v>3486</v>
      </c>
      <c r="J1496" s="3" t="str">
        <f>HYPERLINK("https://www.boe.es/gazeta/dias/1831/10/18/pdfs/GMD-1831-128.pdf#page=1","Abrir facsímil")</f>
        <v>Abrir facsímil</v>
      </c>
      <c r="K1496" s="3" t="s">
        <v>58</v>
      </c>
    </row>
    <row r="1497" spans="1:11" ht="42" customHeight="1">
      <c r="A1497" s="2" t="s">
        <v>3487</v>
      </c>
      <c r="B1497" s="2" t="s">
        <v>3487</v>
      </c>
      <c r="C1497" s="2" t="s">
        <v>32</v>
      </c>
      <c r="D1497" s="2" t="s">
        <v>33</v>
      </c>
      <c r="E1497" s="5" t="s">
        <v>113</v>
      </c>
      <c r="F1497" s="3" t="s">
        <v>114</v>
      </c>
      <c r="G1497" s="3" t="s">
        <v>21</v>
      </c>
      <c r="H1497" s="2" t="s">
        <v>56</v>
      </c>
      <c r="I1497" s="2" t="s">
        <v>3488</v>
      </c>
      <c r="J1497" s="3" t="str">
        <f>HYPERLINK("https://www.boe.es/gazeta/dias/1831/03/22/pdfs/GMD-1831-37.pdf#page=4","Abrir facsímil")</f>
        <v>Abrir facsímil</v>
      </c>
      <c r="K1497" s="3" t="s">
        <v>58</v>
      </c>
    </row>
    <row r="1498" spans="1:11" ht="42" customHeight="1">
      <c r="A1498" s="2" t="s">
        <v>3489</v>
      </c>
      <c r="B1498" s="2" t="s">
        <v>3489</v>
      </c>
      <c r="C1498" s="2" t="s">
        <v>32</v>
      </c>
      <c r="D1498" s="2" t="s">
        <v>33</v>
      </c>
      <c r="E1498" s="5" t="s">
        <v>276</v>
      </c>
      <c r="F1498" s="3" t="s">
        <v>277</v>
      </c>
      <c r="G1498" s="3" t="s">
        <v>36</v>
      </c>
      <c r="H1498" s="2" t="s">
        <v>56</v>
      </c>
      <c r="I1498" s="2" t="s">
        <v>3490</v>
      </c>
      <c r="J1498" s="3" t="str">
        <f>HYPERLINK("https://www.boe.es/gazeta/dias/1831/10/13/pdfs/GMD-1831-126.pdf#page=1","Abrir facsímil")</f>
        <v>Abrir facsímil</v>
      </c>
      <c r="K1498" s="3" t="s">
        <v>58</v>
      </c>
    </row>
    <row r="1499" spans="1:11" ht="42" customHeight="1">
      <c r="A1499" s="2" t="s">
        <v>3491</v>
      </c>
      <c r="B1499" s="2" t="s">
        <v>3491</v>
      </c>
      <c r="C1499" s="2" t="s">
        <v>32</v>
      </c>
      <c r="D1499" s="2" t="s">
        <v>33</v>
      </c>
      <c r="E1499" s="5" t="s">
        <v>272</v>
      </c>
      <c r="F1499" s="3" t="s">
        <v>273</v>
      </c>
      <c r="G1499" s="3" t="s">
        <v>62</v>
      </c>
      <c r="H1499" s="2" t="s">
        <v>56</v>
      </c>
      <c r="I1499" s="2" t="s">
        <v>3492</v>
      </c>
      <c r="J1499" s="3" t="str">
        <f>HYPERLINK("https://www.boe.es/gazeta/dias/1831/06/28/pdfs/GMD-1831-79.pdf#page=2","Abrir facsímil")</f>
        <v>Abrir facsímil</v>
      </c>
      <c r="K1499" s="3" t="s">
        <v>58</v>
      </c>
    </row>
    <row r="1500" spans="1:11" ht="42" customHeight="1">
      <c r="A1500" s="2" t="s">
        <v>3493</v>
      </c>
      <c r="B1500" s="2" t="s">
        <v>3493</v>
      </c>
      <c r="C1500" s="2" t="s">
        <v>32</v>
      </c>
      <c r="D1500" s="2" t="s">
        <v>33</v>
      </c>
      <c r="E1500" s="5" t="s">
        <v>186</v>
      </c>
      <c r="F1500" s="3" t="s">
        <v>187</v>
      </c>
      <c r="G1500" s="3" t="s">
        <v>62</v>
      </c>
      <c r="H1500" s="2" t="s">
        <v>56</v>
      </c>
      <c r="I1500" s="2" t="s">
        <v>3494</v>
      </c>
      <c r="J1500" s="3" t="str">
        <f>HYPERLINK("https://www.boe.es/gazeta/dias/1831/10/08/pdfs/GMD-1831-124.pdf#page=2","Abrir facsímil")</f>
        <v>Abrir facsímil</v>
      </c>
      <c r="K1500" s="3" t="s">
        <v>58</v>
      </c>
    </row>
    <row r="1501" spans="1:11" ht="42" customHeight="1">
      <c r="A1501" s="2" t="s">
        <v>3495</v>
      </c>
      <c r="B1501" s="2" t="s">
        <v>3495</v>
      </c>
      <c r="C1501" s="2" t="s">
        <v>32</v>
      </c>
      <c r="D1501" s="2" t="s">
        <v>33</v>
      </c>
      <c r="E1501" s="5" t="s">
        <v>60</v>
      </c>
      <c r="F1501" s="3" t="s">
        <v>61</v>
      </c>
      <c r="G1501" s="3" t="s">
        <v>55</v>
      </c>
      <c r="H1501" s="2" t="s">
        <v>56</v>
      </c>
      <c r="I1501" s="2" t="s">
        <v>3496</v>
      </c>
      <c r="J1501" s="3" t="str">
        <f>HYPERLINK("https://www.boe.es/gazeta/dias/1831/09/22/pdfs/GMD-1831-117.pdf#page=3","Abrir facsímil")</f>
        <v>Abrir facsímil</v>
      </c>
      <c r="K1501" s="3" t="s">
        <v>58</v>
      </c>
    </row>
    <row r="1502" spans="1:11" ht="42" customHeight="1">
      <c r="A1502" s="2" t="s">
        <v>3495</v>
      </c>
      <c r="B1502" s="2" t="s">
        <v>3495</v>
      </c>
      <c r="C1502" s="2" t="s">
        <v>32</v>
      </c>
      <c r="D1502" s="2" t="s">
        <v>33</v>
      </c>
      <c r="E1502" s="5" t="s">
        <v>395</v>
      </c>
      <c r="F1502" s="3" t="s">
        <v>396</v>
      </c>
      <c r="G1502" s="3" t="s">
        <v>62</v>
      </c>
      <c r="H1502" s="2" t="s">
        <v>56</v>
      </c>
      <c r="I1502" s="2" t="s">
        <v>3497</v>
      </c>
      <c r="J1502" s="3" t="str">
        <f>HYPERLINK("https://www.boe.es/gazeta/dias/1831/10/20/pdfs/GMD-1831-129.pdf#page=2","Abrir facsímil")</f>
        <v>Abrir facsímil</v>
      </c>
      <c r="K1502" s="3" t="s">
        <v>58</v>
      </c>
    </row>
    <row r="1503" spans="1:11" ht="42" customHeight="1">
      <c r="A1503" s="2" t="s">
        <v>3498</v>
      </c>
      <c r="B1503" s="2" t="s">
        <v>3498</v>
      </c>
      <c r="C1503" s="2" t="s">
        <v>32</v>
      </c>
      <c r="D1503" s="2" t="s">
        <v>33</v>
      </c>
      <c r="E1503" s="5" t="s">
        <v>522</v>
      </c>
      <c r="F1503" s="3" t="s">
        <v>523</v>
      </c>
      <c r="G1503" s="3" t="s">
        <v>55</v>
      </c>
      <c r="H1503" s="2" t="s">
        <v>56</v>
      </c>
      <c r="I1503" s="2" t="s">
        <v>3499</v>
      </c>
      <c r="J1503" s="3" t="str">
        <f>HYPERLINK("https://www.boe.es/gazeta/dias/1831/09/27/pdfs/GMD-1831-119.pdf#page=3","Abrir facsímil")</f>
        <v>Abrir facsímil</v>
      </c>
      <c r="K1503" s="3" t="s">
        <v>58</v>
      </c>
    </row>
    <row r="1504" spans="1:11" ht="42" customHeight="1">
      <c r="A1504" s="2" t="s">
        <v>3500</v>
      </c>
      <c r="B1504" s="2" t="s">
        <v>3500</v>
      </c>
      <c r="C1504" s="2" t="s">
        <v>32</v>
      </c>
      <c r="D1504" s="2" t="s">
        <v>33</v>
      </c>
      <c r="E1504" s="5" t="s">
        <v>181</v>
      </c>
      <c r="F1504" s="3" t="s">
        <v>182</v>
      </c>
      <c r="G1504" s="3" t="s">
        <v>36</v>
      </c>
      <c r="H1504" s="2" t="s">
        <v>56</v>
      </c>
      <c r="I1504" s="2" t="s">
        <v>3501</v>
      </c>
      <c r="J1504" s="3" t="str">
        <f>HYPERLINK("https://www.boe.es/gazeta/dias/1831/09/13/pdfs/GMD-1831-113.pdf#page=1","Abrir facsímil")</f>
        <v>Abrir facsímil</v>
      </c>
      <c r="K1504" s="3" t="s">
        <v>58</v>
      </c>
    </row>
    <row r="1505" spans="1:11" ht="42" customHeight="1">
      <c r="A1505" s="2" t="s">
        <v>3500</v>
      </c>
      <c r="B1505" s="2" t="s">
        <v>3500</v>
      </c>
      <c r="C1505" s="2" t="s">
        <v>32</v>
      </c>
      <c r="D1505" s="2" t="s">
        <v>33</v>
      </c>
      <c r="E1505" s="5" t="s">
        <v>88</v>
      </c>
      <c r="F1505" s="3" t="s">
        <v>89</v>
      </c>
      <c r="G1505" s="3" t="s">
        <v>55</v>
      </c>
      <c r="H1505" s="2" t="s">
        <v>56</v>
      </c>
      <c r="I1505" s="2" t="s">
        <v>3502</v>
      </c>
      <c r="J1505" s="3" t="str">
        <f>HYPERLINK("https://www.boe.es/gazeta/dias/1831/10/01/pdfs/GMD-1831-121.pdf#page=3","Abrir facsímil")</f>
        <v>Abrir facsímil</v>
      </c>
      <c r="K1505" s="3" t="s">
        <v>58</v>
      </c>
    </row>
    <row r="1506" spans="1:11" ht="42" customHeight="1">
      <c r="A1506" s="2" t="s">
        <v>3500</v>
      </c>
      <c r="B1506" s="2" t="s">
        <v>3500</v>
      </c>
      <c r="C1506" s="2" t="s">
        <v>32</v>
      </c>
      <c r="D1506" s="2" t="s">
        <v>33</v>
      </c>
      <c r="E1506" s="5" t="s">
        <v>91</v>
      </c>
      <c r="F1506" s="3" t="s">
        <v>92</v>
      </c>
      <c r="G1506" s="3" t="s">
        <v>36</v>
      </c>
      <c r="H1506" s="2" t="s">
        <v>56</v>
      </c>
      <c r="I1506" s="2" t="s">
        <v>3503</v>
      </c>
      <c r="J1506" s="3" t="str">
        <f>HYPERLINK("https://www.boe.es/gazeta/dias/1831/10/06/pdfs/GMD-1831-123.pdf#page=1","Abrir facsímil")</f>
        <v>Abrir facsímil</v>
      </c>
      <c r="K1506" s="3" t="s">
        <v>58</v>
      </c>
    </row>
    <row r="1507" spans="1:11" ht="42" customHeight="1">
      <c r="A1507" s="2" t="s">
        <v>3504</v>
      </c>
      <c r="B1507" s="2" t="s">
        <v>3504</v>
      </c>
      <c r="C1507" s="2" t="s">
        <v>32</v>
      </c>
      <c r="D1507" s="2" t="s">
        <v>33</v>
      </c>
      <c r="E1507" s="5" t="s">
        <v>526</v>
      </c>
      <c r="F1507" s="3" t="s">
        <v>527</v>
      </c>
      <c r="G1507" s="3" t="s">
        <v>55</v>
      </c>
      <c r="H1507" s="2" t="s">
        <v>56</v>
      </c>
      <c r="I1507" s="2" t="s">
        <v>3505</v>
      </c>
      <c r="J1507" s="3" t="str">
        <f>HYPERLINK("https://www.boe.es/gazeta/dias/1831/09/29/pdfs/GMD-1831-120.pdf#page=3","Abrir facsímil")</f>
        <v>Abrir facsímil</v>
      </c>
      <c r="K1507" s="3" t="s">
        <v>58</v>
      </c>
    </row>
    <row r="1508" spans="1:11" ht="42" customHeight="1">
      <c r="A1508" s="2" t="s">
        <v>3506</v>
      </c>
      <c r="B1508" s="2" t="s">
        <v>3506</v>
      </c>
      <c r="C1508" s="2" t="s">
        <v>32</v>
      </c>
      <c r="D1508" s="2" t="s">
        <v>33</v>
      </c>
      <c r="E1508" s="5" t="s">
        <v>395</v>
      </c>
      <c r="F1508" s="3" t="s">
        <v>396</v>
      </c>
      <c r="G1508" s="3" t="s">
        <v>62</v>
      </c>
      <c r="H1508" s="2" t="s">
        <v>56</v>
      </c>
      <c r="I1508" s="2" t="s">
        <v>3507</v>
      </c>
      <c r="J1508" s="3" t="str">
        <f>HYPERLINK("https://www.boe.es/gazeta/dias/1831/10/20/pdfs/GMD-1831-129.pdf#page=2","Abrir facsímil")</f>
        <v>Abrir facsímil</v>
      </c>
      <c r="K1508" s="3" t="s">
        <v>58</v>
      </c>
    </row>
    <row r="1509" spans="1:11" ht="42" customHeight="1">
      <c r="A1509" s="2" t="s">
        <v>3508</v>
      </c>
      <c r="B1509" s="2" t="s">
        <v>3508</v>
      </c>
      <c r="C1509" s="2" t="s">
        <v>32</v>
      </c>
      <c r="D1509" s="2" t="s">
        <v>33</v>
      </c>
      <c r="E1509" s="5" t="s">
        <v>613</v>
      </c>
      <c r="F1509" s="3" t="s">
        <v>614</v>
      </c>
      <c r="G1509" s="3" t="s">
        <v>36</v>
      </c>
      <c r="H1509" s="2" t="s">
        <v>56</v>
      </c>
      <c r="I1509" s="2" t="s">
        <v>3509</v>
      </c>
      <c r="J1509" s="3" t="str">
        <f>HYPERLINK("https://www.boe.es/gazeta/dias/1831/06/21/pdfs/GMD-1831-76.pdf#page=1","Abrir facsímil")</f>
        <v>Abrir facsímil</v>
      </c>
      <c r="K1509" s="3" t="s">
        <v>58</v>
      </c>
    </row>
    <row r="1510" spans="1:11" ht="42" customHeight="1">
      <c r="A1510" s="2" t="s">
        <v>3510</v>
      </c>
      <c r="B1510" s="2" t="s">
        <v>3510</v>
      </c>
      <c r="C1510" s="2" t="s">
        <v>32</v>
      </c>
      <c r="D1510" s="2" t="s">
        <v>33</v>
      </c>
      <c r="E1510" s="5" t="s">
        <v>276</v>
      </c>
      <c r="F1510" s="3" t="s">
        <v>277</v>
      </c>
      <c r="G1510" s="3" t="s">
        <v>36</v>
      </c>
      <c r="H1510" s="2" t="s">
        <v>56</v>
      </c>
      <c r="I1510" s="2" t="s">
        <v>3511</v>
      </c>
      <c r="J1510" s="3" t="str">
        <f>HYPERLINK("https://www.boe.es/gazeta/dias/1831/10/13/pdfs/GMD-1831-126.pdf#page=1","Abrir facsímil")</f>
        <v>Abrir facsímil</v>
      </c>
      <c r="K1510" s="3" t="s">
        <v>58</v>
      </c>
    </row>
    <row r="1511" spans="1:11" ht="42" customHeight="1">
      <c r="A1511" s="2" t="s">
        <v>3512</v>
      </c>
      <c r="B1511" s="2" t="s">
        <v>3512</v>
      </c>
      <c r="C1511" s="2" t="s">
        <v>32</v>
      </c>
      <c r="D1511" s="2" t="s">
        <v>33</v>
      </c>
      <c r="E1511" s="5" t="s">
        <v>228</v>
      </c>
      <c r="F1511" s="3" t="s">
        <v>229</v>
      </c>
      <c r="G1511" s="3" t="s">
        <v>36</v>
      </c>
      <c r="H1511" s="2" t="s">
        <v>56</v>
      </c>
      <c r="I1511" s="2" t="s">
        <v>3513</v>
      </c>
      <c r="J1511" s="3" t="str">
        <f>HYPERLINK("https://www.boe.es/gazeta/dias/1831/06/07/pdfs/GMD-1831-70.pdf#page=1","Abrir facsímil")</f>
        <v>Abrir facsímil</v>
      </c>
      <c r="K1511" s="3" t="s">
        <v>58</v>
      </c>
    </row>
    <row r="1512" spans="1:11" ht="42" customHeight="1">
      <c r="A1512" s="2" t="s">
        <v>3514</v>
      </c>
      <c r="B1512" s="2" t="s">
        <v>3514</v>
      </c>
      <c r="C1512" s="2" t="s">
        <v>32</v>
      </c>
      <c r="D1512" s="2" t="s">
        <v>33</v>
      </c>
      <c r="E1512" s="5" t="s">
        <v>643</v>
      </c>
      <c r="F1512" s="3" t="s">
        <v>644</v>
      </c>
      <c r="G1512" s="3" t="s">
        <v>36</v>
      </c>
      <c r="H1512" s="2" t="s">
        <v>56</v>
      </c>
      <c r="I1512" s="2" t="s">
        <v>3515</v>
      </c>
      <c r="J1512" s="3" t="str">
        <f>HYPERLINK("https://www.boe.es/gazeta/dias/1831/05/05/pdfs/GMD-1831-56.pdf#page=1","Abrir facsímil")</f>
        <v>Abrir facsímil</v>
      </c>
      <c r="K1512" s="3" t="s">
        <v>58</v>
      </c>
    </row>
    <row r="1513" spans="1:11" ht="42" customHeight="1">
      <c r="A1513" s="2" t="s">
        <v>3516</v>
      </c>
      <c r="B1513" s="2" t="s">
        <v>3516</v>
      </c>
      <c r="C1513" s="2" t="s">
        <v>32</v>
      </c>
      <c r="D1513" s="2" t="s">
        <v>33</v>
      </c>
      <c r="E1513" s="5" t="s">
        <v>190</v>
      </c>
      <c r="F1513" s="3" t="s">
        <v>191</v>
      </c>
      <c r="G1513" s="3" t="s">
        <v>62</v>
      </c>
      <c r="H1513" s="2" t="s">
        <v>56</v>
      </c>
      <c r="I1513" s="2" t="s">
        <v>3517</v>
      </c>
      <c r="J1513" s="3" t="str">
        <f>HYPERLINK("https://www.boe.es/gazeta/dias/1831/02/12/pdfs/GMD-1831-19.pdf#page=2","Abrir facsímil")</f>
        <v>Abrir facsímil</v>
      </c>
      <c r="K1513" s="3" t="s">
        <v>58</v>
      </c>
    </row>
    <row r="1514" spans="1:11" ht="42" customHeight="1">
      <c r="A1514" s="2" t="s">
        <v>3518</v>
      </c>
      <c r="B1514" s="2" t="s">
        <v>3518</v>
      </c>
      <c r="C1514" s="2" t="s">
        <v>32</v>
      </c>
      <c r="D1514" s="2" t="s">
        <v>33</v>
      </c>
      <c r="E1514" s="5" t="s">
        <v>1111</v>
      </c>
      <c r="F1514" s="3" t="s">
        <v>1112</v>
      </c>
      <c r="G1514" s="3" t="s">
        <v>36</v>
      </c>
      <c r="H1514" s="2" t="s">
        <v>56</v>
      </c>
      <c r="I1514" s="2" t="s">
        <v>3519</v>
      </c>
      <c r="J1514" s="3" t="str">
        <f>HYPERLINK("https://www.boe.es/gazeta/dias/1831/11/08/pdfs/GMD-1831-137.pdf#page=1","Abrir facsímil")</f>
        <v>Abrir facsímil</v>
      </c>
      <c r="K1514" s="3" t="s">
        <v>58</v>
      </c>
    </row>
    <row r="1515" spans="1:11" ht="42" customHeight="1">
      <c r="A1515" s="2" t="s">
        <v>3520</v>
      </c>
      <c r="B1515" s="2" t="s">
        <v>3520</v>
      </c>
      <c r="C1515" s="2" t="s">
        <v>32</v>
      </c>
      <c r="D1515" s="2" t="s">
        <v>33</v>
      </c>
      <c r="E1515" s="5" t="s">
        <v>201</v>
      </c>
      <c r="F1515" s="3" t="s">
        <v>202</v>
      </c>
      <c r="G1515" s="3" t="s">
        <v>62</v>
      </c>
      <c r="H1515" s="2" t="s">
        <v>56</v>
      </c>
      <c r="I1515" s="2" t="s">
        <v>3521</v>
      </c>
      <c r="J1515" s="3" t="str">
        <f>HYPERLINK("https://www.boe.es/gazeta/dias/1831/07/23/pdfs/GMD-1831-90.pdf#page=2","Abrir facsímil")</f>
        <v>Abrir facsímil</v>
      </c>
      <c r="K1515" s="3" t="s">
        <v>58</v>
      </c>
    </row>
    <row r="1516" spans="1:11" ht="42" customHeight="1">
      <c r="A1516" s="2" t="s">
        <v>3522</v>
      </c>
      <c r="B1516" s="2" t="s">
        <v>3522</v>
      </c>
      <c r="C1516" s="2" t="s">
        <v>32</v>
      </c>
      <c r="D1516" s="2" t="s">
        <v>33</v>
      </c>
      <c r="E1516" s="5" t="s">
        <v>1763</v>
      </c>
      <c r="F1516" s="3" t="s">
        <v>1764</v>
      </c>
      <c r="G1516" s="3" t="s">
        <v>36</v>
      </c>
      <c r="H1516" s="2" t="s">
        <v>56</v>
      </c>
      <c r="I1516" s="2" t="s">
        <v>3523</v>
      </c>
      <c r="J1516" s="3" t="str">
        <f>HYPERLINK("https://www.boe.es/gazeta/dias/1831/09/06/pdfs/GMD-1831-110.pdf#page=1","Abrir facsímil")</f>
        <v>Abrir facsímil</v>
      </c>
      <c r="K1516" s="3" t="s">
        <v>58</v>
      </c>
    </row>
    <row r="1517" spans="1:11" ht="42" customHeight="1">
      <c r="A1517" s="2" t="s">
        <v>3524</v>
      </c>
      <c r="B1517" s="2" t="s">
        <v>3525</v>
      </c>
      <c r="C1517" s="2" t="s">
        <v>67</v>
      </c>
      <c r="D1517" s="2" t="s">
        <v>18</v>
      </c>
      <c r="E1517" s="5" t="s">
        <v>218</v>
      </c>
      <c r="F1517" s="3" t="s">
        <v>219</v>
      </c>
      <c r="G1517" s="3" t="s">
        <v>21</v>
      </c>
      <c r="H1517" s="2" t="s">
        <v>56</v>
      </c>
      <c r="I1517" s="2" t="s">
        <v>3526</v>
      </c>
      <c r="J1517" s="3" t="str">
        <f>HYPERLINK("https://www.boe.es/gazeta/dias/1831/09/03/pdfs/GMD-1831-108.pdf#page=4","Abrir facsímil")</f>
        <v>Abrir facsímil</v>
      </c>
      <c r="K1517" s="3" t="s">
        <v>58</v>
      </c>
    </row>
    <row r="1518" spans="1:11" ht="42" customHeight="1">
      <c r="A1518" s="2" t="s">
        <v>3527</v>
      </c>
      <c r="B1518" s="2" t="s">
        <v>3527</v>
      </c>
      <c r="C1518" s="2" t="s">
        <v>32</v>
      </c>
      <c r="D1518" s="2" t="s">
        <v>33</v>
      </c>
      <c r="E1518" s="5" t="s">
        <v>82</v>
      </c>
      <c r="F1518" s="3" t="s">
        <v>83</v>
      </c>
      <c r="G1518" s="3" t="s">
        <v>3528</v>
      </c>
      <c r="H1518" s="2" t="s">
        <v>56</v>
      </c>
      <c r="I1518" s="2" t="s">
        <v>3529</v>
      </c>
      <c r="J1518" s="3" t="str">
        <f>HYPERLINK("https://www.boe.es/gazeta/dias/1831/08/23/pdfs/GMD-1831-103.pdf#page=5","Abrir facsímil")</f>
        <v>Abrir facsímil</v>
      </c>
      <c r="K1518" s="3" t="s">
        <v>58</v>
      </c>
    </row>
    <row r="1519" spans="1:11" ht="42" customHeight="1">
      <c r="A1519" s="2" t="s">
        <v>3530</v>
      </c>
      <c r="B1519" s="2" t="s">
        <v>3531</v>
      </c>
      <c r="C1519" s="2" t="s">
        <v>67</v>
      </c>
      <c r="D1519" s="2" t="s">
        <v>18</v>
      </c>
      <c r="E1519" s="5" t="s">
        <v>34</v>
      </c>
      <c r="F1519" s="3" t="s">
        <v>35</v>
      </c>
      <c r="G1519" s="3" t="s">
        <v>131</v>
      </c>
      <c r="H1519" s="2" t="s">
        <v>56</v>
      </c>
      <c r="I1519" s="2" t="s">
        <v>3532</v>
      </c>
      <c r="J1519" s="3" t="str">
        <f>HYPERLINK("https://www.boe.es/gazeta/dias/1831/11/19/pdfs/GMD-1831-142.pdf#page=6","Abrir facsímil")</f>
        <v>Abrir facsímil</v>
      </c>
      <c r="K1519" s="3" t="s">
        <v>58</v>
      </c>
    </row>
    <row r="1520" spans="1:11" ht="42" customHeight="1">
      <c r="A1520" s="2" t="s">
        <v>3533</v>
      </c>
      <c r="B1520" s="2" t="s">
        <v>3533</v>
      </c>
      <c r="C1520" s="2" t="s">
        <v>32</v>
      </c>
      <c r="D1520" s="2" t="s">
        <v>33</v>
      </c>
      <c r="E1520" s="5" t="s">
        <v>782</v>
      </c>
      <c r="F1520" s="3" t="s">
        <v>783</v>
      </c>
      <c r="G1520" s="3" t="s">
        <v>36</v>
      </c>
      <c r="H1520" s="2" t="s">
        <v>56</v>
      </c>
      <c r="I1520" s="2" t="s">
        <v>3534</v>
      </c>
      <c r="J1520" s="3" t="str">
        <f>HYPERLINK("https://www.boe.es/gazeta/dias/1831/08/20/pdfs/GMD-1831-102.pdf#page=1","Abrir facsímil")</f>
        <v>Abrir facsímil</v>
      </c>
      <c r="K1520" s="3" t="s">
        <v>58</v>
      </c>
    </row>
    <row r="1521" spans="1:11" ht="42" customHeight="1">
      <c r="A1521" s="2" t="s">
        <v>3535</v>
      </c>
      <c r="B1521" s="2" t="s">
        <v>3536</v>
      </c>
      <c r="C1521" s="2" t="s">
        <v>32</v>
      </c>
      <c r="D1521" s="2" t="s">
        <v>33</v>
      </c>
      <c r="E1521" s="5" t="s">
        <v>354</v>
      </c>
      <c r="F1521" s="3" t="s">
        <v>355</v>
      </c>
      <c r="G1521" s="3" t="s">
        <v>55</v>
      </c>
      <c r="H1521" s="2" t="s">
        <v>56</v>
      </c>
      <c r="I1521" s="2" t="s">
        <v>3537</v>
      </c>
      <c r="J1521" s="3" t="str">
        <f>HYPERLINK("https://www.boe.es/gazeta/dias/1831/01/08/pdfs/GMD-1831-4.pdf#page=3","Abrir facsímil")</f>
        <v>Abrir facsímil</v>
      </c>
      <c r="K1521" s="3" t="s">
        <v>58</v>
      </c>
    </row>
    <row r="1522" spans="1:11" ht="42" customHeight="1">
      <c r="A1522" s="2" t="s">
        <v>3538</v>
      </c>
      <c r="B1522" s="2" t="s">
        <v>3538</v>
      </c>
      <c r="C1522" s="2" t="s">
        <v>32</v>
      </c>
      <c r="D1522" s="2" t="s">
        <v>33</v>
      </c>
      <c r="E1522" s="5" t="s">
        <v>493</v>
      </c>
      <c r="F1522" s="3" t="s">
        <v>494</v>
      </c>
      <c r="G1522" s="3" t="s">
        <v>62</v>
      </c>
      <c r="H1522" s="2" t="s">
        <v>56</v>
      </c>
      <c r="I1522" s="2" t="s">
        <v>3539</v>
      </c>
      <c r="J1522" s="3" t="str">
        <f>HYPERLINK("https://www.boe.es/gazeta/dias/1831/04/28/pdfs/GMD-1831-53.pdf#page=2","Abrir facsímil")</f>
        <v>Abrir facsímil</v>
      </c>
      <c r="K1522" s="3" t="s">
        <v>58</v>
      </c>
    </row>
    <row r="1523" spans="1:11" ht="42" customHeight="1">
      <c r="A1523" s="2" t="s">
        <v>3540</v>
      </c>
      <c r="B1523" s="2" t="s">
        <v>3540</v>
      </c>
      <c r="C1523" s="2" t="s">
        <v>32</v>
      </c>
      <c r="D1523" s="2" t="s">
        <v>33</v>
      </c>
      <c r="E1523" s="5" t="s">
        <v>593</v>
      </c>
      <c r="F1523" s="3" t="s">
        <v>594</v>
      </c>
      <c r="G1523" s="3" t="s">
        <v>36</v>
      </c>
      <c r="H1523" s="2" t="s">
        <v>56</v>
      </c>
      <c r="I1523" s="2" t="s">
        <v>3541</v>
      </c>
      <c r="J1523" s="3" t="str">
        <f>HYPERLINK("https://www.boe.es/gazeta/dias/1831/04/09/pdfs/GMD-1831-45.pdf#page=1","Abrir facsímil")</f>
        <v>Abrir facsímil</v>
      </c>
      <c r="K1523" s="3" t="s">
        <v>58</v>
      </c>
    </row>
    <row r="1524" spans="1:11" ht="42" customHeight="1">
      <c r="A1524" s="2" t="s">
        <v>3542</v>
      </c>
      <c r="B1524" s="2" t="s">
        <v>3543</v>
      </c>
      <c r="C1524" s="2" t="s">
        <v>32</v>
      </c>
      <c r="D1524" s="2" t="s">
        <v>33</v>
      </c>
      <c r="E1524" s="5" t="s">
        <v>1812</v>
      </c>
      <c r="F1524" s="3" t="s">
        <v>1813</v>
      </c>
      <c r="G1524" s="3" t="s">
        <v>3544</v>
      </c>
      <c r="H1524" s="2" t="s">
        <v>56</v>
      </c>
      <c r="I1524" s="2" t="s">
        <v>3545</v>
      </c>
      <c r="J1524" s="3" t="str">
        <f>HYPERLINK("https://www.boe.es/gazeta/dias/1831/04/30/pdfs/GMD-1831-54.pdf#page=4","Abrir facsímil")</f>
        <v>Abrir facsímil</v>
      </c>
      <c r="K1524" s="3" t="s">
        <v>58</v>
      </c>
    </row>
    <row r="1525" spans="1:11" ht="42" customHeight="1">
      <c r="A1525" s="2" t="s">
        <v>3546</v>
      </c>
      <c r="B1525" s="2" t="s">
        <v>3546</v>
      </c>
      <c r="C1525" s="2" t="s">
        <v>32</v>
      </c>
      <c r="D1525" s="2" t="s">
        <v>33</v>
      </c>
      <c r="E1525" s="5" t="s">
        <v>997</v>
      </c>
      <c r="F1525" s="3" t="s">
        <v>998</v>
      </c>
      <c r="G1525" s="3" t="s">
        <v>55</v>
      </c>
      <c r="H1525" s="2" t="s">
        <v>56</v>
      </c>
      <c r="I1525" s="2" t="s">
        <v>3547</v>
      </c>
      <c r="J1525" s="3" t="str">
        <f>HYPERLINK("https://www.boe.es/gazeta/dias/1831/04/14/pdfs/GMD-1831-47.pdf#page=3","Abrir facsímil")</f>
        <v>Abrir facsímil</v>
      </c>
      <c r="K1525" s="3" t="s">
        <v>58</v>
      </c>
    </row>
    <row r="1526" spans="1:11" ht="42" customHeight="1">
      <c r="A1526" s="2" t="s">
        <v>3548</v>
      </c>
      <c r="B1526" s="2" t="s">
        <v>3548</v>
      </c>
      <c r="C1526" s="2" t="s">
        <v>32</v>
      </c>
      <c r="D1526" s="2" t="s">
        <v>33</v>
      </c>
      <c r="E1526" s="5" t="s">
        <v>259</v>
      </c>
      <c r="F1526" s="3" t="s">
        <v>260</v>
      </c>
      <c r="G1526" s="3" t="s">
        <v>55</v>
      </c>
      <c r="H1526" s="2" t="s">
        <v>56</v>
      </c>
      <c r="I1526" s="2" t="s">
        <v>3549</v>
      </c>
      <c r="J1526" s="3" t="str">
        <f>HYPERLINK("https://www.boe.es/gazeta/dias/1831/11/03/pdfs/GMD-1831-135.pdf#page=3","Abrir facsímil")</f>
        <v>Abrir facsímil</v>
      </c>
      <c r="K1526" s="3" t="s">
        <v>58</v>
      </c>
    </row>
    <row r="1527" spans="1:11" ht="42" customHeight="1">
      <c r="A1527" s="2" t="s">
        <v>3550</v>
      </c>
      <c r="B1527" s="2" t="s">
        <v>3550</v>
      </c>
      <c r="C1527" s="2" t="s">
        <v>32</v>
      </c>
      <c r="D1527" s="2" t="s">
        <v>33</v>
      </c>
      <c r="E1527" s="5" t="s">
        <v>1852</v>
      </c>
      <c r="F1527" s="3" t="s">
        <v>1853</v>
      </c>
      <c r="G1527" s="3" t="s">
        <v>36</v>
      </c>
      <c r="H1527" s="2" t="s">
        <v>56</v>
      </c>
      <c r="I1527" s="2" t="s">
        <v>3551</v>
      </c>
      <c r="J1527" s="3" t="str">
        <f>HYPERLINK("https://www.boe.es/gazeta/dias/1831/01/06/pdfs/GMD-1831-3.pdf#page=1","Abrir facsímil")</f>
        <v>Abrir facsímil</v>
      </c>
      <c r="K1527" s="3" t="s">
        <v>58</v>
      </c>
    </row>
    <row r="1528" spans="1:11" ht="42" customHeight="1">
      <c r="A1528" s="2" t="s">
        <v>3550</v>
      </c>
      <c r="B1528" s="2" t="s">
        <v>3550</v>
      </c>
      <c r="C1528" s="2" t="s">
        <v>32</v>
      </c>
      <c r="D1528" s="2" t="s">
        <v>33</v>
      </c>
      <c r="E1528" s="5" t="s">
        <v>126</v>
      </c>
      <c r="F1528" s="3" t="s">
        <v>127</v>
      </c>
      <c r="G1528" s="3" t="s">
        <v>3552</v>
      </c>
      <c r="H1528" s="2" t="s">
        <v>56</v>
      </c>
      <c r="I1528" s="2" t="s">
        <v>3553</v>
      </c>
      <c r="J1528" s="3" t="str">
        <f>HYPERLINK("https://www.boe.es/gazeta/dias/1831/04/12/pdfs/GMD-1831-46.pdf#page=6","Abrir facsímil")</f>
        <v>Abrir facsímil</v>
      </c>
      <c r="K1528" s="3" t="s">
        <v>58</v>
      </c>
    </row>
    <row r="1529" spans="1:11" ht="42" customHeight="1">
      <c r="A1529" s="2" t="s">
        <v>3550</v>
      </c>
      <c r="B1529" s="2" t="s">
        <v>3550</v>
      </c>
      <c r="C1529" s="2" t="s">
        <v>32</v>
      </c>
      <c r="D1529" s="2" t="s">
        <v>33</v>
      </c>
      <c r="E1529" s="5" t="s">
        <v>158</v>
      </c>
      <c r="F1529" s="3" t="s">
        <v>159</v>
      </c>
      <c r="G1529" s="3" t="s">
        <v>21</v>
      </c>
      <c r="H1529" s="2" t="s">
        <v>56</v>
      </c>
      <c r="I1529" s="2" t="s">
        <v>3554</v>
      </c>
      <c r="J1529" s="3" t="str">
        <f>HYPERLINK("https://www.boe.es/gazeta/dias/1831/08/27/pdfs/GMD-1831-105.pdf#page=4","Abrir facsímil")</f>
        <v>Abrir facsímil</v>
      </c>
      <c r="K1529" s="3" t="s">
        <v>58</v>
      </c>
    </row>
    <row r="1530" spans="1:11" ht="42" customHeight="1">
      <c r="A1530" s="2" t="s">
        <v>3550</v>
      </c>
      <c r="B1530" s="2" t="s">
        <v>3550</v>
      </c>
      <c r="C1530" s="2" t="s">
        <v>32</v>
      </c>
      <c r="D1530" s="2" t="s">
        <v>33</v>
      </c>
      <c r="E1530" s="5" t="s">
        <v>303</v>
      </c>
      <c r="F1530" s="3" t="s">
        <v>304</v>
      </c>
      <c r="G1530" s="3" t="s">
        <v>1039</v>
      </c>
      <c r="H1530" s="2" t="s">
        <v>56</v>
      </c>
      <c r="I1530" s="2" t="s">
        <v>3555</v>
      </c>
      <c r="J1530" s="3" t="str">
        <f>HYPERLINK("https://www.boe.es/gazeta/dias/1831/10/04/pdfs/GMD-1831-122.pdf#page=3","Abrir facsímil")</f>
        <v>Abrir facsímil</v>
      </c>
      <c r="K1530" s="3" t="s">
        <v>58</v>
      </c>
    </row>
    <row r="1531" spans="1:11" ht="42" customHeight="1">
      <c r="A1531" s="2" t="s">
        <v>3550</v>
      </c>
      <c r="B1531" s="2" t="s">
        <v>3550</v>
      </c>
      <c r="C1531" s="2" t="s">
        <v>32</v>
      </c>
      <c r="D1531" s="2" t="s">
        <v>33</v>
      </c>
      <c r="E1531" s="5" t="s">
        <v>764</v>
      </c>
      <c r="F1531" s="3" t="s">
        <v>765</v>
      </c>
      <c r="G1531" s="3" t="s">
        <v>21</v>
      </c>
      <c r="H1531" s="2" t="s">
        <v>56</v>
      </c>
      <c r="I1531" s="2" t="s">
        <v>3556</v>
      </c>
      <c r="J1531" s="3" t="str">
        <f>HYPERLINK("https://www.boe.es/gazeta/dias/1831/10/15/pdfs/GMD-1831-127.pdf#page=4","Abrir facsímil")</f>
        <v>Abrir facsímil</v>
      </c>
      <c r="K1531" s="3" t="s">
        <v>58</v>
      </c>
    </row>
    <row r="1532" spans="1:11" ht="42" customHeight="1">
      <c r="A1532" s="2" t="s">
        <v>3557</v>
      </c>
      <c r="B1532" s="2" t="s">
        <v>3557</v>
      </c>
      <c r="C1532" s="2" t="s">
        <v>32</v>
      </c>
      <c r="D1532" s="2" t="s">
        <v>33</v>
      </c>
      <c r="E1532" s="5" t="s">
        <v>2116</v>
      </c>
      <c r="F1532" s="3" t="s">
        <v>2117</v>
      </c>
      <c r="G1532" s="3" t="s">
        <v>55</v>
      </c>
      <c r="H1532" s="2" t="s">
        <v>56</v>
      </c>
      <c r="I1532" s="2" t="s">
        <v>3558</v>
      </c>
      <c r="J1532" s="3" t="str">
        <f>HYPERLINK("https://www.boe.es/gazeta/dias/1831/01/27/pdfs/GMD-1831-12.pdf#page=3","Abrir facsímil")</f>
        <v>Abrir facsímil</v>
      </c>
      <c r="K1532" s="3" t="s">
        <v>58</v>
      </c>
    </row>
    <row r="1533" spans="1:11" ht="42" customHeight="1">
      <c r="A1533" s="2" t="s">
        <v>3559</v>
      </c>
      <c r="B1533" s="2" t="s">
        <v>3559</v>
      </c>
      <c r="C1533" s="2" t="s">
        <v>32</v>
      </c>
      <c r="D1533" s="2" t="s">
        <v>33</v>
      </c>
      <c r="E1533" s="5" t="s">
        <v>1855</v>
      </c>
      <c r="F1533" s="3" t="s">
        <v>1856</v>
      </c>
      <c r="G1533" s="3" t="s">
        <v>62</v>
      </c>
      <c r="H1533" s="2" t="s">
        <v>56</v>
      </c>
      <c r="I1533" s="2" t="s">
        <v>3560</v>
      </c>
      <c r="J1533" s="3" t="str">
        <f>HYPERLINK("https://www.boe.es/gazeta/dias/1831/01/11/pdfs/GMD-1831-5.pdf#page=2","Abrir facsímil")</f>
        <v>Abrir facsímil</v>
      </c>
      <c r="K1533" s="3" t="s">
        <v>58</v>
      </c>
    </row>
    <row r="1534" spans="1:11" ht="42" customHeight="1">
      <c r="A1534" s="2" t="s">
        <v>3561</v>
      </c>
      <c r="B1534" s="2" t="s">
        <v>3562</v>
      </c>
      <c r="C1534" s="2" t="s">
        <v>17</v>
      </c>
      <c r="D1534" s="2" t="s">
        <v>18</v>
      </c>
      <c r="E1534" s="5" t="s">
        <v>387</v>
      </c>
      <c r="F1534" s="3" t="s">
        <v>388</v>
      </c>
      <c r="G1534" s="3" t="s">
        <v>21</v>
      </c>
      <c r="H1534" s="2" t="s">
        <v>56</v>
      </c>
      <c r="I1534" s="2" t="s">
        <v>3563</v>
      </c>
      <c r="J1534" s="3" t="str">
        <f>HYPERLINK("https://www.boe.es/gazeta/dias/1831/02/26/pdfs/GMD-1831-25.pdf#page=4","Abrir facsímil")</f>
        <v>Abrir facsímil</v>
      </c>
      <c r="K1534" s="3" t="s">
        <v>58</v>
      </c>
    </row>
    <row r="1535" spans="1:11" ht="42" customHeight="1">
      <c r="A1535" s="2" t="s">
        <v>3564</v>
      </c>
      <c r="B1535" s="2" t="s">
        <v>3564</v>
      </c>
      <c r="C1535" s="2" t="s">
        <v>32</v>
      </c>
      <c r="D1535" s="2" t="s">
        <v>33</v>
      </c>
      <c r="E1535" s="5" t="s">
        <v>135</v>
      </c>
      <c r="F1535" s="3" t="s">
        <v>136</v>
      </c>
      <c r="G1535" s="3" t="s">
        <v>3565</v>
      </c>
      <c r="H1535" s="2" t="s">
        <v>56</v>
      </c>
      <c r="I1535" s="2" t="s">
        <v>3566</v>
      </c>
      <c r="J1535" s="3" t="str">
        <f>HYPERLINK("https://www.boe.es/gazeta/dias/1831/03/24/pdfs/GMD-1831-38.pdf#page=2","Abrir facsímil")</f>
        <v>Abrir facsímil</v>
      </c>
      <c r="K1535" s="3" t="s">
        <v>58</v>
      </c>
    </row>
    <row r="1536" spans="1:11" ht="42" customHeight="1">
      <c r="A1536" s="2" t="s">
        <v>3567</v>
      </c>
      <c r="B1536" s="2" t="s">
        <v>3567</v>
      </c>
      <c r="C1536" s="2" t="s">
        <v>32</v>
      </c>
      <c r="D1536" s="2" t="s">
        <v>33</v>
      </c>
      <c r="E1536" s="5" t="s">
        <v>46</v>
      </c>
      <c r="F1536" s="3" t="s">
        <v>47</v>
      </c>
      <c r="G1536" s="3" t="s">
        <v>62</v>
      </c>
      <c r="H1536" s="2" t="s">
        <v>56</v>
      </c>
      <c r="I1536" s="2" t="s">
        <v>3568</v>
      </c>
      <c r="J1536" s="3" t="str">
        <f>HYPERLINK("https://www.boe.es/gazeta/dias/1831/09/01/pdfs/GMD-1831-107.pdf#page=2","Abrir facsímil")</f>
        <v>Abrir facsímil</v>
      </c>
      <c r="K1536" s="3" t="s">
        <v>58</v>
      </c>
    </row>
    <row r="1537" spans="1:11" ht="42" customHeight="1">
      <c r="A1537" s="2" t="s">
        <v>3569</v>
      </c>
      <c r="B1537" s="2" t="s">
        <v>3570</v>
      </c>
      <c r="C1537" s="2" t="s">
        <v>67</v>
      </c>
      <c r="D1537" s="2" t="s">
        <v>18</v>
      </c>
      <c r="E1537" s="5" t="s">
        <v>297</v>
      </c>
      <c r="F1537" s="3" t="s">
        <v>298</v>
      </c>
      <c r="G1537" s="3" t="s">
        <v>299</v>
      </c>
      <c r="H1537" s="2" t="s">
        <v>22</v>
      </c>
      <c r="I1537" s="2" t="s">
        <v>3571</v>
      </c>
      <c r="J1537" s="3" t="str">
        <f>HYPERLINK("https://www.boe.es/gazeta/dias/1831/11/24/pdfs/GMD-1831-144.pdf#page=4","Abrir facsímil")</f>
        <v>Abrir facsímil</v>
      </c>
      <c r="K1537" s="3" t="s">
        <v>24</v>
      </c>
    </row>
    <row r="1538" spans="1:11" ht="42" customHeight="1">
      <c r="A1538" s="2" t="s">
        <v>3572</v>
      </c>
      <c r="B1538" s="2" t="s">
        <v>3572</v>
      </c>
      <c r="C1538" s="2" t="s">
        <v>32</v>
      </c>
      <c r="D1538" s="2" t="s">
        <v>33</v>
      </c>
      <c r="E1538" s="5" t="s">
        <v>113</v>
      </c>
      <c r="F1538" s="3" t="s">
        <v>114</v>
      </c>
      <c r="G1538" s="3" t="s">
        <v>55</v>
      </c>
      <c r="H1538" s="2" t="s">
        <v>56</v>
      </c>
      <c r="I1538" s="2" t="s">
        <v>3573</v>
      </c>
      <c r="J1538" s="3" t="str">
        <f>HYPERLINK("https://www.boe.es/gazeta/dias/1831/03/22/pdfs/GMD-1831-37.pdf#page=3","Abrir facsímil")</f>
        <v>Abrir facsímil</v>
      </c>
      <c r="K1538" s="3" t="s">
        <v>58</v>
      </c>
    </row>
    <row r="1539" spans="1:11" ht="42" customHeight="1">
      <c r="A1539" s="2" t="s">
        <v>3574</v>
      </c>
      <c r="B1539" s="2" t="s">
        <v>3574</v>
      </c>
      <c r="C1539" s="2" t="s">
        <v>32</v>
      </c>
      <c r="D1539" s="2" t="s">
        <v>33</v>
      </c>
      <c r="E1539" s="5" t="s">
        <v>272</v>
      </c>
      <c r="F1539" s="3" t="s">
        <v>273</v>
      </c>
      <c r="G1539" s="3" t="s">
        <v>62</v>
      </c>
      <c r="H1539" s="2" t="s">
        <v>56</v>
      </c>
      <c r="I1539" s="2" t="s">
        <v>3575</v>
      </c>
      <c r="J1539" s="3" t="str">
        <f>HYPERLINK("https://www.boe.es/gazeta/dias/1831/06/28/pdfs/GMD-1831-79.pdf#page=2","Abrir facsímil")</f>
        <v>Abrir facsímil</v>
      </c>
      <c r="K1539" s="3" t="s">
        <v>58</v>
      </c>
    </row>
    <row r="1540" spans="1:11" ht="42" customHeight="1">
      <c r="A1540" s="2" t="s">
        <v>3576</v>
      </c>
      <c r="B1540" s="2" t="s">
        <v>3577</v>
      </c>
      <c r="C1540" s="2" t="s">
        <v>32</v>
      </c>
      <c r="D1540" s="2" t="s">
        <v>33</v>
      </c>
      <c r="E1540" s="5" t="s">
        <v>733</v>
      </c>
      <c r="F1540" s="3" t="s">
        <v>734</v>
      </c>
      <c r="G1540" s="3" t="s">
        <v>3578</v>
      </c>
      <c r="H1540" s="2" t="s">
        <v>22</v>
      </c>
      <c r="I1540" s="2" t="s">
        <v>3579</v>
      </c>
      <c r="J1540" s="3" t="str">
        <f>HYPERLINK("https://www.boe.es/gazeta/dias/1831/05/26/pdfs/GMD-1831-65.pdf#page=4","Abrir facsímil")</f>
        <v>Abrir facsímil</v>
      </c>
      <c r="K1540" s="3" t="s">
        <v>24</v>
      </c>
    </row>
    <row r="1541" spans="1:11" ht="42" customHeight="1">
      <c r="A1541" s="2" t="s">
        <v>3580</v>
      </c>
      <c r="B1541" s="2" t="s">
        <v>3580</v>
      </c>
      <c r="C1541" s="2" t="s">
        <v>32</v>
      </c>
      <c r="D1541" s="2" t="s">
        <v>33</v>
      </c>
      <c r="E1541" s="5" t="s">
        <v>526</v>
      </c>
      <c r="F1541" s="3" t="s">
        <v>527</v>
      </c>
      <c r="G1541" s="3" t="s">
        <v>76</v>
      </c>
      <c r="H1541" s="2" t="s">
        <v>56</v>
      </c>
      <c r="I1541" s="2" t="s">
        <v>3581</v>
      </c>
      <c r="J1541" s="3" t="str">
        <f>HYPERLINK("https://www.boe.es/gazeta/dias/1831/09/29/pdfs/GMD-1831-120.pdf#page=5","Abrir facsímil")</f>
        <v>Abrir facsímil</v>
      </c>
      <c r="K1541" s="3" t="s">
        <v>58</v>
      </c>
    </row>
    <row r="1542" spans="1:11" ht="42" customHeight="1">
      <c r="A1542" s="2" t="s">
        <v>3582</v>
      </c>
      <c r="B1542" s="2" t="s">
        <v>3582</v>
      </c>
      <c r="C1542" s="2" t="s">
        <v>32</v>
      </c>
      <c r="D1542" s="2" t="s">
        <v>33</v>
      </c>
      <c r="E1542" s="5" t="s">
        <v>1111</v>
      </c>
      <c r="F1542" s="3" t="s">
        <v>1112</v>
      </c>
      <c r="G1542" s="3" t="s">
        <v>55</v>
      </c>
      <c r="H1542" s="2" t="s">
        <v>56</v>
      </c>
      <c r="I1542" s="2" t="s">
        <v>3583</v>
      </c>
      <c r="J1542" s="3" t="str">
        <f>HYPERLINK("https://www.boe.es/gazeta/dias/1831/11/08/pdfs/GMD-1831-137.pdf#page=3","Abrir facsímil")</f>
        <v>Abrir facsímil</v>
      </c>
      <c r="K1542" s="3" t="s">
        <v>58</v>
      </c>
    </row>
    <row r="1543" spans="1:11" ht="42" customHeight="1">
      <c r="A1543" s="2" t="s">
        <v>3584</v>
      </c>
      <c r="B1543" s="2" t="s">
        <v>3584</v>
      </c>
      <c r="C1543" s="2" t="s">
        <v>32</v>
      </c>
      <c r="D1543" s="2" t="s">
        <v>33</v>
      </c>
      <c r="E1543" s="5" t="s">
        <v>342</v>
      </c>
      <c r="F1543" s="3" t="s">
        <v>343</v>
      </c>
      <c r="G1543" s="3" t="s">
        <v>21</v>
      </c>
      <c r="H1543" s="2" t="s">
        <v>56</v>
      </c>
      <c r="I1543" s="2" t="s">
        <v>3585</v>
      </c>
      <c r="J1543" s="3" t="str">
        <f>HYPERLINK("https://www.boe.es/gazeta/dias/1831/11/05/pdfs/GMD-1831-136.pdf#page=4","Abrir facsímil")</f>
        <v>Abrir facsímil</v>
      </c>
      <c r="K1543" s="3" t="s">
        <v>58</v>
      </c>
    </row>
    <row r="1544" spans="1:11" ht="42" customHeight="1">
      <c r="A1544" s="2" t="s">
        <v>3586</v>
      </c>
      <c r="B1544" s="2" t="s">
        <v>3586</v>
      </c>
      <c r="C1544" s="2" t="s">
        <v>32</v>
      </c>
      <c r="D1544" s="2" t="s">
        <v>33</v>
      </c>
      <c r="E1544" s="5" t="s">
        <v>303</v>
      </c>
      <c r="F1544" s="3" t="s">
        <v>304</v>
      </c>
      <c r="G1544" s="3" t="s">
        <v>1039</v>
      </c>
      <c r="H1544" s="2" t="s">
        <v>56</v>
      </c>
      <c r="I1544" s="2" t="s">
        <v>3587</v>
      </c>
      <c r="J1544" s="3" t="str">
        <f>HYPERLINK("https://www.boe.es/gazeta/dias/1831/10/04/pdfs/GMD-1831-122.pdf#page=3","Abrir facsímil")</f>
        <v>Abrir facsímil</v>
      </c>
      <c r="K1544" s="3" t="s">
        <v>58</v>
      </c>
    </row>
    <row r="1545" spans="1:11" ht="42" customHeight="1">
      <c r="A1545" s="2" t="s">
        <v>3588</v>
      </c>
      <c r="B1545" s="2" t="s">
        <v>3588</v>
      </c>
      <c r="C1545" s="2" t="s">
        <v>32</v>
      </c>
      <c r="D1545" s="2" t="s">
        <v>33</v>
      </c>
      <c r="E1545" s="5" t="s">
        <v>2116</v>
      </c>
      <c r="F1545" s="3" t="s">
        <v>2117</v>
      </c>
      <c r="G1545" s="3" t="s">
        <v>62</v>
      </c>
      <c r="H1545" s="2" t="s">
        <v>56</v>
      </c>
      <c r="I1545" s="2" t="s">
        <v>3589</v>
      </c>
      <c r="J1545" s="3" t="str">
        <f>HYPERLINK("https://www.boe.es/gazeta/dias/1831/01/27/pdfs/GMD-1831-12.pdf#page=2","Abrir facsímil")</f>
        <v>Abrir facsímil</v>
      </c>
      <c r="K1545" s="3" t="s">
        <v>58</v>
      </c>
    </row>
    <row r="1546" spans="1:11" ht="42" customHeight="1">
      <c r="A1546" s="2" t="s">
        <v>3590</v>
      </c>
      <c r="B1546" s="2" t="s">
        <v>3590</v>
      </c>
      <c r="C1546" s="2" t="s">
        <v>32</v>
      </c>
      <c r="D1546" s="2" t="s">
        <v>33</v>
      </c>
      <c r="E1546" s="5" t="s">
        <v>2116</v>
      </c>
      <c r="F1546" s="3" t="s">
        <v>2117</v>
      </c>
      <c r="G1546" s="3" t="s">
        <v>55</v>
      </c>
      <c r="H1546" s="2" t="s">
        <v>56</v>
      </c>
      <c r="I1546" s="2" t="s">
        <v>3591</v>
      </c>
      <c r="J1546" s="3" t="str">
        <f>HYPERLINK("https://www.boe.es/gazeta/dias/1831/01/27/pdfs/GMD-1831-12.pdf#page=3","Abrir facsímil")</f>
        <v>Abrir facsímil</v>
      </c>
      <c r="K1546" s="3" t="s">
        <v>58</v>
      </c>
    </row>
    <row r="1547" spans="1:11" ht="42" customHeight="1">
      <c r="A1547" s="2" t="s">
        <v>3590</v>
      </c>
      <c r="B1547" s="2" t="s">
        <v>3590</v>
      </c>
      <c r="C1547" s="2" t="s">
        <v>32</v>
      </c>
      <c r="D1547" s="2" t="s">
        <v>33</v>
      </c>
      <c r="E1547" s="5" t="s">
        <v>197</v>
      </c>
      <c r="F1547" s="3" t="s">
        <v>198</v>
      </c>
      <c r="G1547" s="3" t="s">
        <v>55</v>
      </c>
      <c r="H1547" s="2" t="s">
        <v>56</v>
      </c>
      <c r="I1547" s="2" t="s">
        <v>3592</v>
      </c>
      <c r="J1547" s="3" t="str">
        <f>HYPERLINK("https://www.boe.es/gazeta/dias/1831/02/08/pdfs/GMD-1831-17.pdf#page=3","Abrir facsímil")</f>
        <v>Abrir facsímil</v>
      </c>
      <c r="K1547" s="3" t="s">
        <v>58</v>
      </c>
    </row>
    <row r="1548" spans="1:11" ht="42" customHeight="1">
      <c r="A1548" s="2" t="s">
        <v>3590</v>
      </c>
      <c r="B1548" s="2" t="s">
        <v>3590</v>
      </c>
      <c r="C1548" s="2" t="s">
        <v>32</v>
      </c>
      <c r="D1548" s="2" t="s">
        <v>33</v>
      </c>
      <c r="E1548" s="5" t="s">
        <v>563</v>
      </c>
      <c r="F1548" s="3" t="s">
        <v>564</v>
      </c>
      <c r="G1548" s="3" t="s">
        <v>62</v>
      </c>
      <c r="H1548" s="2" t="s">
        <v>56</v>
      </c>
      <c r="I1548" s="2" t="s">
        <v>3593</v>
      </c>
      <c r="J1548" s="3" t="str">
        <f>HYPERLINK("https://www.boe.es/gazeta/dias/1831/02/10/pdfs/GMD-1831-18.pdf#page=2","Abrir facsímil")</f>
        <v>Abrir facsímil</v>
      </c>
      <c r="K1548" s="3" t="s">
        <v>58</v>
      </c>
    </row>
    <row r="1549" spans="1:11" ht="42" customHeight="1">
      <c r="A1549" s="2" t="s">
        <v>3590</v>
      </c>
      <c r="B1549" s="2" t="s">
        <v>3590</v>
      </c>
      <c r="C1549" s="2" t="s">
        <v>32</v>
      </c>
      <c r="D1549" s="2" t="s">
        <v>33</v>
      </c>
      <c r="E1549" s="5" t="s">
        <v>490</v>
      </c>
      <c r="F1549" s="3" t="s">
        <v>491</v>
      </c>
      <c r="G1549" s="3" t="s">
        <v>55</v>
      </c>
      <c r="H1549" s="2" t="s">
        <v>56</v>
      </c>
      <c r="I1549" s="2" t="s">
        <v>3594</v>
      </c>
      <c r="J1549" s="3" t="str">
        <f>HYPERLINK("https://www.boe.es/gazeta/dias/1831/03/05/pdfs/GMD-1831-28.pdf#page=3","Abrir facsímil")</f>
        <v>Abrir facsímil</v>
      </c>
      <c r="K1549" s="3" t="s">
        <v>58</v>
      </c>
    </row>
    <row r="1550" spans="1:11" ht="42" customHeight="1">
      <c r="A1550" s="2" t="s">
        <v>3590</v>
      </c>
      <c r="B1550" s="2" t="s">
        <v>3590</v>
      </c>
      <c r="C1550" s="2" t="s">
        <v>32</v>
      </c>
      <c r="D1550" s="2" t="s">
        <v>33</v>
      </c>
      <c r="E1550" s="5" t="s">
        <v>122</v>
      </c>
      <c r="F1550" s="3" t="s">
        <v>123</v>
      </c>
      <c r="G1550" s="3" t="s">
        <v>2835</v>
      </c>
      <c r="H1550" s="2" t="s">
        <v>56</v>
      </c>
      <c r="I1550" s="2" t="s">
        <v>3595</v>
      </c>
      <c r="J1550" s="3" t="str">
        <f>HYPERLINK("https://www.boe.es/gazeta/dias/1831/04/16/pdfs/GMD-1831-48.pdf#page=2","Abrir facsímil")</f>
        <v>Abrir facsímil</v>
      </c>
      <c r="K1550" s="3" t="s">
        <v>58</v>
      </c>
    </row>
    <row r="1551" spans="1:11" ht="42" customHeight="1">
      <c r="A1551" s="2" t="s">
        <v>3590</v>
      </c>
      <c r="B1551" s="2" t="s">
        <v>3590</v>
      </c>
      <c r="C1551" s="2" t="s">
        <v>32</v>
      </c>
      <c r="D1551" s="2" t="s">
        <v>33</v>
      </c>
      <c r="E1551" s="5" t="s">
        <v>420</v>
      </c>
      <c r="F1551" s="3" t="s">
        <v>421</v>
      </c>
      <c r="G1551" s="3" t="s">
        <v>62</v>
      </c>
      <c r="H1551" s="2" t="s">
        <v>56</v>
      </c>
      <c r="I1551" s="2" t="s">
        <v>3596</v>
      </c>
      <c r="J1551" s="3" t="str">
        <f>HYPERLINK("https://www.boe.es/gazeta/dias/1831/04/23/pdfs/GMD-1831-51.pdf#page=2","Abrir facsímil")</f>
        <v>Abrir facsímil</v>
      </c>
      <c r="K1551" s="3" t="s">
        <v>58</v>
      </c>
    </row>
    <row r="1552" spans="1:11" ht="42" customHeight="1">
      <c r="A1552" s="2" t="s">
        <v>3590</v>
      </c>
      <c r="B1552" s="2" t="s">
        <v>3590</v>
      </c>
      <c r="C1552" s="2" t="s">
        <v>32</v>
      </c>
      <c r="D1552" s="2" t="s">
        <v>33</v>
      </c>
      <c r="E1552" s="5" t="s">
        <v>140</v>
      </c>
      <c r="F1552" s="3" t="s">
        <v>141</v>
      </c>
      <c r="G1552" s="3" t="s">
        <v>131</v>
      </c>
      <c r="H1552" s="2" t="s">
        <v>56</v>
      </c>
      <c r="I1552" s="2" t="s">
        <v>3597</v>
      </c>
      <c r="J1552" s="3" t="str">
        <f>HYPERLINK("https://www.boe.es/gazeta/dias/1831/04/26/pdfs/GMD-1831-52.pdf#page=6","Abrir facsímil")</f>
        <v>Abrir facsímil</v>
      </c>
      <c r="K1552" s="3" t="s">
        <v>58</v>
      </c>
    </row>
    <row r="1553" spans="1:11" ht="42" customHeight="1">
      <c r="A1553" s="2" t="s">
        <v>3590</v>
      </c>
      <c r="B1553" s="2" t="s">
        <v>3590</v>
      </c>
      <c r="C1553" s="2" t="s">
        <v>32</v>
      </c>
      <c r="D1553" s="2" t="s">
        <v>33</v>
      </c>
      <c r="E1553" s="5" t="s">
        <v>782</v>
      </c>
      <c r="F1553" s="3" t="s">
        <v>783</v>
      </c>
      <c r="G1553" s="3" t="s">
        <v>21</v>
      </c>
      <c r="H1553" s="2" t="s">
        <v>56</v>
      </c>
      <c r="I1553" s="2" t="s">
        <v>3598</v>
      </c>
      <c r="J1553" s="3" t="str">
        <f>HYPERLINK("https://www.boe.es/gazeta/dias/1831/08/20/pdfs/GMD-1831-102.pdf#page=4","Abrir facsímil")</f>
        <v>Abrir facsímil</v>
      </c>
      <c r="K1553" s="3" t="s">
        <v>58</v>
      </c>
    </row>
    <row r="1554" spans="1:11" ht="42" customHeight="1">
      <c r="A1554" s="2" t="s">
        <v>3590</v>
      </c>
      <c r="B1554" s="2" t="s">
        <v>3590</v>
      </c>
      <c r="C1554" s="2" t="s">
        <v>32</v>
      </c>
      <c r="D1554" s="2" t="s">
        <v>33</v>
      </c>
      <c r="E1554" s="5" t="s">
        <v>88</v>
      </c>
      <c r="F1554" s="3" t="s">
        <v>89</v>
      </c>
      <c r="G1554" s="3" t="s">
        <v>76</v>
      </c>
      <c r="H1554" s="2" t="s">
        <v>56</v>
      </c>
      <c r="I1554" s="2" t="s">
        <v>3599</v>
      </c>
      <c r="J1554" s="3" t="str">
        <f>HYPERLINK("https://www.boe.es/gazeta/dias/1831/10/01/pdfs/GMD-1831-121.pdf#page=5","Abrir facsímil")</f>
        <v>Abrir facsímil</v>
      </c>
      <c r="K1554" s="3" t="s">
        <v>58</v>
      </c>
    </row>
    <row r="1555" spans="1:11" ht="42" customHeight="1">
      <c r="A1555" s="2" t="s">
        <v>3590</v>
      </c>
      <c r="B1555" s="2" t="s">
        <v>3590</v>
      </c>
      <c r="C1555" s="2" t="s">
        <v>32</v>
      </c>
      <c r="D1555" s="2" t="s">
        <v>33</v>
      </c>
      <c r="E1555" s="5" t="s">
        <v>186</v>
      </c>
      <c r="F1555" s="3" t="s">
        <v>187</v>
      </c>
      <c r="G1555" s="3" t="s">
        <v>21</v>
      </c>
      <c r="H1555" s="2" t="s">
        <v>56</v>
      </c>
      <c r="I1555" s="2" t="s">
        <v>3600</v>
      </c>
      <c r="J1555" s="3" t="str">
        <f>HYPERLINK("https://www.boe.es/gazeta/dias/1831/10/08/pdfs/GMD-1831-124.pdf#page=4","Abrir facsímil")</f>
        <v>Abrir facsímil</v>
      </c>
      <c r="K1555" s="3" t="s">
        <v>58</v>
      </c>
    </row>
    <row r="1556" spans="1:11" ht="42" customHeight="1">
      <c r="A1556" s="2" t="s">
        <v>3590</v>
      </c>
      <c r="B1556" s="2" t="s">
        <v>3590</v>
      </c>
      <c r="C1556" s="2" t="s">
        <v>32</v>
      </c>
      <c r="D1556" s="2" t="s">
        <v>33</v>
      </c>
      <c r="E1556" s="5" t="s">
        <v>276</v>
      </c>
      <c r="F1556" s="3" t="s">
        <v>277</v>
      </c>
      <c r="G1556" s="3" t="s">
        <v>21</v>
      </c>
      <c r="H1556" s="2" t="s">
        <v>56</v>
      </c>
      <c r="I1556" s="2" t="s">
        <v>3601</v>
      </c>
      <c r="J1556" s="3" t="str">
        <f>HYPERLINK("https://www.boe.es/gazeta/dias/1831/10/13/pdfs/GMD-1831-126.pdf#page=4","Abrir facsímil")</f>
        <v>Abrir facsímil</v>
      </c>
      <c r="K1556" s="3" t="s">
        <v>58</v>
      </c>
    </row>
    <row r="1557" spans="1:11" ht="42" customHeight="1">
      <c r="A1557" s="2" t="s">
        <v>3590</v>
      </c>
      <c r="B1557" s="2" t="s">
        <v>3590</v>
      </c>
      <c r="C1557" s="2" t="s">
        <v>32</v>
      </c>
      <c r="D1557" s="2" t="s">
        <v>33</v>
      </c>
      <c r="E1557" s="5" t="s">
        <v>1111</v>
      </c>
      <c r="F1557" s="3" t="s">
        <v>1112</v>
      </c>
      <c r="G1557" s="3" t="s">
        <v>55</v>
      </c>
      <c r="H1557" s="2" t="s">
        <v>56</v>
      </c>
      <c r="I1557" s="2" t="s">
        <v>3602</v>
      </c>
      <c r="J1557" s="3" t="str">
        <f>HYPERLINK("https://www.boe.es/gazeta/dias/1831/11/08/pdfs/GMD-1831-137.pdf#page=3","Abrir facsímil")</f>
        <v>Abrir facsímil</v>
      </c>
      <c r="K1557" s="3" t="s">
        <v>58</v>
      </c>
    </row>
    <row r="1558" spans="1:11" ht="42" customHeight="1">
      <c r="A1558" s="2" t="s">
        <v>3590</v>
      </c>
      <c r="B1558" s="2" t="s">
        <v>3590</v>
      </c>
      <c r="C1558" s="2" t="s">
        <v>32</v>
      </c>
      <c r="D1558" s="2" t="s">
        <v>33</v>
      </c>
      <c r="E1558" s="5" t="s">
        <v>729</v>
      </c>
      <c r="F1558" s="3" t="s">
        <v>730</v>
      </c>
      <c r="G1558" s="3" t="s">
        <v>55</v>
      </c>
      <c r="H1558" s="2" t="s">
        <v>56</v>
      </c>
      <c r="I1558" s="2" t="s">
        <v>3603</v>
      </c>
      <c r="J1558" s="3" t="str">
        <f>HYPERLINK("https://www.boe.es/gazeta/dias/1831/11/12/pdfs/GMD-1831-139.pdf#page=3","Abrir facsímil")</f>
        <v>Abrir facsímil</v>
      </c>
      <c r="K1558" s="3" t="s">
        <v>58</v>
      </c>
    </row>
    <row r="1559" spans="1:11" ht="42" customHeight="1">
      <c r="A1559" s="2" t="s">
        <v>3590</v>
      </c>
      <c r="B1559" s="2" t="s">
        <v>3590</v>
      </c>
      <c r="C1559" s="2" t="s">
        <v>32</v>
      </c>
      <c r="D1559" s="2" t="s">
        <v>33</v>
      </c>
      <c r="E1559" s="5" t="s">
        <v>729</v>
      </c>
      <c r="F1559" s="3" t="s">
        <v>730</v>
      </c>
      <c r="G1559" s="3" t="s">
        <v>21</v>
      </c>
      <c r="H1559" s="2" t="s">
        <v>56</v>
      </c>
      <c r="I1559" s="2" t="s">
        <v>3604</v>
      </c>
      <c r="J1559" s="3" t="str">
        <f>HYPERLINK("https://www.boe.es/gazeta/dias/1831/11/12/pdfs/GMD-1831-139.pdf#page=4","Abrir facsímil")</f>
        <v>Abrir facsímil</v>
      </c>
      <c r="K1559" s="3" t="s">
        <v>58</v>
      </c>
    </row>
    <row r="1560" spans="1:11" ht="42" customHeight="1">
      <c r="A1560" s="2" t="s">
        <v>3590</v>
      </c>
      <c r="B1560" s="2" t="s">
        <v>3590</v>
      </c>
      <c r="C1560" s="2" t="s">
        <v>32</v>
      </c>
      <c r="D1560" s="2" t="s">
        <v>33</v>
      </c>
      <c r="E1560" s="5" t="s">
        <v>578</v>
      </c>
      <c r="F1560" s="3" t="s">
        <v>579</v>
      </c>
      <c r="G1560" s="3" t="s">
        <v>55</v>
      </c>
      <c r="H1560" s="2" t="s">
        <v>56</v>
      </c>
      <c r="I1560" s="2" t="s">
        <v>3605</v>
      </c>
      <c r="J1560" s="3" t="str">
        <f>HYPERLINK("https://www.boe.es/gazeta/dias/1831/11/17/pdfs/GMD-1831-141.pdf#page=3","Abrir facsímil")</f>
        <v>Abrir facsímil</v>
      </c>
      <c r="K1560" s="3" t="s">
        <v>58</v>
      </c>
    </row>
    <row r="1561" spans="1:11" ht="42" customHeight="1">
      <c r="A1561" s="2" t="s">
        <v>3590</v>
      </c>
      <c r="B1561" s="2" t="s">
        <v>3590</v>
      </c>
      <c r="C1561" s="2" t="s">
        <v>32</v>
      </c>
      <c r="D1561" s="2" t="s">
        <v>33</v>
      </c>
      <c r="E1561" s="5" t="s">
        <v>578</v>
      </c>
      <c r="F1561" s="3" t="s">
        <v>579</v>
      </c>
      <c r="G1561" s="3" t="s">
        <v>21</v>
      </c>
      <c r="H1561" s="2" t="s">
        <v>56</v>
      </c>
      <c r="I1561" s="2" t="s">
        <v>3606</v>
      </c>
      <c r="J1561" s="3" t="str">
        <f>HYPERLINK("https://www.boe.es/gazeta/dias/1831/11/17/pdfs/GMD-1831-141.pdf#page=4","Abrir facsímil")</f>
        <v>Abrir facsímil</v>
      </c>
      <c r="K1561" s="3" t="s">
        <v>58</v>
      </c>
    </row>
    <row r="1562" spans="1:11" ht="42" customHeight="1">
      <c r="A1562" s="2" t="s">
        <v>3607</v>
      </c>
      <c r="B1562" s="2" t="s">
        <v>3607</v>
      </c>
      <c r="C1562" s="2" t="s">
        <v>32</v>
      </c>
      <c r="D1562" s="2" t="s">
        <v>33</v>
      </c>
      <c r="E1562" s="5" t="s">
        <v>2116</v>
      </c>
      <c r="F1562" s="3" t="s">
        <v>2117</v>
      </c>
      <c r="G1562" s="3" t="s">
        <v>62</v>
      </c>
      <c r="H1562" s="2" t="s">
        <v>56</v>
      </c>
      <c r="I1562" s="2" t="s">
        <v>3608</v>
      </c>
      <c r="J1562" s="3" t="str">
        <f>HYPERLINK("https://www.boe.es/gazeta/dias/1831/01/27/pdfs/GMD-1831-12.pdf#page=2","Abrir facsímil")</f>
        <v>Abrir facsímil</v>
      </c>
      <c r="K1562" s="3" t="s">
        <v>58</v>
      </c>
    </row>
    <row r="1563" spans="1:11" ht="42" customHeight="1">
      <c r="A1563" s="2" t="s">
        <v>3609</v>
      </c>
      <c r="B1563" s="2" t="s">
        <v>3609</v>
      </c>
      <c r="C1563" s="2" t="s">
        <v>32</v>
      </c>
      <c r="D1563" s="2" t="s">
        <v>33</v>
      </c>
      <c r="E1563" s="5" t="s">
        <v>46</v>
      </c>
      <c r="F1563" s="3" t="s">
        <v>47</v>
      </c>
      <c r="G1563" s="3" t="s">
        <v>55</v>
      </c>
      <c r="H1563" s="2" t="s">
        <v>56</v>
      </c>
      <c r="I1563" s="2" t="s">
        <v>3610</v>
      </c>
      <c r="J1563" s="3" t="str">
        <f>HYPERLINK("https://www.boe.es/gazeta/dias/1831/09/01/pdfs/GMD-1831-107.pdf#page=3","Abrir facsímil")</f>
        <v>Abrir facsímil</v>
      </c>
      <c r="K1563" s="3" t="s">
        <v>58</v>
      </c>
    </row>
    <row r="1564" spans="1:11" ht="42" customHeight="1">
      <c r="A1564" s="2" t="s">
        <v>3611</v>
      </c>
      <c r="B1564" s="2" t="s">
        <v>3612</v>
      </c>
      <c r="C1564" s="2" t="s">
        <v>32</v>
      </c>
      <c r="D1564" s="2" t="s">
        <v>33</v>
      </c>
      <c r="E1564" s="5" t="s">
        <v>297</v>
      </c>
      <c r="F1564" s="3" t="s">
        <v>298</v>
      </c>
      <c r="G1564" s="3" t="s">
        <v>299</v>
      </c>
      <c r="H1564" s="2" t="s">
        <v>56</v>
      </c>
      <c r="I1564" s="2" t="s">
        <v>3613</v>
      </c>
      <c r="J1564" s="3" t="str">
        <f>HYPERLINK("https://www.boe.es/gazeta/dias/1831/11/24/pdfs/GMD-1831-144.pdf#page=4","Abrir facsímil")</f>
        <v>Abrir facsímil</v>
      </c>
      <c r="K1564" s="3" t="s">
        <v>58</v>
      </c>
    </row>
    <row r="1565" spans="1:11" ht="42" customHeight="1">
      <c r="A1565" s="2" t="s">
        <v>3614</v>
      </c>
      <c r="B1565" s="2" t="s">
        <v>3614</v>
      </c>
      <c r="C1565" s="2" t="s">
        <v>32</v>
      </c>
      <c r="D1565" s="2" t="s">
        <v>33</v>
      </c>
      <c r="E1565" s="5" t="s">
        <v>729</v>
      </c>
      <c r="F1565" s="3" t="s">
        <v>730</v>
      </c>
      <c r="G1565" s="3" t="s">
        <v>55</v>
      </c>
      <c r="H1565" s="2" t="s">
        <v>56</v>
      </c>
      <c r="I1565" s="2" t="s">
        <v>3615</v>
      </c>
      <c r="J1565" s="3" t="str">
        <f>HYPERLINK("https://www.boe.es/gazeta/dias/1831/11/12/pdfs/GMD-1831-139.pdf#page=3","Abrir facsímil")</f>
        <v>Abrir facsímil</v>
      </c>
      <c r="K1565" s="3" t="s">
        <v>58</v>
      </c>
    </row>
    <row r="1566" spans="1:11" ht="42" customHeight="1">
      <c r="A1566" s="2" t="s">
        <v>3616</v>
      </c>
      <c r="B1566" s="2" t="s">
        <v>3616</v>
      </c>
      <c r="C1566" s="2" t="s">
        <v>81</v>
      </c>
      <c r="D1566" s="2" t="s">
        <v>18</v>
      </c>
      <c r="E1566" s="5" t="s">
        <v>374</v>
      </c>
      <c r="F1566" s="3" t="s">
        <v>375</v>
      </c>
      <c r="G1566" s="3" t="s">
        <v>131</v>
      </c>
      <c r="H1566" s="2" t="s">
        <v>56</v>
      </c>
      <c r="I1566" s="2" t="s">
        <v>3617</v>
      </c>
      <c r="J1566" s="3" t="str">
        <f>HYPERLINK("https://www.boe.es/gazeta/dias/1831/10/11/pdfs/GMD-1831-125.pdf#page=6","Abrir facsímil")</f>
        <v>Abrir facsímil</v>
      </c>
      <c r="K1566" s="3" t="s">
        <v>58</v>
      </c>
    </row>
    <row r="1567" spans="1:11" ht="42" customHeight="1">
      <c r="A1567" s="2" t="s">
        <v>3618</v>
      </c>
      <c r="B1567" s="2" t="s">
        <v>3619</v>
      </c>
      <c r="C1567" s="2" t="s">
        <v>157</v>
      </c>
      <c r="D1567" s="2" t="s">
        <v>18</v>
      </c>
      <c r="E1567" s="5" t="s">
        <v>334</v>
      </c>
      <c r="F1567" s="3" t="s">
        <v>335</v>
      </c>
      <c r="G1567" s="3" t="s">
        <v>21</v>
      </c>
      <c r="H1567" s="2" t="s">
        <v>56</v>
      </c>
      <c r="I1567" s="2" t="s">
        <v>3620</v>
      </c>
      <c r="J1567" s="3" t="str">
        <f>HYPERLINK("https://www.boe.es/gazeta/dias/1831/03/26/pdfs/GMD-1831-39.pdf#page=4","Abrir facsímil")</f>
        <v>Abrir facsímil</v>
      </c>
      <c r="K1567" s="3" t="s">
        <v>58</v>
      </c>
    </row>
    <row r="1568" spans="1:11" ht="42" customHeight="1">
      <c r="A1568" s="2" t="s">
        <v>3621</v>
      </c>
      <c r="B1568" s="2" t="s">
        <v>3621</v>
      </c>
      <c r="C1568" s="2" t="s">
        <v>32</v>
      </c>
      <c r="D1568" s="2" t="s">
        <v>33</v>
      </c>
      <c r="E1568" s="5" t="s">
        <v>439</v>
      </c>
      <c r="F1568" s="3" t="s">
        <v>440</v>
      </c>
      <c r="G1568" s="3" t="s">
        <v>36</v>
      </c>
      <c r="H1568" s="2" t="s">
        <v>56</v>
      </c>
      <c r="I1568" s="2" t="s">
        <v>3622</v>
      </c>
      <c r="J1568" s="3" t="str">
        <f>HYPERLINK("https://www.boe.es/gazeta/dias/1831/05/03/pdfs/GMD-1831-55.pdf#page=1","Abrir facsímil")</f>
        <v>Abrir facsímil</v>
      </c>
      <c r="K1568" s="3" t="s">
        <v>58</v>
      </c>
    </row>
    <row r="1569" spans="1:11" ht="42" customHeight="1">
      <c r="A1569" s="2" t="s">
        <v>3623</v>
      </c>
      <c r="B1569" s="2" t="s">
        <v>3624</v>
      </c>
      <c r="C1569" s="2" t="s">
        <v>157</v>
      </c>
      <c r="D1569" s="2" t="s">
        <v>18</v>
      </c>
      <c r="E1569" s="5" t="s">
        <v>1606</v>
      </c>
      <c r="F1569" s="3" t="s">
        <v>1607</v>
      </c>
      <c r="G1569" s="3" t="s">
        <v>21</v>
      </c>
      <c r="H1569" s="2" t="s">
        <v>56</v>
      </c>
      <c r="I1569" s="2" t="s">
        <v>3625</v>
      </c>
      <c r="J1569" s="3" t="str">
        <f>HYPERLINK("https://www.boe.es/gazeta/dias/1831/04/21/pdfs/GMD-1831-50.pdf#page=4","Abrir facsímil")</f>
        <v>Abrir facsímil</v>
      </c>
      <c r="K1569" s="3" t="s">
        <v>58</v>
      </c>
    </row>
    <row r="1570" spans="1:11" ht="42" customHeight="1">
      <c r="A1570" s="2" t="s">
        <v>3626</v>
      </c>
      <c r="B1570" s="2" t="s">
        <v>3627</v>
      </c>
      <c r="C1570" s="2" t="s">
        <v>17</v>
      </c>
      <c r="D1570" s="2" t="s">
        <v>18</v>
      </c>
      <c r="E1570" s="5" t="s">
        <v>452</v>
      </c>
      <c r="F1570" s="3" t="s">
        <v>453</v>
      </c>
      <c r="G1570" s="3" t="s">
        <v>21</v>
      </c>
      <c r="H1570" s="2" t="s">
        <v>56</v>
      </c>
      <c r="I1570" s="2" t="s">
        <v>3628</v>
      </c>
      <c r="J1570" s="3" t="str">
        <f>HYPERLINK("https://www.boe.es/gazeta/dias/1831/06/04/pdfs/GMD-1831-69.pdf#page=4","Abrir facsímil")</f>
        <v>Abrir facsímil</v>
      </c>
      <c r="K1570" s="3" t="s">
        <v>58</v>
      </c>
    </row>
    <row r="1571" spans="1:11" ht="42" customHeight="1">
      <c r="A1571" s="2" t="s">
        <v>3629</v>
      </c>
      <c r="B1571" s="2" t="s">
        <v>3629</v>
      </c>
      <c r="C1571" s="2" t="s">
        <v>32</v>
      </c>
      <c r="D1571" s="2" t="s">
        <v>33</v>
      </c>
      <c r="E1571" s="5" t="s">
        <v>82</v>
      </c>
      <c r="F1571" s="3" t="s">
        <v>83</v>
      </c>
      <c r="G1571" s="3" t="s">
        <v>55</v>
      </c>
      <c r="H1571" s="2" t="s">
        <v>56</v>
      </c>
      <c r="I1571" s="2" t="s">
        <v>3630</v>
      </c>
      <c r="J1571" s="3" t="str">
        <f>HYPERLINK("https://www.boe.es/gazeta/dias/1831/08/23/pdfs/GMD-1831-103.pdf#page=3","Abrir facsímil")</f>
        <v>Abrir facsímil</v>
      </c>
      <c r="K1571" s="3" t="s">
        <v>58</v>
      </c>
    </row>
    <row r="1572" spans="1:11" ht="42" customHeight="1">
      <c r="A1572" s="2" t="s">
        <v>3631</v>
      </c>
      <c r="B1572" s="2" t="s">
        <v>3632</v>
      </c>
      <c r="C1572" s="2" t="s">
        <v>32</v>
      </c>
      <c r="D1572" s="2" t="s">
        <v>33</v>
      </c>
      <c r="E1572" s="5" t="s">
        <v>328</v>
      </c>
      <c r="F1572" s="3" t="s">
        <v>329</v>
      </c>
      <c r="G1572" s="3" t="s">
        <v>330</v>
      </c>
      <c r="H1572" s="2" t="s">
        <v>56</v>
      </c>
      <c r="I1572" s="2" t="s">
        <v>3633</v>
      </c>
      <c r="J1572" s="3" t="str">
        <f>HYPERLINK("https://www.boe.es/gazeta/dias/1831/12/08/pdfs/GMD-1831-150.pdf#page=4","Abrir facsímil")</f>
        <v>Abrir facsímil</v>
      </c>
      <c r="K1572" s="3" t="s">
        <v>58</v>
      </c>
    </row>
    <row r="1573" spans="1:11" ht="42" customHeight="1">
      <c r="A1573" s="2" t="s">
        <v>3634</v>
      </c>
      <c r="B1573" s="2" t="s">
        <v>3635</v>
      </c>
      <c r="C1573" s="2" t="s">
        <v>81</v>
      </c>
      <c r="D1573" s="2" t="s">
        <v>18</v>
      </c>
      <c r="E1573" s="5" t="s">
        <v>34</v>
      </c>
      <c r="F1573" s="3" t="s">
        <v>35</v>
      </c>
      <c r="G1573" s="3" t="s">
        <v>131</v>
      </c>
      <c r="H1573" s="2" t="s">
        <v>22</v>
      </c>
      <c r="I1573" s="2" t="s">
        <v>3636</v>
      </c>
      <c r="J1573" s="3" t="str">
        <f>HYPERLINK("https://www.boe.es/gazeta/dias/1831/11/19/pdfs/GMD-1831-142.pdf#page=6","Abrir facsímil")</f>
        <v>Abrir facsímil</v>
      </c>
      <c r="K1573" s="3" t="s">
        <v>24</v>
      </c>
    </row>
    <row r="1574" spans="1:11" ht="42" customHeight="1">
      <c r="A1574" s="2" t="s">
        <v>3637</v>
      </c>
      <c r="B1574" s="2" t="s">
        <v>3638</v>
      </c>
      <c r="C1574" s="2" t="s">
        <v>51</v>
      </c>
      <c r="D1574" s="2" t="s">
        <v>52</v>
      </c>
      <c r="E1574" s="5" t="s">
        <v>105</v>
      </c>
      <c r="F1574" s="3" t="s">
        <v>106</v>
      </c>
      <c r="G1574" s="3" t="s">
        <v>107</v>
      </c>
      <c r="H1574" s="2" t="s">
        <v>22</v>
      </c>
      <c r="I1574" s="2" t="s">
        <v>3639</v>
      </c>
      <c r="J1574" s="3" t="str">
        <f>HYPERLINK("https://www.boe.es/gazeta/dias/1831/07/05/pdfs/GMD-1831-82.pdf#page=4","Abrir facsímil")</f>
        <v>Abrir facsímil</v>
      </c>
      <c r="K1574" s="3" t="s">
        <v>24</v>
      </c>
    </row>
    <row r="1575" spans="1:11" ht="42" customHeight="1">
      <c r="A1575" s="2" t="s">
        <v>3640</v>
      </c>
      <c r="B1575" s="2" t="s">
        <v>3641</v>
      </c>
      <c r="C1575" s="2" t="s">
        <v>17</v>
      </c>
      <c r="D1575" s="2" t="s">
        <v>18</v>
      </c>
      <c r="E1575" s="5" t="s">
        <v>851</v>
      </c>
      <c r="F1575" s="3" t="s">
        <v>852</v>
      </c>
      <c r="G1575" s="3" t="s">
        <v>62</v>
      </c>
      <c r="H1575" s="2" t="s">
        <v>56</v>
      </c>
      <c r="I1575" s="2" t="s">
        <v>3642</v>
      </c>
      <c r="J1575" s="3" t="str">
        <f>HYPERLINK("https://www.boe.es/gazeta/dias/1831/01/13/pdfs/GMD-1831-6.pdf#page=2","Abrir facsímil")</f>
        <v>Abrir facsímil</v>
      </c>
      <c r="K1575" s="3" t="s">
        <v>58</v>
      </c>
    </row>
    <row r="1576" spans="1:11" ht="42" customHeight="1">
      <c r="A1576" s="2" t="s">
        <v>3643</v>
      </c>
      <c r="B1576" s="2" t="s">
        <v>3643</v>
      </c>
      <c r="C1576" s="2" t="s">
        <v>32</v>
      </c>
      <c r="D1576" s="2" t="s">
        <v>33</v>
      </c>
      <c r="E1576" s="5" t="s">
        <v>1855</v>
      </c>
      <c r="F1576" s="3" t="s">
        <v>1856</v>
      </c>
      <c r="G1576" s="3" t="s">
        <v>55</v>
      </c>
      <c r="H1576" s="2" t="s">
        <v>56</v>
      </c>
      <c r="I1576" s="2" t="s">
        <v>3644</v>
      </c>
      <c r="J1576" s="3" t="str">
        <f>HYPERLINK("https://www.boe.es/gazeta/dias/1831/01/11/pdfs/GMD-1831-5.pdf#page=3","Abrir facsímil")</f>
        <v>Abrir facsímil</v>
      </c>
      <c r="K1576" s="3" t="s">
        <v>58</v>
      </c>
    </row>
    <row r="1577" spans="1:11" ht="42" customHeight="1">
      <c r="A1577" s="2" t="s">
        <v>3645</v>
      </c>
      <c r="B1577" s="2" t="s">
        <v>3645</v>
      </c>
      <c r="C1577" s="2" t="s">
        <v>32</v>
      </c>
      <c r="D1577" s="2" t="s">
        <v>33</v>
      </c>
      <c r="E1577" s="5" t="s">
        <v>875</v>
      </c>
      <c r="F1577" s="3" t="s">
        <v>876</v>
      </c>
      <c r="G1577" s="3" t="s">
        <v>3646</v>
      </c>
      <c r="H1577" s="2" t="s">
        <v>56</v>
      </c>
      <c r="I1577" s="2" t="s">
        <v>3647</v>
      </c>
      <c r="J1577" s="3" t="str">
        <f>HYPERLINK("https://www.boe.es/gazeta/dias/1831/10/25/pdfs/GMD-1831-131.pdf#page=4","Abrir facsímil")</f>
        <v>Abrir facsímil</v>
      </c>
      <c r="K1577" s="3" t="s">
        <v>58</v>
      </c>
    </row>
    <row r="1578" spans="1:11" ht="42" customHeight="1">
      <c r="A1578" s="2" t="s">
        <v>3648</v>
      </c>
      <c r="B1578" s="2" t="s">
        <v>3649</v>
      </c>
      <c r="C1578" s="2" t="s">
        <v>81</v>
      </c>
      <c r="D1578" s="2" t="s">
        <v>18</v>
      </c>
      <c r="E1578" s="5" t="s">
        <v>46</v>
      </c>
      <c r="F1578" s="3" t="s">
        <v>47</v>
      </c>
      <c r="G1578" s="3" t="s">
        <v>21</v>
      </c>
      <c r="H1578" s="2" t="s">
        <v>56</v>
      </c>
      <c r="I1578" s="2" t="s">
        <v>3650</v>
      </c>
      <c r="J1578" s="3" t="str">
        <f>HYPERLINK("https://www.boe.es/gazeta/dias/1831/09/01/pdfs/GMD-1831-107.pdf#page=4","Abrir facsímil")</f>
        <v>Abrir facsímil</v>
      </c>
      <c r="K1578" s="3" t="s">
        <v>58</v>
      </c>
    </row>
    <row r="1579" spans="1:11" ht="42" customHeight="1">
      <c r="A1579" s="2" t="s">
        <v>3651</v>
      </c>
      <c r="B1579" s="2" t="s">
        <v>3652</v>
      </c>
      <c r="C1579" s="2" t="s">
        <v>81</v>
      </c>
      <c r="D1579" s="2" t="s">
        <v>18</v>
      </c>
      <c r="E1579" s="5" t="s">
        <v>400</v>
      </c>
      <c r="F1579" s="3" t="s">
        <v>401</v>
      </c>
      <c r="G1579" s="3" t="s">
        <v>21</v>
      </c>
      <c r="H1579" s="2" t="s">
        <v>56</v>
      </c>
      <c r="I1579" s="2" t="s">
        <v>3653</v>
      </c>
      <c r="J1579" s="3" t="str">
        <f>HYPERLINK("https://www.boe.es/gazeta/dias/1831/11/01/pdfs/GMD-1831-134.pdf#page=4","Abrir facsímil")</f>
        <v>Abrir facsímil</v>
      </c>
      <c r="K1579" s="3" t="s">
        <v>58</v>
      </c>
    </row>
    <row r="1580" spans="1:11" ht="42" customHeight="1">
      <c r="A1580" s="2" t="s">
        <v>3654</v>
      </c>
      <c r="B1580" s="2" t="s">
        <v>3655</v>
      </c>
      <c r="C1580" s="2" t="s">
        <v>81</v>
      </c>
      <c r="D1580" s="2" t="s">
        <v>18</v>
      </c>
      <c r="E1580" s="5" t="s">
        <v>245</v>
      </c>
      <c r="F1580" s="3" t="s">
        <v>886</v>
      </c>
      <c r="G1580" s="3" t="s">
        <v>21</v>
      </c>
      <c r="H1580" s="2" t="s">
        <v>56</v>
      </c>
      <c r="I1580" s="2" t="s">
        <v>3656</v>
      </c>
      <c r="J1580" s="3" t="str">
        <f>HYPERLINK("https://www.boe.es/gazeta/dias/1831/03/12/pdfs/GMD-1831-32.pdf#page=4","Abrir facsímil")</f>
        <v>Abrir facsímil</v>
      </c>
      <c r="K1580" s="3" t="s">
        <v>58</v>
      </c>
    </row>
    <row r="1581" spans="1:11" ht="42" customHeight="1">
      <c r="A1581" s="2" t="s">
        <v>3657</v>
      </c>
      <c r="B1581" s="2" t="s">
        <v>3657</v>
      </c>
      <c r="C1581" s="2" t="s">
        <v>32</v>
      </c>
      <c r="D1581" s="2" t="s">
        <v>33</v>
      </c>
      <c r="E1581" s="5" t="s">
        <v>374</v>
      </c>
      <c r="F1581" s="3" t="s">
        <v>375</v>
      </c>
      <c r="G1581" s="3" t="s">
        <v>62</v>
      </c>
      <c r="H1581" s="2" t="s">
        <v>56</v>
      </c>
      <c r="I1581" s="2" t="s">
        <v>3658</v>
      </c>
      <c r="J1581" s="3" t="str">
        <f>HYPERLINK("https://www.boe.es/gazeta/dias/1831/10/11/pdfs/GMD-1831-125.pdf#page=2","Abrir facsímil")</f>
        <v>Abrir facsímil</v>
      </c>
      <c r="K1581" s="3" t="s">
        <v>58</v>
      </c>
    </row>
    <row r="1582" spans="1:11" ht="42" customHeight="1">
      <c r="A1582" s="2" t="s">
        <v>3659</v>
      </c>
      <c r="B1582" s="2" t="s">
        <v>3659</v>
      </c>
      <c r="C1582" s="2" t="s">
        <v>17</v>
      </c>
      <c r="D1582" s="2" t="s">
        <v>18</v>
      </c>
      <c r="E1582" s="5" t="s">
        <v>662</v>
      </c>
      <c r="F1582" s="3" t="s">
        <v>663</v>
      </c>
      <c r="G1582" s="3" t="s">
        <v>2086</v>
      </c>
      <c r="H1582" s="2" t="s">
        <v>56</v>
      </c>
      <c r="I1582" s="2" t="s">
        <v>3660</v>
      </c>
      <c r="J1582" s="3" t="str">
        <f>HYPERLINK("https://www.boe.es/gazeta/dias/1831/05/28/pdfs/GMD-1831-66.pdf#page=2","Abrir facsímil")</f>
        <v>Abrir facsímil</v>
      </c>
      <c r="K1582" s="3" t="s">
        <v>58</v>
      </c>
    </row>
    <row r="1583" spans="1:11" ht="42" customHeight="1">
      <c r="A1583" s="2" t="s">
        <v>3661</v>
      </c>
      <c r="B1583" s="2" t="s">
        <v>3662</v>
      </c>
      <c r="C1583" s="2" t="s">
        <v>67</v>
      </c>
      <c r="D1583" s="2" t="s">
        <v>18</v>
      </c>
      <c r="E1583" s="5" t="s">
        <v>522</v>
      </c>
      <c r="F1583" s="3" t="s">
        <v>523</v>
      </c>
      <c r="G1583" s="3" t="s">
        <v>131</v>
      </c>
      <c r="H1583" s="2" t="s">
        <v>56</v>
      </c>
      <c r="I1583" s="2" t="s">
        <v>3663</v>
      </c>
      <c r="J1583" s="3" t="str">
        <f>HYPERLINK("https://www.boe.es/gazeta/dias/1831/09/27/pdfs/GMD-1831-119.pdf#page=6","Abrir facsímil")</f>
        <v>Abrir facsímil</v>
      </c>
      <c r="K1583" s="3" t="s">
        <v>58</v>
      </c>
    </row>
    <row r="1584" spans="1:11" ht="42" customHeight="1">
      <c r="A1584" s="2" t="s">
        <v>3664</v>
      </c>
      <c r="B1584" s="2" t="s">
        <v>3665</v>
      </c>
      <c r="C1584" s="2" t="s">
        <v>32</v>
      </c>
      <c r="D1584" s="2" t="s">
        <v>33</v>
      </c>
      <c r="E1584" s="5" t="s">
        <v>613</v>
      </c>
      <c r="F1584" s="3" t="s">
        <v>614</v>
      </c>
      <c r="G1584" s="3" t="s">
        <v>36</v>
      </c>
      <c r="H1584" s="2" t="s">
        <v>56</v>
      </c>
      <c r="I1584" s="2" t="s">
        <v>3666</v>
      </c>
      <c r="J1584" s="3" t="str">
        <f>HYPERLINK("https://www.boe.es/gazeta/dias/1831/06/21/pdfs/GMD-1831-76.pdf#page=1","Abrir facsímil")</f>
        <v>Abrir facsímil</v>
      </c>
      <c r="K1584" s="3" t="s">
        <v>58</v>
      </c>
    </row>
    <row r="1585" spans="1:11" ht="42" customHeight="1">
      <c r="A1585" s="2" t="s">
        <v>3667</v>
      </c>
      <c r="B1585" s="2" t="s">
        <v>3668</v>
      </c>
      <c r="C1585" s="2" t="s">
        <v>81</v>
      </c>
      <c r="D1585" s="2" t="s">
        <v>18</v>
      </c>
      <c r="E1585" s="5" t="s">
        <v>174</v>
      </c>
      <c r="F1585" s="3" t="s">
        <v>175</v>
      </c>
      <c r="G1585" s="3" t="s">
        <v>36</v>
      </c>
      <c r="H1585" s="2" t="s">
        <v>56</v>
      </c>
      <c r="I1585" s="2" t="s">
        <v>3669</v>
      </c>
      <c r="J1585" s="3" t="str">
        <f>HYPERLINK("https://www.boe.es/gazeta/dias/1831/01/18/pdfs/GMD-1831-8.pdf#page=1","Abrir facsímil")</f>
        <v>Abrir facsímil</v>
      </c>
      <c r="K1585" s="3" t="s">
        <v>58</v>
      </c>
    </row>
    <row r="1586" spans="1:11" ht="42" customHeight="1">
      <c r="A1586" s="2" t="s">
        <v>3670</v>
      </c>
      <c r="B1586" s="2" t="s">
        <v>3670</v>
      </c>
      <c r="C1586" s="2" t="s">
        <v>32</v>
      </c>
      <c r="D1586" s="2" t="s">
        <v>33</v>
      </c>
      <c r="E1586" s="5" t="s">
        <v>214</v>
      </c>
      <c r="F1586" s="3" t="s">
        <v>215</v>
      </c>
      <c r="G1586" s="3" t="s">
        <v>62</v>
      </c>
      <c r="H1586" s="2" t="s">
        <v>56</v>
      </c>
      <c r="I1586" s="2" t="s">
        <v>3671</v>
      </c>
      <c r="J1586" s="3" t="str">
        <f>HYPERLINK("https://www.boe.es/gazeta/dias/1831/03/31/pdfs/GMD-1831-41.pdf#page=2","Abrir facsímil")</f>
        <v>Abrir facsímil</v>
      </c>
      <c r="K1586" s="3" t="s">
        <v>58</v>
      </c>
    </row>
    <row r="1587" spans="1:11" ht="42" customHeight="1">
      <c r="A1587" s="2" t="s">
        <v>3672</v>
      </c>
      <c r="B1587" s="2" t="s">
        <v>3672</v>
      </c>
      <c r="C1587" s="2" t="s">
        <v>32</v>
      </c>
      <c r="D1587" s="2" t="s">
        <v>33</v>
      </c>
      <c r="E1587" s="5" t="s">
        <v>272</v>
      </c>
      <c r="F1587" s="3" t="s">
        <v>273</v>
      </c>
      <c r="G1587" s="3" t="s">
        <v>36</v>
      </c>
      <c r="H1587" s="2" t="s">
        <v>56</v>
      </c>
      <c r="I1587" s="2" t="s">
        <v>3673</v>
      </c>
      <c r="J1587" s="3" t="str">
        <f>HYPERLINK("https://www.boe.es/gazeta/dias/1831/06/28/pdfs/GMD-1831-79.pdf#page=1","Abrir facsímil")</f>
        <v>Abrir facsímil</v>
      </c>
      <c r="K1587" s="3" t="s">
        <v>58</v>
      </c>
    </row>
    <row r="1588" spans="1:11" ht="42" customHeight="1">
      <c r="A1588" s="2" t="s">
        <v>3674</v>
      </c>
      <c r="B1588" s="2" t="s">
        <v>3674</v>
      </c>
      <c r="C1588" s="2" t="s">
        <v>17</v>
      </c>
      <c r="D1588" s="2" t="s">
        <v>18</v>
      </c>
      <c r="E1588" s="5" t="s">
        <v>703</v>
      </c>
      <c r="F1588" s="3" t="s">
        <v>704</v>
      </c>
      <c r="G1588" s="3" t="s">
        <v>55</v>
      </c>
      <c r="H1588" s="2" t="s">
        <v>56</v>
      </c>
      <c r="I1588" s="2" t="s">
        <v>3675</v>
      </c>
      <c r="J1588" s="3" t="str">
        <f>HYPERLINK("https://www.boe.es/gazeta/dias/1831/09/24/pdfs/GMD-1831-118.pdf#page=3","Abrir facsímil")</f>
        <v>Abrir facsímil</v>
      </c>
      <c r="K1588" s="3" t="s">
        <v>58</v>
      </c>
    </row>
    <row r="1589" spans="1:11" ht="42" customHeight="1">
      <c r="A1589" s="2" t="s">
        <v>3676</v>
      </c>
      <c r="B1589" s="2" t="s">
        <v>3676</v>
      </c>
      <c r="C1589" s="2" t="s">
        <v>32</v>
      </c>
      <c r="D1589" s="2" t="s">
        <v>33</v>
      </c>
      <c r="E1589" s="5" t="s">
        <v>733</v>
      </c>
      <c r="F1589" s="3" t="s">
        <v>734</v>
      </c>
      <c r="G1589" s="3" t="s">
        <v>62</v>
      </c>
      <c r="H1589" s="2" t="s">
        <v>56</v>
      </c>
      <c r="I1589" s="2" t="s">
        <v>3677</v>
      </c>
      <c r="J1589" s="3" t="str">
        <f>HYPERLINK("https://www.boe.es/gazeta/dias/1831/05/26/pdfs/GMD-1831-65.pdf#page=2","Abrir facsímil")</f>
        <v>Abrir facsímil</v>
      </c>
      <c r="K1589" s="3" t="s">
        <v>58</v>
      </c>
    </row>
    <row r="1590" spans="1:11" ht="42" customHeight="1">
      <c r="A1590" s="2" t="s">
        <v>3678</v>
      </c>
      <c r="B1590" s="2" t="s">
        <v>3678</v>
      </c>
      <c r="C1590" s="2" t="s">
        <v>32</v>
      </c>
      <c r="D1590" s="2" t="s">
        <v>33</v>
      </c>
      <c r="E1590" s="5" t="s">
        <v>733</v>
      </c>
      <c r="F1590" s="3" t="s">
        <v>734</v>
      </c>
      <c r="G1590" s="3" t="s">
        <v>55</v>
      </c>
      <c r="H1590" s="2" t="s">
        <v>56</v>
      </c>
      <c r="I1590" s="2" t="s">
        <v>3679</v>
      </c>
      <c r="J1590" s="3" t="str">
        <f>HYPERLINK("https://www.boe.es/gazeta/dias/1831/05/26/pdfs/GMD-1831-65.pdf#page=3","Abrir facsímil")</f>
        <v>Abrir facsímil</v>
      </c>
      <c r="K1590" s="3" t="s">
        <v>58</v>
      </c>
    </row>
    <row r="1591" spans="1:11" ht="42" customHeight="1">
      <c r="A1591" s="2" t="s">
        <v>3680</v>
      </c>
      <c r="B1591" s="2" t="s">
        <v>3681</v>
      </c>
      <c r="C1591" s="2" t="s">
        <v>157</v>
      </c>
      <c r="D1591" s="2" t="s">
        <v>18</v>
      </c>
      <c r="E1591" s="5" t="s">
        <v>374</v>
      </c>
      <c r="F1591" s="3" t="s">
        <v>375</v>
      </c>
      <c r="G1591" s="3" t="s">
        <v>131</v>
      </c>
      <c r="H1591" s="2" t="s">
        <v>22</v>
      </c>
      <c r="I1591" s="2" t="s">
        <v>3682</v>
      </c>
      <c r="J1591" s="3" t="str">
        <f>HYPERLINK("https://www.boe.es/gazeta/dias/1831/10/11/pdfs/GMD-1831-125.pdf#page=6","Abrir facsímil")</f>
        <v>Abrir facsímil</v>
      </c>
      <c r="K1591" s="3" t="s">
        <v>24</v>
      </c>
    </row>
    <row r="1592" spans="1:11" ht="42" customHeight="1">
      <c r="A1592" s="2" t="s">
        <v>3683</v>
      </c>
      <c r="B1592" s="2" t="s">
        <v>3683</v>
      </c>
      <c r="C1592" s="2" t="s">
        <v>32</v>
      </c>
      <c r="D1592" s="2" t="s">
        <v>33</v>
      </c>
      <c r="E1592" s="5" t="s">
        <v>467</v>
      </c>
      <c r="F1592" s="3" t="s">
        <v>468</v>
      </c>
      <c r="G1592" s="3" t="s">
        <v>62</v>
      </c>
      <c r="H1592" s="2" t="s">
        <v>56</v>
      </c>
      <c r="I1592" s="2" t="s">
        <v>3684</v>
      </c>
      <c r="J1592" s="3" t="str">
        <f>HYPERLINK("https://www.boe.es/gazeta/dias/1831/09/17/pdfs/GMD-1831-115.pdf#page=2","Abrir facsímil")</f>
        <v>Abrir facsímil</v>
      </c>
      <c r="K1592" s="3" t="s">
        <v>58</v>
      </c>
    </row>
    <row r="1593" spans="1:11" ht="42" customHeight="1">
      <c r="A1593" s="2" t="s">
        <v>3685</v>
      </c>
      <c r="B1593" s="2" t="s">
        <v>3686</v>
      </c>
      <c r="C1593" s="2" t="s">
        <v>32</v>
      </c>
      <c r="D1593" s="2" t="s">
        <v>33</v>
      </c>
      <c r="E1593" s="5" t="s">
        <v>276</v>
      </c>
      <c r="F1593" s="3" t="s">
        <v>277</v>
      </c>
      <c r="G1593" s="3" t="s">
        <v>36</v>
      </c>
      <c r="H1593" s="2" t="s">
        <v>22</v>
      </c>
      <c r="I1593" s="2" t="s">
        <v>3687</v>
      </c>
      <c r="J1593" s="3" t="str">
        <f>HYPERLINK("https://www.boe.es/gazeta/dias/1831/10/13/pdfs/GMD-1831-126.pdf#page=1","Abrir facsímil")</f>
        <v>Abrir facsímil</v>
      </c>
      <c r="K1593" s="3" t="s">
        <v>24</v>
      </c>
    </row>
    <row r="1594" spans="1:11" ht="42" customHeight="1">
      <c r="A1594" s="2" t="s">
        <v>3688</v>
      </c>
      <c r="B1594" s="2" t="s">
        <v>3689</v>
      </c>
      <c r="C1594" s="2" t="s">
        <v>17</v>
      </c>
      <c r="D1594" s="2" t="s">
        <v>18</v>
      </c>
      <c r="E1594" s="5" t="s">
        <v>186</v>
      </c>
      <c r="F1594" s="3" t="s">
        <v>187</v>
      </c>
      <c r="G1594" s="3" t="s">
        <v>131</v>
      </c>
      <c r="H1594" s="2" t="s">
        <v>56</v>
      </c>
      <c r="I1594" s="2" t="s">
        <v>3690</v>
      </c>
      <c r="J1594" s="3" t="str">
        <f>HYPERLINK("https://www.boe.es/gazeta/dias/1831/10/08/pdfs/GMD-1831-124.pdf#page=6","Abrir facsímil")</f>
        <v>Abrir facsímil</v>
      </c>
      <c r="K1594" s="3" t="s">
        <v>58</v>
      </c>
    </row>
    <row r="1595" spans="1:11" ht="42" customHeight="1">
      <c r="A1595" s="2" t="s">
        <v>3691</v>
      </c>
      <c r="B1595" s="2" t="s">
        <v>3692</v>
      </c>
      <c r="C1595" s="2" t="s">
        <v>67</v>
      </c>
      <c r="D1595" s="2" t="s">
        <v>18</v>
      </c>
      <c r="E1595" s="5" t="s">
        <v>374</v>
      </c>
      <c r="F1595" s="3" t="s">
        <v>375</v>
      </c>
      <c r="G1595" s="3" t="s">
        <v>21</v>
      </c>
      <c r="H1595" s="2" t="s">
        <v>56</v>
      </c>
      <c r="I1595" s="2" t="s">
        <v>3693</v>
      </c>
      <c r="J1595" s="3" t="str">
        <f>HYPERLINK("https://www.boe.es/gazeta/dias/1831/10/11/pdfs/GMD-1831-125.pdf#page=4","Abrir facsímil")</f>
        <v>Abrir facsímil</v>
      </c>
      <c r="K1595" s="3" t="s">
        <v>58</v>
      </c>
    </row>
    <row r="1596" spans="1:11" ht="42" customHeight="1">
      <c r="A1596" s="2" t="s">
        <v>3694</v>
      </c>
      <c r="B1596" s="2" t="s">
        <v>3695</v>
      </c>
      <c r="C1596" s="2" t="s">
        <v>157</v>
      </c>
      <c r="D1596" s="2" t="s">
        <v>18</v>
      </c>
      <c r="E1596" s="5" t="s">
        <v>374</v>
      </c>
      <c r="F1596" s="3" t="s">
        <v>375</v>
      </c>
      <c r="G1596" s="3" t="s">
        <v>131</v>
      </c>
      <c r="H1596" s="2" t="s">
        <v>56</v>
      </c>
      <c r="I1596" s="2" t="s">
        <v>3696</v>
      </c>
      <c r="J1596" s="3" t="str">
        <f>HYPERLINK("https://www.boe.es/gazeta/dias/1831/10/11/pdfs/GMD-1831-125.pdf#page=6","Abrir facsímil")</f>
        <v>Abrir facsímil</v>
      </c>
      <c r="K1596" s="3" t="s">
        <v>58</v>
      </c>
    </row>
    <row r="1597" spans="1:11" ht="42" customHeight="1">
      <c r="A1597" s="2" t="s">
        <v>3697</v>
      </c>
      <c r="B1597" s="2" t="s">
        <v>3697</v>
      </c>
      <c r="C1597" s="2" t="s">
        <v>32</v>
      </c>
      <c r="D1597" s="2" t="s">
        <v>33</v>
      </c>
      <c r="E1597" s="5" t="s">
        <v>1606</v>
      </c>
      <c r="F1597" s="3" t="s">
        <v>1607</v>
      </c>
      <c r="G1597" s="3" t="s">
        <v>1883</v>
      </c>
      <c r="H1597" s="2" t="s">
        <v>56</v>
      </c>
      <c r="I1597" s="2" t="s">
        <v>3698</v>
      </c>
      <c r="J1597" s="3" t="str">
        <f>HYPERLINK("https://www.boe.es/gazeta/dias/1831/04/21/pdfs/GMD-1831-50.pdf#page=2","Abrir facsímil")</f>
        <v>Abrir facsímil</v>
      </c>
      <c r="K1597" s="3" t="s">
        <v>58</v>
      </c>
    </row>
    <row r="1598" spans="1:11" ht="42" customHeight="1">
      <c r="A1598" s="2" t="s">
        <v>3697</v>
      </c>
      <c r="B1598" s="2" t="s">
        <v>3697</v>
      </c>
      <c r="C1598" s="2" t="s">
        <v>67</v>
      </c>
      <c r="D1598" s="2" t="s">
        <v>18</v>
      </c>
      <c r="E1598" s="5" t="s">
        <v>493</v>
      </c>
      <c r="F1598" s="3" t="s">
        <v>494</v>
      </c>
      <c r="G1598" s="3" t="s">
        <v>62</v>
      </c>
      <c r="H1598" s="2" t="s">
        <v>56</v>
      </c>
      <c r="I1598" s="2" t="s">
        <v>3699</v>
      </c>
      <c r="J1598" s="3" t="str">
        <f>HYPERLINK("https://www.boe.es/gazeta/dias/1831/04/28/pdfs/GMD-1831-53.pdf#page=2","Abrir facsímil")</f>
        <v>Abrir facsímil</v>
      </c>
      <c r="K1598" s="3" t="s">
        <v>58</v>
      </c>
    </row>
    <row r="1599" spans="1:11" ht="42" customHeight="1">
      <c r="A1599" s="2" t="s">
        <v>3697</v>
      </c>
      <c r="B1599" s="2" t="s">
        <v>3697</v>
      </c>
      <c r="C1599" s="2" t="s">
        <v>17</v>
      </c>
      <c r="D1599" s="2" t="s">
        <v>18</v>
      </c>
      <c r="E1599" s="5" t="s">
        <v>423</v>
      </c>
      <c r="F1599" s="3" t="s">
        <v>424</v>
      </c>
      <c r="G1599" s="3" t="s">
        <v>36</v>
      </c>
      <c r="H1599" s="2" t="s">
        <v>56</v>
      </c>
      <c r="I1599" s="2" t="s">
        <v>3700</v>
      </c>
      <c r="J1599" s="3" t="str">
        <f>HYPERLINK("https://www.boe.es/gazeta/dias/1831/06/23/pdfs/GMD-1831-77.pdf#page=1","Abrir facsímil")</f>
        <v>Abrir facsímil</v>
      </c>
      <c r="K1599" s="3" t="s">
        <v>58</v>
      </c>
    </row>
    <row r="1600" spans="1:11" ht="42" customHeight="1">
      <c r="A1600" s="2" t="s">
        <v>3697</v>
      </c>
      <c r="B1600" s="2" t="s">
        <v>3697</v>
      </c>
      <c r="C1600" s="2" t="s">
        <v>32</v>
      </c>
      <c r="D1600" s="2" t="s">
        <v>33</v>
      </c>
      <c r="E1600" s="5" t="s">
        <v>322</v>
      </c>
      <c r="F1600" s="3" t="s">
        <v>323</v>
      </c>
      <c r="G1600" s="3" t="s">
        <v>3701</v>
      </c>
      <c r="H1600" s="2" t="s">
        <v>56</v>
      </c>
      <c r="I1600" s="2" t="s">
        <v>3702</v>
      </c>
      <c r="J1600" s="3" t="str">
        <f>HYPERLINK("https://www.boe.es/gazeta/dias/1831/07/16/pdfs/GMD-1831-87.pdf#page=2","Abrir facsímil")</f>
        <v>Abrir facsímil</v>
      </c>
      <c r="K1600" s="3" t="s">
        <v>58</v>
      </c>
    </row>
    <row r="1601" spans="1:11" ht="42" customHeight="1">
      <c r="A1601" s="2" t="s">
        <v>3697</v>
      </c>
      <c r="B1601" s="2" t="s">
        <v>3697</v>
      </c>
      <c r="C1601" s="2" t="s">
        <v>17</v>
      </c>
      <c r="D1601" s="2" t="s">
        <v>18</v>
      </c>
      <c r="E1601" s="5" t="s">
        <v>201</v>
      </c>
      <c r="F1601" s="3" t="s">
        <v>202</v>
      </c>
      <c r="G1601" s="3" t="s">
        <v>266</v>
      </c>
      <c r="H1601" s="2" t="s">
        <v>56</v>
      </c>
      <c r="I1601" s="2" t="s">
        <v>3703</v>
      </c>
      <c r="J1601" s="3" t="str">
        <f>HYPERLINK("https://www.boe.es/gazeta/dias/1831/07/23/pdfs/GMD-1831-90.pdf#page=5","Abrir facsímil")</f>
        <v>Abrir facsímil</v>
      </c>
      <c r="K1601" s="3" t="s">
        <v>58</v>
      </c>
    </row>
    <row r="1602" spans="1:11" ht="42" customHeight="1">
      <c r="A1602" s="2" t="s">
        <v>3704</v>
      </c>
      <c r="B1602" s="2" t="s">
        <v>3704</v>
      </c>
      <c r="C1602" s="2" t="s">
        <v>81</v>
      </c>
      <c r="D1602" s="2" t="s">
        <v>18</v>
      </c>
      <c r="E1602" s="5" t="s">
        <v>347</v>
      </c>
      <c r="F1602" s="3" t="s">
        <v>348</v>
      </c>
      <c r="G1602" s="3" t="s">
        <v>1036</v>
      </c>
      <c r="H1602" s="2" t="s">
        <v>56</v>
      </c>
      <c r="I1602" s="2" t="s">
        <v>3705</v>
      </c>
      <c r="J1602" s="3" t="str">
        <f>HYPERLINK("https://www.boe.es/gazeta/dias/1831/07/07/pdfs/GMD-1831-83.pdf#page=2","Abrir facsímil")</f>
        <v>Abrir facsímil</v>
      </c>
      <c r="K1602" s="3" t="s">
        <v>58</v>
      </c>
    </row>
    <row r="1603" spans="1:11" ht="42" customHeight="1">
      <c r="A1603" s="2" t="s">
        <v>3706</v>
      </c>
      <c r="B1603" s="2" t="s">
        <v>3707</v>
      </c>
      <c r="C1603" s="2" t="s">
        <v>32</v>
      </c>
      <c r="D1603" s="2" t="s">
        <v>33</v>
      </c>
      <c r="E1603" s="5" t="s">
        <v>522</v>
      </c>
      <c r="F1603" s="3" t="s">
        <v>523</v>
      </c>
      <c r="G1603" s="3" t="s">
        <v>131</v>
      </c>
      <c r="H1603" s="2" t="s">
        <v>56</v>
      </c>
      <c r="I1603" s="2" t="s">
        <v>3708</v>
      </c>
      <c r="J1603" s="3" t="str">
        <f>HYPERLINK("https://www.boe.es/gazeta/dias/1831/09/27/pdfs/GMD-1831-119.pdf#page=6","Abrir facsímil")</f>
        <v>Abrir facsímil</v>
      </c>
      <c r="K1603" s="3" t="s">
        <v>58</v>
      </c>
    </row>
    <row r="1604" spans="1:11" ht="42" customHeight="1">
      <c r="A1604" s="2" t="s">
        <v>3709</v>
      </c>
      <c r="B1604" s="2" t="s">
        <v>3710</v>
      </c>
      <c r="C1604" s="2" t="s">
        <v>81</v>
      </c>
      <c r="D1604" s="2" t="s">
        <v>18</v>
      </c>
      <c r="E1604" s="5" t="s">
        <v>259</v>
      </c>
      <c r="F1604" s="3" t="s">
        <v>260</v>
      </c>
      <c r="G1604" s="3" t="s">
        <v>21</v>
      </c>
      <c r="H1604" s="2" t="s">
        <v>56</v>
      </c>
      <c r="I1604" s="2" t="s">
        <v>3711</v>
      </c>
      <c r="J1604" s="3" t="str">
        <f>HYPERLINK("https://www.boe.es/gazeta/dias/1831/11/03/pdfs/GMD-1831-135.pdf#page=4","Abrir facsímil")</f>
        <v>Abrir facsímil</v>
      </c>
      <c r="K1604" s="3" t="s">
        <v>58</v>
      </c>
    </row>
    <row r="1605" spans="1:11" ht="42" customHeight="1">
      <c r="A1605" s="2" t="s">
        <v>3709</v>
      </c>
      <c r="B1605" s="2" t="s">
        <v>3710</v>
      </c>
      <c r="C1605" s="2" t="s">
        <v>81</v>
      </c>
      <c r="D1605" s="2" t="s">
        <v>18</v>
      </c>
      <c r="E1605" s="5" t="s">
        <v>369</v>
      </c>
      <c r="F1605" s="3" t="s">
        <v>370</v>
      </c>
      <c r="G1605" s="3" t="s">
        <v>21</v>
      </c>
      <c r="H1605" s="2" t="s">
        <v>56</v>
      </c>
      <c r="I1605" s="2" t="s">
        <v>3712</v>
      </c>
      <c r="J1605" s="3" t="str">
        <f>HYPERLINK("https://www.boe.es/gazeta/dias/1831/12/27/pdfs/GMD-1831-160.pdf#page=4","Abrir facsímil")</f>
        <v>Abrir facsímil</v>
      </c>
      <c r="K1605" s="3" t="s">
        <v>58</v>
      </c>
    </row>
    <row r="1606" spans="1:11" ht="42" customHeight="1">
      <c r="A1606" s="2" t="s">
        <v>3713</v>
      </c>
      <c r="B1606" s="2" t="s">
        <v>3713</v>
      </c>
      <c r="C1606" s="2" t="s">
        <v>67</v>
      </c>
      <c r="D1606" s="2" t="s">
        <v>18</v>
      </c>
      <c r="E1606" s="5" t="s">
        <v>1031</v>
      </c>
      <c r="F1606" s="3" t="s">
        <v>1032</v>
      </c>
      <c r="G1606" s="3" t="s">
        <v>36</v>
      </c>
      <c r="H1606" s="2" t="s">
        <v>56</v>
      </c>
      <c r="I1606" s="2" t="s">
        <v>3714</v>
      </c>
      <c r="J1606" s="3" t="str">
        <f>HYPERLINK("https://www.boe.es/gazeta/dias/1831/05/10/pdfs/GMD-1831-58.pdf#page=1","Abrir facsímil")</f>
        <v>Abrir facsímil</v>
      </c>
      <c r="K1606" s="3" t="s">
        <v>58</v>
      </c>
    </row>
    <row r="1607" spans="1:11" ht="42" customHeight="1">
      <c r="A1607" s="2" t="s">
        <v>3715</v>
      </c>
      <c r="B1607" s="2" t="s">
        <v>3715</v>
      </c>
      <c r="C1607" s="2" t="s">
        <v>157</v>
      </c>
      <c r="D1607" s="2" t="s">
        <v>18</v>
      </c>
      <c r="E1607" s="5" t="s">
        <v>969</v>
      </c>
      <c r="F1607" s="3" t="s">
        <v>970</v>
      </c>
      <c r="G1607" s="3" t="s">
        <v>21</v>
      </c>
      <c r="H1607" s="2" t="s">
        <v>56</v>
      </c>
      <c r="I1607" s="2" t="s">
        <v>3716</v>
      </c>
      <c r="J1607" s="3" t="str">
        <f>HYPERLINK("https://www.boe.es/gazeta/dias/1831/02/24/pdfs/GMD-1831-24.pdf#page=4","Abrir facsímil")</f>
        <v>Abrir facsímil</v>
      </c>
      <c r="K1607" s="3" t="s">
        <v>58</v>
      </c>
    </row>
    <row r="1608" spans="1:11" ht="42" customHeight="1">
      <c r="A1608" s="2" t="s">
        <v>3715</v>
      </c>
      <c r="B1608" s="2" t="s">
        <v>3715</v>
      </c>
      <c r="C1608" s="2" t="s">
        <v>17</v>
      </c>
      <c r="D1608" s="2" t="s">
        <v>18</v>
      </c>
      <c r="E1608" s="5" t="s">
        <v>1606</v>
      </c>
      <c r="F1608" s="3" t="s">
        <v>1607</v>
      </c>
      <c r="G1608" s="3" t="s">
        <v>1883</v>
      </c>
      <c r="H1608" s="2" t="s">
        <v>56</v>
      </c>
      <c r="I1608" s="2" t="s">
        <v>3717</v>
      </c>
      <c r="J1608" s="3" t="str">
        <f>HYPERLINK("https://www.boe.es/gazeta/dias/1831/04/21/pdfs/GMD-1831-50.pdf#page=2","Abrir facsímil")</f>
        <v>Abrir facsímil</v>
      </c>
      <c r="K1608" s="3" t="s">
        <v>58</v>
      </c>
    </row>
    <row r="1609" spans="1:11" ht="42" customHeight="1">
      <c r="A1609" s="2" t="s">
        <v>3715</v>
      </c>
      <c r="B1609" s="2" t="s">
        <v>3715</v>
      </c>
      <c r="C1609" s="2" t="s">
        <v>17</v>
      </c>
      <c r="D1609" s="2" t="s">
        <v>18</v>
      </c>
      <c r="E1609" s="5" t="s">
        <v>1031</v>
      </c>
      <c r="F1609" s="3" t="s">
        <v>1032</v>
      </c>
      <c r="G1609" s="3" t="s">
        <v>36</v>
      </c>
      <c r="H1609" s="2" t="s">
        <v>56</v>
      </c>
      <c r="I1609" s="2" t="s">
        <v>3718</v>
      </c>
      <c r="J1609" s="3" t="str">
        <f>HYPERLINK("https://www.boe.es/gazeta/dias/1831/05/10/pdfs/GMD-1831-58.pdf#page=1","Abrir facsímil")</f>
        <v>Abrir facsímil</v>
      </c>
      <c r="K1609" s="3" t="s">
        <v>58</v>
      </c>
    </row>
    <row r="1610" spans="1:11" ht="42" customHeight="1">
      <c r="A1610" s="2" t="s">
        <v>3715</v>
      </c>
      <c r="B1610" s="2" t="s">
        <v>3715</v>
      </c>
      <c r="C1610" s="2" t="s">
        <v>32</v>
      </c>
      <c r="D1610" s="2" t="s">
        <v>33</v>
      </c>
      <c r="E1610" s="5" t="s">
        <v>1562</v>
      </c>
      <c r="F1610" s="3" t="s">
        <v>1563</v>
      </c>
      <c r="G1610" s="3" t="s">
        <v>55</v>
      </c>
      <c r="H1610" s="2" t="s">
        <v>56</v>
      </c>
      <c r="I1610" s="2" t="s">
        <v>3719</v>
      </c>
      <c r="J1610" s="3" t="str">
        <f>HYPERLINK("https://www.boe.es/gazeta/dias/1831/05/17/pdfs/GMD-1831-61.pdf#page=3","Abrir facsímil")</f>
        <v>Abrir facsímil</v>
      </c>
      <c r="K1610" s="3" t="s">
        <v>58</v>
      </c>
    </row>
    <row r="1611" spans="1:11" ht="42" customHeight="1">
      <c r="A1611" s="2" t="s">
        <v>3715</v>
      </c>
      <c r="B1611" s="2" t="s">
        <v>3715</v>
      </c>
      <c r="C1611" s="2" t="s">
        <v>17</v>
      </c>
      <c r="D1611" s="2" t="s">
        <v>18</v>
      </c>
      <c r="E1611" s="5" t="s">
        <v>1541</v>
      </c>
      <c r="F1611" s="3" t="s">
        <v>1542</v>
      </c>
      <c r="G1611" s="3" t="s">
        <v>55</v>
      </c>
      <c r="H1611" s="2" t="s">
        <v>56</v>
      </c>
      <c r="I1611" s="2" t="s">
        <v>3720</v>
      </c>
      <c r="J1611" s="3" t="str">
        <f>HYPERLINK("https://www.boe.es/gazeta/dias/1831/05/21/pdfs/GMD-1831-63.pdf#page=3","Abrir facsímil")</f>
        <v>Abrir facsímil</v>
      </c>
      <c r="K1611" s="3" t="s">
        <v>58</v>
      </c>
    </row>
    <row r="1612" spans="1:11" ht="42" customHeight="1">
      <c r="A1612" s="2" t="s">
        <v>3715</v>
      </c>
      <c r="B1612" s="2" t="s">
        <v>3715</v>
      </c>
      <c r="C1612" s="2" t="s">
        <v>32</v>
      </c>
      <c r="D1612" s="2" t="s">
        <v>33</v>
      </c>
      <c r="E1612" s="5" t="s">
        <v>1225</v>
      </c>
      <c r="F1612" s="3" t="s">
        <v>1226</v>
      </c>
      <c r="G1612" s="3" t="s">
        <v>55</v>
      </c>
      <c r="H1612" s="2" t="s">
        <v>56</v>
      </c>
      <c r="I1612" s="2" t="s">
        <v>3721</v>
      </c>
      <c r="J1612" s="3" t="str">
        <f>HYPERLINK("https://www.boe.es/gazeta/dias/1831/05/24/pdfs/GMD-1831-64.pdf#page=3","Abrir facsímil")</f>
        <v>Abrir facsímil</v>
      </c>
      <c r="K1612" s="3" t="s">
        <v>58</v>
      </c>
    </row>
    <row r="1613" spans="1:11" ht="42" customHeight="1">
      <c r="A1613" s="2" t="s">
        <v>3715</v>
      </c>
      <c r="B1613" s="2" t="s">
        <v>3715</v>
      </c>
      <c r="C1613" s="2" t="s">
        <v>17</v>
      </c>
      <c r="D1613" s="2" t="s">
        <v>18</v>
      </c>
      <c r="E1613" s="5" t="s">
        <v>937</v>
      </c>
      <c r="F1613" s="3" t="s">
        <v>938</v>
      </c>
      <c r="G1613" s="3" t="s">
        <v>988</v>
      </c>
      <c r="H1613" s="2" t="s">
        <v>56</v>
      </c>
      <c r="I1613" s="2" t="s">
        <v>3722</v>
      </c>
      <c r="J1613" s="3" t="str">
        <f>HYPERLINK("https://www.boe.es/gazeta/dias/1831/06/02/pdfs/GMD-1831-68.pdf#page=2","Abrir facsímil")</f>
        <v>Abrir facsímil</v>
      </c>
      <c r="K1613" s="3" t="s">
        <v>58</v>
      </c>
    </row>
    <row r="1614" spans="1:11" ht="42" customHeight="1">
      <c r="A1614" s="2" t="s">
        <v>3715</v>
      </c>
      <c r="B1614" s="2" t="s">
        <v>3715</v>
      </c>
      <c r="C1614" s="2" t="s">
        <v>81</v>
      </c>
      <c r="D1614" s="2" t="s">
        <v>18</v>
      </c>
      <c r="E1614" s="5" t="s">
        <v>670</v>
      </c>
      <c r="F1614" s="3" t="s">
        <v>671</v>
      </c>
      <c r="G1614" s="3" t="s">
        <v>55</v>
      </c>
      <c r="H1614" s="2" t="s">
        <v>56</v>
      </c>
      <c r="I1614" s="2" t="s">
        <v>3723</v>
      </c>
      <c r="J1614" s="3" t="str">
        <f>HYPERLINK("https://www.boe.es/gazeta/dias/1831/06/09/pdfs/GMD-1831-71.pdf#page=3","Abrir facsímil")</f>
        <v>Abrir facsímil</v>
      </c>
      <c r="K1614" s="3" t="s">
        <v>58</v>
      </c>
    </row>
    <row r="1615" spans="1:11" ht="42" customHeight="1">
      <c r="A1615" s="2" t="s">
        <v>3715</v>
      </c>
      <c r="B1615" s="2" t="s">
        <v>3715</v>
      </c>
      <c r="C1615" s="2" t="s">
        <v>32</v>
      </c>
      <c r="D1615" s="2" t="s">
        <v>33</v>
      </c>
      <c r="E1615" s="5" t="s">
        <v>151</v>
      </c>
      <c r="F1615" s="3" t="s">
        <v>152</v>
      </c>
      <c r="G1615" s="3" t="s">
        <v>36</v>
      </c>
      <c r="H1615" s="2" t="s">
        <v>56</v>
      </c>
      <c r="I1615" s="2" t="s">
        <v>3724</v>
      </c>
      <c r="J1615" s="3" t="str">
        <f>HYPERLINK("https://www.boe.es/gazeta/dias/1831/06/14/pdfs/GMD-1831-73.pdf#page=1","Abrir facsímil")</f>
        <v>Abrir facsímil</v>
      </c>
      <c r="K1615" s="3" t="s">
        <v>58</v>
      </c>
    </row>
    <row r="1616" spans="1:11" ht="42" customHeight="1">
      <c r="A1616" s="2" t="s">
        <v>3715</v>
      </c>
      <c r="B1616" s="2" t="s">
        <v>3715</v>
      </c>
      <c r="C1616" s="2" t="s">
        <v>51</v>
      </c>
      <c r="D1616" s="2" t="s">
        <v>52</v>
      </c>
      <c r="E1616" s="5" t="s">
        <v>2920</v>
      </c>
      <c r="F1616" s="3" t="s">
        <v>2921</v>
      </c>
      <c r="G1616" s="3" t="s">
        <v>36</v>
      </c>
      <c r="H1616" s="2" t="s">
        <v>56</v>
      </c>
      <c r="I1616" s="2" t="s">
        <v>3725</v>
      </c>
      <c r="J1616" s="3" t="str">
        <f>HYPERLINK("https://www.boe.es/gazeta/dias/1831/06/16/pdfs/GMD-1831-74.pdf#page=1","Abrir facsímil")</f>
        <v>Abrir facsímil</v>
      </c>
      <c r="K1616" s="3" t="s">
        <v>58</v>
      </c>
    </row>
    <row r="1617" spans="1:11" ht="42" customHeight="1">
      <c r="A1617" s="2" t="s">
        <v>3715</v>
      </c>
      <c r="B1617" s="2" t="s">
        <v>3715</v>
      </c>
      <c r="C1617" s="2" t="s">
        <v>17</v>
      </c>
      <c r="D1617" s="2" t="s">
        <v>18</v>
      </c>
      <c r="E1617" s="5" t="s">
        <v>361</v>
      </c>
      <c r="F1617" s="3" t="s">
        <v>362</v>
      </c>
      <c r="G1617" s="3" t="s">
        <v>55</v>
      </c>
      <c r="H1617" s="2" t="s">
        <v>56</v>
      </c>
      <c r="I1617" s="2" t="s">
        <v>3726</v>
      </c>
      <c r="J1617" s="3" t="str">
        <f>HYPERLINK("https://www.boe.es/gazeta/dias/1831/06/18/pdfs/GMD-1831-75.pdf#page=3","Abrir facsímil")</f>
        <v>Abrir facsímil</v>
      </c>
      <c r="K1617" s="3" t="s">
        <v>58</v>
      </c>
    </row>
    <row r="1618" spans="1:11" ht="42" customHeight="1">
      <c r="A1618" s="2" t="s">
        <v>3715</v>
      </c>
      <c r="B1618" s="2" t="s">
        <v>3715</v>
      </c>
      <c r="C1618" s="2" t="s">
        <v>32</v>
      </c>
      <c r="D1618" s="2" t="s">
        <v>33</v>
      </c>
      <c r="E1618" s="5" t="s">
        <v>613</v>
      </c>
      <c r="F1618" s="3" t="s">
        <v>614</v>
      </c>
      <c r="G1618" s="3" t="s">
        <v>1741</v>
      </c>
      <c r="H1618" s="2" t="s">
        <v>56</v>
      </c>
      <c r="I1618" s="2" t="s">
        <v>3727</v>
      </c>
      <c r="J1618" s="3" t="str">
        <f>HYPERLINK("https://www.boe.es/gazeta/dias/1831/06/21/pdfs/GMD-1831-76.pdf#page=2","Abrir facsímil")</f>
        <v>Abrir facsímil</v>
      </c>
      <c r="K1618" s="3" t="s">
        <v>58</v>
      </c>
    </row>
    <row r="1619" spans="1:11" ht="42" customHeight="1">
      <c r="A1619" s="2" t="s">
        <v>3715</v>
      </c>
      <c r="B1619" s="2" t="s">
        <v>3715</v>
      </c>
      <c r="C1619" s="2" t="s">
        <v>81</v>
      </c>
      <c r="D1619" s="2" t="s">
        <v>18</v>
      </c>
      <c r="E1619" s="5" t="s">
        <v>423</v>
      </c>
      <c r="F1619" s="3" t="s">
        <v>424</v>
      </c>
      <c r="G1619" s="3" t="s">
        <v>425</v>
      </c>
      <c r="H1619" s="2" t="s">
        <v>56</v>
      </c>
      <c r="I1619" s="2" t="s">
        <v>3728</v>
      </c>
      <c r="J1619" s="3" t="str">
        <f>HYPERLINK("https://www.boe.es/gazeta/dias/1831/06/23/pdfs/GMD-1831-77.pdf#page=2","Abrir facsímil")</f>
        <v>Abrir facsímil</v>
      </c>
      <c r="K1619" s="3" t="s">
        <v>58</v>
      </c>
    </row>
    <row r="1620" spans="1:11" ht="42" customHeight="1">
      <c r="A1620" s="2" t="s">
        <v>3715</v>
      </c>
      <c r="B1620" s="2" t="s">
        <v>3715</v>
      </c>
      <c r="C1620" s="2" t="s">
        <v>17</v>
      </c>
      <c r="D1620" s="2" t="s">
        <v>18</v>
      </c>
      <c r="E1620" s="5" t="s">
        <v>239</v>
      </c>
      <c r="F1620" s="3" t="s">
        <v>240</v>
      </c>
      <c r="G1620" s="3" t="s">
        <v>62</v>
      </c>
      <c r="H1620" s="2" t="s">
        <v>56</v>
      </c>
      <c r="I1620" s="2" t="s">
        <v>3729</v>
      </c>
      <c r="J1620" s="3" t="str">
        <f>HYPERLINK("https://www.boe.es/gazeta/dias/1831/06/30/pdfs/GMD-1831-80.pdf#page=2","Abrir facsímil")</f>
        <v>Abrir facsímil</v>
      </c>
      <c r="K1620" s="3" t="s">
        <v>58</v>
      </c>
    </row>
    <row r="1621" spans="1:11" ht="42" customHeight="1">
      <c r="A1621" s="2" t="s">
        <v>3715</v>
      </c>
      <c r="B1621" s="2" t="s">
        <v>3715</v>
      </c>
      <c r="C1621" s="2" t="s">
        <v>32</v>
      </c>
      <c r="D1621" s="2" t="s">
        <v>33</v>
      </c>
      <c r="E1621" s="5" t="s">
        <v>105</v>
      </c>
      <c r="F1621" s="3" t="s">
        <v>106</v>
      </c>
      <c r="G1621" s="3" t="s">
        <v>55</v>
      </c>
      <c r="H1621" s="2" t="s">
        <v>56</v>
      </c>
      <c r="I1621" s="2" t="s">
        <v>3730</v>
      </c>
      <c r="J1621" s="3" t="str">
        <f>HYPERLINK("https://www.boe.es/gazeta/dias/1831/07/05/pdfs/GMD-1831-82.pdf#page=3","Abrir facsímil")</f>
        <v>Abrir facsímil</v>
      </c>
      <c r="K1621" s="3" t="s">
        <v>58</v>
      </c>
    </row>
    <row r="1622" spans="1:11" ht="42" customHeight="1">
      <c r="A1622" s="2" t="s">
        <v>3715</v>
      </c>
      <c r="B1622" s="2" t="s">
        <v>3715</v>
      </c>
      <c r="C1622" s="2" t="s">
        <v>40</v>
      </c>
      <c r="D1622" s="2" t="s">
        <v>18</v>
      </c>
      <c r="E1622" s="5" t="s">
        <v>347</v>
      </c>
      <c r="F1622" s="3" t="s">
        <v>348</v>
      </c>
      <c r="G1622" s="3" t="s">
        <v>1036</v>
      </c>
      <c r="H1622" s="2" t="s">
        <v>56</v>
      </c>
      <c r="I1622" s="2" t="s">
        <v>3731</v>
      </c>
      <c r="J1622" s="3" t="str">
        <f>HYPERLINK("https://www.boe.es/gazeta/dias/1831/07/07/pdfs/GMD-1831-83.pdf#page=2","Abrir facsímil")</f>
        <v>Abrir facsímil</v>
      </c>
      <c r="K1622" s="3" t="s">
        <v>58</v>
      </c>
    </row>
    <row r="1623" spans="1:11" ht="42" customHeight="1">
      <c r="A1623" s="2" t="s">
        <v>3715</v>
      </c>
      <c r="B1623" s="2" t="s">
        <v>3715</v>
      </c>
      <c r="C1623" s="2" t="s">
        <v>17</v>
      </c>
      <c r="D1623" s="2" t="s">
        <v>18</v>
      </c>
      <c r="E1623" s="5" t="s">
        <v>41</v>
      </c>
      <c r="F1623" s="3" t="s">
        <v>42</v>
      </c>
      <c r="G1623" s="3" t="s">
        <v>62</v>
      </c>
      <c r="H1623" s="2" t="s">
        <v>56</v>
      </c>
      <c r="I1623" s="2" t="s">
        <v>3732</v>
      </c>
      <c r="J1623" s="3" t="str">
        <f>HYPERLINK("https://www.boe.es/gazeta/dias/1831/07/14/pdfs/GMD-1831-86.pdf#page=2","Abrir facsímil")</f>
        <v>Abrir facsímil</v>
      </c>
      <c r="K1623" s="3" t="s">
        <v>58</v>
      </c>
    </row>
    <row r="1624" spans="1:11" ht="42" customHeight="1">
      <c r="A1624" s="2" t="s">
        <v>3715</v>
      </c>
      <c r="B1624" s="2" t="s">
        <v>3715</v>
      </c>
      <c r="C1624" s="2" t="s">
        <v>17</v>
      </c>
      <c r="D1624" s="2" t="s">
        <v>18</v>
      </c>
      <c r="E1624" s="5" t="s">
        <v>41</v>
      </c>
      <c r="F1624" s="3" t="s">
        <v>42</v>
      </c>
      <c r="G1624" s="3" t="s">
        <v>55</v>
      </c>
      <c r="H1624" s="2" t="s">
        <v>56</v>
      </c>
      <c r="I1624" s="2" t="s">
        <v>3733</v>
      </c>
      <c r="J1624" s="3" t="str">
        <f>HYPERLINK("https://www.boe.es/gazeta/dias/1831/07/14/pdfs/GMD-1831-86.pdf#page=3","Abrir facsímil")</f>
        <v>Abrir facsímil</v>
      </c>
      <c r="K1624" s="3" t="s">
        <v>58</v>
      </c>
    </row>
    <row r="1625" spans="1:11" ht="42" customHeight="1">
      <c r="A1625" s="2" t="s">
        <v>3715</v>
      </c>
      <c r="B1625" s="2" t="s">
        <v>3715</v>
      </c>
      <c r="C1625" s="2" t="s">
        <v>51</v>
      </c>
      <c r="D1625" s="2" t="s">
        <v>52</v>
      </c>
      <c r="E1625" s="5" t="s">
        <v>322</v>
      </c>
      <c r="F1625" s="3" t="s">
        <v>323</v>
      </c>
      <c r="G1625" s="3" t="s">
        <v>3701</v>
      </c>
      <c r="H1625" s="2" t="s">
        <v>56</v>
      </c>
      <c r="I1625" s="2" t="s">
        <v>3734</v>
      </c>
      <c r="J1625" s="3" t="str">
        <f>HYPERLINK("https://www.boe.es/gazeta/dias/1831/07/16/pdfs/GMD-1831-87.pdf#page=2","Abrir facsímil")</f>
        <v>Abrir facsímil</v>
      </c>
      <c r="K1625" s="3" t="s">
        <v>58</v>
      </c>
    </row>
    <row r="1626" spans="1:11" ht="42" customHeight="1">
      <c r="A1626" s="2" t="s">
        <v>3715</v>
      </c>
      <c r="B1626" s="2" t="s">
        <v>3715</v>
      </c>
      <c r="C1626" s="2" t="s">
        <v>40</v>
      </c>
      <c r="D1626" s="2" t="s">
        <v>18</v>
      </c>
      <c r="E1626" s="5" t="s">
        <v>322</v>
      </c>
      <c r="F1626" s="3" t="s">
        <v>323</v>
      </c>
      <c r="G1626" s="3" t="s">
        <v>36</v>
      </c>
      <c r="H1626" s="2" t="s">
        <v>56</v>
      </c>
      <c r="I1626" s="2" t="s">
        <v>3735</v>
      </c>
      <c r="J1626" s="3" t="str">
        <f>HYPERLINK("https://www.boe.es/gazeta/dias/1831/07/16/pdfs/GMD-1831-87.pdf#page=1","Abrir facsímil")</f>
        <v>Abrir facsímil</v>
      </c>
      <c r="K1626" s="3" t="s">
        <v>58</v>
      </c>
    </row>
    <row r="1627" spans="1:11" ht="42" customHeight="1">
      <c r="A1627" s="2" t="s">
        <v>3715</v>
      </c>
      <c r="B1627" s="2" t="s">
        <v>3715</v>
      </c>
      <c r="C1627" s="2" t="s">
        <v>40</v>
      </c>
      <c r="D1627" s="2" t="s">
        <v>18</v>
      </c>
      <c r="E1627" s="5" t="s">
        <v>1416</v>
      </c>
      <c r="F1627" s="3" t="s">
        <v>1417</v>
      </c>
      <c r="G1627" s="3" t="s">
        <v>55</v>
      </c>
      <c r="H1627" s="2" t="s">
        <v>56</v>
      </c>
      <c r="I1627" s="2" t="s">
        <v>3736</v>
      </c>
      <c r="J1627" s="3" t="str">
        <f>HYPERLINK("https://www.boe.es/gazeta/dias/1831/07/19/pdfs/GMD-1831-88.pdf#page=3","Abrir facsímil")</f>
        <v>Abrir facsímil</v>
      </c>
      <c r="K1627" s="3" t="s">
        <v>58</v>
      </c>
    </row>
    <row r="1628" spans="1:11" ht="42" customHeight="1">
      <c r="A1628" s="2" t="s">
        <v>3715</v>
      </c>
      <c r="B1628" s="2" t="s">
        <v>3715</v>
      </c>
      <c r="C1628" s="2" t="s">
        <v>67</v>
      </c>
      <c r="D1628" s="2" t="s">
        <v>18</v>
      </c>
      <c r="E1628" s="5" t="s">
        <v>480</v>
      </c>
      <c r="F1628" s="3" t="s">
        <v>481</v>
      </c>
      <c r="G1628" s="3" t="s">
        <v>991</v>
      </c>
      <c r="H1628" s="2" t="s">
        <v>56</v>
      </c>
      <c r="I1628" s="2" t="s">
        <v>3737</v>
      </c>
      <c r="J1628" s="3" t="str">
        <f>HYPERLINK("https://www.boe.es/gazeta/dias/1831/07/21/pdfs/GMD-1831-89.pdf#page=2","Abrir facsímil")</f>
        <v>Abrir facsímil</v>
      </c>
      <c r="K1628" s="3" t="s">
        <v>58</v>
      </c>
    </row>
    <row r="1629" spans="1:11" ht="42" customHeight="1">
      <c r="A1629" s="2" t="s">
        <v>3715</v>
      </c>
      <c r="B1629" s="2" t="s">
        <v>3715</v>
      </c>
      <c r="C1629" s="2" t="s">
        <v>17</v>
      </c>
      <c r="D1629" s="2" t="s">
        <v>18</v>
      </c>
      <c r="E1629" s="5" t="s">
        <v>480</v>
      </c>
      <c r="F1629" s="3" t="s">
        <v>481</v>
      </c>
      <c r="G1629" s="3" t="s">
        <v>55</v>
      </c>
      <c r="H1629" s="2" t="s">
        <v>56</v>
      </c>
      <c r="I1629" s="2" t="s">
        <v>3738</v>
      </c>
      <c r="J1629" s="3" t="str">
        <f>HYPERLINK("https://www.boe.es/gazeta/dias/1831/07/21/pdfs/GMD-1831-89.pdf#page=3","Abrir facsímil")</f>
        <v>Abrir facsímil</v>
      </c>
      <c r="K1629" s="3" t="s">
        <v>58</v>
      </c>
    </row>
    <row r="1630" spans="1:11" ht="42" customHeight="1">
      <c r="A1630" s="2" t="s">
        <v>3715</v>
      </c>
      <c r="B1630" s="2" t="s">
        <v>3715</v>
      </c>
      <c r="C1630" s="2" t="s">
        <v>32</v>
      </c>
      <c r="D1630" s="2" t="s">
        <v>33</v>
      </c>
      <c r="E1630" s="5" t="s">
        <v>201</v>
      </c>
      <c r="F1630" s="3" t="s">
        <v>202</v>
      </c>
      <c r="G1630" s="3" t="s">
        <v>62</v>
      </c>
      <c r="H1630" s="2" t="s">
        <v>56</v>
      </c>
      <c r="I1630" s="2" t="s">
        <v>3739</v>
      </c>
      <c r="J1630" s="3" t="str">
        <f>HYPERLINK("https://www.boe.es/gazeta/dias/1831/07/23/pdfs/GMD-1831-90.pdf#page=2","Abrir facsímil")</f>
        <v>Abrir facsímil</v>
      </c>
      <c r="K1630" s="3" t="s">
        <v>58</v>
      </c>
    </row>
    <row r="1631" spans="1:11" ht="42" customHeight="1">
      <c r="A1631" s="2" t="s">
        <v>3715</v>
      </c>
      <c r="B1631" s="2" t="s">
        <v>3715</v>
      </c>
      <c r="C1631" s="2" t="s">
        <v>51</v>
      </c>
      <c r="D1631" s="2" t="s">
        <v>52</v>
      </c>
      <c r="E1631" s="5" t="s">
        <v>201</v>
      </c>
      <c r="F1631" s="3" t="s">
        <v>202</v>
      </c>
      <c r="G1631" s="3" t="s">
        <v>21</v>
      </c>
      <c r="H1631" s="2" t="s">
        <v>56</v>
      </c>
      <c r="I1631" s="2" t="s">
        <v>3740</v>
      </c>
      <c r="J1631" s="3" t="str">
        <f>HYPERLINK("https://www.boe.es/gazeta/dias/1831/07/23/pdfs/GMD-1831-90.pdf#page=4","Abrir facsímil")</f>
        <v>Abrir facsímil</v>
      </c>
      <c r="K1631" s="3" t="s">
        <v>58</v>
      </c>
    </row>
    <row r="1632" spans="1:11" ht="42" customHeight="1">
      <c r="A1632" s="2" t="s">
        <v>3715</v>
      </c>
      <c r="B1632" s="2" t="s">
        <v>3715</v>
      </c>
      <c r="C1632" s="2" t="s">
        <v>32</v>
      </c>
      <c r="D1632" s="2" t="s">
        <v>33</v>
      </c>
      <c r="E1632" s="5" t="s">
        <v>413</v>
      </c>
      <c r="F1632" s="3" t="s">
        <v>414</v>
      </c>
      <c r="G1632" s="3" t="s">
        <v>36</v>
      </c>
      <c r="H1632" s="2" t="s">
        <v>56</v>
      </c>
      <c r="I1632" s="2" t="s">
        <v>3741</v>
      </c>
      <c r="J1632" s="3" t="str">
        <f>HYPERLINK("https://www.boe.es/gazeta/dias/1831/07/26/pdfs/GMD-1831-91.pdf#page=1","Abrir facsímil")</f>
        <v>Abrir facsímil</v>
      </c>
      <c r="K1632" s="3" t="s">
        <v>58</v>
      </c>
    </row>
    <row r="1633" spans="1:11" ht="42" customHeight="1">
      <c r="A1633" s="2" t="s">
        <v>3715</v>
      </c>
      <c r="B1633" s="2" t="s">
        <v>3715</v>
      </c>
      <c r="C1633" s="2" t="s">
        <v>40</v>
      </c>
      <c r="D1633" s="2" t="s">
        <v>18</v>
      </c>
      <c r="E1633" s="5" t="s">
        <v>1838</v>
      </c>
      <c r="F1633" s="3" t="s">
        <v>1839</v>
      </c>
      <c r="G1633" s="3" t="s">
        <v>55</v>
      </c>
      <c r="H1633" s="2" t="s">
        <v>56</v>
      </c>
      <c r="I1633" s="2" t="s">
        <v>3742</v>
      </c>
      <c r="J1633" s="3" t="str">
        <f>HYPERLINK("https://www.boe.es/gazeta/dias/1831/07/28/pdfs/GMD-1831-92.pdf#page=3","Abrir facsímil")</f>
        <v>Abrir facsímil</v>
      </c>
      <c r="K1633" s="3" t="s">
        <v>58</v>
      </c>
    </row>
    <row r="1634" spans="1:11" ht="42" customHeight="1">
      <c r="A1634" s="2" t="s">
        <v>3715</v>
      </c>
      <c r="B1634" s="2" t="s">
        <v>3715</v>
      </c>
      <c r="C1634" s="2" t="s">
        <v>32</v>
      </c>
      <c r="D1634" s="2" t="s">
        <v>33</v>
      </c>
      <c r="E1634" s="5" t="s">
        <v>725</v>
      </c>
      <c r="F1634" s="3" t="s">
        <v>726</v>
      </c>
      <c r="G1634" s="3" t="s">
        <v>889</v>
      </c>
      <c r="H1634" s="2" t="s">
        <v>56</v>
      </c>
      <c r="I1634" s="2" t="s">
        <v>3743</v>
      </c>
      <c r="J1634" s="3" t="str">
        <f>HYPERLINK("https://www.boe.es/gazeta/dias/1831/07/30/pdfs/GMD-1831-93.pdf#page=3","Abrir facsímil")</f>
        <v>Abrir facsímil</v>
      </c>
      <c r="K1634" s="3" t="s">
        <v>58</v>
      </c>
    </row>
    <row r="1635" spans="1:11" ht="42" customHeight="1">
      <c r="A1635" s="2" t="s">
        <v>3715</v>
      </c>
      <c r="B1635" s="2" t="s">
        <v>3715</v>
      </c>
      <c r="C1635" s="2" t="s">
        <v>17</v>
      </c>
      <c r="D1635" s="2" t="s">
        <v>18</v>
      </c>
      <c r="E1635" s="5" t="s">
        <v>725</v>
      </c>
      <c r="F1635" s="3" t="s">
        <v>726</v>
      </c>
      <c r="G1635" s="3" t="s">
        <v>21</v>
      </c>
      <c r="H1635" s="2" t="s">
        <v>56</v>
      </c>
      <c r="I1635" s="2" t="s">
        <v>3744</v>
      </c>
      <c r="J1635" s="3" t="str">
        <f>HYPERLINK("https://www.boe.es/gazeta/dias/1831/07/30/pdfs/GMD-1831-93.pdf#page=4","Abrir facsímil")</f>
        <v>Abrir facsímil</v>
      </c>
      <c r="K1635" s="3" t="s">
        <v>58</v>
      </c>
    </row>
    <row r="1636" spans="1:11" ht="42" customHeight="1">
      <c r="A1636" s="2" t="s">
        <v>3715</v>
      </c>
      <c r="B1636" s="2" t="s">
        <v>3715</v>
      </c>
      <c r="C1636" s="2" t="s">
        <v>67</v>
      </c>
      <c r="D1636" s="2" t="s">
        <v>18</v>
      </c>
      <c r="E1636" s="5" t="s">
        <v>1763</v>
      </c>
      <c r="F1636" s="3" t="s">
        <v>1764</v>
      </c>
      <c r="G1636" s="3" t="s">
        <v>2637</v>
      </c>
      <c r="H1636" s="2" t="s">
        <v>56</v>
      </c>
      <c r="I1636" s="2" t="s">
        <v>3745</v>
      </c>
      <c r="J1636" s="3" t="str">
        <f>HYPERLINK("https://www.boe.es/gazeta/dias/1831/09/06/pdfs/GMD-1831-110.pdf#page=2","Abrir facsímil")</f>
        <v>Abrir facsímil</v>
      </c>
      <c r="K1636" s="3" t="s">
        <v>58</v>
      </c>
    </row>
    <row r="1637" spans="1:11" ht="42" customHeight="1">
      <c r="A1637" s="2" t="s">
        <v>3715</v>
      </c>
      <c r="B1637" s="2" t="s">
        <v>3715</v>
      </c>
      <c r="C1637" s="2" t="s">
        <v>32</v>
      </c>
      <c r="D1637" s="2" t="s">
        <v>33</v>
      </c>
      <c r="E1637" s="5" t="s">
        <v>822</v>
      </c>
      <c r="F1637" s="3" t="s">
        <v>823</v>
      </c>
      <c r="G1637" s="3" t="s">
        <v>36</v>
      </c>
      <c r="H1637" s="2" t="s">
        <v>56</v>
      </c>
      <c r="I1637" s="2" t="s">
        <v>3746</v>
      </c>
      <c r="J1637" s="3" t="str">
        <f>HYPERLINK("https://www.boe.es/gazeta/dias/1831/09/08/pdfs/GMD-1831-111.pdf#page=1","Abrir facsímil")</f>
        <v>Abrir facsímil</v>
      </c>
      <c r="K1637" s="3" t="s">
        <v>58</v>
      </c>
    </row>
    <row r="1638" spans="1:11" ht="42" customHeight="1">
      <c r="A1638" s="2" t="s">
        <v>3715</v>
      </c>
      <c r="B1638" s="2" t="s">
        <v>3715</v>
      </c>
      <c r="C1638" s="2" t="s">
        <v>17</v>
      </c>
      <c r="D1638" s="2" t="s">
        <v>18</v>
      </c>
      <c r="E1638" s="5" t="s">
        <v>822</v>
      </c>
      <c r="F1638" s="3" t="s">
        <v>823</v>
      </c>
      <c r="G1638" s="3" t="s">
        <v>55</v>
      </c>
      <c r="H1638" s="2" t="s">
        <v>56</v>
      </c>
      <c r="I1638" s="2" t="s">
        <v>3747</v>
      </c>
      <c r="J1638" s="3" t="str">
        <f>HYPERLINK("https://www.boe.es/gazeta/dias/1831/09/08/pdfs/GMD-1831-111.pdf#page=3","Abrir facsímil")</f>
        <v>Abrir facsímil</v>
      </c>
      <c r="K1638" s="3" t="s">
        <v>58</v>
      </c>
    </row>
    <row r="1639" spans="1:11" ht="42" customHeight="1">
      <c r="A1639" s="2" t="s">
        <v>3715</v>
      </c>
      <c r="B1639" s="2" t="s">
        <v>3715</v>
      </c>
      <c r="C1639" s="2" t="s">
        <v>32</v>
      </c>
      <c r="D1639" s="2" t="s">
        <v>33</v>
      </c>
      <c r="E1639" s="5" t="s">
        <v>88</v>
      </c>
      <c r="F1639" s="3" t="s">
        <v>89</v>
      </c>
      <c r="G1639" s="3" t="s">
        <v>76</v>
      </c>
      <c r="H1639" s="2" t="s">
        <v>56</v>
      </c>
      <c r="I1639" s="2" t="s">
        <v>3748</v>
      </c>
      <c r="J1639" s="3" t="str">
        <f>HYPERLINK("https://www.boe.es/gazeta/dias/1831/10/01/pdfs/GMD-1831-121.pdf#page=5","Abrir facsímil")</f>
        <v>Abrir facsímil</v>
      </c>
      <c r="K1639" s="3" t="s">
        <v>58</v>
      </c>
    </row>
    <row r="1640" spans="1:11" ht="42" customHeight="1">
      <c r="A1640" s="2" t="s">
        <v>3715</v>
      </c>
      <c r="B1640" s="2" t="s">
        <v>3715</v>
      </c>
      <c r="C1640" s="2" t="s">
        <v>32</v>
      </c>
      <c r="D1640" s="2" t="s">
        <v>33</v>
      </c>
      <c r="E1640" s="5" t="s">
        <v>1679</v>
      </c>
      <c r="F1640" s="3" t="s">
        <v>1680</v>
      </c>
      <c r="G1640" s="3" t="s">
        <v>55</v>
      </c>
      <c r="H1640" s="2" t="s">
        <v>56</v>
      </c>
      <c r="I1640" s="2" t="s">
        <v>3749</v>
      </c>
      <c r="J1640" s="3" t="str">
        <f>HYPERLINK("https://www.boe.es/gazeta/dias/1831/12/31/pdfs/GMD-1831-162.pdf#page=3","Abrir facsímil")</f>
        <v>Abrir facsímil</v>
      </c>
      <c r="K1640" s="3" t="s">
        <v>58</v>
      </c>
    </row>
    <row r="1641" spans="1:11" ht="42" customHeight="1">
      <c r="A1641" s="2" t="s">
        <v>3750</v>
      </c>
      <c r="B1641" s="2" t="s">
        <v>3750</v>
      </c>
      <c r="C1641" s="2" t="s">
        <v>17</v>
      </c>
      <c r="D1641" s="2" t="s">
        <v>18</v>
      </c>
      <c r="E1641" s="5" t="s">
        <v>429</v>
      </c>
      <c r="F1641" s="3" t="s">
        <v>430</v>
      </c>
      <c r="G1641" s="3" t="s">
        <v>1799</v>
      </c>
      <c r="H1641" s="2" t="s">
        <v>56</v>
      </c>
      <c r="I1641" s="2" t="s">
        <v>3751</v>
      </c>
      <c r="J1641" s="3" t="str">
        <f>HYPERLINK("https://www.boe.es/gazeta/dias/1831/05/07/pdfs/GMD-1831-57.pdf#page=2","Abrir facsímil")</f>
        <v>Abrir facsímil</v>
      </c>
      <c r="K1641" s="3" t="s">
        <v>58</v>
      </c>
    </row>
    <row r="1642" spans="1:11" ht="42" customHeight="1">
      <c r="A1642" s="2" t="s">
        <v>3752</v>
      </c>
      <c r="B1642" s="2" t="s">
        <v>3752</v>
      </c>
      <c r="C1642" s="2" t="s">
        <v>67</v>
      </c>
      <c r="D1642" s="2" t="s">
        <v>18</v>
      </c>
      <c r="E1642" s="5" t="s">
        <v>1838</v>
      </c>
      <c r="F1642" s="3" t="s">
        <v>1839</v>
      </c>
      <c r="G1642" s="3" t="s">
        <v>62</v>
      </c>
      <c r="H1642" s="2" t="s">
        <v>56</v>
      </c>
      <c r="I1642" s="2" t="s">
        <v>3753</v>
      </c>
      <c r="J1642" s="3" t="str">
        <f>HYPERLINK("https://www.boe.es/gazeta/dias/1831/07/28/pdfs/GMD-1831-92.pdf#page=2","Abrir facsímil")</f>
        <v>Abrir facsímil</v>
      </c>
      <c r="K1642" s="3" t="s">
        <v>58</v>
      </c>
    </row>
    <row r="1643" spans="1:11" ht="42" customHeight="1">
      <c r="A1643" s="2" t="s">
        <v>3754</v>
      </c>
      <c r="B1643" s="2" t="s">
        <v>3755</v>
      </c>
      <c r="C1643" s="2" t="s">
        <v>17</v>
      </c>
      <c r="D1643" s="2" t="s">
        <v>18</v>
      </c>
      <c r="E1643" s="5" t="s">
        <v>374</v>
      </c>
      <c r="F1643" s="3" t="s">
        <v>375</v>
      </c>
      <c r="G1643" s="3" t="s">
        <v>131</v>
      </c>
      <c r="H1643" s="2" t="s">
        <v>22</v>
      </c>
      <c r="I1643" s="2" t="s">
        <v>3756</v>
      </c>
      <c r="J1643" s="3" t="str">
        <f>HYPERLINK("https://www.boe.es/gazeta/dias/1831/10/11/pdfs/GMD-1831-125.pdf#page=6","Abrir facsímil")</f>
        <v>Abrir facsímil</v>
      </c>
      <c r="K1643" s="3" t="s">
        <v>24</v>
      </c>
    </row>
    <row r="1644" spans="1:11" ht="42" customHeight="1">
      <c r="A1644" s="2" t="s">
        <v>3757</v>
      </c>
      <c r="B1644" s="2" t="s">
        <v>3757</v>
      </c>
      <c r="C1644" s="2" t="s">
        <v>32</v>
      </c>
      <c r="D1644" s="2" t="s">
        <v>33</v>
      </c>
      <c r="E1644" s="5" t="s">
        <v>1225</v>
      </c>
      <c r="F1644" s="3" t="s">
        <v>1226</v>
      </c>
      <c r="G1644" s="3" t="s">
        <v>62</v>
      </c>
      <c r="H1644" s="2" t="s">
        <v>56</v>
      </c>
      <c r="I1644" s="2" t="s">
        <v>3758</v>
      </c>
      <c r="J1644" s="3" t="str">
        <f>HYPERLINK("https://www.boe.es/gazeta/dias/1831/05/24/pdfs/GMD-1831-64.pdf#page=2","Abrir facsímil")</f>
        <v>Abrir facsímil</v>
      </c>
      <c r="K1644" s="3" t="s">
        <v>58</v>
      </c>
    </row>
    <row r="1645" spans="1:11" ht="42" customHeight="1">
      <c r="A1645" s="2" t="s">
        <v>3759</v>
      </c>
      <c r="B1645" s="2" t="s">
        <v>3760</v>
      </c>
      <c r="C1645" s="2" t="s">
        <v>40</v>
      </c>
      <c r="D1645" s="2" t="s">
        <v>18</v>
      </c>
      <c r="E1645" s="5" t="s">
        <v>420</v>
      </c>
      <c r="F1645" s="3" t="s">
        <v>421</v>
      </c>
      <c r="G1645" s="3" t="s">
        <v>131</v>
      </c>
      <c r="H1645" s="2" t="s">
        <v>56</v>
      </c>
      <c r="I1645" s="2" t="s">
        <v>3761</v>
      </c>
      <c r="J1645" s="3" t="str">
        <f>HYPERLINK("https://www.boe.es/gazeta/dias/1831/04/23/pdfs/GMD-1831-51.pdf#page=6","Abrir facsímil")</f>
        <v>Abrir facsímil</v>
      </c>
      <c r="K1645" s="3" t="s">
        <v>58</v>
      </c>
    </row>
    <row r="1646" spans="1:11" ht="42" customHeight="1">
      <c r="A1646" s="2" t="s">
        <v>3762</v>
      </c>
      <c r="B1646" s="2" t="s">
        <v>3763</v>
      </c>
      <c r="C1646" s="2" t="s">
        <v>17</v>
      </c>
      <c r="D1646" s="2" t="s">
        <v>18</v>
      </c>
      <c r="E1646" s="5" t="s">
        <v>374</v>
      </c>
      <c r="F1646" s="3" t="s">
        <v>375</v>
      </c>
      <c r="G1646" s="3" t="s">
        <v>131</v>
      </c>
      <c r="H1646" s="2" t="s">
        <v>56</v>
      </c>
      <c r="I1646" s="2" t="s">
        <v>3764</v>
      </c>
      <c r="J1646" s="3" t="str">
        <f>HYPERLINK("https://www.boe.es/gazeta/dias/1831/10/11/pdfs/GMD-1831-125.pdf#page=6","Abrir facsímil")</f>
        <v>Abrir facsímil</v>
      </c>
      <c r="K1646" s="3" t="s">
        <v>58</v>
      </c>
    </row>
    <row r="1647" spans="1:11" ht="42" customHeight="1">
      <c r="A1647" s="2" t="s">
        <v>3765</v>
      </c>
      <c r="B1647" s="2" t="s">
        <v>3765</v>
      </c>
      <c r="C1647" s="2" t="s">
        <v>17</v>
      </c>
      <c r="D1647" s="2" t="s">
        <v>18</v>
      </c>
      <c r="E1647" s="5" t="s">
        <v>1562</v>
      </c>
      <c r="F1647" s="3" t="s">
        <v>1563</v>
      </c>
      <c r="G1647" s="3" t="s">
        <v>55</v>
      </c>
      <c r="H1647" s="2" t="s">
        <v>56</v>
      </c>
      <c r="I1647" s="2" t="s">
        <v>3766</v>
      </c>
      <c r="J1647" s="3" t="str">
        <f>HYPERLINK("https://www.boe.es/gazeta/dias/1831/05/17/pdfs/GMD-1831-61.pdf#page=3","Abrir facsímil")</f>
        <v>Abrir facsímil</v>
      </c>
      <c r="K1647" s="3" t="s">
        <v>58</v>
      </c>
    </row>
    <row r="1648" spans="1:11" ht="42" customHeight="1">
      <c r="A1648" s="2" t="s">
        <v>3767</v>
      </c>
      <c r="B1648" s="2" t="s">
        <v>3768</v>
      </c>
      <c r="C1648" s="2" t="s">
        <v>32</v>
      </c>
      <c r="D1648" s="2" t="s">
        <v>33</v>
      </c>
      <c r="E1648" s="5" t="s">
        <v>334</v>
      </c>
      <c r="F1648" s="3" t="s">
        <v>335</v>
      </c>
      <c r="G1648" s="3" t="s">
        <v>21</v>
      </c>
      <c r="H1648" s="2" t="s">
        <v>56</v>
      </c>
      <c r="I1648" s="2" t="s">
        <v>3769</v>
      </c>
      <c r="J1648" s="3" t="str">
        <f>HYPERLINK("https://www.boe.es/gazeta/dias/1831/03/26/pdfs/GMD-1831-39.pdf#page=4","Abrir facsímil")</f>
        <v>Abrir facsímil</v>
      </c>
      <c r="K1648" s="3" t="s">
        <v>58</v>
      </c>
    </row>
    <row r="1649" spans="1:11" ht="42" customHeight="1">
      <c r="A1649" s="2" t="s">
        <v>3770</v>
      </c>
      <c r="B1649" s="2" t="s">
        <v>3771</v>
      </c>
      <c r="C1649" s="2" t="s">
        <v>51</v>
      </c>
      <c r="D1649" s="2" t="s">
        <v>52</v>
      </c>
      <c r="E1649" s="5" t="s">
        <v>721</v>
      </c>
      <c r="F1649" s="3" t="s">
        <v>722</v>
      </c>
      <c r="G1649" s="3" t="s">
        <v>21</v>
      </c>
      <c r="H1649" s="2" t="s">
        <v>56</v>
      </c>
      <c r="I1649" s="2" t="s">
        <v>3772</v>
      </c>
      <c r="J1649" s="3" t="str">
        <f>HYPERLINK("https://www.boe.es/gazeta/dias/1831/12/15/pdfs/GMD-1831-154.pdf#page=4","Abrir facsímil")</f>
        <v>Abrir facsímil</v>
      </c>
      <c r="K1649" s="3" t="s">
        <v>58</v>
      </c>
    </row>
    <row r="1650" spans="1:11" ht="42" customHeight="1">
      <c r="A1650" s="2" t="s">
        <v>3773</v>
      </c>
      <c r="B1650" s="2" t="s">
        <v>3773</v>
      </c>
      <c r="C1650" s="2" t="s">
        <v>81</v>
      </c>
      <c r="D1650" s="2" t="s">
        <v>18</v>
      </c>
      <c r="E1650" s="5" t="s">
        <v>169</v>
      </c>
      <c r="F1650" s="3" t="s">
        <v>170</v>
      </c>
      <c r="G1650" s="3" t="s">
        <v>131</v>
      </c>
      <c r="H1650" s="2" t="s">
        <v>56</v>
      </c>
      <c r="I1650" s="2" t="s">
        <v>3774</v>
      </c>
      <c r="J1650" s="3" t="str">
        <f>HYPERLINK("https://www.boe.es/gazeta/dias/1831/08/04/pdfs/GMD-1831-95.pdf#page=6","Abrir facsímil")</f>
        <v>Abrir facsímil</v>
      </c>
      <c r="K1650" s="3" t="s">
        <v>58</v>
      </c>
    </row>
    <row r="1651" spans="1:11" ht="42" customHeight="1">
      <c r="A1651" s="2" t="s">
        <v>3775</v>
      </c>
      <c r="B1651" s="2" t="s">
        <v>3776</v>
      </c>
      <c r="C1651" s="2" t="s">
        <v>32</v>
      </c>
      <c r="D1651" s="2" t="s">
        <v>33</v>
      </c>
      <c r="E1651" s="5" t="s">
        <v>146</v>
      </c>
      <c r="F1651" s="3" t="s">
        <v>147</v>
      </c>
      <c r="G1651" s="3" t="s">
        <v>36</v>
      </c>
      <c r="H1651" s="2" t="s">
        <v>56</v>
      </c>
      <c r="I1651" s="2" t="s">
        <v>3777</v>
      </c>
      <c r="J1651" s="3" t="str">
        <f>HYPERLINK("https://www.boe.es/gazeta/dias/1831/12/13/pdfs/GMD-1831-153.pdf#page=1","Abrir facsímil")</f>
        <v>Abrir facsímil</v>
      </c>
      <c r="K1651" s="3" t="s">
        <v>58</v>
      </c>
    </row>
    <row r="1652" spans="1:11" ht="42" customHeight="1">
      <c r="A1652" s="2" t="s">
        <v>3778</v>
      </c>
      <c r="B1652" s="2" t="s">
        <v>3779</v>
      </c>
      <c r="C1652" s="2" t="s">
        <v>32</v>
      </c>
      <c r="D1652" s="2" t="s">
        <v>33</v>
      </c>
      <c r="E1652" s="5" t="s">
        <v>272</v>
      </c>
      <c r="F1652" s="3" t="s">
        <v>273</v>
      </c>
      <c r="G1652" s="3" t="s">
        <v>21</v>
      </c>
      <c r="H1652" s="2" t="s">
        <v>56</v>
      </c>
      <c r="I1652" s="2" t="s">
        <v>3780</v>
      </c>
      <c r="J1652" s="3" t="str">
        <f>HYPERLINK("https://www.boe.es/gazeta/dias/1831/06/28/pdfs/GMD-1831-79.pdf#page=4","Abrir facsímil")</f>
        <v>Abrir facsímil</v>
      </c>
      <c r="K1652" s="3" t="s">
        <v>58</v>
      </c>
    </row>
    <row r="1653" spans="1:11" ht="42" customHeight="1">
      <c r="A1653" s="2" t="s">
        <v>3781</v>
      </c>
      <c r="B1653" s="2" t="s">
        <v>3782</v>
      </c>
      <c r="C1653" s="2" t="s">
        <v>157</v>
      </c>
      <c r="D1653" s="2" t="s">
        <v>18</v>
      </c>
      <c r="E1653" s="5" t="s">
        <v>85</v>
      </c>
      <c r="F1653" s="3" t="s">
        <v>86</v>
      </c>
      <c r="G1653" s="3" t="s">
        <v>21</v>
      </c>
      <c r="H1653" s="2" t="s">
        <v>56</v>
      </c>
      <c r="I1653" s="2" t="s">
        <v>3783</v>
      </c>
      <c r="J1653" s="3" t="str">
        <f>HYPERLINK("https://www.boe.es/gazeta/dias/1831/09/20/pdfs/GMD-1831-116.pdf#page=4","Abrir facsímil")</f>
        <v>Abrir facsímil</v>
      </c>
      <c r="K1653" s="3" t="s">
        <v>58</v>
      </c>
    </row>
    <row r="1654" spans="1:11" ht="42" customHeight="1">
      <c r="A1654" s="2" t="s">
        <v>3784</v>
      </c>
      <c r="B1654" s="2" t="s">
        <v>3785</v>
      </c>
      <c r="C1654" s="2" t="s">
        <v>32</v>
      </c>
      <c r="D1654" s="2" t="s">
        <v>33</v>
      </c>
      <c r="E1654" s="5" t="s">
        <v>429</v>
      </c>
      <c r="F1654" s="3" t="s">
        <v>430</v>
      </c>
      <c r="G1654" s="3" t="s">
        <v>55</v>
      </c>
      <c r="H1654" s="2" t="s">
        <v>56</v>
      </c>
      <c r="I1654" s="2" t="s">
        <v>3786</v>
      </c>
      <c r="J1654" s="3" t="str">
        <f>HYPERLINK("https://www.boe.es/gazeta/dias/1831/05/07/pdfs/GMD-1831-57.pdf#page=3","Abrir facsímil")</f>
        <v>Abrir facsímil</v>
      </c>
      <c r="K1654" s="3" t="s">
        <v>58</v>
      </c>
    </row>
    <row r="1655" spans="1:11" ht="42" customHeight="1">
      <c r="A1655" s="2" t="s">
        <v>3787</v>
      </c>
      <c r="B1655" s="2" t="s">
        <v>3788</v>
      </c>
      <c r="C1655" s="2" t="s">
        <v>40</v>
      </c>
      <c r="D1655" s="2" t="s">
        <v>18</v>
      </c>
      <c r="E1655" s="5" t="s">
        <v>643</v>
      </c>
      <c r="F1655" s="3" t="s">
        <v>644</v>
      </c>
      <c r="G1655" s="3" t="s">
        <v>21</v>
      </c>
      <c r="H1655" s="2" t="s">
        <v>56</v>
      </c>
      <c r="I1655" s="2" t="s">
        <v>3789</v>
      </c>
      <c r="J1655" s="3" t="str">
        <f>HYPERLINK("https://www.boe.es/gazeta/dias/1831/05/05/pdfs/GMD-1831-56.pdf#page=4","Abrir facsímil")</f>
        <v>Abrir facsímil</v>
      </c>
      <c r="K1655" s="3" t="s">
        <v>58</v>
      </c>
    </row>
    <row r="1656" spans="1:11" ht="42" customHeight="1">
      <c r="A1656" s="2" t="s">
        <v>3790</v>
      </c>
      <c r="B1656" s="2" t="s">
        <v>3790</v>
      </c>
      <c r="C1656" s="2" t="s">
        <v>32</v>
      </c>
      <c r="D1656" s="2" t="s">
        <v>33</v>
      </c>
      <c r="E1656" s="5" t="s">
        <v>1852</v>
      </c>
      <c r="F1656" s="3" t="s">
        <v>1853</v>
      </c>
      <c r="G1656" s="3" t="s">
        <v>36</v>
      </c>
      <c r="H1656" s="2" t="s">
        <v>56</v>
      </c>
      <c r="I1656" s="2" t="s">
        <v>3791</v>
      </c>
      <c r="J1656" s="3" t="str">
        <f>HYPERLINK("https://www.boe.es/gazeta/dias/1831/01/06/pdfs/GMD-1831-3.pdf#page=1","Abrir facsímil")</f>
        <v>Abrir facsímil</v>
      </c>
      <c r="K1656" s="3" t="s">
        <v>58</v>
      </c>
    </row>
    <row r="1657" spans="1:11" ht="42" customHeight="1">
      <c r="A1657" s="2" t="s">
        <v>3790</v>
      </c>
      <c r="B1657" s="2" t="s">
        <v>3790</v>
      </c>
      <c r="C1657" s="2" t="s">
        <v>51</v>
      </c>
      <c r="D1657" s="2" t="s">
        <v>52</v>
      </c>
      <c r="E1657" s="5" t="s">
        <v>413</v>
      </c>
      <c r="F1657" s="3" t="s">
        <v>414</v>
      </c>
      <c r="G1657" s="3" t="s">
        <v>2000</v>
      </c>
      <c r="H1657" s="2" t="s">
        <v>56</v>
      </c>
      <c r="I1657" s="2" t="s">
        <v>3792</v>
      </c>
      <c r="J1657" s="3" t="str">
        <f>HYPERLINK("https://www.boe.es/gazeta/dias/1831/07/26/pdfs/GMD-1831-91.pdf#page=3","Abrir facsímil")</f>
        <v>Abrir facsímil</v>
      </c>
      <c r="K1657" s="3" t="s">
        <v>58</v>
      </c>
    </row>
    <row r="1658" spans="1:11" ht="42" customHeight="1">
      <c r="A1658" s="2" t="s">
        <v>3793</v>
      </c>
      <c r="B1658" s="2" t="s">
        <v>3793</v>
      </c>
      <c r="C1658" s="2" t="s">
        <v>32</v>
      </c>
      <c r="D1658" s="2" t="s">
        <v>33</v>
      </c>
      <c r="E1658" s="5" t="s">
        <v>259</v>
      </c>
      <c r="F1658" s="3" t="s">
        <v>260</v>
      </c>
      <c r="G1658" s="3" t="s">
        <v>36</v>
      </c>
      <c r="H1658" s="2" t="s">
        <v>56</v>
      </c>
      <c r="I1658" s="2" t="s">
        <v>3794</v>
      </c>
      <c r="J1658" s="3" t="str">
        <f>HYPERLINK("https://www.boe.es/gazeta/dias/1831/11/03/pdfs/GMD-1831-135.pdf#page=1","Abrir facsímil")</f>
        <v>Abrir facsímil</v>
      </c>
      <c r="K1658" s="3" t="s">
        <v>58</v>
      </c>
    </row>
    <row r="1659" spans="1:11" ht="42" customHeight="1">
      <c r="A1659" s="2" t="s">
        <v>3795</v>
      </c>
      <c r="B1659" s="2" t="s">
        <v>3795</v>
      </c>
      <c r="C1659" s="2" t="s">
        <v>67</v>
      </c>
      <c r="D1659" s="2" t="s">
        <v>18</v>
      </c>
      <c r="E1659" s="5" t="s">
        <v>186</v>
      </c>
      <c r="F1659" s="3" t="s">
        <v>187</v>
      </c>
      <c r="G1659" s="3" t="s">
        <v>76</v>
      </c>
      <c r="H1659" s="2" t="s">
        <v>56</v>
      </c>
      <c r="I1659" s="2" t="s">
        <v>3796</v>
      </c>
      <c r="J1659" s="3" t="str">
        <f>HYPERLINK("https://www.boe.es/gazeta/dias/1831/10/08/pdfs/GMD-1831-124.pdf#page=5","Abrir facsímil")</f>
        <v>Abrir facsímil</v>
      </c>
      <c r="K1659" s="3" t="s">
        <v>58</v>
      </c>
    </row>
    <row r="1660" spans="1:11" ht="42" customHeight="1">
      <c r="A1660" s="2" t="s">
        <v>3797</v>
      </c>
      <c r="B1660" s="2" t="s">
        <v>3797</v>
      </c>
      <c r="C1660" s="2" t="s">
        <v>51</v>
      </c>
      <c r="D1660" s="2" t="s">
        <v>52</v>
      </c>
      <c r="E1660" s="5" t="s">
        <v>342</v>
      </c>
      <c r="F1660" s="3" t="s">
        <v>343</v>
      </c>
      <c r="G1660" s="3" t="s">
        <v>62</v>
      </c>
      <c r="H1660" s="2" t="s">
        <v>56</v>
      </c>
      <c r="I1660" s="2" t="s">
        <v>3798</v>
      </c>
      <c r="J1660" s="3" t="str">
        <f>HYPERLINK("https://www.boe.es/gazeta/dias/1831/11/05/pdfs/GMD-1831-136.pdf#page=2","Abrir facsímil")</f>
        <v>Abrir facsímil</v>
      </c>
      <c r="K1660" s="3" t="s">
        <v>58</v>
      </c>
    </row>
    <row r="1661" spans="1:11" ht="42" customHeight="1">
      <c r="A1661" s="2" t="s">
        <v>3799</v>
      </c>
      <c r="B1661" s="2" t="s">
        <v>3799</v>
      </c>
      <c r="C1661" s="2" t="s">
        <v>40</v>
      </c>
      <c r="D1661" s="2" t="s">
        <v>18</v>
      </c>
      <c r="E1661" s="5" t="s">
        <v>875</v>
      </c>
      <c r="F1661" s="3" t="s">
        <v>876</v>
      </c>
      <c r="G1661" s="3" t="s">
        <v>1195</v>
      </c>
      <c r="H1661" s="2" t="s">
        <v>56</v>
      </c>
      <c r="I1661" s="2" t="s">
        <v>3800</v>
      </c>
      <c r="J1661" s="3" t="str">
        <f>HYPERLINK("https://www.boe.es/gazeta/dias/1831/10/25/pdfs/GMD-1831-131.pdf#page=2","Abrir facsímil")</f>
        <v>Abrir facsímil</v>
      </c>
      <c r="K1661" s="3" t="s">
        <v>58</v>
      </c>
    </row>
    <row r="1662" spans="1:11" ht="42" customHeight="1">
      <c r="A1662" s="2" t="s">
        <v>3801</v>
      </c>
      <c r="B1662" s="2" t="s">
        <v>3802</v>
      </c>
      <c r="C1662" s="2" t="s">
        <v>32</v>
      </c>
      <c r="D1662" s="2" t="s">
        <v>33</v>
      </c>
      <c r="E1662" s="5" t="s">
        <v>292</v>
      </c>
      <c r="F1662" s="3" t="s">
        <v>293</v>
      </c>
      <c r="G1662" s="3" t="s">
        <v>21</v>
      </c>
      <c r="H1662" s="2" t="s">
        <v>22</v>
      </c>
      <c r="I1662" s="2" t="s">
        <v>3803</v>
      </c>
      <c r="J1662" s="3" t="str">
        <f>HYPERLINK("https://www.boe.es/gazeta/dias/1831/04/07/pdfs/GMD-1831-44.pdf#page=4","Abrir facsímil")</f>
        <v>Abrir facsímil</v>
      </c>
      <c r="K1662" s="3" t="s">
        <v>24</v>
      </c>
    </row>
    <row r="1663" spans="1:11" ht="42" customHeight="1">
      <c r="A1663" s="2" t="s">
        <v>3804</v>
      </c>
      <c r="B1663" s="2" t="s">
        <v>3805</v>
      </c>
      <c r="C1663" s="2" t="s">
        <v>32</v>
      </c>
      <c r="D1663" s="2" t="s">
        <v>33</v>
      </c>
      <c r="E1663" s="5" t="s">
        <v>467</v>
      </c>
      <c r="F1663" s="3" t="s">
        <v>468</v>
      </c>
      <c r="G1663" s="3" t="s">
        <v>62</v>
      </c>
      <c r="H1663" s="2" t="s">
        <v>56</v>
      </c>
      <c r="I1663" s="2" t="s">
        <v>3806</v>
      </c>
      <c r="J1663" s="3" t="str">
        <f>HYPERLINK("https://www.boe.es/gazeta/dias/1831/09/17/pdfs/GMD-1831-115.pdf#page=2","Abrir facsímil")</f>
        <v>Abrir facsímil</v>
      </c>
      <c r="K1663" s="3" t="s">
        <v>58</v>
      </c>
    </row>
    <row r="1664" spans="1:11" ht="42" customHeight="1">
      <c r="A1664" s="2" t="s">
        <v>3807</v>
      </c>
      <c r="B1664" s="2" t="s">
        <v>3807</v>
      </c>
      <c r="C1664" s="2" t="s">
        <v>32</v>
      </c>
      <c r="D1664" s="2" t="s">
        <v>33</v>
      </c>
      <c r="E1664" s="5" t="s">
        <v>1404</v>
      </c>
      <c r="F1664" s="3" t="s">
        <v>1405</v>
      </c>
      <c r="G1664" s="3" t="s">
        <v>55</v>
      </c>
      <c r="H1664" s="2" t="s">
        <v>56</v>
      </c>
      <c r="I1664" s="2" t="s">
        <v>3808</v>
      </c>
      <c r="J1664" s="3" t="str">
        <f>HYPERLINK("https://www.boe.es/gazeta/dias/1831/08/02/pdfs/GMD-1831-94.pdf#page=3","Abrir facsímil")</f>
        <v>Abrir facsímil</v>
      </c>
      <c r="K1664" s="3" t="s">
        <v>58</v>
      </c>
    </row>
    <row r="1665" spans="1:11" ht="42" customHeight="1">
      <c r="A1665" s="2" t="s">
        <v>3807</v>
      </c>
      <c r="B1665" s="2" t="s">
        <v>3807</v>
      </c>
      <c r="C1665" s="2" t="s">
        <v>32</v>
      </c>
      <c r="D1665" s="2" t="s">
        <v>33</v>
      </c>
      <c r="E1665" s="5" t="s">
        <v>118</v>
      </c>
      <c r="F1665" s="3" t="s">
        <v>119</v>
      </c>
      <c r="G1665" s="3" t="s">
        <v>62</v>
      </c>
      <c r="H1665" s="2" t="s">
        <v>56</v>
      </c>
      <c r="I1665" s="2" t="s">
        <v>3809</v>
      </c>
      <c r="J1665" s="3" t="str">
        <f>HYPERLINK("https://www.boe.es/gazeta/dias/1831/09/10/pdfs/GMD-1831-112.pdf#page=2","Abrir facsímil")</f>
        <v>Abrir facsímil</v>
      </c>
      <c r="K1665" s="3" t="s">
        <v>58</v>
      </c>
    </row>
    <row r="1666" spans="1:11" ht="42" customHeight="1">
      <c r="A1666" s="2" t="s">
        <v>3810</v>
      </c>
      <c r="B1666" s="2" t="s">
        <v>3811</v>
      </c>
      <c r="C1666" s="2" t="s">
        <v>32</v>
      </c>
      <c r="D1666" s="2" t="s">
        <v>33</v>
      </c>
      <c r="E1666" s="5" t="s">
        <v>297</v>
      </c>
      <c r="F1666" s="3" t="s">
        <v>298</v>
      </c>
      <c r="G1666" s="3" t="s">
        <v>299</v>
      </c>
      <c r="H1666" s="2" t="s">
        <v>56</v>
      </c>
      <c r="I1666" s="2" t="s">
        <v>3812</v>
      </c>
      <c r="J1666" s="3" t="str">
        <f>HYPERLINK("https://www.boe.es/gazeta/dias/1831/11/24/pdfs/GMD-1831-144.pdf#page=4","Abrir facsímil")</f>
        <v>Abrir facsímil</v>
      </c>
      <c r="K1666" s="3" t="s">
        <v>58</v>
      </c>
    </row>
    <row r="1667" spans="1:11" ht="42" customHeight="1">
      <c r="A1667" s="2" t="s">
        <v>3813</v>
      </c>
      <c r="B1667" s="2" t="s">
        <v>3814</v>
      </c>
      <c r="C1667" s="2" t="s">
        <v>51</v>
      </c>
      <c r="D1667" s="2" t="s">
        <v>52</v>
      </c>
      <c r="E1667" s="5" t="s">
        <v>328</v>
      </c>
      <c r="F1667" s="3" t="s">
        <v>329</v>
      </c>
      <c r="G1667" s="3" t="s">
        <v>330</v>
      </c>
      <c r="H1667" s="2" t="s">
        <v>56</v>
      </c>
      <c r="I1667" s="2" t="s">
        <v>3815</v>
      </c>
      <c r="J1667" s="3" t="str">
        <f>HYPERLINK("https://www.boe.es/gazeta/dias/1831/12/08/pdfs/GMD-1831-150.pdf#page=4","Abrir facsímil")</f>
        <v>Abrir facsímil</v>
      </c>
      <c r="K1667" s="3" t="s">
        <v>58</v>
      </c>
    </row>
    <row r="1668" spans="1:11" ht="42" customHeight="1">
      <c r="A1668" s="2" t="s">
        <v>3816</v>
      </c>
      <c r="B1668" s="2" t="s">
        <v>3817</v>
      </c>
      <c r="C1668" s="2" t="s">
        <v>40</v>
      </c>
      <c r="D1668" s="2" t="s">
        <v>18</v>
      </c>
      <c r="E1668" s="5" t="s">
        <v>322</v>
      </c>
      <c r="F1668" s="3" t="s">
        <v>323</v>
      </c>
      <c r="G1668" s="3" t="s">
        <v>21</v>
      </c>
      <c r="H1668" s="2" t="s">
        <v>56</v>
      </c>
      <c r="I1668" s="2" t="s">
        <v>3818</v>
      </c>
      <c r="J1668" s="3" t="str">
        <f>HYPERLINK("https://www.boe.es/gazeta/dias/1831/07/16/pdfs/GMD-1831-87.pdf#page=4","Abrir facsímil")</f>
        <v>Abrir facsímil</v>
      </c>
      <c r="K1668" s="3" t="s">
        <v>58</v>
      </c>
    </row>
    <row r="1669" spans="1:11" ht="42" customHeight="1">
      <c r="A1669" s="2" t="s">
        <v>3819</v>
      </c>
      <c r="B1669" s="2" t="s">
        <v>3820</v>
      </c>
      <c r="C1669" s="2" t="s">
        <v>32</v>
      </c>
      <c r="D1669" s="2" t="s">
        <v>33</v>
      </c>
      <c r="E1669" s="5" t="s">
        <v>841</v>
      </c>
      <c r="F1669" s="3" t="s">
        <v>842</v>
      </c>
      <c r="G1669" s="3" t="s">
        <v>21</v>
      </c>
      <c r="H1669" s="2" t="s">
        <v>56</v>
      </c>
      <c r="I1669" s="2" t="s">
        <v>3821</v>
      </c>
      <c r="J1669" s="3" t="str">
        <f>HYPERLINK("https://www.boe.es/gazeta/dias/1831/04/19/pdfs/GMD-1831-49.pdf#page=4","Abrir facsímil")</f>
        <v>Abrir facsímil</v>
      </c>
      <c r="K1669" s="3" t="s">
        <v>58</v>
      </c>
    </row>
    <row r="1670" spans="1:11" ht="42" customHeight="1">
      <c r="A1670" s="2" t="s">
        <v>3822</v>
      </c>
      <c r="B1670" s="2" t="s">
        <v>3823</v>
      </c>
      <c r="C1670" s="2" t="s">
        <v>51</v>
      </c>
      <c r="D1670" s="2" t="s">
        <v>52</v>
      </c>
      <c r="E1670" s="5" t="s">
        <v>140</v>
      </c>
      <c r="F1670" s="3" t="s">
        <v>141</v>
      </c>
      <c r="G1670" s="3" t="s">
        <v>36</v>
      </c>
      <c r="H1670" s="2" t="s">
        <v>56</v>
      </c>
      <c r="I1670" s="2" t="s">
        <v>3824</v>
      </c>
      <c r="J1670" s="3" t="str">
        <f>HYPERLINK("https://www.boe.es/gazeta/dias/1831/04/26/pdfs/GMD-1831-52.pdf#page=1","Abrir facsímil")</f>
        <v>Abrir facsímil</v>
      </c>
      <c r="K1670" s="3" t="s">
        <v>58</v>
      </c>
    </row>
    <row r="1671" spans="1:11" ht="42" customHeight="1">
      <c r="A1671" s="2" t="s">
        <v>3825</v>
      </c>
      <c r="B1671" s="2" t="s">
        <v>3826</v>
      </c>
      <c r="C1671" s="2" t="s">
        <v>32</v>
      </c>
      <c r="D1671" s="2" t="s">
        <v>33</v>
      </c>
      <c r="E1671" s="5" t="s">
        <v>181</v>
      </c>
      <c r="F1671" s="3" t="s">
        <v>182</v>
      </c>
      <c r="G1671" s="3" t="s">
        <v>21</v>
      </c>
      <c r="H1671" s="2" t="s">
        <v>56</v>
      </c>
      <c r="I1671" s="2" t="s">
        <v>3827</v>
      </c>
      <c r="J1671" s="3" t="str">
        <f>HYPERLINK("https://www.boe.es/gazeta/dias/1831/09/13/pdfs/GMD-1831-113.pdf#page=4","Abrir facsímil")</f>
        <v>Abrir facsímil</v>
      </c>
      <c r="K1671" s="3" t="s">
        <v>58</v>
      </c>
    </row>
    <row r="1672" spans="1:11" ht="42" customHeight="1">
      <c r="A1672" s="2" t="s">
        <v>3828</v>
      </c>
      <c r="B1672" s="2" t="s">
        <v>3829</v>
      </c>
      <c r="C1672" s="2" t="s">
        <v>17</v>
      </c>
      <c r="D1672" s="2" t="s">
        <v>18</v>
      </c>
      <c r="E1672" s="5" t="s">
        <v>46</v>
      </c>
      <c r="F1672" s="3" t="s">
        <v>47</v>
      </c>
      <c r="G1672" s="3" t="s">
        <v>21</v>
      </c>
      <c r="H1672" s="2" t="s">
        <v>56</v>
      </c>
      <c r="I1672" s="2" t="s">
        <v>3830</v>
      </c>
      <c r="J1672" s="3" t="str">
        <f>HYPERLINK("https://www.boe.es/gazeta/dias/1831/09/01/pdfs/GMD-1831-107.pdf#page=4","Abrir facsímil")</f>
        <v>Abrir facsímil</v>
      </c>
      <c r="K1672" s="3" t="s">
        <v>58</v>
      </c>
    </row>
    <row r="1673" spans="1:11" ht="42" customHeight="1">
      <c r="A1673" s="2" t="s">
        <v>3831</v>
      </c>
      <c r="B1673" s="2" t="s">
        <v>3831</v>
      </c>
      <c r="C1673" s="2" t="s">
        <v>655</v>
      </c>
      <c r="D1673" s="2" t="s">
        <v>18</v>
      </c>
      <c r="E1673" s="5" t="s">
        <v>1404</v>
      </c>
      <c r="F1673" s="3" t="s">
        <v>1405</v>
      </c>
      <c r="G1673" s="3" t="s">
        <v>36</v>
      </c>
      <c r="H1673" s="2" t="s">
        <v>56</v>
      </c>
      <c r="I1673" s="2" t="s">
        <v>3832</v>
      </c>
      <c r="J1673" s="3" t="str">
        <f>HYPERLINK("https://www.boe.es/gazeta/dias/1831/08/02/pdfs/GMD-1831-94.pdf#page=1","Abrir facsímil")</f>
        <v>Abrir facsímil</v>
      </c>
      <c r="K1673" s="3" t="s">
        <v>58</v>
      </c>
    </row>
    <row r="1674" spans="1:11" ht="42" customHeight="1">
      <c r="A1674" s="2" t="s">
        <v>3833</v>
      </c>
      <c r="B1674" s="2" t="s">
        <v>3834</v>
      </c>
      <c r="C1674" s="2" t="s">
        <v>51</v>
      </c>
      <c r="D1674" s="2" t="s">
        <v>52</v>
      </c>
      <c r="E1674" s="5" t="s">
        <v>281</v>
      </c>
      <c r="F1674" s="3" t="s">
        <v>282</v>
      </c>
      <c r="G1674" s="3" t="s">
        <v>21</v>
      </c>
      <c r="H1674" s="2" t="s">
        <v>56</v>
      </c>
      <c r="I1674" s="2" t="s">
        <v>3835</v>
      </c>
      <c r="J1674" s="3" t="str">
        <f>HYPERLINK("https://www.boe.es/gazeta/dias/1831/03/08/pdfs/GMD-1831-29.pdf#page=4","Abrir facsímil")</f>
        <v>Abrir facsímil</v>
      </c>
      <c r="K1674" s="3" t="s">
        <v>58</v>
      </c>
    </row>
    <row r="1675" spans="1:11" ht="42" customHeight="1">
      <c r="A1675" s="2" t="s">
        <v>3836</v>
      </c>
      <c r="B1675" s="2" t="s">
        <v>3837</v>
      </c>
      <c r="C1675" s="2" t="s">
        <v>40</v>
      </c>
      <c r="D1675" s="2" t="s">
        <v>18</v>
      </c>
      <c r="E1675" s="5" t="s">
        <v>547</v>
      </c>
      <c r="F1675" s="3" t="s">
        <v>548</v>
      </c>
      <c r="G1675" s="3" t="s">
        <v>55</v>
      </c>
      <c r="H1675" s="2" t="s">
        <v>22</v>
      </c>
      <c r="I1675" s="2" t="s">
        <v>3838</v>
      </c>
      <c r="J1675" s="3" t="str">
        <f>HYPERLINK("https://www.boe.es/gazeta/dias/1831/08/30/pdfs/GMD-1831-106.pdf#page=3","Abrir facsímil")</f>
        <v>Abrir facsímil</v>
      </c>
      <c r="K1675" s="3" t="s">
        <v>24</v>
      </c>
    </row>
    <row r="1676" spans="1:11" ht="42" customHeight="1">
      <c r="A1676" s="2" t="s">
        <v>3839</v>
      </c>
      <c r="B1676" s="2" t="s">
        <v>3840</v>
      </c>
      <c r="C1676" s="2" t="s">
        <v>51</v>
      </c>
      <c r="D1676" s="2" t="s">
        <v>52</v>
      </c>
      <c r="E1676" s="5" t="s">
        <v>46</v>
      </c>
      <c r="F1676" s="3" t="s">
        <v>47</v>
      </c>
      <c r="G1676" s="3" t="s">
        <v>21</v>
      </c>
      <c r="H1676" s="2" t="s">
        <v>56</v>
      </c>
      <c r="I1676" s="2" t="s">
        <v>3841</v>
      </c>
      <c r="J1676" s="3" t="str">
        <f>HYPERLINK("https://www.boe.es/gazeta/dias/1831/09/01/pdfs/GMD-1831-107.pdf#page=4","Abrir facsímil")</f>
        <v>Abrir facsímil</v>
      </c>
      <c r="K1676" s="3" t="s">
        <v>58</v>
      </c>
    </row>
    <row r="1677" spans="1:11" ht="42" customHeight="1">
      <c r="A1677" s="2" t="s">
        <v>3842</v>
      </c>
      <c r="B1677" s="2" t="s">
        <v>3842</v>
      </c>
      <c r="C1677" s="2" t="s">
        <v>81</v>
      </c>
      <c r="D1677" s="2" t="s">
        <v>18</v>
      </c>
      <c r="E1677" s="5" t="s">
        <v>297</v>
      </c>
      <c r="F1677" s="3" t="s">
        <v>298</v>
      </c>
      <c r="G1677" s="3" t="s">
        <v>299</v>
      </c>
      <c r="H1677" s="2" t="s">
        <v>56</v>
      </c>
      <c r="I1677" s="2" t="s">
        <v>3843</v>
      </c>
      <c r="J1677" s="3" t="str">
        <f>HYPERLINK("https://www.boe.es/gazeta/dias/1831/11/24/pdfs/GMD-1831-144.pdf#page=4","Abrir facsímil")</f>
        <v>Abrir facsímil</v>
      </c>
      <c r="K1677" s="3" t="s">
        <v>58</v>
      </c>
    </row>
    <row r="1678" spans="1:11" ht="42" customHeight="1">
      <c r="A1678" s="2" t="s">
        <v>3844</v>
      </c>
      <c r="B1678" s="2" t="s">
        <v>3845</v>
      </c>
      <c r="C1678" s="2" t="s">
        <v>32</v>
      </c>
      <c r="D1678" s="2" t="s">
        <v>33</v>
      </c>
      <c r="E1678" s="5" t="s">
        <v>146</v>
      </c>
      <c r="F1678" s="3" t="s">
        <v>147</v>
      </c>
      <c r="G1678" s="3" t="s">
        <v>36</v>
      </c>
      <c r="H1678" s="2" t="s">
        <v>56</v>
      </c>
      <c r="I1678" s="2" t="s">
        <v>3846</v>
      </c>
      <c r="J1678" s="3" t="str">
        <f>HYPERLINK("https://www.boe.es/gazeta/dias/1831/12/13/pdfs/GMD-1831-153.pdf#page=1","Abrir facsímil")</f>
        <v>Abrir facsímil</v>
      </c>
      <c r="K1678" s="3" t="s">
        <v>58</v>
      </c>
    </row>
    <row r="1679" spans="1:11" ht="42" customHeight="1">
      <c r="A1679" s="2" t="s">
        <v>3847</v>
      </c>
      <c r="B1679" s="2" t="s">
        <v>3847</v>
      </c>
      <c r="C1679" s="2" t="s">
        <v>51</v>
      </c>
      <c r="D1679" s="2" t="s">
        <v>52</v>
      </c>
      <c r="E1679" s="5" t="s">
        <v>875</v>
      </c>
      <c r="F1679" s="3" t="s">
        <v>876</v>
      </c>
      <c r="G1679" s="3" t="s">
        <v>55</v>
      </c>
      <c r="H1679" s="2" t="s">
        <v>56</v>
      </c>
      <c r="I1679" s="2" t="s">
        <v>3848</v>
      </c>
      <c r="J1679" s="3" t="str">
        <f>HYPERLINK("https://www.boe.es/gazeta/dias/1831/10/25/pdfs/GMD-1831-131.pdf#page=3","Abrir facsímil")</f>
        <v>Abrir facsímil</v>
      </c>
      <c r="K1679" s="3" t="s">
        <v>58</v>
      </c>
    </row>
    <row r="1680" spans="1:11" ht="42" customHeight="1">
      <c r="A1680" s="2" t="s">
        <v>3849</v>
      </c>
      <c r="B1680" s="2" t="s">
        <v>3849</v>
      </c>
      <c r="C1680" s="2" t="s">
        <v>32</v>
      </c>
      <c r="D1680" s="2" t="s">
        <v>33</v>
      </c>
      <c r="E1680" s="5" t="s">
        <v>1341</v>
      </c>
      <c r="F1680" s="3" t="s">
        <v>1342</v>
      </c>
      <c r="G1680" s="3" t="s">
        <v>62</v>
      </c>
      <c r="H1680" s="2" t="s">
        <v>56</v>
      </c>
      <c r="I1680" s="2" t="s">
        <v>3850</v>
      </c>
      <c r="J1680" s="3" t="str">
        <f>HYPERLINK("https://www.boe.es/gazeta/dias/1831/01/20/pdfs/GMD-1831-9.pdf#page=2","Abrir facsímil")</f>
        <v>Abrir facsímil</v>
      </c>
      <c r="K1680" s="3" t="s">
        <v>58</v>
      </c>
    </row>
    <row r="1681" spans="1:11" ht="42" customHeight="1">
      <c r="A1681" s="2" t="s">
        <v>3851</v>
      </c>
      <c r="B1681" s="2" t="s">
        <v>3852</v>
      </c>
      <c r="C1681" s="2" t="s">
        <v>40</v>
      </c>
      <c r="D1681" s="2" t="s">
        <v>18</v>
      </c>
      <c r="E1681" s="5" t="s">
        <v>490</v>
      </c>
      <c r="F1681" s="3" t="s">
        <v>491</v>
      </c>
      <c r="G1681" s="3" t="s">
        <v>21</v>
      </c>
      <c r="H1681" s="2" t="s">
        <v>56</v>
      </c>
      <c r="I1681" s="2" t="s">
        <v>3853</v>
      </c>
      <c r="J1681" s="3" t="str">
        <f>HYPERLINK("https://www.boe.es/gazeta/dias/1831/03/05/pdfs/GMD-1831-28.pdf#page=4","Abrir facsímil")</f>
        <v>Abrir facsímil</v>
      </c>
      <c r="K1681" s="3" t="s">
        <v>58</v>
      </c>
    </row>
    <row r="1682" spans="1:11" ht="42" customHeight="1">
      <c r="A1682" s="2" t="s">
        <v>3854</v>
      </c>
      <c r="B1682" s="2" t="s">
        <v>3855</v>
      </c>
      <c r="C1682" s="2" t="s">
        <v>32</v>
      </c>
      <c r="D1682" s="2" t="s">
        <v>33</v>
      </c>
      <c r="E1682" s="5" t="s">
        <v>387</v>
      </c>
      <c r="F1682" s="3" t="s">
        <v>388</v>
      </c>
      <c r="G1682" s="3" t="s">
        <v>55</v>
      </c>
      <c r="H1682" s="2" t="s">
        <v>56</v>
      </c>
      <c r="I1682" s="2" t="s">
        <v>3856</v>
      </c>
      <c r="J1682" s="3" t="str">
        <f>HYPERLINK("https://www.boe.es/gazeta/dias/1831/02/26/pdfs/GMD-1831-25.pdf#page=3","Abrir facsímil")</f>
        <v>Abrir facsímil</v>
      </c>
      <c r="K1682" s="3" t="s">
        <v>58</v>
      </c>
    </row>
    <row r="1683" spans="1:11" ht="42" customHeight="1">
      <c r="A1683" s="2" t="s">
        <v>3857</v>
      </c>
      <c r="B1683" s="2" t="s">
        <v>3857</v>
      </c>
      <c r="C1683" s="2" t="s">
        <v>32</v>
      </c>
      <c r="D1683" s="2" t="s">
        <v>33</v>
      </c>
      <c r="E1683" s="5" t="s">
        <v>522</v>
      </c>
      <c r="F1683" s="3" t="s">
        <v>523</v>
      </c>
      <c r="G1683" s="3" t="s">
        <v>76</v>
      </c>
      <c r="H1683" s="2" t="s">
        <v>56</v>
      </c>
      <c r="I1683" s="2" t="s">
        <v>3858</v>
      </c>
      <c r="J1683" s="3" t="str">
        <f>HYPERLINK("https://www.boe.es/gazeta/dias/1831/09/27/pdfs/GMD-1831-119.pdf#page=5","Abrir facsímil")</f>
        <v>Abrir facsímil</v>
      </c>
      <c r="K1683" s="3" t="s">
        <v>58</v>
      </c>
    </row>
    <row r="1684" spans="1:11" ht="42" customHeight="1">
      <c r="A1684" s="2" t="s">
        <v>3859</v>
      </c>
      <c r="B1684" s="2" t="s">
        <v>3860</v>
      </c>
      <c r="C1684" s="2" t="s">
        <v>32</v>
      </c>
      <c r="D1684" s="2" t="s">
        <v>33</v>
      </c>
      <c r="E1684" s="5" t="s">
        <v>276</v>
      </c>
      <c r="F1684" s="3" t="s">
        <v>277</v>
      </c>
      <c r="G1684" s="3" t="s">
        <v>36</v>
      </c>
      <c r="H1684" s="2" t="s">
        <v>56</v>
      </c>
      <c r="I1684" s="2" t="s">
        <v>3861</v>
      </c>
      <c r="J1684" s="3" t="str">
        <f>HYPERLINK("https://www.boe.es/gazeta/dias/1831/10/13/pdfs/GMD-1831-126.pdf#page=1","Abrir facsímil")</f>
        <v>Abrir facsímil</v>
      </c>
      <c r="K1684" s="3" t="s">
        <v>58</v>
      </c>
    </row>
    <row r="1685" spans="1:11" ht="42" customHeight="1">
      <c r="A1685" s="2" t="s">
        <v>3862</v>
      </c>
      <c r="B1685" s="2" t="s">
        <v>3862</v>
      </c>
      <c r="C1685" s="2" t="s">
        <v>32</v>
      </c>
      <c r="D1685" s="2" t="s">
        <v>33</v>
      </c>
      <c r="E1685" s="5" t="s">
        <v>814</v>
      </c>
      <c r="F1685" s="3" t="s">
        <v>815</v>
      </c>
      <c r="G1685" s="3" t="s">
        <v>21</v>
      </c>
      <c r="H1685" s="2" t="s">
        <v>56</v>
      </c>
      <c r="I1685" s="2" t="s">
        <v>3863</v>
      </c>
      <c r="J1685" s="3" t="str">
        <f>HYPERLINK("https://www.boe.es/gazeta/dias/1831/02/19/pdfs/GMD-1831-22.pdf#page=4","Abrir facsímil")</f>
        <v>Abrir facsímil</v>
      </c>
      <c r="K1685" s="3" t="s">
        <v>58</v>
      </c>
    </row>
    <row r="1686" spans="1:11" ht="42" customHeight="1">
      <c r="A1686" s="2" t="s">
        <v>3864</v>
      </c>
      <c r="B1686" s="2" t="s">
        <v>3864</v>
      </c>
      <c r="C1686" s="2" t="s">
        <v>32</v>
      </c>
      <c r="D1686" s="2" t="s">
        <v>33</v>
      </c>
      <c r="E1686" s="5" t="s">
        <v>1855</v>
      </c>
      <c r="F1686" s="3" t="s">
        <v>1856</v>
      </c>
      <c r="G1686" s="3" t="s">
        <v>55</v>
      </c>
      <c r="H1686" s="2" t="s">
        <v>56</v>
      </c>
      <c r="I1686" s="2" t="s">
        <v>3865</v>
      </c>
      <c r="J1686" s="3" t="str">
        <f>HYPERLINK("https://www.boe.es/gazeta/dias/1831/01/11/pdfs/GMD-1831-5.pdf#page=3","Abrir facsímil")</f>
        <v>Abrir facsímil</v>
      </c>
      <c r="K1686" s="3" t="s">
        <v>58</v>
      </c>
    </row>
    <row r="1687" spans="1:11" ht="42" customHeight="1">
      <c r="A1687" s="2" t="s">
        <v>3866</v>
      </c>
      <c r="B1687" s="2" t="s">
        <v>3866</v>
      </c>
      <c r="C1687" s="2" t="s">
        <v>32</v>
      </c>
      <c r="D1687" s="2" t="s">
        <v>33</v>
      </c>
      <c r="E1687" s="5" t="s">
        <v>361</v>
      </c>
      <c r="F1687" s="3" t="s">
        <v>362</v>
      </c>
      <c r="G1687" s="3" t="s">
        <v>62</v>
      </c>
      <c r="H1687" s="2" t="s">
        <v>56</v>
      </c>
      <c r="I1687" s="2" t="s">
        <v>3867</v>
      </c>
      <c r="J1687" s="3" t="str">
        <f>HYPERLINK("https://www.boe.es/gazeta/dias/1831/06/18/pdfs/GMD-1831-75.pdf#page=2","Abrir facsímil")</f>
        <v>Abrir facsímil</v>
      </c>
      <c r="K1687" s="3" t="s">
        <v>58</v>
      </c>
    </row>
    <row r="1688" spans="1:11" ht="42" customHeight="1">
      <c r="A1688" s="2" t="s">
        <v>3868</v>
      </c>
      <c r="B1688" s="2" t="s">
        <v>3868</v>
      </c>
      <c r="C1688" s="2" t="s">
        <v>32</v>
      </c>
      <c r="D1688" s="2" t="s">
        <v>33</v>
      </c>
      <c r="E1688" s="5" t="s">
        <v>361</v>
      </c>
      <c r="F1688" s="3" t="s">
        <v>362</v>
      </c>
      <c r="G1688" s="3" t="s">
        <v>1902</v>
      </c>
      <c r="H1688" s="2" t="s">
        <v>56</v>
      </c>
      <c r="I1688" s="2" t="s">
        <v>3869</v>
      </c>
      <c r="J1688" s="3" t="str">
        <f>HYPERLINK("https://www.boe.es/gazeta/dias/1831/06/18/pdfs/GMD-1831-75.pdf#page=4","Abrir facsímil")</f>
        <v>Abrir facsímil</v>
      </c>
      <c r="K1688" s="3" t="s">
        <v>58</v>
      </c>
    </row>
    <row r="1689" spans="1:11" ht="42" customHeight="1">
      <c r="A1689" s="2" t="s">
        <v>3870</v>
      </c>
      <c r="B1689" s="2" t="s">
        <v>3871</v>
      </c>
      <c r="C1689" s="2" t="s">
        <v>32</v>
      </c>
      <c r="D1689" s="2" t="s">
        <v>33</v>
      </c>
      <c r="E1689" s="5" t="s">
        <v>568</v>
      </c>
      <c r="F1689" s="3" t="s">
        <v>569</v>
      </c>
      <c r="G1689" s="3" t="s">
        <v>36</v>
      </c>
      <c r="H1689" s="2" t="s">
        <v>56</v>
      </c>
      <c r="I1689" s="2" t="s">
        <v>3872</v>
      </c>
      <c r="J1689" s="3" t="str">
        <f>HYPERLINK("https://www.boe.es/gazeta/dias/1831/12/17/pdfs/GMD-1831-156.pdf#page=1","Abrir facsímil")</f>
        <v>Abrir facsímil</v>
      </c>
      <c r="K1689" s="3" t="s">
        <v>58</v>
      </c>
    </row>
    <row r="1690" spans="1:11" ht="42" customHeight="1">
      <c r="A1690" s="2" t="s">
        <v>3873</v>
      </c>
      <c r="B1690" s="2" t="s">
        <v>3874</v>
      </c>
      <c r="C1690" s="2" t="s">
        <v>32</v>
      </c>
      <c r="D1690" s="2" t="s">
        <v>33</v>
      </c>
      <c r="E1690" s="5" t="s">
        <v>1733</v>
      </c>
      <c r="F1690" s="3" t="s">
        <v>1734</v>
      </c>
      <c r="G1690" s="3" t="s">
        <v>36</v>
      </c>
      <c r="H1690" s="2" t="s">
        <v>56</v>
      </c>
      <c r="I1690" s="2" t="s">
        <v>3875</v>
      </c>
      <c r="J1690" s="3" t="str">
        <f>HYPERLINK("https://www.boe.es/gazeta/dias/1831/06/11/pdfs/GMD-1831-72.pdf#page=1","Abrir facsímil")</f>
        <v>Abrir facsímil</v>
      </c>
      <c r="K1690" s="3" t="s">
        <v>58</v>
      </c>
    </row>
    <row r="1691" spans="1:11" ht="42" customHeight="1">
      <c r="A1691" s="2" t="s">
        <v>3876</v>
      </c>
      <c r="B1691" s="2" t="s">
        <v>3876</v>
      </c>
      <c r="C1691" s="2" t="s">
        <v>655</v>
      </c>
      <c r="D1691" s="2" t="s">
        <v>18</v>
      </c>
      <c r="E1691" s="5" t="s">
        <v>334</v>
      </c>
      <c r="F1691" s="3" t="s">
        <v>335</v>
      </c>
      <c r="G1691" s="3" t="s">
        <v>21</v>
      </c>
      <c r="H1691" s="2" t="s">
        <v>56</v>
      </c>
      <c r="I1691" s="2" t="s">
        <v>3877</v>
      </c>
      <c r="J1691" s="3" t="str">
        <f>HYPERLINK("https://www.boe.es/gazeta/dias/1831/03/26/pdfs/GMD-1831-39.pdf#page=4","Abrir facsímil")</f>
        <v>Abrir facsímil</v>
      </c>
      <c r="K1691" s="3" t="s">
        <v>58</v>
      </c>
    </row>
    <row r="1692" spans="1:11" ht="42" customHeight="1">
      <c r="A1692" s="2" t="s">
        <v>3876</v>
      </c>
      <c r="B1692" s="2" t="s">
        <v>3876</v>
      </c>
      <c r="C1692" s="2" t="s">
        <v>32</v>
      </c>
      <c r="D1692" s="2" t="s">
        <v>33</v>
      </c>
      <c r="E1692" s="5" t="s">
        <v>593</v>
      </c>
      <c r="F1692" s="3" t="s">
        <v>594</v>
      </c>
      <c r="G1692" s="3" t="s">
        <v>131</v>
      </c>
      <c r="H1692" s="2" t="s">
        <v>56</v>
      </c>
      <c r="I1692" s="2" t="s">
        <v>3878</v>
      </c>
      <c r="J1692" s="3" t="str">
        <f>HYPERLINK("https://www.boe.es/gazeta/dias/1831/04/09/pdfs/GMD-1831-45.pdf#page=6","Abrir facsímil")</f>
        <v>Abrir facsímil</v>
      </c>
      <c r="K1692" s="3" t="s">
        <v>58</v>
      </c>
    </row>
    <row r="1693" spans="1:11" ht="42" customHeight="1">
      <c r="A1693" s="2" t="s">
        <v>3879</v>
      </c>
      <c r="B1693" s="2" t="s">
        <v>3880</v>
      </c>
      <c r="C1693" s="2" t="s">
        <v>67</v>
      </c>
      <c r="D1693" s="2" t="s">
        <v>18</v>
      </c>
      <c r="E1693" s="5" t="s">
        <v>522</v>
      </c>
      <c r="F1693" s="3" t="s">
        <v>523</v>
      </c>
      <c r="G1693" s="3" t="s">
        <v>131</v>
      </c>
      <c r="H1693" s="2" t="s">
        <v>22</v>
      </c>
      <c r="I1693" s="2" t="s">
        <v>3881</v>
      </c>
      <c r="J1693" s="3" t="str">
        <f>HYPERLINK("https://www.boe.es/gazeta/dias/1831/09/27/pdfs/GMD-1831-119.pdf#page=6","Abrir facsímil")</f>
        <v>Abrir facsímil</v>
      </c>
      <c r="K1693" s="3" t="s">
        <v>24</v>
      </c>
    </row>
    <row r="1694" spans="1:11" ht="42" customHeight="1">
      <c r="A1694" s="2" t="s">
        <v>3882</v>
      </c>
      <c r="B1694" s="2" t="s">
        <v>3883</v>
      </c>
      <c r="C1694" s="2" t="s">
        <v>157</v>
      </c>
      <c r="D1694" s="2" t="s">
        <v>18</v>
      </c>
      <c r="E1694" s="5" t="s">
        <v>181</v>
      </c>
      <c r="F1694" s="3" t="s">
        <v>182</v>
      </c>
      <c r="G1694" s="3" t="s">
        <v>21</v>
      </c>
      <c r="H1694" s="2" t="s">
        <v>56</v>
      </c>
      <c r="I1694" s="2" t="s">
        <v>3884</v>
      </c>
      <c r="J1694" s="3" t="str">
        <f>HYPERLINK("https://www.boe.es/gazeta/dias/1831/09/13/pdfs/GMD-1831-113.pdf#page=4","Abrir facsímil")</f>
        <v>Abrir facsímil</v>
      </c>
      <c r="K1694" s="3" t="s">
        <v>58</v>
      </c>
    </row>
    <row r="1695" spans="1:11" ht="42" customHeight="1">
      <c r="A1695" s="2" t="s">
        <v>3885</v>
      </c>
      <c r="B1695" s="2" t="s">
        <v>3885</v>
      </c>
      <c r="C1695" s="2" t="s">
        <v>32</v>
      </c>
      <c r="D1695" s="2" t="s">
        <v>33</v>
      </c>
      <c r="E1695" s="5" t="s">
        <v>738</v>
      </c>
      <c r="F1695" s="3" t="s">
        <v>739</v>
      </c>
      <c r="G1695" s="3" t="s">
        <v>21</v>
      </c>
      <c r="H1695" s="2" t="s">
        <v>56</v>
      </c>
      <c r="I1695" s="2" t="s">
        <v>3886</v>
      </c>
      <c r="J1695" s="3" t="str">
        <f>HYPERLINK("https://www.boe.es/gazeta/dias/1831/01/15/pdfs/GMD-1831-7.pdf#page=4","Abrir facsímil")</f>
        <v>Abrir facsímil</v>
      </c>
      <c r="K1695" s="3" t="s">
        <v>58</v>
      </c>
    </row>
    <row r="1696" spans="1:11" ht="42" customHeight="1">
      <c r="A1696" s="2" t="s">
        <v>3885</v>
      </c>
      <c r="B1696" s="2" t="s">
        <v>3885</v>
      </c>
      <c r="C1696" s="2" t="s">
        <v>51</v>
      </c>
      <c r="D1696" s="2" t="s">
        <v>52</v>
      </c>
      <c r="E1696" s="5" t="s">
        <v>391</v>
      </c>
      <c r="F1696" s="3" t="s">
        <v>392</v>
      </c>
      <c r="G1696" s="3" t="s">
        <v>55</v>
      </c>
      <c r="H1696" s="2" t="s">
        <v>56</v>
      </c>
      <c r="I1696" s="2" t="s">
        <v>3887</v>
      </c>
      <c r="J1696" s="3" t="str">
        <f>HYPERLINK("https://www.boe.es/gazeta/dias/1831/03/15/pdfs/GMD-1831-34.pdf#page=3","Abrir facsímil")</f>
        <v>Abrir facsímil</v>
      </c>
      <c r="K1696" s="3" t="s">
        <v>58</v>
      </c>
    </row>
    <row r="1697" spans="1:11" ht="42" customHeight="1">
      <c r="A1697" s="2" t="s">
        <v>3885</v>
      </c>
      <c r="B1697" s="2" t="s">
        <v>3885</v>
      </c>
      <c r="C1697" s="2" t="s">
        <v>32</v>
      </c>
      <c r="D1697" s="2" t="s">
        <v>33</v>
      </c>
      <c r="E1697" s="5" t="s">
        <v>1812</v>
      </c>
      <c r="F1697" s="3" t="s">
        <v>1813</v>
      </c>
      <c r="G1697" s="3" t="s">
        <v>55</v>
      </c>
      <c r="H1697" s="2" t="s">
        <v>56</v>
      </c>
      <c r="I1697" s="2" t="s">
        <v>3888</v>
      </c>
      <c r="J1697" s="3" t="str">
        <f>HYPERLINK("https://www.boe.es/gazeta/dias/1831/04/30/pdfs/GMD-1831-54.pdf#page=3","Abrir facsímil")</f>
        <v>Abrir facsímil</v>
      </c>
      <c r="K1697" s="3" t="s">
        <v>58</v>
      </c>
    </row>
    <row r="1698" spans="1:11" ht="42" customHeight="1">
      <c r="A1698" s="2" t="s">
        <v>3885</v>
      </c>
      <c r="B1698" s="2" t="s">
        <v>3885</v>
      </c>
      <c r="C1698" s="2" t="s">
        <v>51</v>
      </c>
      <c r="D1698" s="2" t="s">
        <v>52</v>
      </c>
      <c r="E1698" s="5" t="s">
        <v>19</v>
      </c>
      <c r="F1698" s="3" t="s">
        <v>20</v>
      </c>
      <c r="G1698" s="3" t="s">
        <v>36</v>
      </c>
      <c r="H1698" s="2" t="s">
        <v>56</v>
      </c>
      <c r="I1698" s="2" t="s">
        <v>3889</v>
      </c>
      <c r="J1698" s="3" t="str">
        <f>HYPERLINK("https://www.boe.es/gazeta/dias/1831/05/14/pdfs/GMD-1831-60.pdf#page=1","Abrir facsímil")</f>
        <v>Abrir facsímil</v>
      </c>
      <c r="K1698" s="3" t="s">
        <v>58</v>
      </c>
    </row>
    <row r="1699" spans="1:11" ht="42" customHeight="1">
      <c r="A1699" s="2" t="s">
        <v>3885</v>
      </c>
      <c r="B1699" s="2" t="s">
        <v>3885</v>
      </c>
      <c r="C1699" s="2" t="s">
        <v>51</v>
      </c>
      <c r="D1699" s="2" t="s">
        <v>52</v>
      </c>
      <c r="E1699" s="5" t="s">
        <v>1225</v>
      </c>
      <c r="F1699" s="3" t="s">
        <v>1226</v>
      </c>
      <c r="G1699" s="3" t="s">
        <v>21</v>
      </c>
      <c r="H1699" s="2" t="s">
        <v>56</v>
      </c>
      <c r="I1699" s="2" t="s">
        <v>3890</v>
      </c>
      <c r="J1699" s="3" t="str">
        <f>HYPERLINK("https://www.boe.es/gazeta/dias/1831/05/24/pdfs/GMD-1831-64.pdf#page=4","Abrir facsímil")</f>
        <v>Abrir facsímil</v>
      </c>
      <c r="K1699" s="3" t="s">
        <v>58</v>
      </c>
    </row>
    <row r="1700" spans="1:11" ht="42" customHeight="1">
      <c r="A1700" s="2" t="s">
        <v>3891</v>
      </c>
      <c r="B1700" s="2" t="s">
        <v>3892</v>
      </c>
      <c r="C1700" s="2" t="s">
        <v>51</v>
      </c>
      <c r="D1700" s="2" t="s">
        <v>52</v>
      </c>
      <c r="E1700" s="5" t="s">
        <v>1606</v>
      </c>
      <c r="F1700" s="3" t="s">
        <v>1607</v>
      </c>
      <c r="G1700" s="3" t="s">
        <v>21</v>
      </c>
      <c r="H1700" s="2" t="s">
        <v>56</v>
      </c>
      <c r="I1700" s="2" t="s">
        <v>3893</v>
      </c>
      <c r="J1700" s="3" t="str">
        <f>HYPERLINK("https://www.boe.es/gazeta/dias/1831/04/21/pdfs/GMD-1831-50.pdf#page=4","Abrir facsímil")</f>
        <v>Abrir facsímil</v>
      </c>
      <c r="K1700" s="3" t="s">
        <v>58</v>
      </c>
    </row>
    <row r="1701" spans="1:11" ht="42" customHeight="1">
      <c r="A1701" s="2" t="s">
        <v>3894</v>
      </c>
      <c r="B1701" s="2" t="s">
        <v>3895</v>
      </c>
      <c r="C1701" s="2" t="s">
        <v>32</v>
      </c>
      <c r="D1701" s="2" t="s">
        <v>33</v>
      </c>
      <c r="E1701" s="5" t="s">
        <v>613</v>
      </c>
      <c r="F1701" s="3" t="s">
        <v>614</v>
      </c>
      <c r="G1701" s="3" t="s">
        <v>36</v>
      </c>
      <c r="H1701" s="2" t="s">
        <v>56</v>
      </c>
      <c r="I1701" s="2" t="s">
        <v>3896</v>
      </c>
      <c r="J1701" s="3" t="str">
        <f>HYPERLINK("https://www.boe.es/gazeta/dias/1831/06/21/pdfs/GMD-1831-76.pdf#page=1","Abrir facsímil")</f>
        <v>Abrir facsímil</v>
      </c>
      <c r="K1701" s="3" t="s">
        <v>58</v>
      </c>
    </row>
    <row r="1702" spans="1:11" ht="42" customHeight="1">
      <c r="A1702" s="2" t="s">
        <v>3897</v>
      </c>
      <c r="B1702" s="2" t="s">
        <v>3897</v>
      </c>
      <c r="C1702" s="2" t="s">
        <v>51</v>
      </c>
      <c r="D1702" s="2" t="s">
        <v>52</v>
      </c>
      <c r="E1702" s="5" t="s">
        <v>1214</v>
      </c>
      <c r="F1702" s="3" t="s">
        <v>1215</v>
      </c>
      <c r="G1702" s="3" t="s">
        <v>36</v>
      </c>
      <c r="H1702" s="2" t="s">
        <v>56</v>
      </c>
      <c r="I1702" s="2" t="s">
        <v>3898</v>
      </c>
      <c r="J1702" s="3" t="str">
        <f>HYPERLINK("https://www.boe.es/gazeta/dias/1831/03/10/pdfs/GMD-1831-31.pdf#page=1","Abrir facsímil")</f>
        <v>Abrir facsímil</v>
      </c>
      <c r="K1702" s="3" t="s">
        <v>58</v>
      </c>
    </row>
    <row r="1703" spans="1:11" ht="42" customHeight="1">
      <c r="A1703" s="2" t="s">
        <v>3899</v>
      </c>
      <c r="B1703" s="2" t="s">
        <v>3900</v>
      </c>
      <c r="C1703" s="2" t="s">
        <v>17</v>
      </c>
      <c r="D1703" s="2" t="s">
        <v>18</v>
      </c>
      <c r="E1703" s="5" t="s">
        <v>88</v>
      </c>
      <c r="F1703" s="3" t="s">
        <v>89</v>
      </c>
      <c r="G1703" s="3" t="s">
        <v>131</v>
      </c>
      <c r="H1703" s="2" t="s">
        <v>56</v>
      </c>
      <c r="I1703" s="2" t="s">
        <v>3901</v>
      </c>
      <c r="J1703" s="3" t="str">
        <f>HYPERLINK("https://www.boe.es/gazeta/dias/1831/10/01/pdfs/GMD-1831-121.pdf#page=6","Abrir facsímil")</f>
        <v>Abrir facsímil</v>
      </c>
      <c r="K1703" s="3" t="s">
        <v>58</v>
      </c>
    </row>
    <row r="1704" spans="1:11" ht="42" customHeight="1">
      <c r="A1704" s="2" t="s">
        <v>3902</v>
      </c>
      <c r="B1704" s="2" t="s">
        <v>3903</v>
      </c>
      <c r="C1704" s="2" t="s">
        <v>51</v>
      </c>
      <c r="D1704" s="2" t="s">
        <v>52</v>
      </c>
      <c r="E1704" s="5" t="s">
        <v>354</v>
      </c>
      <c r="F1704" s="3" t="s">
        <v>355</v>
      </c>
      <c r="G1704" s="3" t="s">
        <v>55</v>
      </c>
      <c r="H1704" s="2" t="s">
        <v>56</v>
      </c>
      <c r="I1704" s="2" t="s">
        <v>3904</v>
      </c>
      <c r="J1704" s="3" t="str">
        <f>HYPERLINK("https://www.boe.es/gazeta/dias/1831/01/08/pdfs/GMD-1831-4.pdf#page=3","Abrir facsímil")</f>
        <v>Abrir facsímil</v>
      </c>
      <c r="K1704" s="3" t="s">
        <v>58</v>
      </c>
    </row>
    <row r="1705" spans="1:11" ht="42" customHeight="1">
      <c r="A1705" s="2" t="s">
        <v>3905</v>
      </c>
      <c r="B1705" s="2" t="s">
        <v>3905</v>
      </c>
      <c r="C1705" s="2" t="s">
        <v>32</v>
      </c>
      <c r="D1705" s="2" t="s">
        <v>33</v>
      </c>
      <c r="E1705" s="5" t="s">
        <v>471</v>
      </c>
      <c r="F1705" s="3" t="s">
        <v>472</v>
      </c>
      <c r="G1705" s="3" t="s">
        <v>62</v>
      </c>
      <c r="H1705" s="2" t="s">
        <v>56</v>
      </c>
      <c r="I1705" s="2" t="s">
        <v>3906</v>
      </c>
      <c r="J1705" s="3" t="str">
        <f>HYPERLINK("https://www.boe.es/gazeta/dias/1831/05/12/pdfs/GMD-1831-59.pdf#page=2","Abrir facsímil")</f>
        <v>Abrir facsímil</v>
      </c>
      <c r="K1705" s="3" t="s">
        <v>58</v>
      </c>
    </row>
    <row r="1706" spans="1:11" ht="42" customHeight="1">
      <c r="A1706" s="2" t="s">
        <v>3907</v>
      </c>
      <c r="B1706" s="2" t="s">
        <v>3907</v>
      </c>
      <c r="C1706" s="2" t="s">
        <v>51</v>
      </c>
      <c r="D1706" s="2" t="s">
        <v>52</v>
      </c>
      <c r="E1706" s="5" t="s">
        <v>1566</v>
      </c>
      <c r="F1706" s="3" t="s">
        <v>1567</v>
      </c>
      <c r="G1706" s="3" t="s">
        <v>21</v>
      </c>
      <c r="H1706" s="2" t="s">
        <v>56</v>
      </c>
      <c r="I1706" s="2" t="s">
        <v>3908</v>
      </c>
      <c r="J1706" s="3" t="str">
        <f>HYPERLINK("https://www.boe.es/gazeta/dias/1831/01/01/pdfs/GMD-1831-1.pdf#page=4","Abrir facsímil")</f>
        <v>Abrir facsímil</v>
      </c>
      <c r="K1706" s="3" t="s">
        <v>58</v>
      </c>
    </row>
    <row r="1707" spans="1:11" ht="42" customHeight="1">
      <c r="A1707" s="2" t="s">
        <v>3909</v>
      </c>
      <c r="B1707" s="2" t="s">
        <v>3910</v>
      </c>
      <c r="C1707" s="2" t="s">
        <v>32</v>
      </c>
      <c r="D1707" s="2" t="s">
        <v>33</v>
      </c>
      <c r="E1707" s="5" t="s">
        <v>1043</v>
      </c>
      <c r="F1707" s="3" t="s">
        <v>1044</v>
      </c>
      <c r="G1707" s="3" t="s">
        <v>21</v>
      </c>
      <c r="H1707" s="2" t="s">
        <v>22</v>
      </c>
      <c r="I1707" s="2" t="s">
        <v>3911</v>
      </c>
      <c r="J1707" s="3" t="str">
        <f>HYPERLINK("https://www.boe.es/gazeta/dias/1831/11/29/pdfs/GMD-1831-146.pdf#page=4","Abrir facsímil")</f>
        <v>Abrir facsímil</v>
      </c>
      <c r="K1707" s="3" t="s">
        <v>24</v>
      </c>
    </row>
    <row r="1708" spans="1:11" ht="42" customHeight="1">
      <c r="A1708" s="2" t="s">
        <v>3912</v>
      </c>
      <c r="B1708" s="2" t="s">
        <v>3913</v>
      </c>
      <c r="C1708" s="2" t="s">
        <v>32</v>
      </c>
      <c r="D1708" s="2" t="s">
        <v>33</v>
      </c>
      <c r="E1708" s="5" t="s">
        <v>1111</v>
      </c>
      <c r="F1708" s="3" t="s">
        <v>1112</v>
      </c>
      <c r="G1708" s="3" t="s">
        <v>36</v>
      </c>
      <c r="H1708" s="2" t="s">
        <v>22</v>
      </c>
      <c r="I1708" s="2" t="s">
        <v>3914</v>
      </c>
      <c r="J1708" s="3" t="str">
        <f>HYPERLINK("https://www.boe.es/gazeta/dias/1831/11/08/pdfs/GMD-1831-137.pdf#page=1","Abrir facsímil")</f>
        <v>Abrir facsímil</v>
      </c>
      <c r="K1708" s="3" t="s">
        <v>24</v>
      </c>
    </row>
    <row r="1709" spans="1:11" ht="42" customHeight="1">
      <c r="A1709" s="2" t="s">
        <v>3915</v>
      </c>
      <c r="B1709" s="2" t="s">
        <v>3916</v>
      </c>
      <c r="C1709" s="2" t="s">
        <v>32</v>
      </c>
      <c r="D1709" s="2" t="s">
        <v>33</v>
      </c>
      <c r="E1709" s="5" t="s">
        <v>342</v>
      </c>
      <c r="F1709" s="3" t="s">
        <v>343</v>
      </c>
      <c r="G1709" s="3" t="s">
        <v>36</v>
      </c>
      <c r="H1709" s="2" t="s">
        <v>22</v>
      </c>
      <c r="I1709" s="2" t="s">
        <v>3917</v>
      </c>
      <c r="J1709" s="3" t="str">
        <f>HYPERLINK("https://www.boe.es/gazeta/dias/1831/11/05/pdfs/GMD-1831-136.pdf#page=1","Abrir facsímil")</f>
        <v>Abrir facsímil</v>
      </c>
      <c r="K1709" s="3" t="s">
        <v>24</v>
      </c>
    </row>
    <row r="1710" spans="1:11" ht="42" customHeight="1">
      <c r="A1710" s="2" t="s">
        <v>3918</v>
      </c>
      <c r="B1710" s="2" t="s">
        <v>3919</v>
      </c>
      <c r="C1710" s="2" t="s">
        <v>81</v>
      </c>
      <c r="D1710" s="2" t="s">
        <v>18</v>
      </c>
      <c r="E1710" s="5" t="s">
        <v>276</v>
      </c>
      <c r="F1710" s="3" t="s">
        <v>277</v>
      </c>
      <c r="G1710" s="3" t="s">
        <v>21</v>
      </c>
      <c r="H1710" s="2" t="s">
        <v>22</v>
      </c>
      <c r="I1710" s="2" t="s">
        <v>3920</v>
      </c>
      <c r="J1710" s="3" t="str">
        <f>HYPERLINK("https://www.boe.es/gazeta/dias/1831/10/13/pdfs/GMD-1831-126.pdf#page=4","Abrir facsímil")</f>
        <v>Abrir facsímil</v>
      </c>
      <c r="K1710" s="3" t="s">
        <v>24</v>
      </c>
    </row>
    <row r="1711" spans="1:11" ht="42" customHeight="1">
      <c r="A1711" s="2" t="s">
        <v>3918</v>
      </c>
      <c r="B1711" s="2" t="s">
        <v>3919</v>
      </c>
      <c r="C1711" s="2" t="s">
        <v>51</v>
      </c>
      <c r="D1711" s="2" t="s">
        <v>52</v>
      </c>
      <c r="E1711" s="5" t="s">
        <v>764</v>
      </c>
      <c r="F1711" s="3" t="s">
        <v>765</v>
      </c>
      <c r="G1711" s="3" t="s">
        <v>36</v>
      </c>
      <c r="H1711" s="2" t="s">
        <v>22</v>
      </c>
      <c r="I1711" s="2" t="s">
        <v>3921</v>
      </c>
      <c r="J1711" s="3" t="str">
        <f>HYPERLINK("https://www.boe.es/gazeta/dias/1831/10/15/pdfs/GMD-1831-127.pdf#page=1","Abrir facsímil")</f>
        <v>Abrir facsímil</v>
      </c>
      <c r="K1711" s="3" t="s">
        <v>24</v>
      </c>
    </row>
    <row r="1712" spans="1:11" ht="42" customHeight="1">
      <c r="A1712" s="2" t="s">
        <v>3922</v>
      </c>
      <c r="B1712" s="2" t="s">
        <v>3923</v>
      </c>
      <c r="C1712" s="2" t="s">
        <v>32</v>
      </c>
      <c r="D1712" s="2" t="s">
        <v>33</v>
      </c>
      <c r="E1712" s="5" t="s">
        <v>234</v>
      </c>
      <c r="F1712" s="3" t="s">
        <v>235</v>
      </c>
      <c r="G1712" s="3" t="s">
        <v>62</v>
      </c>
      <c r="H1712" s="2" t="s">
        <v>22</v>
      </c>
      <c r="I1712" s="2" t="s">
        <v>3924</v>
      </c>
      <c r="J1712" s="3" t="str">
        <f>HYPERLINK("https://www.boe.es/gazeta/dias/1831/06/25/pdfs/GMD-1831-78.pdf#page=2","Abrir facsímil")</f>
        <v>Abrir facsímil</v>
      </c>
      <c r="K1712" s="3" t="s">
        <v>24</v>
      </c>
    </row>
    <row r="1713" spans="1:11" ht="42" customHeight="1">
      <c r="A1713" s="2" t="s">
        <v>3925</v>
      </c>
      <c r="B1713" s="2" t="s">
        <v>3925</v>
      </c>
      <c r="C1713" s="2" t="s">
        <v>32</v>
      </c>
      <c r="D1713" s="2" t="s">
        <v>33</v>
      </c>
      <c r="E1713" s="5" t="s">
        <v>234</v>
      </c>
      <c r="F1713" s="3" t="s">
        <v>235</v>
      </c>
      <c r="G1713" s="3" t="s">
        <v>55</v>
      </c>
      <c r="H1713" s="2" t="s">
        <v>56</v>
      </c>
      <c r="I1713" s="2" t="s">
        <v>3926</v>
      </c>
      <c r="J1713" s="3" t="str">
        <f>HYPERLINK("https://www.boe.es/gazeta/dias/1831/06/25/pdfs/GMD-1831-78.pdf#page=3","Abrir facsímil")</f>
        <v>Abrir facsímil</v>
      </c>
      <c r="K1713" s="3" t="s">
        <v>58</v>
      </c>
    </row>
    <row r="1714" spans="1:11" ht="42" customHeight="1">
      <c r="A1714" s="2" t="s">
        <v>3925</v>
      </c>
      <c r="B1714" s="2" t="s">
        <v>3925</v>
      </c>
      <c r="C1714" s="2" t="s">
        <v>655</v>
      </c>
      <c r="D1714" s="2" t="s">
        <v>18</v>
      </c>
      <c r="E1714" s="5" t="s">
        <v>105</v>
      </c>
      <c r="F1714" s="3" t="s">
        <v>106</v>
      </c>
      <c r="G1714" s="3" t="s">
        <v>107</v>
      </c>
      <c r="H1714" s="2" t="s">
        <v>56</v>
      </c>
      <c r="I1714" s="2" t="s">
        <v>3927</v>
      </c>
      <c r="J1714" s="3" t="str">
        <f>HYPERLINK("https://www.boe.es/gazeta/dias/1831/07/05/pdfs/GMD-1831-82.pdf#page=4","Abrir facsímil")</f>
        <v>Abrir facsímil</v>
      </c>
      <c r="K1714" s="3" t="s">
        <v>58</v>
      </c>
    </row>
    <row r="1715" spans="1:11" ht="42" customHeight="1">
      <c r="A1715" s="2" t="s">
        <v>3925</v>
      </c>
      <c r="B1715" s="2" t="s">
        <v>3925</v>
      </c>
      <c r="C1715" s="2" t="s">
        <v>32</v>
      </c>
      <c r="D1715" s="2" t="s">
        <v>33</v>
      </c>
      <c r="E1715" s="5" t="s">
        <v>782</v>
      </c>
      <c r="F1715" s="3" t="s">
        <v>783</v>
      </c>
      <c r="G1715" s="3" t="s">
        <v>55</v>
      </c>
      <c r="H1715" s="2" t="s">
        <v>56</v>
      </c>
      <c r="I1715" s="2" t="s">
        <v>3928</v>
      </c>
      <c r="J1715" s="3" t="str">
        <f>HYPERLINK("https://www.boe.es/gazeta/dias/1831/08/20/pdfs/GMD-1831-102.pdf#page=3","Abrir facsímil")</f>
        <v>Abrir facsímil</v>
      </c>
      <c r="K1715" s="3" t="s">
        <v>58</v>
      </c>
    </row>
    <row r="1716" spans="1:11" ht="42" customHeight="1">
      <c r="A1716" s="2" t="s">
        <v>3925</v>
      </c>
      <c r="B1716" s="2" t="s">
        <v>3925</v>
      </c>
      <c r="C1716" s="2" t="s">
        <v>51</v>
      </c>
      <c r="D1716" s="2" t="s">
        <v>52</v>
      </c>
      <c r="E1716" s="5" t="s">
        <v>254</v>
      </c>
      <c r="F1716" s="3" t="s">
        <v>255</v>
      </c>
      <c r="G1716" s="3" t="s">
        <v>55</v>
      </c>
      <c r="H1716" s="2" t="s">
        <v>56</v>
      </c>
      <c r="I1716" s="2" t="s">
        <v>3929</v>
      </c>
      <c r="J1716" s="3" t="str">
        <f>HYPERLINK("https://www.boe.es/gazeta/dias/1831/10/27/pdfs/GMD-1831-132.pdf#page=3","Abrir facsímil")</f>
        <v>Abrir facsímil</v>
      </c>
      <c r="K1716" s="3" t="s">
        <v>58</v>
      </c>
    </row>
    <row r="1717" spans="1:11" ht="42" customHeight="1">
      <c r="A1717" s="2" t="s">
        <v>3930</v>
      </c>
      <c r="B1717" s="2" t="s">
        <v>3931</v>
      </c>
      <c r="C1717" s="2" t="s">
        <v>32</v>
      </c>
      <c r="D1717" s="2" t="s">
        <v>33</v>
      </c>
      <c r="E1717" s="5" t="s">
        <v>297</v>
      </c>
      <c r="F1717" s="3" t="s">
        <v>298</v>
      </c>
      <c r="G1717" s="3" t="s">
        <v>299</v>
      </c>
      <c r="H1717" s="2" t="s">
        <v>56</v>
      </c>
      <c r="I1717" s="2" t="s">
        <v>3932</v>
      </c>
      <c r="J1717" s="3" t="str">
        <f>HYPERLINK("https://www.boe.es/gazeta/dias/1831/11/24/pdfs/GMD-1831-144.pdf#page=4","Abrir facsímil")</f>
        <v>Abrir facsímil</v>
      </c>
      <c r="K1717" s="3" t="s">
        <v>58</v>
      </c>
    </row>
    <row r="1718" spans="1:11" ht="42" customHeight="1">
      <c r="A1718" s="2" t="s">
        <v>3933</v>
      </c>
      <c r="B1718" s="2" t="s">
        <v>3934</v>
      </c>
      <c r="C1718" s="2" t="s">
        <v>40</v>
      </c>
      <c r="D1718" s="2" t="s">
        <v>18</v>
      </c>
      <c r="E1718" s="5" t="s">
        <v>169</v>
      </c>
      <c r="F1718" s="3" t="s">
        <v>170</v>
      </c>
      <c r="G1718" s="3" t="s">
        <v>131</v>
      </c>
      <c r="H1718" s="2" t="s">
        <v>56</v>
      </c>
      <c r="I1718" s="2" t="s">
        <v>3935</v>
      </c>
      <c r="J1718" s="3" t="str">
        <f>HYPERLINK("https://www.boe.es/gazeta/dias/1831/08/04/pdfs/GMD-1831-95.pdf#page=6","Abrir facsímil")</f>
        <v>Abrir facsímil</v>
      </c>
      <c r="K1718" s="3" t="s">
        <v>58</v>
      </c>
    </row>
    <row r="1719" spans="1:11" ht="42" customHeight="1">
      <c r="A1719" s="2" t="s">
        <v>3936</v>
      </c>
      <c r="B1719" s="2" t="s">
        <v>3937</v>
      </c>
      <c r="C1719" s="2" t="s">
        <v>17</v>
      </c>
      <c r="D1719" s="2" t="s">
        <v>244</v>
      </c>
      <c r="E1719" s="5" t="s">
        <v>328</v>
      </c>
      <c r="F1719" s="3" t="s">
        <v>2220</v>
      </c>
      <c r="G1719" s="3" t="s">
        <v>36</v>
      </c>
      <c r="H1719" s="2" t="s">
        <v>56</v>
      </c>
      <c r="I1719" s="2" t="s">
        <v>3938</v>
      </c>
      <c r="J1719" s="3" t="str">
        <f>HYPERLINK("https://www.boe.es/gazeta/dias/1831/12/08/pdfs/GMD-1831-151E.pdf#page=1","Abrir facsímil")</f>
        <v>Abrir facsímil</v>
      </c>
      <c r="K1719" s="3" t="s">
        <v>58</v>
      </c>
    </row>
    <row r="1720" spans="1:11" ht="42" customHeight="1">
      <c r="A1720" s="2" t="s">
        <v>3939</v>
      </c>
      <c r="B1720" s="2" t="s">
        <v>3940</v>
      </c>
      <c r="C1720" s="2" t="s">
        <v>67</v>
      </c>
      <c r="D1720" s="2" t="s">
        <v>18</v>
      </c>
      <c r="E1720" s="5" t="s">
        <v>334</v>
      </c>
      <c r="F1720" s="3" t="s">
        <v>335</v>
      </c>
      <c r="G1720" s="3" t="s">
        <v>21</v>
      </c>
      <c r="H1720" s="2" t="s">
        <v>56</v>
      </c>
      <c r="I1720" s="2" t="s">
        <v>3941</v>
      </c>
      <c r="J1720" s="3" t="str">
        <f>HYPERLINK("https://www.boe.es/gazeta/dias/1831/03/26/pdfs/GMD-1831-39.pdf#page=4","Abrir facsímil")</f>
        <v>Abrir facsímil</v>
      </c>
      <c r="K1720" s="3" t="s">
        <v>58</v>
      </c>
    </row>
    <row r="1721" spans="1:11" ht="42" customHeight="1">
      <c r="A1721" s="2" t="s">
        <v>3942</v>
      </c>
      <c r="B1721" s="2" t="s">
        <v>3943</v>
      </c>
      <c r="C1721" s="2" t="s">
        <v>81</v>
      </c>
      <c r="D1721" s="2" t="s">
        <v>18</v>
      </c>
      <c r="E1721" s="5" t="s">
        <v>374</v>
      </c>
      <c r="F1721" s="3" t="s">
        <v>375</v>
      </c>
      <c r="G1721" s="3" t="s">
        <v>131</v>
      </c>
      <c r="H1721" s="2" t="s">
        <v>56</v>
      </c>
      <c r="I1721" s="2" t="s">
        <v>3944</v>
      </c>
      <c r="J1721" s="3" t="str">
        <f>HYPERLINK("https://www.boe.es/gazeta/dias/1831/10/11/pdfs/GMD-1831-125.pdf#page=6","Abrir facsímil")</f>
        <v>Abrir facsímil</v>
      </c>
      <c r="K1721" s="3" t="s">
        <v>58</v>
      </c>
    </row>
    <row r="1722" spans="1:11" ht="42" customHeight="1">
      <c r="A1722" s="2" t="s">
        <v>3945</v>
      </c>
      <c r="B1722" s="2" t="s">
        <v>3946</v>
      </c>
      <c r="C1722" s="2" t="s">
        <v>32</v>
      </c>
      <c r="D1722" s="2" t="s">
        <v>33</v>
      </c>
      <c r="E1722" s="5" t="s">
        <v>460</v>
      </c>
      <c r="F1722" s="3" t="s">
        <v>461</v>
      </c>
      <c r="G1722" s="3" t="s">
        <v>21</v>
      </c>
      <c r="H1722" s="2" t="s">
        <v>56</v>
      </c>
      <c r="I1722" s="2" t="s">
        <v>3947</v>
      </c>
      <c r="J1722" s="3" t="str">
        <f>HYPERLINK("https://www.boe.es/gazeta/dias/1831/01/04/pdfs/GMD-1831-2.pdf#page=4","Abrir facsímil")</f>
        <v>Abrir facsímil</v>
      </c>
      <c r="K1722" s="3" t="s">
        <v>58</v>
      </c>
    </row>
    <row r="1723" spans="1:11" ht="42" customHeight="1">
      <c r="A1723" s="2" t="s">
        <v>3948</v>
      </c>
      <c r="B1723" s="2" t="s">
        <v>3948</v>
      </c>
      <c r="C1723" s="2" t="s">
        <v>32</v>
      </c>
      <c r="D1723" s="2" t="s">
        <v>33</v>
      </c>
      <c r="E1723" s="5" t="s">
        <v>190</v>
      </c>
      <c r="F1723" s="3" t="s">
        <v>191</v>
      </c>
      <c r="G1723" s="3" t="s">
        <v>55</v>
      </c>
      <c r="H1723" s="2" t="s">
        <v>56</v>
      </c>
      <c r="I1723" s="2" t="s">
        <v>3949</v>
      </c>
      <c r="J1723" s="3" t="str">
        <f>HYPERLINK("https://www.boe.es/gazeta/dias/1831/02/12/pdfs/GMD-1831-19.pdf#page=3","Abrir facsímil")</f>
        <v>Abrir facsímil</v>
      </c>
      <c r="K1723" s="3" t="s">
        <v>58</v>
      </c>
    </row>
    <row r="1724" spans="1:11" ht="42" customHeight="1">
      <c r="A1724" s="2" t="s">
        <v>3950</v>
      </c>
      <c r="B1724" s="2" t="s">
        <v>3951</v>
      </c>
      <c r="C1724" s="2" t="s">
        <v>40</v>
      </c>
      <c r="D1724" s="2" t="s">
        <v>18</v>
      </c>
      <c r="E1724" s="5" t="s">
        <v>429</v>
      </c>
      <c r="F1724" s="3" t="s">
        <v>430</v>
      </c>
      <c r="G1724" s="3" t="s">
        <v>55</v>
      </c>
      <c r="H1724" s="2" t="s">
        <v>56</v>
      </c>
      <c r="I1724" s="2" t="s">
        <v>3952</v>
      </c>
      <c r="J1724" s="3" t="str">
        <f>HYPERLINK("https://www.boe.es/gazeta/dias/1831/05/07/pdfs/GMD-1831-57.pdf#page=3","Abrir facsímil")</f>
        <v>Abrir facsímil</v>
      </c>
      <c r="K1724" s="3" t="s">
        <v>58</v>
      </c>
    </row>
    <row r="1725" spans="1:11" ht="42" customHeight="1">
      <c r="A1725" s="2" t="s">
        <v>3953</v>
      </c>
      <c r="B1725" s="2" t="s">
        <v>3954</v>
      </c>
      <c r="C1725" s="2" t="s">
        <v>32</v>
      </c>
      <c r="D1725" s="2" t="s">
        <v>33</v>
      </c>
      <c r="E1725" s="5" t="s">
        <v>272</v>
      </c>
      <c r="F1725" s="3" t="s">
        <v>273</v>
      </c>
      <c r="G1725" s="3" t="s">
        <v>21</v>
      </c>
      <c r="H1725" s="2" t="s">
        <v>56</v>
      </c>
      <c r="I1725" s="2" t="s">
        <v>3955</v>
      </c>
      <c r="J1725" s="3" t="str">
        <f>HYPERLINK("https://www.boe.es/gazeta/dias/1831/06/28/pdfs/GMD-1831-79.pdf#page=4","Abrir facsímil")</f>
        <v>Abrir facsímil</v>
      </c>
      <c r="K1725" s="3" t="s">
        <v>58</v>
      </c>
    </row>
    <row r="1726" spans="1:11" ht="42" customHeight="1">
      <c r="A1726" s="2" t="s">
        <v>3956</v>
      </c>
      <c r="B1726" s="2" t="s">
        <v>3957</v>
      </c>
      <c r="C1726" s="2" t="s">
        <v>32</v>
      </c>
      <c r="D1726" s="2" t="s">
        <v>33</v>
      </c>
      <c r="E1726" s="5" t="s">
        <v>328</v>
      </c>
      <c r="F1726" s="3" t="s">
        <v>329</v>
      </c>
      <c r="G1726" s="3" t="s">
        <v>330</v>
      </c>
      <c r="H1726" s="2" t="s">
        <v>56</v>
      </c>
      <c r="I1726" s="2" t="s">
        <v>3958</v>
      </c>
      <c r="J1726" s="3" t="str">
        <f>HYPERLINK("https://www.boe.es/gazeta/dias/1831/12/08/pdfs/GMD-1831-150.pdf#page=4","Abrir facsímil")</f>
        <v>Abrir facsímil</v>
      </c>
      <c r="K1726" s="3" t="s">
        <v>58</v>
      </c>
    </row>
    <row r="1727" spans="1:11" ht="42" customHeight="1">
      <c r="A1727" s="2" t="s">
        <v>3959</v>
      </c>
      <c r="B1727" s="2" t="s">
        <v>3960</v>
      </c>
      <c r="C1727" s="2" t="s">
        <v>17</v>
      </c>
      <c r="D1727" s="2" t="s">
        <v>18</v>
      </c>
      <c r="E1727" s="5" t="s">
        <v>374</v>
      </c>
      <c r="F1727" s="3" t="s">
        <v>375</v>
      </c>
      <c r="G1727" s="3" t="s">
        <v>131</v>
      </c>
      <c r="H1727" s="2" t="s">
        <v>56</v>
      </c>
      <c r="I1727" s="2" t="s">
        <v>3961</v>
      </c>
      <c r="J1727" s="3" t="str">
        <f>HYPERLINK("https://www.boe.es/gazeta/dias/1831/10/11/pdfs/GMD-1831-125.pdf#page=6","Abrir facsímil")</f>
        <v>Abrir facsímil</v>
      </c>
      <c r="K1727" s="3" t="s">
        <v>58</v>
      </c>
    </row>
    <row r="1728" spans="1:11" ht="42" customHeight="1">
      <c r="A1728" s="2" t="s">
        <v>3962</v>
      </c>
      <c r="B1728" s="2" t="s">
        <v>3963</v>
      </c>
      <c r="C1728" s="2" t="s">
        <v>32</v>
      </c>
      <c r="D1728" s="2" t="s">
        <v>33</v>
      </c>
      <c r="E1728" s="5" t="s">
        <v>292</v>
      </c>
      <c r="F1728" s="3" t="s">
        <v>293</v>
      </c>
      <c r="G1728" s="3" t="s">
        <v>21</v>
      </c>
      <c r="H1728" s="2" t="s">
        <v>56</v>
      </c>
      <c r="I1728" s="2" t="s">
        <v>3964</v>
      </c>
      <c r="J1728" s="3" t="str">
        <f>HYPERLINK("https://www.boe.es/gazeta/dias/1831/04/07/pdfs/GMD-1831-44.pdf#page=4","Abrir facsímil")</f>
        <v>Abrir facsímil</v>
      </c>
      <c r="K1728" s="3" t="s">
        <v>58</v>
      </c>
    </row>
    <row r="1729" spans="1:11" ht="42" customHeight="1">
      <c r="A1729" s="2" t="s">
        <v>3965</v>
      </c>
      <c r="B1729" s="2" t="s">
        <v>3966</v>
      </c>
      <c r="C1729" s="2" t="s">
        <v>17</v>
      </c>
      <c r="D1729" s="2" t="s">
        <v>18</v>
      </c>
      <c r="E1729" s="5" t="s">
        <v>181</v>
      </c>
      <c r="F1729" s="3" t="s">
        <v>182</v>
      </c>
      <c r="G1729" s="3" t="s">
        <v>21</v>
      </c>
      <c r="H1729" s="2" t="s">
        <v>56</v>
      </c>
      <c r="I1729" s="2" t="s">
        <v>3967</v>
      </c>
      <c r="J1729" s="3" t="str">
        <f>HYPERLINK("https://www.boe.es/gazeta/dias/1831/09/13/pdfs/GMD-1831-113.pdf#page=4","Abrir facsímil")</f>
        <v>Abrir facsímil</v>
      </c>
      <c r="K1729" s="3" t="s">
        <v>58</v>
      </c>
    </row>
    <row r="1730" spans="1:11" ht="42" customHeight="1">
      <c r="A1730" s="2" t="s">
        <v>3968</v>
      </c>
      <c r="B1730" s="2" t="s">
        <v>3969</v>
      </c>
      <c r="C1730" s="2" t="s">
        <v>32</v>
      </c>
      <c r="D1730" s="2" t="s">
        <v>33</v>
      </c>
      <c r="E1730" s="5" t="s">
        <v>297</v>
      </c>
      <c r="F1730" s="3" t="s">
        <v>298</v>
      </c>
      <c r="G1730" s="3" t="s">
        <v>299</v>
      </c>
      <c r="H1730" s="2" t="s">
        <v>56</v>
      </c>
      <c r="I1730" s="2" t="s">
        <v>3970</v>
      </c>
      <c r="J1730" s="3" t="str">
        <f>HYPERLINK("https://www.boe.es/gazeta/dias/1831/11/24/pdfs/GMD-1831-144.pdf#page=4","Abrir facsímil")</f>
        <v>Abrir facsímil</v>
      </c>
      <c r="K1730" s="3" t="s">
        <v>58</v>
      </c>
    </row>
    <row r="1731" spans="1:11" ht="42" customHeight="1">
      <c r="A1731" s="2" t="s">
        <v>3971</v>
      </c>
      <c r="B1731" s="2" t="s">
        <v>3971</v>
      </c>
      <c r="C1731" s="2" t="s">
        <v>32</v>
      </c>
      <c r="D1731" s="2" t="s">
        <v>33</v>
      </c>
      <c r="E1731" s="5" t="s">
        <v>1852</v>
      </c>
      <c r="F1731" s="3" t="s">
        <v>1853</v>
      </c>
      <c r="G1731" s="3" t="s">
        <v>36</v>
      </c>
      <c r="H1731" s="2" t="s">
        <v>56</v>
      </c>
      <c r="I1731" s="2" t="s">
        <v>3972</v>
      </c>
      <c r="J1731" s="3" t="str">
        <f>HYPERLINK("https://www.boe.es/gazeta/dias/1831/01/06/pdfs/GMD-1831-3.pdf#page=1","Abrir facsímil")</f>
        <v>Abrir facsímil</v>
      </c>
      <c r="K1731" s="3" t="s">
        <v>58</v>
      </c>
    </row>
    <row r="1732" spans="1:11" ht="42" customHeight="1">
      <c r="A1732" s="2" t="s">
        <v>3973</v>
      </c>
      <c r="B1732" s="2" t="s">
        <v>3973</v>
      </c>
      <c r="C1732" s="2" t="s">
        <v>655</v>
      </c>
      <c r="D1732" s="2" t="s">
        <v>18</v>
      </c>
      <c r="E1732" s="5" t="s">
        <v>1138</v>
      </c>
      <c r="F1732" s="3" t="s">
        <v>1139</v>
      </c>
      <c r="G1732" s="3" t="s">
        <v>62</v>
      </c>
      <c r="H1732" s="2" t="s">
        <v>56</v>
      </c>
      <c r="I1732" s="2" t="s">
        <v>3974</v>
      </c>
      <c r="J1732" s="3" t="str">
        <f>HYPERLINK("https://www.boe.es/gazeta/dias/1831/03/17/pdfs/GMD-1831-35.pdf#page=2","Abrir facsímil")</f>
        <v>Abrir facsímil</v>
      </c>
      <c r="K1732" s="3" t="s">
        <v>58</v>
      </c>
    </row>
    <row r="1733" spans="1:11" ht="42" customHeight="1">
      <c r="A1733" s="2" t="s">
        <v>3971</v>
      </c>
      <c r="B1733" s="2" t="s">
        <v>3971</v>
      </c>
      <c r="C1733" s="2" t="s">
        <v>32</v>
      </c>
      <c r="D1733" s="2" t="s">
        <v>33</v>
      </c>
      <c r="E1733" s="5" t="s">
        <v>1356</v>
      </c>
      <c r="F1733" s="3" t="s">
        <v>1357</v>
      </c>
      <c r="G1733" s="3" t="s">
        <v>55</v>
      </c>
      <c r="H1733" s="2" t="s">
        <v>56</v>
      </c>
      <c r="I1733" s="2" t="s">
        <v>3975</v>
      </c>
      <c r="J1733" s="3" t="str">
        <f>HYPERLINK("https://www.boe.es/gazeta/dias/1831/03/19/pdfs/GMD-1831-36.pdf#page=3","Abrir facsímil")</f>
        <v>Abrir facsímil</v>
      </c>
      <c r="K1733" s="3" t="s">
        <v>58</v>
      </c>
    </row>
    <row r="1734" spans="1:11" ht="42" customHeight="1">
      <c r="A1734" s="2" t="s">
        <v>3971</v>
      </c>
      <c r="B1734" s="2" t="s">
        <v>3971</v>
      </c>
      <c r="C1734" s="2" t="s">
        <v>32</v>
      </c>
      <c r="D1734" s="2" t="s">
        <v>33</v>
      </c>
      <c r="E1734" s="5" t="s">
        <v>1812</v>
      </c>
      <c r="F1734" s="3" t="s">
        <v>1813</v>
      </c>
      <c r="G1734" s="3" t="s">
        <v>55</v>
      </c>
      <c r="H1734" s="2" t="s">
        <v>56</v>
      </c>
      <c r="I1734" s="2" t="s">
        <v>3976</v>
      </c>
      <c r="J1734" s="3" t="str">
        <f>HYPERLINK("https://www.boe.es/gazeta/dias/1831/04/30/pdfs/GMD-1831-54.pdf#page=3","Abrir facsímil")</f>
        <v>Abrir facsímil</v>
      </c>
      <c r="K1734" s="3" t="s">
        <v>58</v>
      </c>
    </row>
    <row r="1735" spans="1:11" ht="42" customHeight="1">
      <c r="A1735" s="2" t="s">
        <v>3971</v>
      </c>
      <c r="B1735" s="2" t="s">
        <v>3971</v>
      </c>
      <c r="C1735" s="2" t="s">
        <v>32</v>
      </c>
      <c r="D1735" s="2" t="s">
        <v>33</v>
      </c>
      <c r="E1735" s="5" t="s">
        <v>1562</v>
      </c>
      <c r="F1735" s="3" t="s">
        <v>1563</v>
      </c>
      <c r="G1735" s="3" t="s">
        <v>55</v>
      </c>
      <c r="H1735" s="2" t="s">
        <v>56</v>
      </c>
      <c r="I1735" s="2" t="s">
        <v>3977</v>
      </c>
      <c r="J1735" s="3" t="str">
        <f>HYPERLINK("https://www.boe.es/gazeta/dias/1831/05/17/pdfs/GMD-1831-61.pdf#page=3","Abrir facsímil")</f>
        <v>Abrir facsímil</v>
      </c>
      <c r="K1735" s="3" t="s">
        <v>58</v>
      </c>
    </row>
    <row r="1736" spans="1:11" ht="42" customHeight="1">
      <c r="A1736" s="2" t="s">
        <v>3971</v>
      </c>
      <c r="B1736" s="2" t="s">
        <v>3971</v>
      </c>
      <c r="C1736" s="2" t="s">
        <v>40</v>
      </c>
      <c r="D1736" s="2" t="s">
        <v>18</v>
      </c>
      <c r="E1736" s="5" t="s">
        <v>725</v>
      </c>
      <c r="F1736" s="3" t="s">
        <v>726</v>
      </c>
      <c r="G1736" s="3" t="s">
        <v>21</v>
      </c>
      <c r="H1736" s="2" t="s">
        <v>56</v>
      </c>
      <c r="I1736" s="2" t="s">
        <v>3978</v>
      </c>
      <c r="J1736" s="3" t="str">
        <f>HYPERLINK("https://www.boe.es/gazeta/dias/1831/07/30/pdfs/GMD-1831-93.pdf#page=4","Abrir facsímil")</f>
        <v>Abrir facsímil</v>
      </c>
      <c r="K1736" s="3" t="s">
        <v>58</v>
      </c>
    </row>
    <row r="1737" spans="1:11" ht="42" customHeight="1">
      <c r="A1737" s="2" t="s">
        <v>3979</v>
      </c>
      <c r="B1737" s="2" t="s">
        <v>3979</v>
      </c>
      <c r="C1737" s="2" t="s">
        <v>40</v>
      </c>
      <c r="D1737" s="2" t="s">
        <v>18</v>
      </c>
      <c r="E1737" s="5" t="s">
        <v>387</v>
      </c>
      <c r="F1737" s="3" t="s">
        <v>388</v>
      </c>
      <c r="G1737" s="3" t="s">
        <v>36</v>
      </c>
      <c r="H1737" s="2" t="s">
        <v>56</v>
      </c>
      <c r="I1737" s="2" t="s">
        <v>3980</v>
      </c>
      <c r="J1737" s="3" t="str">
        <f>HYPERLINK("https://www.boe.es/gazeta/dias/1831/02/26/pdfs/GMD-1831-25.pdf#page=1","Abrir facsímil")</f>
        <v>Abrir facsímil</v>
      </c>
      <c r="K1737" s="3" t="s">
        <v>58</v>
      </c>
    </row>
    <row r="1738" spans="1:11" ht="42" customHeight="1">
      <c r="A1738" s="2" t="s">
        <v>3981</v>
      </c>
      <c r="B1738" s="2" t="s">
        <v>3982</v>
      </c>
      <c r="C1738" s="2" t="s">
        <v>32</v>
      </c>
      <c r="D1738" s="2" t="s">
        <v>33</v>
      </c>
      <c r="E1738" s="5" t="s">
        <v>1031</v>
      </c>
      <c r="F1738" s="3" t="s">
        <v>1032</v>
      </c>
      <c r="G1738" s="3" t="s">
        <v>21</v>
      </c>
      <c r="H1738" s="2" t="s">
        <v>56</v>
      </c>
      <c r="I1738" s="2" t="s">
        <v>3983</v>
      </c>
      <c r="J1738" s="3" t="str">
        <f>HYPERLINK("https://www.boe.es/gazeta/dias/1831/05/10/pdfs/GMD-1831-58.pdf#page=4","Abrir facsímil")</f>
        <v>Abrir facsímil</v>
      </c>
      <c r="K1738" s="3" t="s">
        <v>58</v>
      </c>
    </row>
    <row r="1739" spans="1:11" ht="42" customHeight="1">
      <c r="A1739" s="2" t="s">
        <v>3984</v>
      </c>
      <c r="B1739" s="2" t="s">
        <v>3984</v>
      </c>
      <c r="C1739" s="2" t="s">
        <v>32</v>
      </c>
      <c r="D1739" s="2" t="s">
        <v>33</v>
      </c>
      <c r="E1739" s="5" t="s">
        <v>91</v>
      </c>
      <c r="F1739" s="3" t="s">
        <v>92</v>
      </c>
      <c r="G1739" s="3" t="s">
        <v>36</v>
      </c>
      <c r="H1739" s="2" t="s">
        <v>56</v>
      </c>
      <c r="I1739" s="2" t="s">
        <v>3985</v>
      </c>
      <c r="J1739" s="3" t="str">
        <f>HYPERLINK("https://www.boe.es/gazeta/dias/1831/10/06/pdfs/GMD-1831-123.pdf#page=1","Abrir facsímil")</f>
        <v>Abrir facsímil</v>
      </c>
      <c r="K1739" s="3" t="s">
        <v>58</v>
      </c>
    </row>
    <row r="1740" spans="1:11" ht="42" customHeight="1">
      <c r="A1740" s="2" t="s">
        <v>3986</v>
      </c>
      <c r="B1740" s="2" t="s">
        <v>3986</v>
      </c>
      <c r="C1740" s="2" t="s">
        <v>32</v>
      </c>
      <c r="D1740" s="2" t="s">
        <v>33</v>
      </c>
      <c r="E1740" s="5" t="s">
        <v>186</v>
      </c>
      <c r="F1740" s="3" t="s">
        <v>187</v>
      </c>
      <c r="G1740" s="3" t="s">
        <v>62</v>
      </c>
      <c r="H1740" s="2" t="s">
        <v>56</v>
      </c>
      <c r="I1740" s="2" t="s">
        <v>3987</v>
      </c>
      <c r="J1740" s="3" t="str">
        <f>HYPERLINK("https://www.boe.es/gazeta/dias/1831/10/08/pdfs/GMD-1831-124.pdf#page=2","Abrir facsímil")</f>
        <v>Abrir facsímil</v>
      </c>
      <c r="K1740" s="3" t="s">
        <v>58</v>
      </c>
    </row>
    <row r="1741" spans="1:11" ht="42" customHeight="1">
      <c r="A1741" s="2" t="s">
        <v>3986</v>
      </c>
      <c r="B1741" s="2" t="s">
        <v>3986</v>
      </c>
      <c r="C1741" s="2" t="s">
        <v>32</v>
      </c>
      <c r="D1741" s="2" t="s">
        <v>33</v>
      </c>
      <c r="E1741" s="5" t="s">
        <v>756</v>
      </c>
      <c r="F1741" s="3" t="s">
        <v>757</v>
      </c>
      <c r="G1741" s="3" t="s">
        <v>36</v>
      </c>
      <c r="H1741" s="2" t="s">
        <v>56</v>
      </c>
      <c r="I1741" s="2" t="s">
        <v>3988</v>
      </c>
      <c r="J1741" s="3" t="str">
        <f>HYPERLINK("https://www.boe.es/gazeta/dias/1831/10/18/pdfs/GMD-1831-128.pdf#page=1","Abrir facsímil")</f>
        <v>Abrir facsímil</v>
      </c>
      <c r="K1741" s="3" t="s">
        <v>58</v>
      </c>
    </row>
    <row r="1742" spans="1:11" ht="42" customHeight="1">
      <c r="A1742" s="2" t="s">
        <v>3986</v>
      </c>
      <c r="B1742" s="2" t="s">
        <v>3986</v>
      </c>
      <c r="C1742" s="2" t="s">
        <v>17</v>
      </c>
      <c r="D1742" s="2" t="s">
        <v>18</v>
      </c>
      <c r="E1742" s="5" t="s">
        <v>395</v>
      </c>
      <c r="F1742" s="3" t="s">
        <v>396</v>
      </c>
      <c r="G1742" s="3" t="s">
        <v>62</v>
      </c>
      <c r="H1742" s="2" t="s">
        <v>56</v>
      </c>
      <c r="I1742" s="2" t="s">
        <v>3989</v>
      </c>
      <c r="J1742" s="3" t="str">
        <f>HYPERLINK("https://www.boe.es/gazeta/dias/1831/10/20/pdfs/GMD-1831-129.pdf#page=2","Abrir facsímil")</f>
        <v>Abrir facsímil</v>
      </c>
      <c r="K1742" s="3" t="s">
        <v>58</v>
      </c>
    </row>
    <row r="1743" spans="1:11" ht="42" customHeight="1">
      <c r="A1743" s="2" t="s">
        <v>3990</v>
      </c>
      <c r="B1743" s="2" t="s">
        <v>3991</v>
      </c>
      <c r="C1743" s="2" t="s">
        <v>32</v>
      </c>
      <c r="D1743" s="2" t="s">
        <v>33</v>
      </c>
      <c r="E1743" s="5" t="s">
        <v>471</v>
      </c>
      <c r="F1743" s="3" t="s">
        <v>472</v>
      </c>
      <c r="G1743" s="3" t="s">
        <v>62</v>
      </c>
      <c r="H1743" s="2" t="s">
        <v>56</v>
      </c>
      <c r="I1743" s="2" t="s">
        <v>3992</v>
      </c>
      <c r="J1743" s="3" t="str">
        <f>HYPERLINK("https://www.boe.es/gazeta/dias/1831/05/12/pdfs/GMD-1831-59.pdf#page=2","Abrir facsímil")</f>
        <v>Abrir facsímil</v>
      </c>
      <c r="K1743" s="3" t="s">
        <v>58</v>
      </c>
    </row>
    <row r="1744" spans="1:11" ht="42" customHeight="1">
      <c r="A1744" s="2" t="s">
        <v>3993</v>
      </c>
      <c r="B1744" s="2" t="s">
        <v>3993</v>
      </c>
      <c r="C1744" s="2" t="s">
        <v>32</v>
      </c>
      <c r="D1744" s="2" t="s">
        <v>33</v>
      </c>
      <c r="E1744" s="5" t="s">
        <v>88</v>
      </c>
      <c r="F1744" s="3" t="s">
        <v>89</v>
      </c>
      <c r="G1744" s="3" t="s">
        <v>55</v>
      </c>
      <c r="H1744" s="2" t="s">
        <v>56</v>
      </c>
      <c r="I1744" s="2" t="s">
        <v>3994</v>
      </c>
      <c r="J1744" s="3" t="str">
        <f>HYPERLINK("https://www.boe.es/gazeta/dias/1831/10/01/pdfs/GMD-1831-121.pdf#page=3","Abrir facsímil")</f>
        <v>Abrir facsímil</v>
      </c>
      <c r="K1744" s="3" t="s">
        <v>58</v>
      </c>
    </row>
    <row r="1745" spans="1:11" ht="42" customHeight="1">
      <c r="A1745" s="2" t="s">
        <v>3995</v>
      </c>
      <c r="B1745" s="2" t="s">
        <v>3996</v>
      </c>
      <c r="C1745" s="2" t="s">
        <v>51</v>
      </c>
      <c r="D1745" s="2" t="s">
        <v>52</v>
      </c>
      <c r="E1745" s="5" t="s">
        <v>429</v>
      </c>
      <c r="F1745" s="3" t="s">
        <v>430</v>
      </c>
      <c r="G1745" s="3" t="s">
        <v>55</v>
      </c>
      <c r="H1745" s="2" t="s">
        <v>56</v>
      </c>
      <c r="I1745" s="2" t="s">
        <v>3997</v>
      </c>
      <c r="J1745" s="3" t="str">
        <f>HYPERLINK("https://www.boe.es/gazeta/dias/1831/05/07/pdfs/GMD-1831-57.pdf#page=3","Abrir facsímil")</f>
        <v>Abrir facsímil</v>
      </c>
      <c r="K1745" s="3" t="s">
        <v>58</v>
      </c>
    </row>
    <row r="1746" spans="1:11" ht="42" customHeight="1">
      <c r="A1746" s="2" t="s">
        <v>3998</v>
      </c>
      <c r="B1746" s="2" t="s">
        <v>3998</v>
      </c>
      <c r="C1746" s="2" t="s">
        <v>17</v>
      </c>
      <c r="D1746" s="2" t="s">
        <v>18</v>
      </c>
      <c r="E1746" s="5" t="s">
        <v>288</v>
      </c>
      <c r="F1746" s="3" t="s">
        <v>289</v>
      </c>
      <c r="G1746" s="3" t="s">
        <v>62</v>
      </c>
      <c r="H1746" s="2" t="s">
        <v>56</v>
      </c>
      <c r="I1746" s="2" t="s">
        <v>3999</v>
      </c>
      <c r="J1746" s="3" t="str">
        <f>HYPERLINK("https://www.boe.es/gazeta/dias/1831/10/22/pdfs/GMD-1831-130.pdf#page=2","Abrir facsímil")</f>
        <v>Abrir facsímil</v>
      </c>
      <c r="K1746" s="3" t="s">
        <v>58</v>
      </c>
    </row>
    <row r="1747" spans="1:11" ht="42" customHeight="1">
      <c r="A1747" s="2" t="s">
        <v>4000</v>
      </c>
      <c r="B1747" s="2" t="s">
        <v>4000</v>
      </c>
      <c r="C1747" s="2" t="s">
        <v>32</v>
      </c>
      <c r="D1747" s="2" t="s">
        <v>33</v>
      </c>
      <c r="E1747" s="5" t="s">
        <v>1541</v>
      </c>
      <c r="F1747" s="3" t="s">
        <v>1542</v>
      </c>
      <c r="G1747" s="3" t="s">
        <v>62</v>
      </c>
      <c r="H1747" s="2" t="s">
        <v>56</v>
      </c>
      <c r="I1747" s="2" t="s">
        <v>4001</v>
      </c>
      <c r="J1747" s="3" t="str">
        <f>HYPERLINK("https://www.boe.es/gazeta/dias/1831/05/21/pdfs/GMD-1831-63.pdf#page=2","Abrir facsímil")</f>
        <v>Abrir facsímil</v>
      </c>
      <c r="K1747" s="3" t="s">
        <v>58</v>
      </c>
    </row>
    <row r="1748" spans="1:11" ht="42" customHeight="1">
      <c r="A1748" s="2" t="s">
        <v>4002</v>
      </c>
      <c r="B1748" s="2" t="s">
        <v>4002</v>
      </c>
      <c r="C1748" s="2" t="s">
        <v>32</v>
      </c>
      <c r="D1748" s="2" t="s">
        <v>33</v>
      </c>
      <c r="E1748" s="5" t="s">
        <v>91</v>
      </c>
      <c r="F1748" s="3" t="s">
        <v>92</v>
      </c>
      <c r="G1748" s="3" t="s">
        <v>36</v>
      </c>
      <c r="H1748" s="2" t="s">
        <v>56</v>
      </c>
      <c r="I1748" s="2" t="s">
        <v>4003</v>
      </c>
      <c r="J1748" s="3" t="str">
        <f>HYPERLINK("https://www.boe.es/gazeta/dias/1831/10/06/pdfs/GMD-1831-123.pdf#page=1","Abrir facsímil")</f>
        <v>Abrir facsímil</v>
      </c>
      <c r="K1748" s="3" t="s">
        <v>58</v>
      </c>
    </row>
    <row r="1749" spans="1:11" ht="42" customHeight="1">
      <c r="A1749" s="2" t="s">
        <v>4004</v>
      </c>
      <c r="B1749" s="2" t="s">
        <v>4005</v>
      </c>
      <c r="C1749" s="2" t="s">
        <v>32</v>
      </c>
      <c r="D1749" s="2" t="s">
        <v>33</v>
      </c>
      <c r="E1749" s="5" t="s">
        <v>875</v>
      </c>
      <c r="F1749" s="3" t="s">
        <v>876</v>
      </c>
      <c r="G1749" s="3" t="s">
        <v>131</v>
      </c>
      <c r="H1749" s="2" t="s">
        <v>56</v>
      </c>
      <c r="I1749" s="2" t="s">
        <v>4006</v>
      </c>
      <c r="J1749" s="3" t="str">
        <f>HYPERLINK("https://www.boe.es/gazeta/dias/1831/10/25/pdfs/GMD-1831-131.pdf#page=6","Abrir facsímil")</f>
        <v>Abrir facsímil</v>
      </c>
      <c r="K1749" s="3" t="s">
        <v>58</v>
      </c>
    </row>
    <row r="1750" spans="1:11" ht="42" customHeight="1">
      <c r="A1750" s="2" t="s">
        <v>4007</v>
      </c>
      <c r="B1750" s="2" t="s">
        <v>4007</v>
      </c>
      <c r="C1750" s="2" t="s">
        <v>17</v>
      </c>
      <c r="D1750" s="2" t="s">
        <v>18</v>
      </c>
      <c r="E1750" s="5" t="s">
        <v>1844</v>
      </c>
      <c r="F1750" s="3" t="s">
        <v>1845</v>
      </c>
      <c r="G1750" s="3" t="s">
        <v>21</v>
      </c>
      <c r="H1750" s="2" t="s">
        <v>56</v>
      </c>
      <c r="I1750" s="2" t="s">
        <v>4008</v>
      </c>
      <c r="J1750" s="3" t="str">
        <f>HYPERLINK("https://www.boe.es/gazeta/dias/1831/01/22/pdfs/GMD-1831-10.pdf#page=4","Abrir facsímil")</f>
        <v>Abrir facsímil</v>
      </c>
      <c r="K1750" s="3" t="s">
        <v>58</v>
      </c>
    </row>
    <row r="1751" spans="1:11" ht="42" customHeight="1">
      <c r="A1751" s="2" t="s">
        <v>4009</v>
      </c>
      <c r="B1751" s="2" t="s">
        <v>4009</v>
      </c>
      <c r="C1751" s="2" t="s">
        <v>32</v>
      </c>
      <c r="D1751" s="2" t="s">
        <v>33</v>
      </c>
      <c r="E1751" s="5" t="s">
        <v>272</v>
      </c>
      <c r="F1751" s="3" t="s">
        <v>273</v>
      </c>
      <c r="G1751" s="3" t="s">
        <v>36</v>
      </c>
      <c r="H1751" s="2" t="s">
        <v>56</v>
      </c>
      <c r="I1751" s="2" t="s">
        <v>4010</v>
      </c>
      <c r="J1751" s="3" t="str">
        <f>HYPERLINK("https://www.boe.es/gazeta/dias/1831/06/28/pdfs/GMD-1831-79.pdf#page=1","Abrir facsímil")</f>
        <v>Abrir facsímil</v>
      </c>
      <c r="K1751" s="3" t="s">
        <v>58</v>
      </c>
    </row>
    <row r="1752" spans="1:11" ht="42" customHeight="1">
      <c r="A1752" s="2" t="s">
        <v>4011</v>
      </c>
      <c r="B1752" s="2" t="s">
        <v>4011</v>
      </c>
      <c r="C1752" s="2" t="s">
        <v>32</v>
      </c>
      <c r="D1752" s="2" t="s">
        <v>33</v>
      </c>
      <c r="E1752" s="5" t="s">
        <v>1562</v>
      </c>
      <c r="F1752" s="3" t="s">
        <v>1563</v>
      </c>
      <c r="G1752" s="3" t="s">
        <v>62</v>
      </c>
      <c r="H1752" s="2" t="s">
        <v>56</v>
      </c>
      <c r="I1752" s="2" t="s">
        <v>4012</v>
      </c>
      <c r="J1752" s="3" t="str">
        <f>HYPERLINK("https://www.boe.es/gazeta/dias/1831/05/17/pdfs/GMD-1831-61.pdf#page=2","Abrir facsímil")</f>
        <v>Abrir facsímil</v>
      </c>
      <c r="K1752" s="3" t="s">
        <v>58</v>
      </c>
    </row>
    <row r="1753" spans="1:11" ht="42" customHeight="1">
      <c r="A1753" s="2" t="s">
        <v>4013</v>
      </c>
      <c r="B1753" s="2" t="s">
        <v>4013</v>
      </c>
      <c r="C1753" s="2" t="s">
        <v>32</v>
      </c>
      <c r="D1753" s="2" t="s">
        <v>33</v>
      </c>
      <c r="E1753" s="5" t="s">
        <v>281</v>
      </c>
      <c r="F1753" s="3" t="s">
        <v>282</v>
      </c>
      <c r="G1753" s="3" t="s">
        <v>55</v>
      </c>
      <c r="H1753" s="2" t="s">
        <v>56</v>
      </c>
      <c r="I1753" s="2" t="s">
        <v>4014</v>
      </c>
      <c r="J1753" s="3" t="str">
        <f>HYPERLINK("https://www.boe.es/gazeta/dias/1831/03/08/pdfs/GMD-1831-29.pdf#page=3","Abrir facsímil")</f>
        <v>Abrir facsímil</v>
      </c>
      <c r="K1753" s="3" t="s">
        <v>58</v>
      </c>
    </row>
    <row r="1754" spans="1:11" ht="42" customHeight="1">
      <c r="A1754" s="2" t="s">
        <v>4015</v>
      </c>
      <c r="B1754" s="2" t="s">
        <v>4016</v>
      </c>
      <c r="C1754" s="2" t="s">
        <v>51</v>
      </c>
      <c r="D1754" s="2" t="s">
        <v>52</v>
      </c>
      <c r="E1754" s="5" t="s">
        <v>547</v>
      </c>
      <c r="F1754" s="3" t="s">
        <v>548</v>
      </c>
      <c r="G1754" s="3" t="s">
        <v>55</v>
      </c>
      <c r="H1754" s="2" t="s">
        <v>56</v>
      </c>
      <c r="I1754" s="2" t="s">
        <v>4017</v>
      </c>
      <c r="J1754" s="3" t="str">
        <f>HYPERLINK("https://www.boe.es/gazeta/dias/1831/08/30/pdfs/GMD-1831-106.pdf#page=3","Abrir facsímil")</f>
        <v>Abrir facsímil</v>
      </c>
      <c r="K1754" s="3" t="s">
        <v>58</v>
      </c>
    </row>
    <row r="1755" spans="1:11" ht="42" customHeight="1">
      <c r="A1755" s="2" t="s">
        <v>4018</v>
      </c>
      <c r="B1755" s="2" t="s">
        <v>4019</v>
      </c>
      <c r="C1755" s="2" t="s">
        <v>32</v>
      </c>
      <c r="D1755" s="2" t="s">
        <v>33</v>
      </c>
      <c r="E1755" s="5" t="s">
        <v>146</v>
      </c>
      <c r="F1755" s="3" t="s">
        <v>147</v>
      </c>
      <c r="G1755" s="3" t="s">
        <v>36</v>
      </c>
      <c r="H1755" s="2" t="s">
        <v>56</v>
      </c>
      <c r="I1755" s="2" t="s">
        <v>4020</v>
      </c>
      <c r="J1755" s="3" t="str">
        <f>HYPERLINK("https://www.boe.es/gazeta/dias/1831/12/13/pdfs/GMD-1831-153.pdf#page=1","Abrir facsímil")</f>
        <v>Abrir facsímil</v>
      </c>
      <c r="K1755" s="3" t="s">
        <v>58</v>
      </c>
    </row>
    <row r="1756" spans="1:11" ht="42" customHeight="1">
      <c r="A1756" s="2" t="s">
        <v>4021</v>
      </c>
      <c r="B1756" s="2" t="s">
        <v>4022</v>
      </c>
      <c r="C1756" s="2" t="s">
        <v>17</v>
      </c>
      <c r="D1756" s="2" t="s">
        <v>244</v>
      </c>
      <c r="E1756" s="5" t="s">
        <v>721</v>
      </c>
      <c r="F1756" s="3" t="s">
        <v>952</v>
      </c>
      <c r="G1756" s="3" t="s">
        <v>36</v>
      </c>
      <c r="H1756" s="2" t="s">
        <v>56</v>
      </c>
      <c r="I1756" s="2" t="s">
        <v>4023</v>
      </c>
      <c r="J1756" s="3" t="str">
        <f>HYPERLINK("https://www.boe.es/gazeta/dias/1831/12/15/pdfs/GMD-1831-155E.pdf#page=1","Abrir facsímil")</f>
        <v>Abrir facsímil</v>
      </c>
      <c r="K1756" s="3" t="s">
        <v>58</v>
      </c>
    </row>
    <row r="1757" spans="1:11" ht="42" customHeight="1">
      <c r="A1757" s="2" t="s">
        <v>4024</v>
      </c>
      <c r="B1757" s="2" t="s">
        <v>4024</v>
      </c>
      <c r="C1757" s="2" t="s">
        <v>32</v>
      </c>
      <c r="D1757" s="2" t="s">
        <v>33</v>
      </c>
      <c r="E1757" s="5" t="s">
        <v>1004</v>
      </c>
      <c r="F1757" s="3" t="s">
        <v>1005</v>
      </c>
      <c r="G1757" s="3" t="s">
        <v>1623</v>
      </c>
      <c r="H1757" s="2" t="s">
        <v>56</v>
      </c>
      <c r="I1757" s="2" t="s">
        <v>4025</v>
      </c>
      <c r="J1757" s="3" t="str">
        <f>HYPERLINK("https://www.boe.es/gazeta/dias/1831/02/05/pdfs/GMD-1831-16.pdf#page=4","Abrir facsímil")</f>
        <v>Abrir facsímil</v>
      </c>
      <c r="K1757" s="3" t="s">
        <v>58</v>
      </c>
    </row>
    <row r="1758" spans="1:11" ht="42" customHeight="1">
      <c r="A1758" s="2" t="s">
        <v>4026</v>
      </c>
      <c r="B1758" s="2" t="s">
        <v>4026</v>
      </c>
      <c r="C1758" s="2" t="s">
        <v>17</v>
      </c>
      <c r="D1758" s="2" t="s">
        <v>18</v>
      </c>
      <c r="E1758" s="5" t="s">
        <v>308</v>
      </c>
      <c r="F1758" s="3" t="s">
        <v>309</v>
      </c>
      <c r="G1758" s="3" t="s">
        <v>21</v>
      </c>
      <c r="H1758" s="2" t="s">
        <v>56</v>
      </c>
      <c r="I1758" s="2" t="s">
        <v>4027</v>
      </c>
      <c r="J1758" s="3" t="str">
        <f>HYPERLINK("https://www.boe.es/gazeta/dias/1831/03/29/pdfs/GMD-1831-40.pdf#page=4","Abrir facsímil")</f>
        <v>Abrir facsímil</v>
      </c>
      <c r="K1758" s="3" t="s">
        <v>58</v>
      </c>
    </row>
    <row r="1759" spans="1:11" ht="42" customHeight="1">
      <c r="A1759" s="2" t="s">
        <v>4026</v>
      </c>
      <c r="B1759" s="2" t="s">
        <v>4026</v>
      </c>
      <c r="C1759" s="2" t="s">
        <v>32</v>
      </c>
      <c r="D1759" s="2" t="s">
        <v>33</v>
      </c>
      <c r="E1759" s="5" t="s">
        <v>643</v>
      </c>
      <c r="F1759" s="3" t="s">
        <v>644</v>
      </c>
      <c r="G1759" s="3" t="s">
        <v>21</v>
      </c>
      <c r="H1759" s="2" t="s">
        <v>56</v>
      </c>
      <c r="I1759" s="2" t="s">
        <v>4028</v>
      </c>
      <c r="J1759" s="3" t="str">
        <f>HYPERLINK("https://www.boe.es/gazeta/dias/1831/05/05/pdfs/GMD-1831-56.pdf#page=4","Abrir facsímil")</f>
        <v>Abrir facsímil</v>
      </c>
      <c r="K1759" s="3" t="s">
        <v>58</v>
      </c>
    </row>
    <row r="1760" spans="1:11" ht="42" customHeight="1">
      <c r="A1760" s="2" t="s">
        <v>4026</v>
      </c>
      <c r="B1760" s="2" t="s">
        <v>4026</v>
      </c>
      <c r="C1760" s="2" t="s">
        <v>32</v>
      </c>
      <c r="D1760" s="2" t="s">
        <v>33</v>
      </c>
      <c r="E1760" s="5" t="s">
        <v>1562</v>
      </c>
      <c r="F1760" s="3" t="s">
        <v>1563</v>
      </c>
      <c r="G1760" s="3" t="s">
        <v>21</v>
      </c>
      <c r="H1760" s="2" t="s">
        <v>56</v>
      </c>
      <c r="I1760" s="2" t="s">
        <v>4029</v>
      </c>
      <c r="J1760" s="3" t="str">
        <f>HYPERLINK("https://www.boe.es/gazeta/dias/1831/05/17/pdfs/GMD-1831-61.pdf#page=4","Abrir facsímil")</f>
        <v>Abrir facsímil</v>
      </c>
      <c r="K1760" s="3" t="s">
        <v>58</v>
      </c>
    </row>
    <row r="1761" spans="1:11" ht="42" customHeight="1">
      <c r="A1761" s="2" t="s">
        <v>4026</v>
      </c>
      <c r="B1761" s="2" t="s">
        <v>4026</v>
      </c>
      <c r="C1761" s="2" t="s">
        <v>81</v>
      </c>
      <c r="D1761" s="2" t="s">
        <v>18</v>
      </c>
      <c r="E1761" s="5" t="s">
        <v>105</v>
      </c>
      <c r="F1761" s="3" t="s">
        <v>106</v>
      </c>
      <c r="G1761" s="3" t="s">
        <v>107</v>
      </c>
      <c r="H1761" s="2" t="s">
        <v>56</v>
      </c>
      <c r="I1761" s="2" t="s">
        <v>4030</v>
      </c>
      <c r="J1761" s="3" t="str">
        <f>HYPERLINK("https://www.boe.es/gazeta/dias/1831/07/05/pdfs/GMD-1831-82.pdf#page=4","Abrir facsímil")</f>
        <v>Abrir facsímil</v>
      </c>
      <c r="K1761" s="3" t="s">
        <v>58</v>
      </c>
    </row>
    <row r="1762" spans="1:11" ht="42" customHeight="1">
      <c r="A1762" s="2" t="s">
        <v>4026</v>
      </c>
      <c r="B1762" s="2" t="s">
        <v>4026</v>
      </c>
      <c r="C1762" s="2" t="s">
        <v>81</v>
      </c>
      <c r="D1762" s="2" t="s">
        <v>18</v>
      </c>
      <c r="E1762" s="5" t="s">
        <v>46</v>
      </c>
      <c r="F1762" s="3" t="s">
        <v>47</v>
      </c>
      <c r="G1762" s="3" t="s">
        <v>21</v>
      </c>
      <c r="H1762" s="2" t="s">
        <v>56</v>
      </c>
      <c r="I1762" s="2" t="s">
        <v>4031</v>
      </c>
      <c r="J1762" s="3" t="str">
        <f>HYPERLINK("https://www.boe.es/gazeta/dias/1831/09/01/pdfs/GMD-1831-107.pdf#page=4","Abrir facsímil")</f>
        <v>Abrir facsímil</v>
      </c>
      <c r="K1762" s="3" t="s">
        <v>58</v>
      </c>
    </row>
    <row r="1763" spans="1:11" ht="42" customHeight="1">
      <c r="A1763" s="2" t="s">
        <v>4026</v>
      </c>
      <c r="B1763" s="2" t="s">
        <v>4026</v>
      </c>
      <c r="C1763" s="2" t="s">
        <v>32</v>
      </c>
      <c r="D1763" s="2" t="s">
        <v>33</v>
      </c>
      <c r="E1763" s="5" t="s">
        <v>1763</v>
      </c>
      <c r="F1763" s="3" t="s">
        <v>1764</v>
      </c>
      <c r="G1763" s="3" t="s">
        <v>21</v>
      </c>
      <c r="H1763" s="2" t="s">
        <v>56</v>
      </c>
      <c r="I1763" s="2" t="s">
        <v>4032</v>
      </c>
      <c r="J1763" s="3" t="str">
        <f>HYPERLINK("https://www.boe.es/gazeta/dias/1831/09/06/pdfs/GMD-1831-110.pdf#page=4","Abrir facsímil")</f>
        <v>Abrir facsímil</v>
      </c>
      <c r="K1763" s="3" t="s">
        <v>58</v>
      </c>
    </row>
    <row r="1764" spans="1:11" ht="42" customHeight="1">
      <c r="A1764" s="2" t="s">
        <v>4026</v>
      </c>
      <c r="B1764" s="2" t="s">
        <v>4026</v>
      </c>
      <c r="C1764" s="2" t="s">
        <v>157</v>
      </c>
      <c r="D1764" s="2" t="s">
        <v>18</v>
      </c>
      <c r="E1764" s="5" t="s">
        <v>875</v>
      </c>
      <c r="F1764" s="3" t="s">
        <v>876</v>
      </c>
      <c r="G1764" s="3" t="s">
        <v>76</v>
      </c>
      <c r="H1764" s="2" t="s">
        <v>56</v>
      </c>
      <c r="I1764" s="2" t="s">
        <v>4033</v>
      </c>
      <c r="J1764" s="3" t="str">
        <f>HYPERLINK("https://www.boe.es/gazeta/dias/1831/10/25/pdfs/GMD-1831-131.pdf#page=5","Abrir facsímil")</f>
        <v>Abrir facsímil</v>
      </c>
      <c r="K1764" s="3" t="s">
        <v>58</v>
      </c>
    </row>
    <row r="1765" spans="1:11" ht="42" customHeight="1">
      <c r="A1765" s="2" t="s">
        <v>4034</v>
      </c>
      <c r="B1765" s="2" t="s">
        <v>4034</v>
      </c>
      <c r="C1765" s="2" t="s">
        <v>81</v>
      </c>
      <c r="D1765" s="2" t="s">
        <v>18</v>
      </c>
      <c r="E1765" s="5" t="s">
        <v>733</v>
      </c>
      <c r="F1765" s="3" t="s">
        <v>734</v>
      </c>
      <c r="G1765" s="3" t="s">
        <v>36</v>
      </c>
      <c r="H1765" s="2" t="s">
        <v>56</v>
      </c>
      <c r="I1765" s="2" t="s">
        <v>4035</v>
      </c>
      <c r="J1765" s="3" t="str">
        <f>HYPERLINK("https://www.boe.es/gazeta/dias/1831/05/26/pdfs/GMD-1831-65.pdf#page=1","Abrir facsímil")</f>
        <v>Abrir facsímil</v>
      </c>
      <c r="K1765" s="3" t="s">
        <v>58</v>
      </c>
    </row>
    <row r="1766" spans="1:11" ht="42" customHeight="1">
      <c r="A1766" s="2" t="s">
        <v>4036</v>
      </c>
      <c r="B1766" s="2" t="s">
        <v>4037</v>
      </c>
      <c r="C1766" s="2" t="s">
        <v>157</v>
      </c>
      <c r="D1766" s="2" t="s">
        <v>18</v>
      </c>
      <c r="E1766" s="5" t="s">
        <v>334</v>
      </c>
      <c r="F1766" s="3" t="s">
        <v>335</v>
      </c>
      <c r="G1766" s="3" t="s">
        <v>21</v>
      </c>
      <c r="H1766" s="2" t="s">
        <v>56</v>
      </c>
      <c r="I1766" s="2" t="s">
        <v>4038</v>
      </c>
      <c r="J1766" s="3" t="str">
        <f>HYPERLINK("https://www.boe.es/gazeta/dias/1831/03/26/pdfs/GMD-1831-39.pdf#page=4","Abrir facsímil")</f>
        <v>Abrir facsímil</v>
      </c>
      <c r="K1766" s="3" t="s">
        <v>58</v>
      </c>
    </row>
    <row r="1767" spans="1:11" ht="42" customHeight="1">
      <c r="A1767" s="2" t="s">
        <v>4039</v>
      </c>
      <c r="B1767" s="2" t="s">
        <v>4040</v>
      </c>
      <c r="C1767" s="2" t="s">
        <v>17</v>
      </c>
      <c r="D1767" s="2" t="s">
        <v>18</v>
      </c>
      <c r="E1767" s="5" t="s">
        <v>374</v>
      </c>
      <c r="F1767" s="3" t="s">
        <v>375</v>
      </c>
      <c r="G1767" s="3" t="s">
        <v>131</v>
      </c>
      <c r="H1767" s="2" t="s">
        <v>56</v>
      </c>
      <c r="I1767" s="2" t="s">
        <v>4041</v>
      </c>
      <c r="J1767" s="3" t="str">
        <f>HYPERLINK("https://www.boe.es/gazeta/dias/1831/10/11/pdfs/GMD-1831-125.pdf#page=6","Abrir facsímil")</f>
        <v>Abrir facsímil</v>
      </c>
      <c r="K1767" s="3" t="s">
        <v>58</v>
      </c>
    </row>
    <row r="1768" spans="1:11" ht="42" customHeight="1">
      <c r="A1768" s="2" t="s">
        <v>4042</v>
      </c>
      <c r="B1768" s="2" t="s">
        <v>4043</v>
      </c>
      <c r="C1768" s="2" t="s">
        <v>32</v>
      </c>
      <c r="D1768" s="2" t="s">
        <v>33</v>
      </c>
      <c r="E1768" s="5" t="s">
        <v>53</v>
      </c>
      <c r="F1768" s="3" t="s">
        <v>54</v>
      </c>
      <c r="G1768" s="3" t="s">
        <v>55</v>
      </c>
      <c r="H1768" s="2" t="s">
        <v>56</v>
      </c>
      <c r="I1768" s="2" t="s">
        <v>4044</v>
      </c>
      <c r="J1768" s="3" t="str">
        <f>HYPERLINK("https://www.boe.es/gazeta/dias/1831/10/29/pdfs/GMD-1831-133.pdf#page=3","Abrir facsímil")</f>
        <v>Abrir facsímil</v>
      </c>
      <c r="K1768" s="3" t="s">
        <v>58</v>
      </c>
    </row>
    <row r="1769" spans="1:11" ht="42" customHeight="1">
      <c r="A1769" s="2" t="s">
        <v>4045</v>
      </c>
      <c r="B1769" s="2" t="s">
        <v>4046</v>
      </c>
      <c r="C1769" s="2" t="s">
        <v>51</v>
      </c>
      <c r="D1769" s="2" t="s">
        <v>52</v>
      </c>
      <c r="E1769" s="5" t="s">
        <v>19</v>
      </c>
      <c r="F1769" s="3" t="s">
        <v>20</v>
      </c>
      <c r="G1769" s="3" t="s">
        <v>76</v>
      </c>
      <c r="H1769" s="2" t="s">
        <v>56</v>
      </c>
      <c r="I1769" s="2" t="s">
        <v>4047</v>
      </c>
      <c r="J1769" s="3" t="str">
        <f>HYPERLINK("https://www.boe.es/gazeta/dias/1831/05/14/pdfs/GMD-1831-60.pdf#page=5","Abrir facsímil")</f>
        <v>Abrir facsímil</v>
      </c>
      <c r="K1769" s="3" t="s">
        <v>58</v>
      </c>
    </row>
    <row r="1770" spans="1:11" ht="42" customHeight="1">
      <c r="A1770" s="2" t="s">
        <v>4048</v>
      </c>
      <c r="B1770" s="2" t="s">
        <v>4049</v>
      </c>
      <c r="C1770" s="2" t="s">
        <v>17</v>
      </c>
      <c r="D1770" s="2" t="s">
        <v>18</v>
      </c>
      <c r="E1770" s="5" t="s">
        <v>374</v>
      </c>
      <c r="F1770" s="3" t="s">
        <v>375</v>
      </c>
      <c r="G1770" s="3" t="s">
        <v>131</v>
      </c>
      <c r="H1770" s="2" t="s">
        <v>56</v>
      </c>
      <c r="I1770" s="2" t="s">
        <v>4050</v>
      </c>
      <c r="J1770" s="3" t="str">
        <f>HYPERLINK("https://www.boe.es/gazeta/dias/1831/10/11/pdfs/GMD-1831-125.pdf#page=6","Abrir facsímil")</f>
        <v>Abrir facsímil</v>
      </c>
      <c r="K1770" s="3" t="s">
        <v>58</v>
      </c>
    </row>
    <row r="1771" spans="1:11" ht="42" customHeight="1">
      <c r="A1771" s="2" t="s">
        <v>4051</v>
      </c>
      <c r="B1771" s="2" t="s">
        <v>4052</v>
      </c>
      <c r="C1771" s="2" t="s">
        <v>32</v>
      </c>
      <c r="D1771" s="2" t="s">
        <v>33</v>
      </c>
      <c r="E1771" s="5" t="s">
        <v>374</v>
      </c>
      <c r="F1771" s="3" t="s">
        <v>375</v>
      </c>
      <c r="G1771" s="3" t="s">
        <v>131</v>
      </c>
      <c r="H1771" s="2" t="s">
        <v>56</v>
      </c>
      <c r="I1771" s="2" t="s">
        <v>4053</v>
      </c>
      <c r="J1771" s="3" t="str">
        <f>HYPERLINK("https://www.boe.es/gazeta/dias/1831/10/11/pdfs/GMD-1831-125.pdf#page=6","Abrir facsímil")</f>
        <v>Abrir facsímil</v>
      </c>
      <c r="K1771" s="3" t="s">
        <v>58</v>
      </c>
    </row>
    <row r="1772" spans="1:11" ht="42" customHeight="1">
      <c r="A1772" s="2" t="s">
        <v>4054</v>
      </c>
      <c r="B1772" s="2" t="s">
        <v>4054</v>
      </c>
      <c r="C1772" s="2" t="s">
        <v>51</v>
      </c>
      <c r="D1772" s="2" t="s">
        <v>52</v>
      </c>
      <c r="E1772" s="5" t="s">
        <v>733</v>
      </c>
      <c r="F1772" s="3" t="s">
        <v>734</v>
      </c>
      <c r="G1772" s="3" t="s">
        <v>62</v>
      </c>
      <c r="H1772" s="2" t="s">
        <v>56</v>
      </c>
      <c r="I1772" s="2" t="s">
        <v>4055</v>
      </c>
      <c r="J1772" s="3" t="str">
        <f>HYPERLINK("https://www.boe.es/gazeta/dias/1831/05/26/pdfs/GMD-1831-65.pdf#page=2","Abrir facsímil")</f>
        <v>Abrir facsímil</v>
      </c>
      <c r="K1772" s="3" t="s">
        <v>58</v>
      </c>
    </row>
    <row r="1773" spans="1:11" ht="42" customHeight="1">
      <c r="A1773" s="2" t="s">
        <v>4056</v>
      </c>
      <c r="B1773" s="2" t="s">
        <v>4056</v>
      </c>
      <c r="C1773" s="2" t="s">
        <v>32</v>
      </c>
      <c r="D1773" s="2" t="s">
        <v>244</v>
      </c>
      <c r="E1773" s="5" t="s">
        <v>328</v>
      </c>
      <c r="F1773" s="3" t="s">
        <v>2220</v>
      </c>
      <c r="G1773" s="3" t="s">
        <v>36</v>
      </c>
      <c r="H1773" s="2" t="s">
        <v>56</v>
      </c>
      <c r="I1773" s="2" t="s">
        <v>4057</v>
      </c>
      <c r="J1773" s="3" t="str">
        <f>HYPERLINK("https://www.boe.es/gazeta/dias/1831/12/08/pdfs/GMD-1831-151E.pdf#page=1","Abrir facsímil")</f>
        <v>Abrir facsímil</v>
      </c>
      <c r="K1773" s="3" t="s">
        <v>58</v>
      </c>
    </row>
    <row r="1774" spans="1:11" ht="42" customHeight="1">
      <c r="A1774" s="2" t="s">
        <v>4058</v>
      </c>
      <c r="B1774" s="2" t="s">
        <v>4059</v>
      </c>
      <c r="C1774" s="2" t="s">
        <v>17</v>
      </c>
      <c r="D1774" s="2" t="s">
        <v>18</v>
      </c>
      <c r="E1774" s="5" t="s">
        <v>903</v>
      </c>
      <c r="F1774" s="3" t="s">
        <v>904</v>
      </c>
      <c r="G1774" s="3" t="s">
        <v>36</v>
      </c>
      <c r="H1774" s="2" t="s">
        <v>56</v>
      </c>
      <c r="I1774" s="2" t="s">
        <v>4060</v>
      </c>
      <c r="J1774" s="3" t="str">
        <f>HYPERLINK("https://www.boe.es/gazeta/dias/1831/12/10/pdfs/GMD-1831-152.pdf#page=1","Abrir facsímil")</f>
        <v>Abrir facsímil</v>
      </c>
      <c r="K1774" s="3" t="s">
        <v>58</v>
      </c>
    </row>
    <row r="1775" spans="1:11" ht="42" customHeight="1">
      <c r="A1775" s="2" t="s">
        <v>4061</v>
      </c>
      <c r="B1775" s="2" t="s">
        <v>4062</v>
      </c>
      <c r="C1775" s="2" t="s">
        <v>17</v>
      </c>
      <c r="D1775" s="2" t="s">
        <v>18</v>
      </c>
      <c r="E1775" s="5" t="s">
        <v>413</v>
      </c>
      <c r="F1775" s="3" t="s">
        <v>414</v>
      </c>
      <c r="G1775" s="3" t="s">
        <v>21</v>
      </c>
      <c r="H1775" s="2" t="s">
        <v>56</v>
      </c>
      <c r="I1775" s="2" t="s">
        <v>4063</v>
      </c>
      <c r="J1775" s="3" t="str">
        <f>HYPERLINK("https://www.boe.es/gazeta/dias/1831/07/26/pdfs/GMD-1831-91.pdf#page=4","Abrir facsímil")</f>
        <v>Abrir facsímil</v>
      </c>
      <c r="K1775" s="3" t="s">
        <v>58</v>
      </c>
    </row>
    <row r="1776" spans="1:11" ht="42" customHeight="1">
      <c r="A1776" s="2" t="s">
        <v>4064</v>
      </c>
      <c r="B1776" s="2" t="s">
        <v>4064</v>
      </c>
      <c r="C1776" s="2" t="s">
        <v>32</v>
      </c>
      <c r="D1776" s="2" t="s">
        <v>33</v>
      </c>
      <c r="E1776" s="5" t="s">
        <v>913</v>
      </c>
      <c r="F1776" s="3" t="s">
        <v>914</v>
      </c>
      <c r="G1776" s="3" t="s">
        <v>36</v>
      </c>
      <c r="H1776" s="2" t="s">
        <v>56</v>
      </c>
      <c r="I1776" s="2" t="s">
        <v>4065</v>
      </c>
      <c r="J1776" s="3" t="str">
        <f>HYPERLINK("https://www.boe.es/gazeta/dias/1831/12/03/pdfs/GMD-1831-148.pdf#page=1","Abrir facsímil")</f>
        <v>Abrir facsímil</v>
      </c>
      <c r="K1776" s="3" t="s">
        <v>58</v>
      </c>
    </row>
    <row r="1777" spans="1:11" ht="42" customHeight="1">
      <c r="A1777" s="2" t="s">
        <v>4066</v>
      </c>
      <c r="B1777" s="2" t="s">
        <v>4066</v>
      </c>
      <c r="C1777" s="2" t="s">
        <v>32</v>
      </c>
      <c r="D1777" s="2" t="s">
        <v>33</v>
      </c>
      <c r="E1777" s="5" t="s">
        <v>447</v>
      </c>
      <c r="F1777" s="3" t="s">
        <v>448</v>
      </c>
      <c r="G1777" s="3" t="s">
        <v>62</v>
      </c>
      <c r="H1777" s="2" t="s">
        <v>56</v>
      </c>
      <c r="I1777" s="2" t="s">
        <v>4067</v>
      </c>
      <c r="J1777" s="3" t="str">
        <f>HYPERLINK("https://www.boe.es/gazeta/dias/1831/08/16/pdfs/GMD-1831-100.pdf#page=2","Abrir facsímil")</f>
        <v>Abrir facsímil</v>
      </c>
      <c r="K1777" s="3" t="s">
        <v>58</v>
      </c>
    </row>
    <row r="1778" spans="1:11" ht="42" customHeight="1">
      <c r="A1778" s="2" t="s">
        <v>4068</v>
      </c>
      <c r="B1778" s="2" t="s">
        <v>4069</v>
      </c>
      <c r="C1778" s="2" t="s">
        <v>40</v>
      </c>
      <c r="D1778" s="2" t="s">
        <v>18</v>
      </c>
      <c r="E1778" s="5" t="s">
        <v>118</v>
      </c>
      <c r="F1778" s="3" t="s">
        <v>119</v>
      </c>
      <c r="G1778" s="3" t="s">
        <v>21</v>
      </c>
      <c r="H1778" s="2" t="s">
        <v>22</v>
      </c>
      <c r="I1778" s="2" t="s">
        <v>4070</v>
      </c>
      <c r="J1778" s="3" t="str">
        <f>HYPERLINK("https://www.boe.es/gazeta/dias/1831/09/10/pdfs/GMD-1831-112.pdf#page=4","Abrir facsímil")</f>
        <v>Abrir facsímil</v>
      </c>
      <c r="K1778" s="3" t="s">
        <v>24</v>
      </c>
    </row>
    <row r="1779" spans="1:11" ht="42" customHeight="1">
      <c r="A1779" s="2" t="s">
        <v>4071</v>
      </c>
      <c r="B1779" s="2" t="s">
        <v>4071</v>
      </c>
      <c r="C1779" s="2" t="s">
        <v>32</v>
      </c>
      <c r="D1779" s="2" t="s">
        <v>33</v>
      </c>
      <c r="E1779" s="5" t="s">
        <v>1844</v>
      </c>
      <c r="F1779" s="3" t="s">
        <v>1845</v>
      </c>
      <c r="G1779" s="3" t="s">
        <v>21</v>
      </c>
      <c r="H1779" s="2" t="s">
        <v>56</v>
      </c>
      <c r="I1779" s="2" t="s">
        <v>4072</v>
      </c>
      <c r="J1779" s="3" t="str">
        <f>HYPERLINK("https://www.boe.es/gazeta/dias/1831/01/22/pdfs/GMD-1831-10.pdf#page=4","Abrir facsímil")</f>
        <v>Abrir facsímil</v>
      </c>
      <c r="K1779" s="3" t="s">
        <v>58</v>
      </c>
    </row>
    <row r="1780" spans="1:11" ht="42" customHeight="1">
      <c r="A1780" s="2" t="s">
        <v>4071</v>
      </c>
      <c r="B1780" s="2" t="s">
        <v>4071</v>
      </c>
      <c r="C1780" s="2" t="s">
        <v>655</v>
      </c>
      <c r="D1780" s="2" t="s">
        <v>18</v>
      </c>
      <c r="E1780" s="5" t="s">
        <v>487</v>
      </c>
      <c r="F1780" s="3" t="s">
        <v>488</v>
      </c>
      <c r="G1780" s="3" t="s">
        <v>21</v>
      </c>
      <c r="H1780" s="2" t="s">
        <v>56</v>
      </c>
      <c r="I1780" s="2" t="s">
        <v>4073</v>
      </c>
      <c r="J1780" s="3" t="str">
        <f>HYPERLINK("https://www.boe.es/gazeta/dias/1831/02/15/pdfs/GMD-1831-20.pdf#page=4","Abrir facsímil")</f>
        <v>Abrir facsímil</v>
      </c>
      <c r="K1780" s="3" t="s">
        <v>58</v>
      </c>
    </row>
    <row r="1781" spans="1:11" ht="42" customHeight="1">
      <c r="A1781" s="2" t="s">
        <v>4071</v>
      </c>
      <c r="B1781" s="2" t="s">
        <v>4071</v>
      </c>
      <c r="C1781" s="2" t="s">
        <v>17</v>
      </c>
      <c r="D1781" s="2" t="s">
        <v>18</v>
      </c>
      <c r="E1781" s="5" t="s">
        <v>234</v>
      </c>
      <c r="F1781" s="3" t="s">
        <v>235</v>
      </c>
      <c r="G1781" s="3" t="s">
        <v>55</v>
      </c>
      <c r="H1781" s="2" t="s">
        <v>56</v>
      </c>
      <c r="I1781" s="2" t="s">
        <v>4074</v>
      </c>
      <c r="J1781" s="3" t="str">
        <f>HYPERLINK("https://www.boe.es/gazeta/dias/1831/06/25/pdfs/GMD-1831-78.pdf#page=3","Abrir facsímil")</f>
        <v>Abrir facsímil</v>
      </c>
      <c r="K1781" s="3" t="s">
        <v>58</v>
      </c>
    </row>
    <row r="1782" spans="1:11" ht="42" customHeight="1">
      <c r="A1782" s="2" t="s">
        <v>4071</v>
      </c>
      <c r="B1782" s="2" t="s">
        <v>4071</v>
      </c>
      <c r="C1782" s="2" t="s">
        <v>17</v>
      </c>
      <c r="D1782" s="2" t="s">
        <v>18</v>
      </c>
      <c r="E1782" s="5" t="s">
        <v>239</v>
      </c>
      <c r="F1782" s="3" t="s">
        <v>240</v>
      </c>
      <c r="G1782" s="3" t="s">
        <v>55</v>
      </c>
      <c r="H1782" s="2" t="s">
        <v>56</v>
      </c>
      <c r="I1782" s="2" t="s">
        <v>4075</v>
      </c>
      <c r="J1782" s="3" t="str">
        <f>HYPERLINK("https://www.boe.es/gazeta/dias/1831/06/30/pdfs/GMD-1831-80.pdf#page=3","Abrir facsímil")</f>
        <v>Abrir facsímil</v>
      </c>
      <c r="K1782" s="3" t="s">
        <v>58</v>
      </c>
    </row>
    <row r="1783" spans="1:11" ht="42" customHeight="1">
      <c r="A1783" s="2" t="s">
        <v>4071</v>
      </c>
      <c r="B1783" s="2" t="s">
        <v>4071</v>
      </c>
      <c r="C1783" s="2" t="s">
        <v>40</v>
      </c>
      <c r="D1783" s="2" t="s">
        <v>18</v>
      </c>
      <c r="E1783" s="5" t="s">
        <v>795</v>
      </c>
      <c r="F1783" s="3" t="s">
        <v>796</v>
      </c>
      <c r="G1783" s="3" t="s">
        <v>76</v>
      </c>
      <c r="H1783" s="2" t="s">
        <v>56</v>
      </c>
      <c r="I1783" s="2" t="s">
        <v>4076</v>
      </c>
      <c r="J1783" s="3" t="str">
        <f>HYPERLINK("https://www.boe.es/gazeta/dias/1831/07/02/pdfs/GMD-1831-81.pdf#page=5","Abrir facsímil")</f>
        <v>Abrir facsímil</v>
      </c>
      <c r="K1783" s="3" t="s">
        <v>58</v>
      </c>
    </row>
    <row r="1784" spans="1:11" ht="42" customHeight="1">
      <c r="A1784" s="2" t="s">
        <v>4071</v>
      </c>
      <c r="B1784" s="2" t="s">
        <v>4071</v>
      </c>
      <c r="C1784" s="2" t="s">
        <v>17</v>
      </c>
      <c r="D1784" s="2" t="s">
        <v>18</v>
      </c>
      <c r="E1784" s="5" t="s">
        <v>105</v>
      </c>
      <c r="F1784" s="3" t="s">
        <v>106</v>
      </c>
      <c r="G1784" s="3" t="s">
        <v>62</v>
      </c>
      <c r="H1784" s="2" t="s">
        <v>56</v>
      </c>
      <c r="I1784" s="2" t="s">
        <v>4077</v>
      </c>
      <c r="J1784" s="3" t="str">
        <f>HYPERLINK("https://www.boe.es/gazeta/dias/1831/07/05/pdfs/GMD-1831-82.pdf#page=2","Abrir facsímil")</f>
        <v>Abrir facsímil</v>
      </c>
      <c r="K1784" s="3" t="s">
        <v>58</v>
      </c>
    </row>
    <row r="1785" spans="1:11" ht="42" customHeight="1">
      <c r="A1785" s="2" t="s">
        <v>4071</v>
      </c>
      <c r="B1785" s="2" t="s">
        <v>4071</v>
      </c>
      <c r="C1785" s="2" t="s">
        <v>32</v>
      </c>
      <c r="D1785" s="2" t="s">
        <v>33</v>
      </c>
      <c r="E1785" s="5" t="s">
        <v>782</v>
      </c>
      <c r="F1785" s="3" t="s">
        <v>783</v>
      </c>
      <c r="G1785" s="3" t="s">
        <v>55</v>
      </c>
      <c r="H1785" s="2" t="s">
        <v>56</v>
      </c>
      <c r="I1785" s="2" t="s">
        <v>4078</v>
      </c>
      <c r="J1785" s="3" t="str">
        <f>HYPERLINK("https://www.boe.es/gazeta/dias/1831/08/20/pdfs/GMD-1831-102.pdf#page=3","Abrir facsímil")</f>
        <v>Abrir facsímil</v>
      </c>
      <c r="K1785" s="3" t="s">
        <v>58</v>
      </c>
    </row>
    <row r="1786" spans="1:11" ht="42" customHeight="1">
      <c r="A1786" s="2" t="s">
        <v>4071</v>
      </c>
      <c r="B1786" s="2" t="s">
        <v>4071</v>
      </c>
      <c r="C1786" s="2" t="s">
        <v>32</v>
      </c>
      <c r="D1786" s="2" t="s">
        <v>33</v>
      </c>
      <c r="E1786" s="5" t="s">
        <v>82</v>
      </c>
      <c r="F1786" s="3" t="s">
        <v>83</v>
      </c>
      <c r="G1786" s="3" t="s">
        <v>606</v>
      </c>
      <c r="H1786" s="2" t="s">
        <v>56</v>
      </c>
      <c r="I1786" s="2" t="s">
        <v>4079</v>
      </c>
      <c r="J1786" s="3" t="str">
        <f>HYPERLINK("https://www.boe.es/gazeta/dias/1831/08/23/pdfs/GMD-1831-103.pdf#page=8","Abrir facsímil")</f>
        <v>Abrir facsímil</v>
      </c>
      <c r="K1786" s="3" t="s">
        <v>58</v>
      </c>
    </row>
    <row r="1787" spans="1:11" ht="42" customHeight="1">
      <c r="A1787" s="2" t="s">
        <v>4071</v>
      </c>
      <c r="B1787" s="2" t="s">
        <v>4071</v>
      </c>
      <c r="C1787" s="2" t="s">
        <v>655</v>
      </c>
      <c r="D1787" s="2" t="s">
        <v>18</v>
      </c>
      <c r="E1787" s="5" t="s">
        <v>46</v>
      </c>
      <c r="F1787" s="3" t="s">
        <v>47</v>
      </c>
      <c r="G1787" s="3" t="s">
        <v>62</v>
      </c>
      <c r="H1787" s="2" t="s">
        <v>56</v>
      </c>
      <c r="I1787" s="2" t="s">
        <v>4080</v>
      </c>
      <c r="J1787" s="3" t="str">
        <f>HYPERLINK("https://www.boe.es/gazeta/dias/1831/09/01/pdfs/GMD-1831-107.pdf#page=2","Abrir facsímil")</f>
        <v>Abrir facsímil</v>
      </c>
      <c r="K1787" s="3" t="s">
        <v>58</v>
      </c>
    </row>
    <row r="1788" spans="1:11" ht="42" customHeight="1">
      <c r="A1788" s="2" t="s">
        <v>4071</v>
      </c>
      <c r="B1788" s="2" t="s">
        <v>4071</v>
      </c>
      <c r="C1788" s="2" t="s">
        <v>51</v>
      </c>
      <c r="D1788" s="2" t="s">
        <v>52</v>
      </c>
      <c r="E1788" s="5" t="s">
        <v>526</v>
      </c>
      <c r="F1788" s="3" t="s">
        <v>527</v>
      </c>
      <c r="G1788" s="3" t="s">
        <v>21</v>
      </c>
      <c r="H1788" s="2" t="s">
        <v>56</v>
      </c>
      <c r="I1788" s="2" t="s">
        <v>4081</v>
      </c>
      <c r="J1788" s="3" t="str">
        <f>HYPERLINK("https://www.boe.es/gazeta/dias/1831/09/29/pdfs/GMD-1831-120.pdf#page=4","Abrir facsímil")</f>
        <v>Abrir facsímil</v>
      </c>
      <c r="K1788" s="3" t="s">
        <v>58</v>
      </c>
    </row>
    <row r="1789" spans="1:11" ht="42" customHeight="1">
      <c r="A1789" s="2" t="s">
        <v>4071</v>
      </c>
      <c r="B1789" s="2" t="s">
        <v>4071</v>
      </c>
      <c r="C1789" s="2" t="s">
        <v>17</v>
      </c>
      <c r="D1789" s="2" t="s">
        <v>18</v>
      </c>
      <c r="E1789" s="5" t="s">
        <v>764</v>
      </c>
      <c r="F1789" s="3" t="s">
        <v>765</v>
      </c>
      <c r="G1789" s="3" t="s">
        <v>2313</v>
      </c>
      <c r="H1789" s="2" t="s">
        <v>56</v>
      </c>
      <c r="I1789" s="2" t="s">
        <v>4082</v>
      </c>
      <c r="J1789" s="3" t="str">
        <f>HYPERLINK("https://www.boe.es/gazeta/dias/1831/10/15/pdfs/GMD-1831-127.pdf#page=2","Abrir facsímil")</f>
        <v>Abrir facsímil</v>
      </c>
      <c r="K1789" s="3" t="s">
        <v>58</v>
      </c>
    </row>
    <row r="1790" spans="1:11" ht="42" customHeight="1">
      <c r="A1790" s="2" t="s">
        <v>4071</v>
      </c>
      <c r="B1790" s="2" t="s">
        <v>4071</v>
      </c>
      <c r="C1790" s="2" t="s">
        <v>51</v>
      </c>
      <c r="D1790" s="2" t="s">
        <v>52</v>
      </c>
      <c r="E1790" s="5" t="s">
        <v>68</v>
      </c>
      <c r="F1790" s="3" t="s">
        <v>69</v>
      </c>
      <c r="G1790" s="3" t="s">
        <v>62</v>
      </c>
      <c r="H1790" s="2" t="s">
        <v>56</v>
      </c>
      <c r="I1790" s="2" t="s">
        <v>4083</v>
      </c>
      <c r="J1790" s="3" t="str">
        <f>HYPERLINK("https://www.boe.es/gazeta/dias/1831/12/29/pdfs/GMD-1831-161.pdf#page=2","Abrir facsímil")</f>
        <v>Abrir facsímil</v>
      </c>
      <c r="K1790" s="3" t="s">
        <v>58</v>
      </c>
    </row>
    <row r="1791" spans="1:11" ht="42" customHeight="1">
      <c r="A1791" s="2" t="s">
        <v>4084</v>
      </c>
      <c r="B1791" s="2" t="s">
        <v>4085</v>
      </c>
      <c r="C1791" s="2" t="s">
        <v>17</v>
      </c>
      <c r="D1791" s="2" t="s">
        <v>18</v>
      </c>
      <c r="E1791" s="5" t="s">
        <v>68</v>
      </c>
      <c r="F1791" s="3" t="s">
        <v>69</v>
      </c>
      <c r="G1791" s="3" t="s">
        <v>36</v>
      </c>
      <c r="H1791" s="2" t="s">
        <v>56</v>
      </c>
      <c r="I1791" s="2" t="s">
        <v>4086</v>
      </c>
      <c r="J1791" s="3" t="str">
        <f>HYPERLINK("https://www.boe.es/gazeta/dias/1831/12/29/pdfs/GMD-1831-161.pdf#page=1","Abrir facsímil")</f>
        <v>Abrir facsímil</v>
      </c>
      <c r="K1791" s="3" t="s">
        <v>58</v>
      </c>
    </row>
    <row r="1792" spans="1:11" ht="42" customHeight="1">
      <c r="A1792" s="2" t="s">
        <v>4087</v>
      </c>
      <c r="B1792" s="2" t="s">
        <v>4088</v>
      </c>
      <c r="C1792" s="2" t="s">
        <v>17</v>
      </c>
      <c r="D1792" s="2" t="s">
        <v>18</v>
      </c>
      <c r="E1792" s="5" t="s">
        <v>526</v>
      </c>
      <c r="F1792" s="3" t="s">
        <v>527</v>
      </c>
      <c r="G1792" s="3" t="s">
        <v>131</v>
      </c>
      <c r="H1792" s="2" t="s">
        <v>56</v>
      </c>
      <c r="I1792" s="2" t="s">
        <v>4089</v>
      </c>
      <c r="J1792" s="3" t="str">
        <f>HYPERLINK("https://www.boe.es/gazeta/dias/1831/09/29/pdfs/GMD-1831-120.pdf#page=6","Abrir facsímil")</f>
        <v>Abrir facsímil</v>
      </c>
      <c r="K1792" s="3" t="s">
        <v>58</v>
      </c>
    </row>
    <row r="1793" spans="1:11" ht="42" customHeight="1">
      <c r="A1793" s="2" t="s">
        <v>4090</v>
      </c>
      <c r="B1793" s="2" t="s">
        <v>4091</v>
      </c>
      <c r="C1793" s="2" t="s">
        <v>346</v>
      </c>
      <c r="D1793" s="2" t="s">
        <v>52</v>
      </c>
      <c r="E1793" s="5" t="s">
        <v>19</v>
      </c>
      <c r="F1793" s="3" t="s">
        <v>20</v>
      </c>
      <c r="G1793" s="3" t="s">
        <v>131</v>
      </c>
      <c r="H1793" s="2" t="s">
        <v>56</v>
      </c>
      <c r="I1793" s="2" t="s">
        <v>4092</v>
      </c>
      <c r="J1793" s="3" t="str">
        <f>HYPERLINK("https://www.boe.es/gazeta/dias/1831/05/14/pdfs/GMD-1831-60.pdf#page=6","Abrir facsímil")</f>
        <v>Abrir facsímil</v>
      </c>
      <c r="K1793" s="3" t="s">
        <v>58</v>
      </c>
    </row>
    <row r="1794" spans="1:11" ht="42" customHeight="1">
      <c r="A1794" s="2" t="s">
        <v>4090</v>
      </c>
      <c r="B1794" s="2" t="s">
        <v>4091</v>
      </c>
      <c r="C1794" s="2" t="s">
        <v>67</v>
      </c>
      <c r="D1794" s="2" t="s">
        <v>18</v>
      </c>
      <c r="E1794" s="5" t="s">
        <v>1733</v>
      </c>
      <c r="F1794" s="3" t="s">
        <v>1734</v>
      </c>
      <c r="G1794" s="3" t="s">
        <v>21</v>
      </c>
      <c r="H1794" s="2" t="s">
        <v>56</v>
      </c>
      <c r="I1794" s="2" t="s">
        <v>4093</v>
      </c>
      <c r="J1794" s="3" t="str">
        <f>HYPERLINK("https://www.boe.es/gazeta/dias/1831/06/11/pdfs/GMD-1831-72.pdf#page=4","Abrir facsímil")</f>
        <v>Abrir facsímil</v>
      </c>
      <c r="K1794" s="3" t="s">
        <v>58</v>
      </c>
    </row>
    <row r="1795" spans="1:11" ht="42" customHeight="1">
      <c r="A1795" s="2" t="s">
        <v>4094</v>
      </c>
      <c r="B1795" s="2" t="s">
        <v>4095</v>
      </c>
      <c r="C1795" s="2" t="s">
        <v>32</v>
      </c>
      <c r="D1795" s="2" t="s">
        <v>33</v>
      </c>
      <c r="E1795" s="5" t="s">
        <v>2479</v>
      </c>
      <c r="F1795" s="3" t="s">
        <v>2480</v>
      </c>
      <c r="G1795" s="3" t="s">
        <v>36</v>
      </c>
      <c r="H1795" s="2" t="s">
        <v>56</v>
      </c>
      <c r="I1795" s="2" t="s">
        <v>4096</v>
      </c>
      <c r="J1795" s="3" t="str">
        <f>HYPERLINK("https://www.boe.es/gazeta/dias/1831/04/02/pdfs/GMD-1831-42.pdf#page=1","Abrir facsímil")</f>
        <v>Abrir facsímil</v>
      </c>
      <c r="K1795" s="3" t="s">
        <v>58</v>
      </c>
    </row>
    <row r="1796" spans="1:11" ht="42" customHeight="1">
      <c r="A1796" s="2" t="s">
        <v>4097</v>
      </c>
      <c r="B1796" s="2" t="s">
        <v>4098</v>
      </c>
      <c r="C1796" s="2" t="s">
        <v>32</v>
      </c>
      <c r="D1796" s="2" t="s">
        <v>33</v>
      </c>
      <c r="E1796" s="5" t="s">
        <v>764</v>
      </c>
      <c r="F1796" s="3" t="s">
        <v>765</v>
      </c>
      <c r="G1796" s="3" t="s">
        <v>21</v>
      </c>
      <c r="H1796" s="2" t="s">
        <v>56</v>
      </c>
      <c r="I1796" s="2" t="s">
        <v>4099</v>
      </c>
      <c r="J1796" s="3" t="str">
        <f>HYPERLINK("https://www.boe.es/gazeta/dias/1831/10/15/pdfs/GMD-1831-127.pdf#page=4","Abrir facsímil")</f>
        <v>Abrir facsímil</v>
      </c>
      <c r="K1796" s="3" t="s">
        <v>58</v>
      </c>
    </row>
    <row r="1797" spans="1:11" ht="42" customHeight="1">
      <c r="A1797" s="2" t="s">
        <v>4100</v>
      </c>
      <c r="B1797" s="2" t="s">
        <v>4101</v>
      </c>
      <c r="C1797" s="2" t="s">
        <v>32</v>
      </c>
      <c r="D1797" s="2" t="s">
        <v>33</v>
      </c>
      <c r="E1797" s="5" t="s">
        <v>841</v>
      </c>
      <c r="F1797" s="3" t="s">
        <v>842</v>
      </c>
      <c r="G1797" s="3" t="s">
        <v>21</v>
      </c>
      <c r="H1797" s="2" t="s">
        <v>56</v>
      </c>
      <c r="I1797" s="2" t="s">
        <v>4102</v>
      </c>
      <c r="J1797" s="3" t="str">
        <f>HYPERLINK("https://www.boe.es/gazeta/dias/1831/04/19/pdfs/GMD-1831-49.pdf#page=4","Abrir facsímil")</f>
        <v>Abrir facsímil</v>
      </c>
      <c r="K1797" s="3" t="s">
        <v>58</v>
      </c>
    </row>
    <row r="1798" spans="1:11" ht="42" customHeight="1">
      <c r="A1798" s="2" t="s">
        <v>4103</v>
      </c>
      <c r="B1798" s="2" t="s">
        <v>4104</v>
      </c>
      <c r="C1798" s="2" t="s">
        <v>32</v>
      </c>
      <c r="D1798" s="2" t="s">
        <v>33</v>
      </c>
      <c r="E1798" s="5" t="s">
        <v>374</v>
      </c>
      <c r="F1798" s="3" t="s">
        <v>375</v>
      </c>
      <c r="G1798" s="3" t="s">
        <v>131</v>
      </c>
      <c r="H1798" s="2" t="s">
        <v>56</v>
      </c>
      <c r="I1798" s="2" t="s">
        <v>4105</v>
      </c>
      <c r="J1798" s="3" t="str">
        <f>HYPERLINK("https://www.boe.es/gazeta/dias/1831/10/11/pdfs/GMD-1831-125.pdf#page=6","Abrir facsímil")</f>
        <v>Abrir facsímil</v>
      </c>
      <c r="K1798" s="3" t="s">
        <v>58</v>
      </c>
    </row>
    <row r="1799" spans="1:11" ht="42" customHeight="1">
      <c r="A1799" s="2" t="s">
        <v>4106</v>
      </c>
      <c r="B1799" s="2" t="s">
        <v>4107</v>
      </c>
      <c r="C1799" s="2" t="s">
        <v>32</v>
      </c>
      <c r="D1799" s="2" t="s">
        <v>33</v>
      </c>
      <c r="E1799" s="5" t="s">
        <v>487</v>
      </c>
      <c r="F1799" s="3" t="s">
        <v>488</v>
      </c>
      <c r="G1799" s="3" t="s">
        <v>21</v>
      </c>
      <c r="H1799" s="2" t="s">
        <v>56</v>
      </c>
      <c r="I1799" s="2" t="s">
        <v>4108</v>
      </c>
      <c r="J1799" s="3" t="str">
        <f>HYPERLINK("https://www.boe.es/gazeta/dias/1831/02/15/pdfs/GMD-1831-20.pdf#page=4","Abrir facsímil")</f>
        <v>Abrir facsímil</v>
      </c>
      <c r="K1799" s="3" t="s">
        <v>58</v>
      </c>
    </row>
    <row r="1800" spans="1:11" ht="42" customHeight="1">
      <c r="A1800" s="2" t="s">
        <v>4109</v>
      </c>
      <c r="B1800" s="2" t="s">
        <v>4109</v>
      </c>
      <c r="C1800" s="2" t="s">
        <v>32</v>
      </c>
      <c r="D1800" s="2" t="s">
        <v>33</v>
      </c>
      <c r="E1800" s="5" t="s">
        <v>845</v>
      </c>
      <c r="F1800" s="3" t="s">
        <v>846</v>
      </c>
      <c r="G1800" s="3" t="s">
        <v>847</v>
      </c>
      <c r="H1800" s="2" t="s">
        <v>56</v>
      </c>
      <c r="I1800" s="2" t="s">
        <v>4110</v>
      </c>
      <c r="J1800" s="3" t="str">
        <f>HYPERLINK("https://www.boe.es/gazeta/dias/1831/07/12/pdfs/GMD-1831-85.pdf#page=4","Abrir facsímil")</f>
        <v>Abrir facsímil</v>
      </c>
      <c r="K1800" s="3" t="s">
        <v>58</v>
      </c>
    </row>
    <row r="1801" spans="1:11" ht="42" customHeight="1">
      <c r="A1801" s="2" t="s">
        <v>4111</v>
      </c>
      <c r="B1801" s="2" t="s">
        <v>4111</v>
      </c>
      <c r="C1801" s="2" t="s">
        <v>32</v>
      </c>
      <c r="D1801" s="2" t="s">
        <v>33</v>
      </c>
      <c r="E1801" s="5" t="s">
        <v>729</v>
      </c>
      <c r="F1801" s="3" t="s">
        <v>730</v>
      </c>
      <c r="G1801" s="3" t="s">
        <v>21</v>
      </c>
      <c r="H1801" s="2" t="s">
        <v>56</v>
      </c>
      <c r="I1801" s="2" t="s">
        <v>4112</v>
      </c>
      <c r="J1801" s="3" t="str">
        <f>HYPERLINK("https://www.boe.es/gazeta/dias/1831/11/12/pdfs/GMD-1831-139.pdf#page=4","Abrir facsímil")</f>
        <v>Abrir facsímil</v>
      </c>
      <c r="K1801" s="3" t="s">
        <v>58</v>
      </c>
    </row>
    <row r="1802" spans="1:11" ht="42" customHeight="1">
      <c r="A1802" s="2" t="s">
        <v>4113</v>
      </c>
      <c r="B1802" s="2" t="s">
        <v>4113</v>
      </c>
      <c r="C1802" s="2" t="s">
        <v>32</v>
      </c>
      <c r="D1802" s="2" t="s">
        <v>33</v>
      </c>
      <c r="E1802" s="5" t="s">
        <v>113</v>
      </c>
      <c r="F1802" s="3" t="s">
        <v>114</v>
      </c>
      <c r="G1802" s="3" t="s">
        <v>55</v>
      </c>
      <c r="H1802" s="2" t="s">
        <v>56</v>
      </c>
      <c r="I1802" s="2" t="s">
        <v>4114</v>
      </c>
      <c r="J1802" s="3" t="str">
        <f>HYPERLINK("https://www.boe.es/gazeta/dias/1831/03/22/pdfs/GMD-1831-37.pdf#page=3","Abrir facsímil")</f>
        <v>Abrir facsímil</v>
      </c>
      <c r="K1802" s="3" t="s">
        <v>58</v>
      </c>
    </row>
    <row r="1803" spans="1:11" ht="42" customHeight="1">
      <c r="A1803" s="2" t="s">
        <v>4115</v>
      </c>
      <c r="B1803" s="2" t="s">
        <v>4116</v>
      </c>
      <c r="C1803" s="2" t="s">
        <v>51</v>
      </c>
      <c r="D1803" s="2" t="s">
        <v>52</v>
      </c>
      <c r="E1803" s="5" t="s">
        <v>522</v>
      </c>
      <c r="F1803" s="3" t="s">
        <v>523</v>
      </c>
      <c r="G1803" s="3" t="s">
        <v>131</v>
      </c>
      <c r="H1803" s="2" t="s">
        <v>56</v>
      </c>
      <c r="I1803" s="2" t="s">
        <v>4117</v>
      </c>
      <c r="J1803" s="3" t="str">
        <f>HYPERLINK("https://www.boe.es/gazeta/dias/1831/09/27/pdfs/GMD-1831-119.pdf#page=6","Abrir facsímil")</f>
        <v>Abrir facsímil</v>
      </c>
      <c r="K1803" s="3" t="s">
        <v>58</v>
      </c>
    </row>
    <row r="1804" spans="1:11" ht="42" customHeight="1">
      <c r="A1804" s="2" t="s">
        <v>4118</v>
      </c>
      <c r="B1804" s="2" t="s">
        <v>4119</v>
      </c>
      <c r="C1804" s="2" t="s">
        <v>157</v>
      </c>
      <c r="D1804" s="2" t="s">
        <v>18</v>
      </c>
      <c r="E1804" s="5" t="s">
        <v>181</v>
      </c>
      <c r="F1804" s="3" t="s">
        <v>182</v>
      </c>
      <c r="G1804" s="3" t="s">
        <v>21</v>
      </c>
      <c r="H1804" s="2" t="s">
        <v>56</v>
      </c>
      <c r="I1804" s="2" t="s">
        <v>4120</v>
      </c>
      <c r="J1804" s="3" t="str">
        <f>HYPERLINK("https://www.boe.es/gazeta/dias/1831/09/13/pdfs/GMD-1831-113.pdf#page=4","Abrir facsímil")</f>
        <v>Abrir facsímil</v>
      </c>
      <c r="K1804" s="3" t="s">
        <v>58</v>
      </c>
    </row>
    <row r="1805" spans="1:11" ht="42" customHeight="1">
      <c r="A1805" s="2" t="s">
        <v>4121</v>
      </c>
      <c r="B1805" s="2" t="s">
        <v>4122</v>
      </c>
      <c r="C1805" s="2" t="s">
        <v>157</v>
      </c>
      <c r="D1805" s="2" t="s">
        <v>18</v>
      </c>
      <c r="E1805" s="5" t="s">
        <v>522</v>
      </c>
      <c r="F1805" s="3" t="s">
        <v>523</v>
      </c>
      <c r="G1805" s="3" t="s">
        <v>131</v>
      </c>
      <c r="H1805" s="2" t="s">
        <v>56</v>
      </c>
      <c r="I1805" s="2" t="s">
        <v>4123</v>
      </c>
      <c r="J1805" s="3" t="str">
        <f>HYPERLINK("https://www.boe.es/gazeta/dias/1831/09/27/pdfs/GMD-1831-119.pdf#page=6","Abrir facsímil")</f>
        <v>Abrir facsímil</v>
      </c>
      <c r="K1805" s="3" t="s">
        <v>58</v>
      </c>
    </row>
    <row r="1806" spans="1:11" ht="42" customHeight="1">
      <c r="A1806" s="2" t="s">
        <v>4124</v>
      </c>
      <c r="B1806" s="2" t="s">
        <v>4124</v>
      </c>
      <c r="C1806" s="2" t="s">
        <v>32</v>
      </c>
      <c r="D1806" s="2" t="s">
        <v>33</v>
      </c>
      <c r="E1806" s="5" t="s">
        <v>3109</v>
      </c>
      <c r="F1806" s="3" t="s">
        <v>3110</v>
      </c>
      <c r="G1806" s="3" t="s">
        <v>55</v>
      </c>
      <c r="H1806" s="2" t="s">
        <v>56</v>
      </c>
      <c r="I1806" s="2" t="s">
        <v>4125</v>
      </c>
      <c r="J1806" s="3" t="str">
        <f>HYPERLINK("https://www.boe.es/gazeta/dias/1831/01/29/pdfs/GMD-1831-13.pdf#page=3","Abrir facsímil")</f>
        <v>Abrir facsímil</v>
      </c>
      <c r="K1806" s="3" t="s">
        <v>58</v>
      </c>
    </row>
    <row r="1807" spans="1:11" ht="42" customHeight="1">
      <c r="A1807" s="2" t="s">
        <v>4126</v>
      </c>
      <c r="B1807" s="2" t="s">
        <v>4126</v>
      </c>
      <c r="C1807" s="2" t="s">
        <v>40</v>
      </c>
      <c r="D1807" s="2" t="s">
        <v>18</v>
      </c>
      <c r="E1807" s="5" t="s">
        <v>782</v>
      </c>
      <c r="F1807" s="3" t="s">
        <v>783</v>
      </c>
      <c r="G1807" s="3" t="s">
        <v>55</v>
      </c>
      <c r="H1807" s="2" t="s">
        <v>56</v>
      </c>
      <c r="I1807" s="2" t="s">
        <v>4127</v>
      </c>
      <c r="J1807" s="3" t="str">
        <f>HYPERLINK("https://www.boe.es/gazeta/dias/1831/08/20/pdfs/GMD-1831-102.pdf#page=3","Abrir facsímil")</f>
        <v>Abrir facsímil</v>
      </c>
      <c r="K1807" s="3" t="s">
        <v>58</v>
      </c>
    </row>
    <row r="1808" spans="1:11" ht="42" customHeight="1">
      <c r="A1808" s="2" t="s">
        <v>4128</v>
      </c>
      <c r="B1808" s="2" t="s">
        <v>4128</v>
      </c>
      <c r="C1808" s="2" t="s">
        <v>32</v>
      </c>
      <c r="D1808" s="2" t="s">
        <v>33</v>
      </c>
      <c r="E1808" s="5" t="s">
        <v>151</v>
      </c>
      <c r="F1808" s="3" t="s">
        <v>152</v>
      </c>
      <c r="G1808" s="3" t="s">
        <v>36</v>
      </c>
      <c r="H1808" s="2" t="s">
        <v>56</v>
      </c>
      <c r="I1808" s="2" t="s">
        <v>4129</v>
      </c>
      <c r="J1808" s="3" t="str">
        <f>HYPERLINK("https://www.boe.es/gazeta/dias/1831/06/14/pdfs/GMD-1831-73.pdf#page=1","Abrir facsímil")</f>
        <v>Abrir facsímil</v>
      </c>
      <c r="K1808" s="3" t="s">
        <v>58</v>
      </c>
    </row>
    <row r="1809" spans="1:11" ht="42" customHeight="1">
      <c r="A1809" s="2" t="s">
        <v>4130</v>
      </c>
      <c r="B1809" s="2" t="s">
        <v>4130</v>
      </c>
      <c r="C1809" s="2" t="s">
        <v>17</v>
      </c>
      <c r="D1809" s="2" t="s">
        <v>18</v>
      </c>
      <c r="E1809" s="5" t="s">
        <v>703</v>
      </c>
      <c r="F1809" s="3" t="s">
        <v>704</v>
      </c>
      <c r="G1809" s="3" t="s">
        <v>62</v>
      </c>
      <c r="H1809" s="2" t="s">
        <v>56</v>
      </c>
      <c r="I1809" s="2" t="s">
        <v>4131</v>
      </c>
      <c r="J1809" s="3" t="str">
        <f>HYPERLINK("https://www.boe.es/gazeta/dias/1831/09/24/pdfs/GMD-1831-118.pdf#page=2","Abrir facsímil")</f>
        <v>Abrir facsímil</v>
      </c>
      <c r="K1809" s="3" t="s">
        <v>58</v>
      </c>
    </row>
    <row r="1810" spans="1:11" ht="42" customHeight="1">
      <c r="A1810" s="2" t="s">
        <v>4132</v>
      </c>
      <c r="B1810" s="2" t="s">
        <v>4132</v>
      </c>
      <c r="C1810" s="2" t="s">
        <v>67</v>
      </c>
      <c r="D1810" s="2" t="s">
        <v>18</v>
      </c>
      <c r="E1810" s="5" t="s">
        <v>85</v>
      </c>
      <c r="F1810" s="3" t="s">
        <v>86</v>
      </c>
      <c r="G1810" s="3" t="s">
        <v>21</v>
      </c>
      <c r="H1810" s="2" t="s">
        <v>56</v>
      </c>
      <c r="I1810" s="2" t="s">
        <v>4133</v>
      </c>
      <c r="J1810" s="3" t="str">
        <f>HYPERLINK("https://www.boe.es/gazeta/dias/1831/09/20/pdfs/GMD-1831-116.pdf#page=4","Abrir facsímil")</f>
        <v>Abrir facsímil</v>
      </c>
      <c r="K1810" s="3" t="s">
        <v>58</v>
      </c>
    </row>
    <row r="1811" spans="1:11" ht="42" customHeight="1">
      <c r="A1811" s="2" t="s">
        <v>4134</v>
      </c>
      <c r="B1811" s="2" t="s">
        <v>4135</v>
      </c>
      <c r="C1811" s="2" t="s">
        <v>81</v>
      </c>
      <c r="D1811" s="2" t="s">
        <v>18</v>
      </c>
      <c r="E1811" s="5" t="s">
        <v>347</v>
      </c>
      <c r="F1811" s="3" t="s">
        <v>348</v>
      </c>
      <c r="G1811" s="3" t="s">
        <v>21</v>
      </c>
      <c r="H1811" s="2" t="s">
        <v>56</v>
      </c>
      <c r="I1811" s="2" t="s">
        <v>4136</v>
      </c>
      <c r="J1811" s="3" t="str">
        <f>HYPERLINK("https://www.boe.es/gazeta/dias/1831/07/07/pdfs/GMD-1831-83.pdf#page=4","Abrir facsímil")</f>
        <v>Abrir facsímil</v>
      </c>
      <c r="K1811" s="3" t="s">
        <v>58</v>
      </c>
    </row>
    <row r="1812" spans="1:11" ht="42" customHeight="1">
      <c r="A1812" s="2" t="s">
        <v>4137</v>
      </c>
      <c r="B1812" s="2" t="s">
        <v>4138</v>
      </c>
      <c r="C1812" s="2" t="s">
        <v>67</v>
      </c>
      <c r="D1812" s="2" t="s">
        <v>18</v>
      </c>
      <c r="E1812" s="5" t="s">
        <v>374</v>
      </c>
      <c r="F1812" s="3" t="s">
        <v>375</v>
      </c>
      <c r="G1812" s="3" t="s">
        <v>21</v>
      </c>
      <c r="H1812" s="2" t="s">
        <v>56</v>
      </c>
      <c r="I1812" s="2" t="s">
        <v>4139</v>
      </c>
      <c r="J1812" s="3" t="str">
        <f>HYPERLINK("https://www.boe.es/gazeta/dias/1831/10/11/pdfs/GMD-1831-125.pdf#page=4","Abrir facsímil")</f>
        <v>Abrir facsímil</v>
      </c>
      <c r="K1812" s="3" t="s">
        <v>58</v>
      </c>
    </row>
    <row r="1813" spans="1:11" ht="42" customHeight="1">
      <c r="A1813" s="2" t="s">
        <v>4140</v>
      </c>
      <c r="B1813" s="2" t="s">
        <v>4141</v>
      </c>
      <c r="C1813" s="2" t="s">
        <v>346</v>
      </c>
      <c r="D1813" s="2" t="s">
        <v>52</v>
      </c>
      <c r="E1813" s="5" t="s">
        <v>1031</v>
      </c>
      <c r="F1813" s="3" t="s">
        <v>1032</v>
      </c>
      <c r="G1813" s="3" t="s">
        <v>21</v>
      </c>
      <c r="H1813" s="2" t="s">
        <v>56</v>
      </c>
      <c r="I1813" s="2" t="s">
        <v>4142</v>
      </c>
      <c r="J1813" s="3" t="str">
        <f>HYPERLINK("https://www.boe.es/gazeta/dias/1831/05/10/pdfs/GMD-1831-58.pdf#page=4","Abrir facsímil")</f>
        <v>Abrir facsímil</v>
      </c>
      <c r="K1813" s="3" t="s">
        <v>58</v>
      </c>
    </row>
    <row r="1814" spans="1:11" ht="42" customHeight="1">
      <c r="A1814" s="2" t="s">
        <v>4143</v>
      </c>
      <c r="B1814" s="2" t="s">
        <v>4144</v>
      </c>
      <c r="C1814" s="2" t="s">
        <v>17</v>
      </c>
      <c r="D1814" s="2" t="s">
        <v>18</v>
      </c>
      <c r="E1814" s="5" t="s">
        <v>308</v>
      </c>
      <c r="F1814" s="3" t="s">
        <v>309</v>
      </c>
      <c r="G1814" s="3" t="s">
        <v>21</v>
      </c>
      <c r="H1814" s="2" t="s">
        <v>56</v>
      </c>
      <c r="I1814" s="2" t="s">
        <v>4145</v>
      </c>
      <c r="J1814" s="3" t="str">
        <f>HYPERLINK("https://www.boe.es/gazeta/dias/1831/03/29/pdfs/GMD-1831-40.pdf#page=4","Abrir facsímil")</f>
        <v>Abrir facsímil</v>
      </c>
      <c r="K1814" s="3" t="s">
        <v>58</v>
      </c>
    </row>
    <row r="1815" spans="1:11" ht="42" customHeight="1">
      <c r="A1815" s="2" t="s">
        <v>4146</v>
      </c>
      <c r="B1815" s="2" t="s">
        <v>4146</v>
      </c>
      <c r="C1815" s="2" t="s">
        <v>32</v>
      </c>
      <c r="D1815" s="2" t="s">
        <v>33</v>
      </c>
      <c r="E1815" s="5" t="s">
        <v>526</v>
      </c>
      <c r="F1815" s="3" t="s">
        <v>527</v>
      </c>
      <c r="G1815" s="3" t="s">
        <v>21</v>
      </c>
      <c r="H1815" s="2" t="s">
        <v>56</v>
      </c>
      <c r="I1815" s="2" t="s">
        <v>4147</v>
      </c>
      <c r="J1815" s="3" t="str">
        <f>HYPERLINK("https://www.boe.es/gazeta/dias/1831/09/29/pdfs/GMD-1831-120.pdf#page=4","Abrir facsímil")</f>
        <v>Abrir facsímil</v>
      </c>
      <c r="K1815" s="3" t="s">
        <v>58</v>
      </c>
    </row>
    <row r="1816" spans="1:11" ht="42" customHeight="1">
      <c r="A1816" s="2" t="s">
        <v>4148</v>
      </c>
      <c r="B1816" s="2" t="s">
        <v>4149</v>
      </c>
      <c r="C1816" s="2" t="s">
        <v>157</v>
      </c>
      <c r="D1816" s="2" t="s">
        <v>18</v>
      </c>
      <c r="E1816" s="5" t="s">
        <v>135</v>
      </c>
      <c r="F1816" s="3" t="s">
        <v>136</v>
      </c>
      <c r="G1816" s="3" t="s">
        <v>21</v>
      </c>
      <c r="H1816" s="2" t="s">
        <v>56</v>
      </c>
      <c r="I1816" s="2" t="s">
        <v>4150</v>
      </c>
      <c r="J1816" s="3" t="str">
        <f>HYPERLINK("https://www.boe.es/gazeta/dias/1831/03/24/pdfs/GMD-1831-38.pdf#page=4","Abrir facsímil")</f>
        <v>Abrir facsímil</v>
      </c>
      <c r="K1816" s="3" t="s">
        <v>58</v>
      </c>
    </row>
    <row r="1817" spans="1:11" ht="42" customHeight="1">
      <c r="A1817" s="2" t="s">
        <v>4151</v>
      </c>
      <c r="B1817" s="2" t="s">
        <v>4152</v>
      </c>
      <c r="C1817" s="2" t="s">
        <v>157</v>
      </c>
      <c r="D1817" s="2" t="s">
        <v>18</v>
      </c>
      <c r="E1817" s="5" t="s">
        <v>374</v>
      </c>
      <c r="F1817" s="3" t="s">
        <v>375</v>
      </c>
      <c r="G1817" s="3" t="s">
        <v>131</v>
      </c>
      <c r="H1817" s="2" t="s">
        <v>56</v>
      </c>
      <c r="I1817" s="2" t="s">
        <v>4153</v>
      </c>
      <c r="J1817" s="3" t="str">
        <f>HYPERLINK("https://www.boe.es/gazeta/dias/1831/10/11/pdfs/GMD-1831-125.pdf#page=6","Abrir facsímil")</f>
        <v>Abrir facsímil</v>
      </c>
      <c r="K1817" s="3" t="s">
        <v>58</v>
      </c>
    </row>
    <row r="1818" spans="1:11" ht="42" customHeight="1">
      <c r="A1818" s="2" t="s">
        <v>4154</v>
      </c>
      <c r="B1818" s="2" t="s">
        <v>4155</v>
      </c>
      <c r="C1818" s="2" t="s">
        <v>81</v>
      </c>
      <c r="D1818" s="2" t="s">
        <v>18</v>
      </c>
      <c r="E1818" s="5" t="s">
        <v>374</v>
      </c>
      <c r="F1818" s="3" t="s">
        <v>375</v>
      </c>
      <c r="G1818" s="3" t="s">
        <v>131</v>
      </c>
      <c r="H1818" s="2" t="s">
        <v>56</v>
      </c>
      <c r="I1818" s="2" t="s">
        <v>4156</v>
      </c>
      <c r="J1818" s="3" t="str">
        <f>HYPERLINK("https://www.boe.es/gazeta/dias/1831/10/11/pdfs/GMD-1831-125.pdf#page=6","Abrir facsímil")</f>
        <v>Abrir facsímil</v>
      </c>
      <c r="K1818" s="3" t="s">
        <v>58</v>
      </c>
    </row>
    <row r="1819" spans="1:11" ht="42" customHeight="1">
      <c r="A1819" s="2" t="s">
        <v>4157</v>
      </c>
      <c r="B1819" s="2" t="s">
        <v>4158</v>
      </c>
      <c r="C1819" s="2" t="s">
        <v>32</v>
      </c>
      <c r="D1819" s="2" t="s">
        <v>33</v>
      </c>
      <c r="E1819" s="5" t="s">
        <v>969</v>
      </c>
      <c r="F1819" s="3" t="s">
        <v>970</v>
      </c>
      <c r="G1819" s="3" t="s">
        <v>21</v>
      </c>
      <c r="H1819" s="2" t="s">
        <v>22</v>
      </c>
      <c r="I1819" s="2" t="s">
        <v>4159</v>
      </c>
      <c r="J1819" s="3" t="str">
        <f>HYPERLINK("https://www.boe.es/gazeta/dias/1831/02/24/pdfs/GMD-1831-24.pdf#page=4","Abrir facsímil")</f>
        <v>Abrir facsímil</v>
      </c>
      <c r="K1819" s="3" t="s">
        <v>24</v>
      </c>
    </row>
    <row r="1820" spans="1:11" ht="42" customHeight="1">
      <c r="A1820" s="2" t="s">
        <v>4160</v>
      </c>
      <c r="B1820" s="2" t="s">
        <v>4160</v>
      </c>
      <c r="C1820" s="2" t="s">
        <v>81</v>
      </c>
      <c r="D1820" s="2" t="s">
        <v>18</v>
      </c>
      <c r="E1820" s="5" t="s">
        <v>190</v>
      </c>
      <c r="F1820" s="3" t="s">
        <v>191</v>
      </c>
      <c r="G1820" s="3" t="s">
        <v>62</v>
      </c>
      <c r="H1820" s="2" t="s">
        <v>56</v>
      </c>
      <c r="I1820" s="2" t="s">
        <v>4161</v>
      </c>
      <c r="J1820" s="3" t="str">
        <f>HYPERLINK("https://www.boe.es/gazeta/dias/1831/02/12/pdfs/GMD-1831-19.pdf#page=2","Abrir facsímil")</f>
        <v>Abrir facsímil</v>
      </c>
      <c r="K1820" s="3" t="s">
        <v>58</v>
      </c>
    </row>
    <row r="1821" spans="1:11" ht="42" customHeight="1">
      <c r="A1821" s="2" t="s">
        <v>4162</v>
      </c>
      <c r="B1821" s="2" t="s">
        <v>4163</v>
      </c>
      <c r="C1821" s="2" t="s">
        <v>51</v>
      </c>
      <c r="D1821" s="2" t="s">
        <v>52</v>
      </c>
      <c r="E1821" s="5" t="s">
        <v>281</v>
      </c>
      <c r="F1821" s="3" t="s">
        <v>282</v>
      </c>
      <c r="G1821" s="3" t="s">
        <v>21</v>
      </c>
      <c r="H1821" s="2" t="s">
        <v>56</v>
      </c>
      <c r="I1821" s="2" t="s">
        <v>4164</v>
      </c>
      <c r="J1821" s="3" t="str">
        <f>HYPERLINK("https://www.boe.es/gazeta/dias/1831/03/08/pdfs/GMD-1831-29.pdf#page=4","Abrir facsímil")</f>
        <v>Abrir facsímil</v>
      </c>
      <c r="K1821" s="3" t="s">
        <v>58</v>
      </c>
    </row>
    <row r="1822" spans="1:11" ht="42" customHeight="1">
      <c r="A1822" s="2" t="s">
        <v>4165</v>
      </c>
      <c r="B1822" s="2" t="s">
        <v>4166</v>
      </c>
      <c r="C1822" s="2" t="s">
        <v>17</v>
      </c>
      <c r="D1822" s="2" t="s">
        <v>18</v>
      </c>
      <c r="E1822" s="5" t="s">
        <v>417</v>
      </c>
      <c r="F1822" s="3" t="s">
        <v>418</v>
      </c>
      <c r="G1822" s="3" t="s">
        <v>55</v>
      </c>
      <c r="H1822" s="2" t="s">
        <v>56</v>
      </c>
      <c r="I1822" s="2" t="s">
        <v>4167</v>
      </c>
      <c r="J1822" s="3" t="str">
        <f>HYPERLINK("https://www.boe.es/gazeta/dias/1831/01/25/pdfs/GMD-1831-11.pdf#page=3","Abrir facsímil")</f>
        <v>Abrir facsímil</v>
      </c>
      <c r="K1822" s="3" t="s">
        <v>58</v>
      </c>
    </row>
    <row r="1823" spans="1:11" ht="42" customHeight="1">
      <c r="A1823" s="2" t="s">
        <v>4168</v>
      </c>
      <c r="B1823" s="2" t="s">
        <v>4168</v>
      </c>
      <c r="C1823" s="2" t="s">
        <v>32</v>
      </c>
      <c r="D1823" s="2" t="s">
        <v>33</v>
      </c>
      <c r="E1823" s="5" t="s">
        <v>281</v>
      </c>
      <c r="F1823" s="3" t="s">
        <v>282</v>
      </c>
      <c r="G1823" s="3" t="s">
        <v>36</v>
      </c>
      <c r="H1823" s="2" t="s">
        <v>56</v>
      </c>
      <c r="I1823" s="2" t="s">
        <v>4169</v>
      </c>
      <c r="J1823" s="3" t="str">
        <f>HYPERLINK("https://www.boe.es/gazeta/dias/1831/03/08/pdfs/GMD-1831-29.pdf#page=1","Abrir facsímil")</f>
        <v>Abrir facsímil</v>
      </c>
      <c r="K1823" s="3" t="s">
        <v>58</v>
      </c>
    </row>
    <row r="1824" spans="1:11" ht="42" customHeight="1">
      <c r="A1824" s="2" t="s">
        <v>4170</v>
      </c>
      <c r="B1824" s="2" t="s">
        <v>4171</v>
      </c>
      <c r="C1824" s="2" t="s">
        <v>32</v>
      </c>
      <c r="D1824" s="2" t="s">
        <v>33</v>
      </c>
      <c r="E1824" s="5" t="s">
        <v>281</v>
      </c>
      <c r="F1824" s="3" t="s">
        <v>282</v>
      </c>
      <c r="G1824" s="3" t="s">
        <v>36</v>
      </c>
      <c r="H1824" s="2" t="s">
        <v>56</v>
      </c>
      <c r="I1824" s="2" t="s">
        <v>4172</v>
      </c>
      <c r="J1824" s="3" t="str">
        <f>HYPERLINK("https://www.boe.es/gazeta/dias/1831/03/08/pdfs/GMD-1831-29.pdf#page=1","Abrir facsímil")</f>
        <v>Abrir facsímil</v>
      </c>
      <c r="K1824" s="3" t="s">
        <v>58</v>
      </c>
    </row>
    <row r="1825" spans="1:11" ht="42" customHeight="1">
      <c r="A1825" s="2" t="s">
        <v>4173</v>
      </c>
      <c r="B1825" s="2" t="s">
        <v>4173</v>
      </c>
      <c r="C1825" s="2" t="s">
        <v>51</v>
      </c>
      <c r="D1825" s="2" t="s">
        <v>52</v>
      </c>
      <c r="E1825" s="5" t="s">
        <v>328</v>
      </c>
      <c r="F1825" s="3" t="s">
        <v>329</v>
      </c>
      <c r="G1825" s="3" t="s">
        <v>330</v>
      </c>
      <c r="H1825" s="2" t="s">
        <v>56</v>
      </c>
      <c r="I1825" s="2" t="s">
        <v>4174</v>
      </c>
      <c r="J1825" s="3" t="str">
        <f>HYPERLINK("https://www.boe.es/gazeta/dias/1831/12/08/pdfs/GMD-1831-150.pdf#page=4","Abrir facsímil")</f>
        <v>Abrir facsímil</v>
      </c>
      <c r="K1825" s="3" t="s">
        <v>58</v>
      </c>
    </row>
    <row r="1826" spans="1:11" ht="42" customHeight="1">
      <c r="A1826" s="2" t="s">
        <v>4175</v>
      </c>
      <c r="B1826" s="2" t="s">
        <v>4175</v>
      </c>
      <c r="C1826" s="2" t="s">
        <v>17</v>
      </c>
      <c r="D1826" s="2" t="s">
        <v>18</v>
      </c>
      <c r="E1826" s="5" t="s">
        <v>1100</v>
      </c>
      <c r="F1826" s="3" t="s">
        <v>1101</v>
      </c>
      <c r="G1826" s="3" t="s">
        <v>62</v>
      </c>
      <c r="H1826" s="2" t="s">
        <v>56</v>
      </c>
      <c r="I1826" s="2" t="s">
        <v>4176</v>
      </c>
      <c r="J1826" s="3" t="str">
        <f>HYPERLINK("https://www.boe.es/gazeta/dias/1831/02/03/pdfs/GMD-1831-15.pdf#page=2","Abrir facsímil")</f>
        <v>Abrir facsímil</v>
      </c>
      <c r="K1826" s="3" t="s">
        <v>58</v>
      </c>
    </row>
    <row r="1827" spans="1:11" ht="42" customHeight="1">
      <c r="A1827" s="2" t="s">
        <v>4177</v>
      </c>
      <c r="B1827" s="2" t="s">
        <v>4178</v>
      </c>
      <c r="C1827" s="2" t="s">
        <v>81</v>
      </c>
      <c r="D1827" s="2" t="s">
        <v>18</v>
      </c>
      <c r="E1827" s="5" t="s">
        <v>522</v>
      </c>
      <c r="F1827" s="3" t="s">
        <v>523</v>
      </c>
      <c r="G1827" s="3" t="s">
        <v>131</v>
      </c>
      <c r="H1827" s="2" t="s">
        <v>56</v>
      </c>
      <c r="I1827" s="2" t="s">
        <v>4179</v>
      </c>
      <c r="J1827" s="3" t="str">
        <f>HYPERLINK("https://www.boe.es/gazeta/dias/1831/09/27/pdfs/GMD-1831-119.pdf#page=6","Abrir facsímil")</f>
        <v>Abrir facsímil</v>
      </c>
      <c r="K1827" s="3" t="s">
        <v>58</v>
      </c>
    </row>
    <row r="1828" spans="1:11" ht="42" customHeight="1">
      <c r="A1828" s="2" t="s">
        <v>4180</v>
      </c>
      <c r="B1828" s="2" t="s">
        <v>4181</v>
      </c>
      <c r="C1828" s="2" t="s">
        <v>32</v>
      </c>
      <c r="D1828" s="2" t="s">
        <v>33</v>
      </c>
      <c r="E1828" s="5" t="s">
        <v>795</v>
      </c>
      <c r="F1828" s="3" t="s">
        <v>796</v>
      </c>
      <c r="G1828" s="3" t="s">
        <v>1297</v>
      </c>
      <c r="H1828" s="2" t="s">
        <v>56</v>
      </c>
      <c r="I1828" s="2" t="s">
        <v>4182</v>
      </c>
      <c r="J1828" s="3" t="str">
        <f>HYPERLINK("https://www.boe.es/gazeta/dias/1831/07/02/pdfs/GMD-1831-81.pdf#page=8","Abrir facsímil")</f>
        <v>Abrir facsímil</v>
      </c>
      <c r="K1828" s="3" t="s">
        <v>58</v>
      </c>
    </row>
    <row r="1829" spans="1:11" ht="42" customHeight="1">
      <c r="A1829" s="2" t="s">
        <v>4183</v>
      </c>
      <c r="B1829" s="2" t="s">
        <v>4184</v>
      </c>
      <c r="C1829" s="2" t="s">
        <v>32</v>
      </c>
      <c r="D1829" s="2" t="s">
        <v>33</v>
      </c>
      <c r="E1829" s="5" t="s">
        <v>254</v>
      </c>
      <c r="F1829" s="3" t="s">
        <v>255</v>
      </c>
      <c r="G1829" s="3" t="s">
        <v>62</v>
      </c>
      <c r="H1829" s="2" t="s">
        <v>22</v>
      </c>
      <c r="I1829" s="2" t="s">
        <v>4185</v>
      </c>
      <c r="J1829" s="3" t="str">
        <f>HYPERLINK("https://www.boe.es/gazeta/dias/1831/10/27/pdfs/GMD-1831-132.pdf#page=2","Abrir facsímil")</f>
        <v>Abrir facsímil</v>
      </c>
      <c r="K1829" s="3" t="s">
        <v>24</v>
      </c>
    </row>
    <row r="1830" spans="1:11" ht="42" customHeight="1">
      <c r="A1830" s="2" t="s">
        <v>4186</v>
      </c>
      <c r="B1830" s="2" t="s">
        <v>4186</v>
      </c>
      <c r="C1830" s="2" t="s">
        <v>655</v>
      </c>
      <c r="D1830" s="2" t="s">
        <v>18</v>
      </c>
      <c r="E1830" s="5" t="s">
        <v>140</v>
      </c>
      <c r="F1830" s="3" t="s">
        <v>141</v>
      </c>
      <c r="G1830" s="3" t="s">
        <v>21</v>
      </c>
      <c r="H1830" s="2" t="s">
        <v>56</v>
      </c>
      <c r="I1830" s="2" t="s">
        <v>4187</v>
      </c>
      <c r="J1830" s="3" t="str">
        <f>HYPERLINK("https://www.boe.es/gazeta/dias/1831/04/26/pdfs/GMD-1831-52.pdf#page=4","Abrir facsímil")</f>
        <v>Abrir facsímil</v>
      </c>
      <c r="K1830" s="3" t="s">
        <v>58</v>
      </c>
    </row>
    <row r="1831" spans="1:11" ht="42" customHeight="1">
      <c r="A1831" s="2" t="s">
        <v>4188</v>
      </c>
      <c r="B1831" s="2" t="s">
        <v>4188</v>
      </c>
      <c r="C1831" s="2" t="s">
        <v>32</v>
      </c>
      <c r="D1831" s="2" t="s">
        <v>33</v>
      </c>
      <c r="E1831" s="5" t="s">
        <v>1838</v>
      </c>
      <c r="F1831" s="3" t="s">
        <v>1839</v>
      </c>
      <c r="G1831" s="3" t="s">
        <v>21</v>
      </c>
      <c r="H1831" s="2" t="s">
        <v>56</v>
      </c>
      <c r="I1831" s="2" t="s">
        <v>4189</v>
      </c>
      <c r="J1831" s="3" t="str">
        <f>HYPERLINK("https://www.boe.es/gazeta/dias/1831/07/28/pdfs/GMD-1831-92.pdf#page=4","Abrir facsímil")</f>
        <v>Abrir facsímil</v>
      </c>
      <c r="K1831" s="3" t="s">
        <v>58</v>
      </c>
    </row>
    <row r="1832" spans="1:11" ht="42" customHeight="1">
      <c r="A1832" s="2" t="s">
        <v>4190</v>
      </c>
      <c r="B1832" s="2" t="s">
        <v>4191</v>
      </c>
      <c r="C1832" s="2" t="s">
        <v>32</v>
      </c>
      <c r="D1832" s="2" t="s">
        <v>33</v>
      </c>
      <c r="E1832" s="5" t="s">
        <v>1031</v>
      </c>
      <c r="F1832" s="3" t="s">
        <v>1032</v>
      </c>
      <c r="G1832" s="3" t="s">
        <v>21</v>
      </c>
      <c r="H1832" s="2" t="s">
        <v>56</v>
      </c>
      <c r="I1832" s="2" t="s">
        <v>4192</v>
      </c>
      <c r="J1832" s="3" t="str">
        <f>HYPERLINK("https://www.boe.es/gazeta/dias/1831/05/10/pdfs/GMD-1831-58.pdf#page=4","Abrir facsímil")</f>
        <v>Abrir facsímil</v>
      </c>
      <c r="K1832" s="3" t="s">
        <v>58</v>
      </c>
    </row>
    <row r="1833" spans="1:11" ht="42" customHeight="1">
      <c r="A1833" s="2" t="s">
        <v>4193</v>
      </c>
      <c r="B1833" s="2" t="s">
        <v>4193</v>
      </c>
      <c r="C1833" s="2" t="s">
        <v>32</v>
      </c>
      <c r="D1833" s="2" t="s">
        <v>33</v>
      </c>
      <c r="E1833" s="5" t="s">
        <v>228</v>
      </c>
      <c r="F1833" s="3" t="s">
        <v>229</v>
      </c>
      <c r="G1833" s="3" t="s">
        <v>788</v>
      </c>
      <c r="H1833" s="2" t="s">
        <v>56</v>
      </c>
      <c r="I1833" s="2" t="s">
        <v>4194</v>
      </c>
      <c r="J1833" s="3" t="str">
        <f>HYPERLINK("https://www.boe.es/gazeta/dias/1831/06/07/pdfs/GMD-1831-70.pdf#page=2","Abrir facsímil")</f>
        <v>Abrir facsímil</v>
      </c>
      <c r="K1833" s="3" t="s">
        <v>58</v>
      </c>
    </row>
    <row r="1834" spans="1:11" ht="42" customHeight="1">
      <c r="A1834" s="2" t="s">
        <v>4195</v>
      </c>
      <c r="B1834" s="2" t="s">
        <v>4195</v>
      </c>
      <c r="C1834" s="2" t="s">
        <v>17</v>
      </c>
      <c r="D1834" s="2" t="s">
        <v>18</v>
      </c>
      <c r="E1834" s="5" t="s">
        <v>186</v>
      </c>
      <c r="F1834" s="3" t="s">
        <v>187</v>
      </c>
      <c r="G1834" s="3" t="s">
        <v>55</v>
      </c>
      <c r="H1834" s="2" t="s">
        <v>56</v>
      </c>
      <c r="I1834" s="2" t="s">
        <v>4196</v>
      </c>
      <c r="J1834" s="3" t="str">
        <f>HYPERLINK("https://www.boe.es/gazeta/dias/1831/10/08/pdfs/GMD-1831-124.pdf#page=3","Abrir facsímil")</f>
        <v>Abrir facsímil</v>
      </c>
      <c r="K1834" s="3" t="s">
        <v>58</v>
      </c>
    </row>
    <row r="1835" spans="1:11" ht="42" customHeight="1">
      <c r="A1835" s="2" t="s">
        <v>4197</v>
      </c>
      <c r="B1835" s="2" t="s">
        <v>4198</v>
      </c>
      <c r="C1835" s="2" t="s">
        <v>157</v>
      </c>
      <c r="D1835" s="2" t="s">
        <v>18</v>
      </c>
      <c r="E1835" s="5" t="s">
        <v>875</v>
      </c>
      <c r="F1835" s="3" t="s">
        <v>876</v>
      </c>
      <c r="G1835" s="3" t="s">
        <v>131</v>
      </c>
      <c r="H1835" s="2" t="s">
        <v>56</v>
      </c>
      <c r="I1835" s="2" t="s">
        <v>4199</v>
      </c>
      <c r="J1835" s="3" t="str">
        <f>HYPERLINK("https://www.boe.es/gazeta/dias/1831/10/25/pdfs/GMD-1831-131.pdf#page=6","Abrir facsímil")</f>
        <v>Abrir facsímil</v>
      </c>
      <c r="K1835" s="3" t="s">
        <v>58</v>
      </c>
    </row>
    <row r="1836" spans="1:11" ht="42" customHeight="1">
      <c r="A1836" s="2" t="s">
        <v>4200</v>
      </c>
      <c r="B1836" s="2" t="s">
        <v>4201</v>
      </c>
      <c r="C1836" s="2" t="s">
        <v>17</v>
      </c>
      <c r="D1836" s="2" t="s">
        <v>18</v>
      </c>
      <c r="E1836" s="5" t="s">
        <v>374</v>
      </c>
      <c r="F1836" s="3" t="s">
        <v>375</v>
      </c>
      <c r="G1836" s="3" t="s">
        <v>131</v>
      </c>
      <c r="H1836" s="2" t="s">
        <v>22</v>
      </c>
      <c r="I1836" s="2" t="s">
        <v>4202</v>
      </c>
      <c r="J1836" s="3" t="str">
        <f>HYPERLINK("https://www.boe.es/gazeta/dias/1831/10/11/pdfs/GMD-1831-125.pdf#page=6","Abrir facsímil")</f>
        <v>Abrir facsímil</v>
      </c>
      <c r="K1836" s="3" t="s">
        <v>24</v>
      </c>
    </row>
    <row r="1837" spans="1:11" ht="42" customHeight="1">
      <c r="A1837" s="2" t="s">
        <v>4203</v>
      </c>
      <c r="B1837" s="2" t="s">
        <v>4204</v>
      </c>
      <c r="C1837" s="2" t="s">
        <v>51</v>
      </c>
      <c r="D1837" s="2" t="s">
        <v>52</v>
      </c>
      <c r="E1837" s="5" t="s">
        <v>413</v>
      </c>
      <c r="F1837" s="3" t="s">
        <v>414</v>
      </c>
      <c r="G1837" s="3" t="s">
        <v>21</v>
      </c>
      <c r="H1837" s="2" t="s">
        <v>56</v>
      </c>
      <c r="I1837" s="2" t="s">
        <v>4205</v>
      </c>
      <c r="J1837" s="3" t="str">
        <f>HYPERLINK("https://www.boe.es/gazeta/dias/1831/07/26/pdfs/GMD-1831-91.pdf#page=4","Abrir facsímil")</f>
        <v>Abrir facsímil</v>
      </c>
      <c r="K1837" s="3" t="s">
        <v>58</v>
      </c>
    </row>
    <row r="1838" spans="1:11" ht="42" customHeight="1">
      <c r="A1838" s="2" t="s">
        <v>4206</v>
      </c>
      <c r="B1838" s="2" t="s">
        <v>4207</v>
      </c>
      <c r="C1838" s="2" t="s">
        <v>32</v>
      </c>
      <c r="D1838" s="2" t="s">
        <v>33</v>
      </c>
      <c r="E1838" s="5" t="s">
        <v>400</v>
      </c>
      <c r="F1838" s="3" t="s">
        <v>401</v>
      </c>
      <c r="G1838" s="3" t="s">
        <v>36</v>
      </c>
      <c r="H1838" s="2" t="s">
        <v>56</v>
      </c>
      <c r="I1838" s="2" t="s">
        <v>4208</v>
      </c>
      <c r="J1838" s="3" t="str">
        <f>HYPERLINK("https://www.boe.es/gazeta/dias/1831/11/01/pdfs/GMD-1831-134.pdf#page=1","Abrir facsímil")</f>
        <v>Abrir facsímil</v>
      </c>
      <c r="K1838" s="3" t="s">
        <v>58</v>
      </c>
    </row>
    <row r="1839" spans="1:11" ht="42" customHeight="1">
      <c r="A1839" s="2" t="s">
        <v>4209</v>
      </c>
      <c r="B1839" s="2" t="s">
        <v>4210</v>
      </c>
      <c r="C1839" s="2" t="s">
        <v>655</v>
      </c>
      <c r="D1839" s="2" t="s">
        <v>18</v>
      </c>
      <c r="E1839" s="5" t="s">
        <v>82</v>
      </c>
      <c r="F1839" s="3" t="s">
        <v>83</v>
      </c>
      <c r="G1839" s="3" t="s">
        <v>250</v>
      </c>
      <c r="H1839" s="2" t="s">
        <v>56</v>
      </c>
      <c r="I1839" s="2" t="s">
        <v>4211</v>
      </c>
      <c r="J1839" s="3" t="str">
        <f>HYPERLINK("https://www.boe.es/gazeta/dias/1831/08/23/pdfs/GMD-1831-103.pdf#page=7","Abrir facsímil")</f>
        <v>Abrir facsímil</v>
      </c>
      <c r="K1839" s="3" t="s">
        <v>58</v>
      </c>
    </row>
    <row r="1840" spans="1:11" ht="42" customHeight="1">
      <c r="A1840" s="2" t="s">
        <v>4212</v>
      </c>
      <c r="B1840" s="2" t="s">
        <v>4213</v>
      </c>
      <c r="C1840" s="2" t="s">
        <v>17</v>
      </c>
      <c r="D1840" s="2" t="s">
        <v>18</v>
      </c>
      <c r="E1840" s="5" t="s">
        <v>845</v>
      </c>
      <c r="F1840" s="3" t="s">
        <v>846</v>
      </c>
      <c r="G1840" s="3" t="s">
        <v>847</v>
      </c>
      <c r="H1840" s="2" t="s">
        <v>56</v>
      </c>
      <c r="I1840" s="2" t="s">
        <v>4214</v>
      </c>
      <c r="J1840" s="3" t="str">
        <f>HYPERLINK("https://www.boe.es/gazeta/dias/1831/07/12/pdfs/GMD-1831-85.pdf#page=4","Abrir facsímil")</f>
        <v>Abrir facsímil</v>
      </c>
      <c r="K1840" s="3" t="s">
        <v>58</v>
      </c>
    </row>
    <row r="1841" spans="1:11" ht="42" customHeight="1">
      <c r="A1841" s="2" t="s">
        <v>4215</v>
      </c>
      <c r="B1841" s="2" t="s">
        <v>4215</v>
      </c>
      <c r="C1841" s="2" t="s">
        <v>32</v>
      </c>
      <c r="D1841" s="2" t="s">
        <v>33</v>
      </c>
      <c r="E1841" s="5" t="s">
        <v>1719</v>
      </c>
      <c r="F1841" s="3" t="s">
        <v>1720</v>
      </c>
      <c r="G1841" s="3" t="s">
        <v>36</v>
      </c>
      <c r="H1841" s="2" t="s">
        <v>56</v>
      </c>
      <c r="I1841" s="2" t="s">
        <v>4216</v>
      </c>
      <c r="J1841" s="3" t="str">
        <f>HYPERLINK("https://www.boe.es/gazeta/dias/1831/11/15/pdfs/GMD-1831-140.pdf#page=1","Abrir facsímil")</f>
        <v>Abrir facsímil</v>
      </c>
      <c r="K1841" s="3" t="s">
        <v>58</v>
      </c>
    </row>
    <row r="1842" spans="1:11" ht="42" customHeight="1">
      <c r="A1842" s="2" t="s">
        <v>4217</v>
      </c>
      <c r="B1842" s="2" t="s">
        <v>4218</v>
      </c>
      <c r="C1842" s="2" t="s">
        <v>32</v>
      </c>
      <c r="D1842" s="2" t="s">
        <v>33</v>
      </c>
      <c r="E1842" s="5" t="s">
        <v>2199</v>
      </c>
      <c r="F1842" s="3" t="s">
        <v>2200</v>
      </c>
      <c r="G1842" s="3" t="s">
        <v>21</v>
      </c>
      <c r="H1842" s="2" t="s">
        <v>56</v>
      </c>
      <c r="I1842" s="2" t="s">
        <v>4219</v>
      </c>
      <c r="J1842" s="3" t="str">
        <f>HYPERLINK("https://www.boe.es/gazeta/dias/1831/11/26/pdfs/GMD-1831-145.pdf#page=4","Abrir facsímil")</f>
        <v>Abrir facsímil</v>
      </c>
      <c r="K1842" s="3" t="s">
        <v>58</v>
      </c>
    </row>
    <row r="1843" spans="1:11" ht="42" customHeight="1">
      <c r="A1843" s="2" t="s">
        <v>4220</v>
      </c>
      <c r="B1843" s="2" t="s">
        <v>4220</v>
      </c>
      <c r="C1843" s="2" t="s">
        <v>32</v>
      </c>
      <c r="D1843" s="2" t="s">
        <v>33</v>
      </c>
      <c r="E1843" s="5" t="s">
        <v>1100</v>
      </c>
      <c r="F1843" s="3" t="s">
        <v>1101</v>
      </c>
      <c r="G1843" s="3" t="s">
        <v>62</v>
      </c>
      <c r="H1843" s="2" t="s">
        <v>56</v>
      </c>
      <c r="I1843" s="2" t="s">
        <v>4221</v>
      </c>
      <c r="J1843" s="3" t="str">
        <f>HYPERLINK("https://www.boe.es/gazeta/dias/1831/02/03/pdfs/GMD-1831-15.pdf#page=2","Abrir facsímil")</f>
        <v>Abrir facsímil</v>
      </c>
      <c r="K1843" s="3" t="s">
        <v>58</v>
      </c>
    </row>
    <row r="1844" spans="1:11" ht="42" customHeight="1">
      <c r="A1844" s="2" t="s">
        <v>4220</v>
      </c>
      <c r="B1844" s="2" t="s">
        <v>4220</v>
      </c>
      <c r="C1844" s="2" t="s">
        <v>32</v>
      </c>
      <c r="D1844" s="2" t="s">
        <v>33</v>
      </c>
      <c r="E1844" s="5" t="s">
        <v>1356</v>
      </c>
      <c r="F1844" s="3" t="s">
        <v>1357</v>
      </c>
      <c r="G1844" s="3" t="s">
        <v>1921</v>
      </c>
      <c r="H1844" s="2" t="s">
        <v>56</v>
      </c>
      <c r="I1844" s="2" t="s">
        <v>4222</v>
      </c>
      <c r="J1844" s="3" t="str">
        <f>HYPERLINK("https://www.boe.es/gazeta/dias/1831/03/19/pdfs/GMD-1831-36.pdf#page=2","Abrir facsímil")</f>
        <v>Abrir facsímil</v>
      </c>
      <c r="K1844" s="3" t="s">
        <v>58</v>
      </c>
    </row>
    <row r="1845" spans="1:11" ht="42" customHeight="1">
      <c r="A1845" s="2" t="s">
        <v>4220</v>
      </c>
      <c r="B1845" s="2" t="s">
        <v>4220</v>
      </c>
      <c r="C1845" s="2" t="s">
        <v>32</v>
      </c>
      <c r="D1845" s="2" t="s">
        <v>33</v>
      </c>
      <c r="E1845" s="5" t="s">
        <v>228</v>
      </c>
      <c r="F1845" s="3" t="s">
        <v>229</v>
      </c>
      <c r="G1845" s="3" t="s">
        <v>788</v>
      </c>
      <c r="H1845" s="2" t="s">
        <v>56</v>
      </c>
      <c r="I1845" s="2" t="s">
        <v>4223</v>
      </c>
      <c r="J1845" s="3" t="str">
        <f>HYPERLINK("https://www.boe.es/gazeta/dias/1831/06/07/pdfs/GMD-1831-70.pdf#page=2","Abrir facsímil")</f>
        <v>Abrir facsímil</v>
      </c>
      <c r="K1845" s="3" t="s">
        <v>58</v>
      </c>
    </row>
    <row r="1846" spans="1:11" ht="42" customHeight="1">
      <c r="A1846" s="2" t="s">
        <v>4224</v>
      </c>
      <c r="B1846" s="2" t="s">
        <v>4224</v>
      </c>
      <c r="C1846" s="2" t="s">
        <v>17</v>
      </c>
      <c r="D1846" s="2" t="s">
        <v>18</v>
      </c>
      <c r="E1846" s="5" t="s">
        <v>151</v>
      </c>
      <c r="F1846" s="3" t="s">
        <v>152</v>
      </c>
      <c r="G1846" s="3" t="s">
        <v>153</v>
      </c>
      <c r="H1846" s="2" t="s">
        <v>56</v>
      </c>
      <c r="I1846" s="2" t="s">
        <v>4225</v>
      </c>
      <c r="J1846" s="3" t="str">
        <f>HYPERLINK("https://www.boe.es/gazeta/dias/1831/06/14/pdfs/GMD-1831-73.pdf#page=4","Abrir facsímil")</f>
        <v>Abrir facsímil</v>
      </c>
      <c r="K1846" s="3" t="s">
        <v>58</v>
      </c>
    </row>
    <row r="1847" spans="1:11" ht="42" customHeight="1">
      <c r="A1847" s="2" t="s">
        <v>4226</v>
      </c>
      <c r="B1847" s="2" t="s">
        <v>4227</v>
      </c>
      <c r="C1847" s="2" t="s">
        <v>17</v>
      </c>
      <c r="D1847" s="2" t="s">
        <v>18</v>
      </c>
      <c r="E1847" s="5" t="s">
        <v>374</v>
      </c>
      <c r="F1847" s="3" t="s">
        <v>375</v>
      </c>
      <c r="G1847" s="3" t="s">
        <v>131</v>
      </c>
      <c r="H1847" s="2" t="s">
        <v>56</v>
      </c>
      <c r="I1847" s="2" t="s">
        <v>4228</v>
      </c>
      <c r="J1847" s="3" t="str">
        <f>HYPERLINK("https://www.boe.es/gazeta/dias/1831/10/11/pdfs/GMD-1831-125.pdf#page=6","Abrir facsímil")</f>
        <v>Abrir facsímil</v>
      </c>
      <c r="K1847" s="3" t="s">
        <v>58</v>
      </c>
    </row>
    <row r="1848" spans="1:11" ht="42" customHeight="1">
      <c r="A1848" s="2" t="s">
        <v>4229</v>
      </c>
      <c r="B1848" s="2" t="s">
        <v>4230</v>
      </c>
      <c r="C1848" s="2" t="s">
        <v>17</v>
      </c>
      <c r="D1848" s="2" t="s">
        <v>18</v>
      </c>
      <c r="E1848" s="5" t="s">
        <v>174</v>
      </c>
      <c r="F1848" s="3" t="s">
        <v>175</v>
      </c>
      <c r="G1848" s="3" t="s">
        <v>21</v>
      </c>
      <c r="H1848" s="2" t="s">
        <v>56</v>
      </c>
      <c r="I1848" s="2" t="s">
        <v>4231</v>
      </c>
      <c r="J1848" s="3" t="str">
        <f>HYPERLINK("https://www.boe.es/gazeta/dias/1831/01/18/pdfs/GMD-1831-8.pdf#page=4","Abrir facsímil")</f>
        <v>Abrir facsímil</v>
      </c>
      <c r="K1848" s="3" t="s">
        <v>58</v>
      </c>
    </row>
    <row r="1849" spans="1:11" ht="42" customHeight="1">
      <c r="A1849" s="2" t="s">
        <v>4232</v>
      </c>
      <c r="B1849" s="2" t="s">
        <v>4233</v>
      </c>
      <c r="C1849" s="2" t="s">
        <v>17</v>
      </c>
      <c r="D1849" s="2" t="s">
        <v>18</v>
      </c>
      <c r="E1849" s="5" t="s">
        <v>374</v>
      </c>
      <c r="F1849" s="3" t="s">
        <v>375</v>
      </c>
      <c r="G1849" s="3" t="s">
        <v>131</v>
      </c>
      <c r="H1849" s="2" t="s">
        <v>56</v>
      </c>
      <c r="I1849" s="2" t="s">
        <v>4234</v>
      </c>
      <c r="J1849" s="3" t="str">
        <f>HYPERLINK("https://www.boe.es/gazeta/dias/1831/10/11/pdfs/GMD-1831-125.pdf#page=6","Abrir facsímil")</f>
        <v>Abrir facsímil</v>
      </c>
      <c r="K1849" s="3" t="s">
        <v>58</v>
      </c>
    </row>
    <row r="1850" spans="1:11" ht="42" customHeight="1">
      <c r="A1850" s="2" t="s">
        <v>4235</v>
      </c>
      <c r="B1850" s="2" t="s">
        <v>4236</v>
      </c>
      <c r="C1850" s="2" t="s">
        <v>32</v>
      </c>
      <c r="D1850" s="2" t="s">
        <v>33</v>
      </c>
      <c r="E1850" s="5" t="s">
        <v>53</v>
      </c>
      <c r="F1850" s="3" t="s">
        <v>54</v>
      </c>
      <c r="G1850" s="3" t="s">
        <v>21</v>
      </c>
      <c r="H1850" s="2" t="s">
        <v>56</v>
      </c>
      <c r="I1850" s="2" t="s">
        <v>4237</v>
      </c>
      <c r="J1850" s="3" t="str">
        <f>HYPERLINK("https://www.boe.es/gazeta/dias/1831/10/29/pdfs/GMD-1831-133.pdf#page=4","Abrir facsímil")</f>
        <v>Abrir facsímil</v>
      </c>
      <c r="K1850" s="3" t="s">
        <v>58</v>
      </c>
    </row>
    <row r="1851" spans="1:11" ht="42" customHeight="1">
      <c r="A1851" s="2" t="s">
        <v>4238</v>
      </c>
      <c r="B1851" s="2" t="s">
        <v>4239</v>
      </c>
      <c r="C1851" s="2" t="s">
        <v>157</v>
      </c>
      <c r="D1851" s="2" t="s">
        <v>18</v>
      </c>
      <c r="E1851" s="5" t="s">
        <v>374</v>
      </c>
      <c r="F1851" s="3" t="s">
        <v>375</v>
      </c>
      <c r="G1851" s="3" t="s">
        <v>131</v>
      </c>
      <c r="H1851" s="2" t="s">
        <v>56</v>
      </c>
      <c r="I1851" s="2" t="s">
        <v>4240</v>
      </c>
      <c r="J1851" s="3" t="str">
        <f>HYPERLINK("https://www.boe.es/gazeta/dias/1831/10/11/pdfs/GMD-1831-125.pdf#page=6","Abrir facsímil")</f>
        <v>Abrir facsímil</v>
      </c>
      <c r="K1851" s="3" t="s">
        <v>58</v>
      </c>
    </row>
    <row r="1852" spans="1:11" ht="42" customHeight="1">
      <c r="A1852" s="2" t="s">
        <v>4241</v>
      </c>
      <c r="B1852" s="2" t="s">
        <v>4242</v>
      </c>
      <c r="C1852" s="2" t="s">
        <v>67</v>
      </c>
      <c r="D1852" s="2" t="s">
        <v>18</v>
      </c>
      <c r="E1852" s="5" t="s">
        <v>245</v>
      </c>
      <c r="F1852" s="3" t="s">
        <v>886</v>
      </c>
      <c r="G1852" s="3" t="s">
        <v>21</v>
      </c>
      <c r="H1852" s="2" t="s">
        <v>56</v>
      </c>
      <c r="I1852" s="2" t="s">
        <v>4243</v>
      </c>
      <c r="J1852" s="3" t="str">
        <f>HYPERLINK("https://www.boe.es/gazeta/dias/1831/03/12/pdfs/GMD-1831-32.pdf#page=4","Abrir facsímil")</f>
        <v>Abrir facsímil</v>
      </c>
      <c r="K1852" s="3" t="s">
        <v>58</v>
      </c>
    </row>
    <row r="1853" spans="1:11" ht="42" customHeight="1">
      <c r="A1853" s="2" t="s">
        <v>4244</v>
      </c>
      <c r="B1853" s="2" t="s">
        <v>4245</v>
      </c>
      <c r="C1853" s="2" t="s">
        <v>67</v>
      </c>
      <c r="D1853" s="2" t="s">
        <v>18</v>
      </c>
      <c r="E1853" s="5" t="s">
        <v>725</v>
      </c>
      <c r="F1853" s="3" t="s">
        <v>726</v>
      </c>
      <c r="G1853" s="3" t="s">
        <v>131</v>
      </c>
      <c r="H1853" s="2" t="s">
        <v>56</v>
      </c>
      <c r="I1853" s="2" t="s">
        <v>4246</v>
      </c>
      <c r="J1853" s="3" t="str">
        <f>HYPERLINK("https://www.boe.es/gazeta/dias/1831/07/30/pdfs/GMD-1831-93.pdf#page=6","Abrir facsímil")</f>
        <v>Abrir facsímil</v>
      </c>
      <c r="K1853" s="3" t="s">
        <v>58</v>
      </c>
    </row>
    <row r="1854" spans="1:11" ht="42" customHeight="1">
      <c r="A1854" s="2" t="s">
        <v>4247</v>
      </c>
      <c r="B1854" s="2" t="s">
        <v>4247</v>
      </c>
      <c r="C1854" s="2" t="s">
        <v>32</v>
      </c>
      <c r="D1854" s="2" t="s">
        <v>33</v>
      </c>
      <c r="E1854" s="5" t="s">
        <v>169</v>
      </c>
      <c r="F1854" s="3" t="s">
        <v>170</v>
      </c>
      <c r="G1854" s="3" t="s">
        <v>55</v>
      </c>
      <c r="H1854" s="2" t="s">
        <v>56</v>
      </c>
      <c r="I1854" s="2" t="s">
        <v>4248</v>
      </c>
      <c r="J1854" s="3" t="str">
        <f>HYPERLINK("https://www.boe.es/gazeta/dias/1831/08/04/pdfs/GMD-1831-95.pdf#page=3","Abrir facsímil")</f>
        <v>Abrir facsímil</v>
      </c>
      <c r="K1854" s="3" t="s">
        <v>58</v>
      </c>
    </row>
    <row r="1855" spans="1:11" ht="42" customHeight="1">
      <c r="A1855" s="2" t="s">
        <v>4249</v>
      </c>
      <c r="B1855" s="2" t="s">
        <v>4250</v>
      </c>
      <c r="C1855" s="2" t="s">
        <v>32</v>
      </c>
      <c r="D1855" s="2" t="s">
        <v>33</v>
      </c>
      <c r="E1855" s="5" t="s">
        <v>756</v>
      </c>
      <c r="F1855" s="3" t="s">
        <v>757</v>
      </c>
      <c r="G1855" s="3" t="s">
        <v>62</v>
      </c>
      <c r="H1855" s="2" t="s">
        <v>56</v>
      </c>
      <c r="I1855" s="2" t="s">
        <v>4251</v>
      </c>
      <c r="J1855" s="3" t="str">
        <f>HYPERLINK("https://www.boe.es/gazeta/dias/1831/10/18/pdfs/GMD-1831-128.pdf#page=2","Abrir facsímil")</f>
        <v>Abrir facsímil</v>
      </c>
      <c r="K1855" s="3" t="s">
        <v>58</v>
      </c>
    </row>
    <row r="1856" spans="1:11" ht="42" customHeight="1">
      <c r="A1856" s="2" t="s">
        <v>4252</v>
      </c>
      <c r="B1856" s="2" t="s">
        <v>4253</v>
      </c>
      <c r="C1856" s="2" t="s">
        <v>17</v>
      </c>
      <c r="D1856" s="2" t="s">
        <v>18</v>
      </c>
      <c r="E1856" s="5" t="s">
        <v>186</v>
      </c>
      <c r="F1856" s="3" t="s">
        <v>187</v>
      </c>
      <c r="G1856" s="3" t="s">
        <v>76</v>
      </c>
      <c r="H1856" s="2" t="s">
        <v>56</v>
      </c>
      <c r="I1856" s="2" t="s">
        <v>4254</v>
      </c>
      <c r="J1856" s="3" t="str">
        <f>HYPERLINK("https://www.boe.es/gazeta/dias/1831/10/08/pdfs/GMD-1831-124.pdf#page=5","Abrir facsímil")</f>
        <v>Abrir facsímil</v>
      </c>
      <c r="K1856" s="3" t="s">
        <v>58</v>
      </c>
    </row>
    <row r="1857" spans="1:11" ht="42" customHeight="1">
      <c r="A1857" s="2" t="s">
        <v>4255</v>
      </c>
      <c r="B1857" s="2" t="s">
        <v>4255</v>
      </c>
      <c r="C1857" s="2" t="s">
        <v>32</v>
      </c>
      <c r="D1857" s="2" t="s">
        <v>33</v>
      </c>
      <c r="E1857" s="5" t="s">
        <v>197</v>
      </c>
      <c r="F1857" s="3" t="s">
        <v>198</v>
      </c>
      <c r="G1857" s="3" t="s">
        <v>1087</v>
      </c>
      <c r="H1857" s="2" t="s">
        <v>56</v>
      </c>
      <c r="I1857" s="2" t="s">
        <v>4256</v>
      </c>
      <c r="J1857" s="3" t="str">
        <f>HYPERLINK("https://www.boe.es/gazeta/dias/1831/02/08/pdfs/GMD-1831-17.pdf#page=2","Abrir facsímil")</f>
        <v>Abrir facsímil</v>
      </c>
      <c r="K1857" s="3" t="s">
        <v>58</v>
      </c>
    </row>
    <row r="1858" spans="1:11" ht="42" customHeight="1">
      <c r="A1858" s="2" t="s">
        <v>4257</v>
      </c>
      <c r="B1858" s="2" t="s">
        <v>4258</v>
      </c>
      <c r="C1858" s="2" t="s">
        <v>51</v>
      </c>
      <c r="D1858" s="2" t="s">
        <v>52</v>
      </c>
      <c r="E1858" s="5" t="s">
        <v>334</v>
      </c>
      <c r="F1858" s="3" t="s">
        <v>335</v>
      </c>
      <c r="G1858" s="3" t="s">
        <v>21</v>
      </c>
      <c r="H1858" s="2" t="s">
        <v>56</v>
      </c>
      <c r="I1858" s="2" t="s">
        <v>4259</v>
      </c>
      <c r="J1858" s="3" t="str">
        <f>HYPERLINK("https://www.boe.es/gazeta/dias/1831/03/26/pdfs/GMD-1831-39.pdf#page=4","Abrir facsímil")</f>
        <v>Abrir facsímil</v>
      </c>
      <c r="K1858" s="3" t="s">
        <v>58</v>
      </c>
    </row>
    <row r="1859" spans="1:11" ht="42" customHeight="1">
      <c r="A1859" s="2" t="s">
        <v>4260</v>
      </c>
      <c r="B1859" s="2" t="s">
        <v>4260</v>
      </c>
      <c r="C1859" s="2" t="s">
        <v>17</v>
      </c>
      <c r="D1859" s="2" t="s">
        <v>18</v>
      </c>
      <c r="E1859" s="5" t="s">
        <v>429</v>
      </c>
      <c r="F1859" s="3" t="s">
        <v>430</v>
      </c>
      <c r="G1859" s="3" t="s">
        <v>1799</v>
      </c>
      <c r="H1859" s="2" t="s">
        <v>56</v>
      </c>
      <c r="I1859" s="2" t="s">
        <v>4261</v>
      </c>
      <c r="J1859" s="3" t="str">
        <f>HYPERLINK("https://www.boe.es/gazeta/dias/1831/05/07/pdfs/GMD-1831-57.pdf#page=2","Abrir facsímil")</f>
        <v>Abrir facsímil</v>
      </c>
      <c r="K1859" s="3" t="s">
        <v>58</v>
      </c>
    </row>
    <row r="1860" spans="1:11" ht="42" customHeight="1">
      <c r="A1860" s="2" t="s">
        <v>4262</v>
      </c>
      <c r="B1860" s="2" t="s">
        <v>4262</v>
      </c>
      <c r="C1860" s="2" t="s">
        <v>32</v>
      </c>
      <c r="D1860" s="2" t="s">
        <v>33</v>
      </c>
      <c r="E1860" s="5" t="s">
        <v>822</v>
      </c>
      <c r="F1860" s="3" t="s">
        <v>823</v>
      </c>
      <c r="G1860" s="3" t="s">
        <v>36</v>
      </c>
      <c r="H1860" s="2" t="s">
        <v>56</v>
      </c>
      <c r="I1860" s="2" t="s">
        <v>4263</v>
      </c>
      <c r="J1860" s="3" t="str">
        <f>HYPERLINK("https://www.boe.es/gazeta/dias/1831/09/08/pdfs/GMD-1831-111.pdf#page=1","Abrir facsímil")</f>
        <v>Abrir facsímil</v>
      </c>
      <c r="K1860" s="3" t="s">
        <v>58</v>
      </c>
    </row>
    <row r="1861" spans="1:11" ht="42" customHeight="1">
      <c r="A1861" s="2" t="s">
        <v>4264</v>
      </c>
      <c r="B1861" s="2" t="s">
        <v>4265</v>
      </c>
      <c r="C1861" s="2" t="s">
        <v>32</v>
      </c>
      <c r="D1861" s="2" t="s">
        <v>33</v>
      </c>
      <c r="E1861" s="5" t="s">
        <v>845</v>
      </c>
      <c r="F1861" s="3" t="s">
        <v>846</v>
      </c>
      <c r="G1861" s="3" t="s">
        <v>847</v>
      </c>
      <c r="H1861" s="2" t="s">
        <v>56</v>
      </c>
      <c r="I1861" s="2" t="s">
        <v>4266</v>
      </c>
      <c r="J1861" s="3" t="str">
        <f>HYPERLINK("https://www.boe.es/gazeta/dias/1831/07/12/pdfs/GMD-1831-85.pdf#page=4","Abrir facsímil")</f>
        <v>Abrir facsímil</v>
      </c>
      <c r="K1861" s="3" t="s">
        <v>58</v>
      </c>
    </row>
    <row r="1862" spans="1:11" ht="42" customHeight="1">
      <c r="A1862" s="2" t="s">
        <v>4267</v>
      </c>
      <c r="B1862" s="2" t="s">
        <v>4268</v>
      </c>
      <c r="C1862" s="2" t="s">
        <v>32</v>
      </c>
      <c r="D1862" s="2" t="s">
        <v>33</v>
      </c>
      <c r="E1862" s="5" t="s">
        <v>146</v>
      </c>
      <c r="F1862" s="3" t="s">
        <v>147</v>
      </c>
      <c r="G1862" s="3" t="s">
        <v>36</v>
      </c>
      <c r="H1862" s="2" t="s">
        <v>56</v>
      </c>
      <c r="I1862" s="2" t="s">
        <v>4269</v>
      </c>
      <c r="J1862" s="3" t="str">
        <f>HYPERLINK("https://www.boe.es/gazeta/dias/1831/12/13/pdfs/GMD-1831-153.pdf#page=1","Abrir facsímil")</f>
        <v>Abrir facsímil</v>
      </c>
      <c r="K1862" s="3" t="s">
        <v>58</v>
      </c>
    </row>
    <row r="1863" spans="1:11" ht="42" customHeight="1">
      <c r="A1863" s="2" t="s">
        <v>4270</v>
      </c>
      <c r="B1863" s="2" t="s">
        <v>4271</v>
      </c>
      <c r="C1863" s="2" t="s">
        <v>32</v>
      </c>
      <c r="D1863" s="2" t="s">
        <v>33</v>
      </c>
      <c r="E1863" s="5" t="s">
        <v>563</v>
      </c>
      <c r="F1863" s="3" t="s">
        <v>564</v>
      </c>
      <c r="G1863" s="3" t="s">
        <v>55</v>
      </c>
      <c r="H1863" s="2" t="s">
        <v>56</v>
      </c>
      <c r="I1863" s="2" t="s">
        <v>4272</v>
      </c>
      <c r="J1863" s="3" t="str">
        <f>HYPERLINK("https://www.boe.es/gazeta/dias/1831/02/10/pdfs/GMD-1831-18.pdf#page=3","Abrir facsímil")</f>
        <v>Abrir facsímil</v>
      </c>
      <c r="K1863" s="3" t="s">
        <v>58</v>
      </c>
    </row>
    <row r="1864" spans="1:11" ht="42" customHeight="1">
      <c r="A1864" s="2" t="s">
        <v>4273</v>
      </c>
      <c r="B1864" s="2" t="s">
        <v>4273</v>
      </c>
      <c r="C1864" s="2" t="s">
        <v>157</v>
      </c>
      <c r="D1864" s="2" t="s">
        <v>18</v>
      </c>
      <c r="E1864" s="5" t="s">
        <v>281</v>
      </c>
      <c r="F1864" s="3" t="s">
        <v>282</v>
      </c>
      <c r="G1864" s="3" t="s">
        <v>21</v>
      </c>
      <c r="H1864" s="2" t="s">
        <v>56</v>
      </c>
      <c r="I1864" s="2" t="s">
        <v>4274</v>
      </c>
      <c r="J1864" s="3" t="str">
        <f>HYPERLINK("https://www.boe.es/gazeta/dias/1831/03/08/pdfs/GMD-1831-29.pdf#page=4","Abrir facsímil")</f>
        <v>Abrir facsímil</v>
      </c>
      <c r="K1864" s="3" t="s">
        <v>58</v>
      </c>
    </row>
    <row r="1865" spans="1:11" ht="42" customHeight="1">
      <c r="A1865" s="2" t="s">
        <v>4273</v>
      </c>
      <c r="B1865" s="2" t="s">
        <v>4273</v>
      </c>
      <c r="C1865" s="2" t="s">
        <v>32</v>
      </c>
      <c r="D1865" s="2" t="s">
        <v>33</v>
      </c>
      <c r="E1865" s="5" t="s">
        <v>493</v>
      </c>
      <c r="F1865" s="3" t="s">
        <v>494</v>
      </c>
      <c r="G1865" s="3" t="s">
        <v>36</v>
      </c>
      <c r="H1865" s="2" t="s">
        <v>56</v>
      </c>
      <c r="I1865" s="2" t="s">
        <v>4275</v>
      </c>
      <c r="J1865" s="3" t="str">
        <f>HYPERLINK("https://www.boe.es/gazeta/dias/1831/04/28/pdfs/GMD-1831-53.pdf#page=1","Abrir facsímil")</f>
        <v>Abrir facsímil</v>
      </c>
      <c r="K1865" s="3" t="s">
        <v>58</v>
      </c>
    </row>
    <row r="1866" spans="1:11" ht="42" customHeight="1">
      <c r="A1866" s="2" t="s">
        <v>4273</v>
      </c>
      <c r="B1866" s="2" t="s">
        <v>4273</v>
      </c>
      <c r="C1866" s="2" t="s">
        <v>40</v>
      </c>
      <c r="D1866" s="2" t="s">
        <v>18</v>
      </c>
      <c r="E1866" s="5" t="s">
        <v>1187</v>
      </c>
      <c r="F1866" s="3" t="s">
        <v>1188</v>
      </c>
      <c r="G1866" s="3" t="s">
        <v>62</v>
      </c>
      <c r="H1866" s="2" t="s">
        <v>56</v>
      </c>
      <c r="I1866" s="2" t="s">
        <v>4276</v>
      </c>
      <c r="J1866" s="3" t="str">
        <f>HYPERLINK("https://www.boe.es/gazeta/dias/1831/08/09/pdfs/GMD-1831-97.pdf#page=2","Abrir facsímil")</f>
        <v>Abrir facsímil</v>
      </c>
      <c r="K1866" s="3" t="s">
        <v>58</v>
      </c>
    </row>
    <row r="1867" spans="1:11" ht="42" customHeight="1">
      <c r="A1867" s="2" t="s">
        <v>4273</v>
      </c>
      <c r="B1867" s="2" t="s">
        <v>4273</v>
      </c>
      <c r="C1867" s="2" t="s">
        <v>51</v>
      </c>
      <c r="D1867" s="2" t="s">
        <v>52</v>
      </c>
      <c r="E1867" s="5" t="s">
        <v>218</v>
      </c>
      <c r="F1867" s="3" t="s">
        <v>219</v>
      </c>
      <c r="G1867" s="3" t="s">
        <v>21</v>
      </c>
      <c r="H1867" s="2" t="s">
        <v>56</v>
      </c>
      <c r="I1867" s="2" t="s">
        <v>4277</v>
      </c>
      <c r="J1867" s="3" t="str">
        <f>HYPERLINK("https://www.boe.es/gazeta/dias/1831/09/03/pdfs/GMD-1831-108.pdf#page=4","Abrir facsímil")</f>
        <v>Abrir facsímil</v>
      </c>
      <c r="K1867" s="3" t="s">
        <v>58</v>
      </c>
    </row>
    <row r="1868" spans="1:11" ht="42" customHeight="1">
      <c r="A1868" s="2" t="s">
        <v>4273</v>
      </c>
      <c r="B1868" s="2" t="s">
        <v>4273</v>
      </c>
      <c r="C1868" s="2" t="s">
        <v>51</v>
      </c>
      <c r="D1868" s="2" t="s">
        <v>52</v>
      </c>
      <c r="E1868" s="5" t="s">
        <v>34</v>
      </c>
      <c r="F1868" s="3" t="s">
        <v>35</v>
      </c>
      <c r="G1868" s="3" t="s">
        <v>62</v>
      </c>
      <c r="H1868" s="2" t="s">
        <v>56</v>
      </c>
      <c r="I1868" s="2" t="s">
        <v>4278</v>
      </c>
      <c r="J1868" s="3" t="str">
        <f>HYPERLINK("https://www.boe.es/gazeta/dias/1831/11/19/pdfs/GMD-1831-142.pdf#page=2","Abrir facsímil")</f>
        <v>Abrir facsímil</v>
      </c>
      <c r="K1868" s="3" t="s">
        <v>58</v>
      </c>
    </row>
    <row r="1869" spans="1:11" ht="42" customHeight="1">
      <c r="A1869" s="2" t="s">
        <v>4279</v>
      </c>
      <c r="B1869" s="2" t="s">
        <v>4279</v>
      </c>
      <c r="C1869" s="2" t="s">
        <v>32</v>
      </c>
      <c r="D1869" s="2" t="s">
        <v>33</v>
      </c>
      <c r="E1869" s="5" t="s">
        <v>756</v>
      </c>
      <c r="F1869" s="3" t="s">
        <v>757</v>
      </c>
      <c r="G1869" s="3" t="s">
        <v>62</v>
      </c>
      <c r="H1869" s="2" t="s">
        <v>56</v>
      </c>
      <c r="I1869" s="2" t="s">
        <v>4280</v>
      </c>
      <c r="J1869" s="3" t="str">
        <f>HYPERLINK("https://www.boe.es/gazeta/dias/1831/10/18/pdfs/GMD-1831-128.pdf#page=2","Abrir facsímil")</f>
        <v>Abrir facsímil</v>
      </c>
      <c r="K1869" s="3" t="s">
        <v>58</v>
      </c>
    </row>
    <row r="1870" spans="1:11" ht="42" customHeight="1">
      <c r="A1870" s="2" t="s">
        <v>4281</v>
      </c>
      <c r="B1870" s="2" t="s">
        <v>4282</v>
      </c>
      <c r="C1870" s="2" t="s">
        <v>32</v>
      </c>
      <c r="D1870" s="2" t="s">
        <v>33</v>
      </c>
      <c r="E1870" s="5" t="s">
        <v>395</v>
      </c>
      <c r="F1870" s="3" t="s">
        <v>396</v>
      </c>
      <c r="G1870" s="3" t="s">
        <v>76</v>
      </c>
      <c r="H1870" s="2" t="s">
        <v>56</v>
      </c>
      <c r="I1870" s="2" t="s">
        <v>4283</v>
      </c>
      <c r="J1870" s="3" t="str">
        <f>HYPERLINK("https://www.boe.es/gazeta/dias/1831/10/20/pdfs/GMD-1831-129.pdf#page=5","Abrir facsímil")</f>
        <v>Abrir facsímil</v>
      </c>
      <c r="K1870" s="3" t="s">
        <v>58</v>
      </c>
    </row>
    <row r="1871" spans="1:11" ht="42" customHeight="1">
      <c r="A1871" s="2" t="s">
        <v>4284</v>
      </c>
      <c r="B1871" s="2" t="s">
        <v>4285</v>
      </c>
      <c r="C1871" s="2" t="s">
        <v>157</v>
      </c>
      <c r="D1871" s="2" t="s">
        <v>18</v>
      </c>
      <c r="E1871" s="5" t="s">
        <v>1763</v>
      </c>
      <c r="F1871" s="3" t="s">
        <v>1764</v>
      </c>
      <c r="G1871" s="3" t="s">
        <v>21</v>
      </c>
      <c r="H1871" s="2" t="s">
        <v>56</v>
      </c>
      <c r="I1871" s="2" t="s">
        <v>4286</v>
      </c>
      <c r="J1871" s="3" t="str">
        <f>HYPERLINK("https://www.boe.es/gazeta/dias/1831/09/06/pdfs/GMD-1831-110.pdf#page=4","Abrir facsímil")</f>
        <v>Abrir facsímil</v>
      </c>
      <c r="K1871" s="3" t="s">
        <v>58</v>
      </c>
    </row>
    <row r="1872" spans="1:11" ht="42" customHeight="1">
      <c r="A1872" s="2" t="s">
        <v>4287</v>
      </c>
      <c r="B1872" s="2" t="s">
        <v>4288</v>
      </c>
      <c r="C1872" s="2" t="s">
        <v>32</v>
      </c>
      <c r="D1872" s="2" t="s">
        <v>33</v>
      </c>
      <c r="E1872" s="5" t="s">
        <v>841</v>
      </c>
      <c r="F1872" s="3" t="s">
        <v>842</v>
      </c>
      <c r="G1872" s="3" t="s">
        <v>21</v>
      </c>
      <c r="H1872" s="2" t="s">
        <v>56</v>
      </c>
      <c r="I1872" s="2" t="s">
        <v>4289</v>
      </c>
      <c r="J1872" s="3" t="str">
        <f>HYPERLINK("https://www.boe.es/gazeta/dias/1831/04/19/pdfs/GMD-1831-49.pdf#page=4","Abrir facsímil")</f>
        <v>Abrir facsímil</v>
      </c>
      <c r="K1872" s="3" t="s">
        <v>58</v>
      </c>
    </row>
    <row r="1873" spans="1:11" ht="42" customHeight="1">
      <c r="A1873" s="2" t="s">
        <v>4290</v>
      </c>
      <c r="B1873" s="2" t="s">
        <v>4290</v>
      </c>
      <c r="C1873" s="2" t="s">
        <v>32</v>
      </c>
      <c r="D1873" s="2" t="s">
        <v>33</v>
      </c>
      <c r="E1873" s="5" t="s">
        <v>439</v>
      </c>
      <c r="F1873" s="3" t="s">
        <v>440</v>
      </c>
      <c r="G1873" s="3" t="s">
        <v>36</v>
      </c>
      <c r="H1873" s="2" t="s">
        <v>56</v>
      </c>
      <c r="I1873" s="2" t="s">
        <v>4291</v>
      </c>
      <c r="J1873" s="3" t="str">
        <f>HYPERLINK("https://www.boe.es/gazeta/dias/1831/05/03/pdfs/GMD-1831-55.pdf#page=1","Abrir facsímil")</f>
        <v>Abrir facsímil</v>
      </c>
      <c r="K1873" s="3" t="s">
        <v>58</v>
      </c>
    </row>
    <row r="1874" spans="1:11" ht="42" customHeight="1">
      <c r="A1874" s="2" t="s">
        <v>4292</v>
      </c>
      <c r="B1874" s="2" t="s">
        <v>4292</v>
      </c>
      <c r="C1874" s="2" t="s">
        <v>17</v>
      </c>
      <c r="D1874" s="2" t="s">
        <v>18</v>
      </c>
      <c r="E1874" s="5" t="s">
        <v>234</v>
      </c>
      <c r="F1874" s="3" t="s">
        <v>235</v>
      </c>
      <c r="G1874" s="3" t="s">
        <v>62</v>
      </c>
      <c r="H1874" s="2" t="s">
        <v>56</v>
      </c>
      <c r="I1874" s="2" t="s">
        <v>4293</v>
      </c>
      <c r="J1874" s="3" t="str">
        <f>HYPERLINK("https://www.boe.es/gazeta/dias/1831/06/25/pdfs/GMD-1831-78.pdf#page=2","Abrir facsímil")</f>
        <v>Abrir facsímil</v>
      </c>
      <c r="K1874" s="3" t="s">
        <v>58</v>
      </c>
    </row>
    <row r="1875" spans="1:11" ht="42" customHeight="1">
      <c r="A1875" s="2" t="s">
        <v>4294</v>
      </c>
      <c r="B1875" s="2" t="s">
        <v>4294</v>
      </c>
      <c r="C1875" s="2" t="s">
        <v>32</v>
      </c>
      <c r="D1875" s="2" t="s">
        <v>33</v>
      </c>
      <c r="E1875" s="5" t="s">
        <v>174</v>
      </c>
      <c r="F1875" s="3" t="s">
        <v>175</v>
      </c>
      <c r="G1875" s="3" t="s">
        <v>21</v>
      </c>
      <c r="H1875" s="2" t="s">
        <v>56</v>
      </c>
      <c r="I1875" s="2" t="s">
        <v>4295</v>
      </c>
      <c r="J1875" s="3" t="str">
        <f>HYPERLINK("https://www.boe.es/gazeta/dias/1831/01/18/pdfs/GMD-1831-8.pdf#page=4","Abrir facsímil")</f>
        <v>Abrir facsímil</v>
      </c>
      <c r="K1875" s="3" t="s">
        <v>58</v>
      </c>
    </row>
    <row r="1876" spans="1:11" ht="42" customHeight="1">
      <c r="A1876" s="2" t="s">
        <v>4294</v>
      </c>
      <c r="B1876" s="2" t="s">
        <v>4294</v>
      </c>
      <c r="C1876" s="2" t="s">
        <v>32</v>
      </c>
      <c r="D1876" s="2" t="s">
        <v>33</v>
      </c>
      <c r="E1876" s="5" t="s">
        <v>223</v>
      </c>
      <c r="F1876" s="3" t="s">
        <v>224</v>
      </c>
      <c r="G1876" s="3" t="s">
        <v>62</v>
      </c>
      <c r="H1876" s="2" t="s">
        <v>56</v>
      </c>
      <c r="I1876" s="2" t="s">
        <v>4296</v>
      </c>
      <c r="J1876" s="3" t="str">
        <f>HYPERLINK("https://www.boe.es/gazeta/dias/1831/02/01/pdfs/GMD-1831-14.pdf#page=2","Abrir facsímil")</f>
        <v>Abrir facsímil</v>
      </c>
      <c r="K1876" s="3" t="s">
        <v>58</v>
      </c>
    </row>
    <row r="1877" spans="1:11" ht="42" customHeight="1">
      <c r="A1877" s="2" t="s">
        <v>4294</v>
      </c>
      <c r="B1877" s="2" t="s">
        <v>4294</v>
      </c>
      <c r="C1877" s="2" t="s">
        <v>51</v>
      </c>
      <c r="D1877" s="2" t="s">
        <v>52</v>
      </c>
      <c r="E1877" s="5" t="s">
        <v>1638</v>
      </c>
      <c r="F1877" s="3" t="s">
        <v>1639</v>
      </c>
      <c r="G1877" s="3" t="s">
        <v>36</v>
      </c>
      <c r="H1877" s="2" t="s">
        <v>56</v>
      </c>
      <c r="I1877" s="2" t="s">
        <v>4297</v>
      </c>
      <c r="J1877" s="3" t="str">
        <f>HYPERLINK("https://www.boe.es/gazeta/dias/1831/03/03/pdfs/GMD-1831-27.pdf#page=1","Abrir facsímil")</f>
        <v>Abrir facsímil</v>
      </c>
      <c r="K1877" s="3" t="s">
        <v>58</v>
      </c>
    </row>
    <row r="1878" spans="1:11" ht="42" customHeight="1">
      <c r="A1878" s="2" t="s">
        <v>4294</v>
      </c>
      <c r="B1878" s="2" t="s">
        <v>4294</v>
      </c>
      <c r="C1878" s="2" t="s">
        <v>32</v>
      </c>
      <c r="D1878" s="2" t="s">
        <v>33</v>
      </c>
      <c r="E1878" s="5" t="s">
        <v>292</v>
      </c>
      <c r="F1878" s="3" t="s">
        <v>293</v>
      </c>
      <c r="G1878" s="3" t="s">
        <v>36</v>
      </c>
      <c r="H1878" s="2" t="s">
        <v>56</v>
      </c>
      <c r="I1878" s="2" t="s">
        <v>4298</v>
      </c>
      <c r="J1878" s="3" t="str">
        <f>HYPERLINK("https://www.boe.es/gazeta/dias/1831/04/07/pdfs/GMD-1831-44.pdf#page=1","Abrir facsímil")</f>
        <v>Abrir facsímil</v>
      </c>
      <c r="K1878" s="3" t="s">
        <v>58</v>
      </c>
    </row>
    <row r="1879" spans="1:11" ht="42" customHeight="1">
      <c r="A1879" s="2" t="s">
        <v>4294</v>
      </c>
      <c r="B1879" s="2" t="s">
        <v>4294</v>
      </c>
      <c r="C1879" s="2" t="s">
        <v>17</v>
      </c>
      <c r="D1879" s="2" t="s">
        <v>18</v>
      </c>
      <c r="E1879" s="5" t="s">
        <v>593</v>
      </c>
      <c r="F1879" s="3" t="s">
        <v>594</v>
      </c>
      <c r="G1879" s="3" t="s">
        <v>131</v>
      </c>
      <c r="H1879" s="2" t="s">
        <v>56</v>
      </c>
      <c r="I1879" s="2" t="s">
        <v>4299</v>
      </c>
      <c r="J1879" s="3" t="str">
        <f>HYPERLINK("https://www.boe.es/gazeta/dias/1831/04/09/pdfs/GMD-1831-45.pdf#page=6","Abrir facsímil")</f>
        <v>Abrir facsímil</v>
      </c>
      <c r="K1879" s="3" t="s">
        <v>58</v>
      </c>
    </row>
    <row r="1880" spans="1:11" ht="42" customHeight="1">
      <c r="A1880" s="2" t="s">
        <v>4294</v>
      </c>
      <c r="B1880" s="2" t="s">
        <v>4294</v>
      </c>
      <c r="C1880" s="2" t="s">
        <v>81</v>
      </c>
      <c r="D1880" s="2" t="s">
        <v>18</v>
      </c>
      <c r="E1880" s="5" t="s">
        <v>126</v>
      </c>
      <c r="F1880" s="3" t="s">
        <v>127</v>
      </c>
      <c r="G1880" s="3" t="s">
        <v>62</v>
      </c>
      <c r="H1880" s="2" t="s">
        <v>56</v>
      </c>
      <c r="I1880" s="2" t="s">
        <v>4300</v>
      </c>
      <c r="J1880" s="3" t="str">
        <f>HYPERLINK("https://www.boe.es/gazeta/dias/1831/04/12/pdfs/GMD-1831-46.pdf#page=2","Abrir facsímil")</f>
        <v>Abrir facsímil</v>
      </c>
      <c r="K1880" s="3" t="s">
        <v>58</v>
      </c>
    </row>
    <row r="1881" spans="1:11" ht="42" customHeight="1">
      <c r="A1881" s="2" t="s">
        <v>4294</v>
      </c>
      <c r="B1881" s="2" t="s">
        <v>4294</v>
      </c>
      <c r="C1881" s="2" t="s">
        <v>32</v>
      </c>
      <c r="D1881" s="2" t="s">
        <v>33</v>
      </c>
      <c r="E1881" s="5" t="s">
        <v>841</v>
      </c>
      <c r="F1881" s="3" t="s">
        <v>842</v>
      </c>
      <c r="G1881" s="3" t="s">
        <v>21</v>
      </c>
      <c r="H1881" s="2" t="s">
        <v>56</v>
      </c>
      <c r="I1881" s="2" t="s">
        <v>4301</v>
      </c>
      <c r="J1881" s="3" t="str">
        <f>HYPERLINK("https://www.boe.es/gazeta/dias/1831/04/19/pdfs/GMD-1831-49.pdf#page=4","Abrir facsímil")</f>
        <v>Abrir facsímil</v>
      </c>
      <c r="K1881" s="3" t="s">
        <v>58</v>
      </c>
    </row>
    <row r="1882" spans="1:11" ht="42" customHeight="1">
      <c r="A1882" s="2" t="s">
        <v>4294</v>
      </c>
      <c r="B1882" s="2" t="s">
        <v>4294</v>
      </c>
      <c r="C1882" s="2" t="s">
        <v>32</v>
      </c>
      <c r="D1882" s="2" t="s">
        <v>33</v>
      </c>
      <c r="E1882" s="5" t="s">
        <v>471</v>
      </c>
      <c r="F1882" s="3" t="s">
        <v>472</v>
      </c>
      <c r="G1882" s="3" t="s">
        <v>62</v>
      </c>
      <c r="H1882" s="2" t="s">
        <v>56</v>
      </c>
      <c r="I1882" s="2" t="s">
        <v>4302</v>
      </c>
      <c r="J1882" s="3" t="str">
        <f>HYPERLINK("https://www.boe.es/gazeta/dias/1831/05/12/pdfs/GMD-1831-59.pdf#page=2","Abrir facsímil")</f>
        <v>Abrir facsímil</v>
      </c>
      <c r="K1882" s="3" t="s">
        <v>58</v>
      </c>
    </row>
    <row r="1883" spans="1:11" ht="42" customHeight="1">
      <c r="A1883" s="2" t="s">
        <v>4294</v>
      </c>
      <c r="B1883" s="2" t="s">
        <v>4294</v>
      </c>
      <c r="C1883" s="2" t="s">
        <v>40</v>
      </c>
      <c r="D1883" s="2" t="s">
        <v>18</v>
      </c>
      <c r="E1883" s="5" t="s">
        <v>19</v>
      </c>
      <c r="F1883" s="3" t="s">
        <v>20</v>
      </c>
      <c r="G1883" s="3" t="s">
        <v>62</v>
      </c>
      <c r="H1883" s="2" t="s">
        <v>56</v>
      </c>
      <c r="I1883" s="2" t="s">
        <v>4303</v>
      </c>
      <c r="J1883" s="3" t="str">
        <f>HYPERLINK("https://www.boe.es/gazeta/dias/1831/05/14/pdfs/GMD-1831-60.pdf#page=2","Abrir facsímil")</f>
        <v>Abrir facsímil</v>
      </c>
      <c r="K1883" s="3" t="s">
        <v>58</v>
      </c>
    </row>
    <row r="1884" spans="1:11" ht="42" customHeight="1">
      <c r="A1884" s="2" t="s">
        <v>4294</v>
      </c>
      <c r="B1884" s="2" t="s">
        <v>4294</v>
      </c>
      <c r="C1884" s="2" t="s">
        <v>51</v>
      </c>
      <c r="D1884" s="2" t="s">
        <v>52</v>
      </c>
      <c r="E1884" s="5" t="s">
        <v>1225</v>
      </c>
      <c r="F1884" s="3" t="s">
        <v>1226</v>
      </c>
      <c r="G1884" s="3" t="s">
        <v>36</v>
      </c>
      <c r="H1884" s="2" t="s">
        <v>56</v>
      </c>
      <c r="I1884" s="2" t="s">
        <v>4304</v>
      </c>
      <c r="J1884" s="3" t="str">
        <f>HYPERLINK("https://www.boe.es/gazeta/dias/1831/05/24/pdfs/GMD-1831-64.pdf#page=1","Abrir facsímil")</f>
        <v>Abrir facsímil</v>
      </c>
      <c r="K1884" s="3" t="s">
        <v>58</v>
      </c>
    </row>
    <row r="1885" spans="1:11" ht="42" customHeight="1">
      <c r="A1885" s="2" t="s">
        <v>4294</v>
      </c>
      <c r="B1885" s="2" t="s">
        <v>4294</v>
      </c>
      <c r="C1885" s="2" t="s">
        <v>32</v>
      </c>
      <c r="D1885" s="2" t="s">
        <v>33</v>
      </c>
      <c r="E1885" s="5" t="s">
        <v>27</v>
      </c>
      <c r="F1885" s="3" t="s">
        <v>28</v>
      </c>
      <c r="G1885" s="3" t="s">
        <v>55</v>
      </c>
      <c r="H1885" s="2" t="s">
        <v>56</v>
      </c>
      <c r="I1885" s="2" t="s">
        <v>4305</v>
      </c>
      <c r="J1885" s="3" t="str">
        <f>HYPERLINK("https://www.boe.es/gazeta/dias/1831/05/31/pdfs/GMD-1831-67.pdf#page=3","Abrir facsímil")</f>
        <v>Abrir facsímil</v>
      </c>
      <c r="K1885" s="3" t="s">
        <v>58</v>
      </c>
    </row>
    <row r="1886" spans="1:11" ht="42" customHeight="1">
      <c r="A1886" s="2" t="s">
        <v>4294</v>
      </c>
      <c r="B1886" s="2" t="s">
        <v>4294</v>
      </c>
      <c r="C1886" s="2" t="s">
        <v>81</v>
      </c>
      <c r="D1886" s="2" t="s">
        <v>18</v>
      </c>
      <c r="E1886" s="5" t="s">
        <v>937</v>
      </c>
      <c r="F1886" s="3" t="s">
        <v>938</v>
      </c>
      <c r="G1886" s="3" t="s">
        <v>988</v>
      </c>
      <c r="H1886" s="2" t="s">
        <v>56</v>
      </c>
      <c r="I1886" s="2" t="s">
        <v>4306</v>
      </c>
      <c r="J1886" s="3" t="str">
        <f>HYPERLINK("https://www.boe.es/gazeta/dias/1831/06/02/pdfs/GMD-1831-68.pdf#page=2","Abrir facsímil")</f>
        <v>Abrir facsímil</v>
      </c>
      <c r="K1886" s="3" t="s">
        <v>58</v>
      </c>
    </row>
    <row r="1887" spans="1:11" ht="42" customHeight="1">
      <c r="A1887" s="2" t="s">
        <v>4294</v>
      </c>
      <c r="B1887" s="2" t="s">
        <v>4294</v>
      </c>
      <c r="C1887" s="2" t="s">
        <v>51</v>
      </c>
      <c r="D1887" s="2" t="s">
        <v>52</v>
      </c>
      <c r="E1887" s="5" t="s">
        <v>1733</v>
      </c>
      <c r="F1887" s="3" t="s">
        <v>1734</v>
      </c>
      <c r="G1887" s="3" t="s">
        <v>36</v>
      </c>
      <c r="H1887" s="2" t="s">
        <v>56</v>
      </c>
      <c r="I1887" s="2" t="s">
        <v>4307</v>
      </c>
      <c r="J1887" s="3" t="str">
        <f>HYPERLINK("https://www.boe.es/gazeta/dias/1831/06/11/pdfs/GMD-1831-72.pdf#page=1","Abrir facsímil")</f>
        <v>Abrir facsímil</v>
      </c>
      <c r="K1887" s="3" t="s">
        <v>58</v>
      </c>
    </row>
    <row r="1888" spans="1:11" ht="42" customHeight="1">
      <c r="A1888" s="2" t="s">
        <v>4294</v>
      </c>
      <c r="B1888" s="2" t="s">
        <v>4294</v>
      </c>
      <c r="C1888" s="2" t="s">
        <v>32</v>
      </c>
      <c r="D1888" s="2" t="s">
        <v>33</v>
      </c>
      <c r="E1888" s="5" t="s">
        <v>272</v>
      </c>
      <c r="F1888" s="3" t="s">
        <v>273</v>
      </c>
      <c r="G1888" s="3" t="s">
        <v>62</v>
      </c>
      <c r="H1888" s="2" t="s">
        <v>56</v>
      </c>
      <c r="I1888" s="2" t="s">
        <v>4308</v>
      </c>
      <c r="J1888" s="3" t="str">
        <f>HYPERLINK("https://www.boe.es/gazeta/dias/1831/06/28/pdfs/GMD-1831-79.pdf#page=2","Abrir facsímil")</f>
        <v>Abrir facsímil</v>
      </c>
      <c r="K1888" s="3" t="s">
        <v>58</v>
      </c>
    </row>
    <row r="1889" spans="1:11" ht="42" customHeight="1">
      <c r="A1889" s="2" t="s">
        <v>4294</v>
      </c>
      <c r="B1889" s="2" t="s">
        <v>4294</v>
      </c>
      <c r="C1889" s="2" t="s">
        <v>32</v>
      </c>
      <c r="D1889" s="2" t="s">
        <v>33</v>
      </c>
      <c r="E1889" s="5" t="s">
        <v>795</v>
      </c>
      <c r="F1889" s="3" t="s">
        <v>796</v>
      </c>
      <c r="G1889" s="3" t="s">
        <v>62</v>
      </c>
      <c r="H1889" s="2" t="s">
        <v>56</v>
      </c>
      <c r="I1889" s="2" t="s">
        <v>4309</v>
      </c>
      <c r="J1889" s="3" t="str">
        <f>HYPERLINK("https://www.boe.es/gazeta/dias/1831/07/02/pdfs/GMD-1831-81.pdf#page=2","Abrir facsímil")</f>
        <v>Abrir facsímil</v>
      </c>
      <c r="K1889" s="3" t="s">
        <v>58</v>
      </c>
    </row>
    <row r="1890" spans="1:11" ht="42" customHeight="1">
      <c r="A1890" s="2" t="s">
        <v>4294</v>
      </c>
      <c r="B1890" s="2" t="s">
        <v>4294</v>
      </c>
      <c r="C1890" s="2" t="s">
        <v>32</v>
      </c>
      <c r="D1890" s="2" t="s">
        <v>33</v>
      </c>
      <c r="E1890" s="5" t="s">
        <v>105</v>
      </c>
      <c r="F1890" s="3" t="s">
        <v>106</v>
      </c>
      <c r="G1890" s="3" t="s">
        <v>36</v>
      </c>
      <c r="H1890" s="2" t="s">
        <v>56</v>
      </c>
      <c r="I1890" s="2" t="s">
        <v>4310</v>
      </c>
      <c r="J1890" s="3" t="str">
        <f>HYPERLINK("https://www.boe.es/gazeta/dias/1831/07/05/pdfs/GMD-1831-82.pdf#page=1","Abrir facsímil")</f>
        <v>Abrir facsímil</v>
      </c>
      <c r="K1890" s="3" t="s">
        <v>58</v>
      </c>
    </row>
    <row r="1891" spans="1:11" ht="42" customHeight="1">
      <c r="A1891" s="2" t="s">
        <v>4294</v>
      </c>
      <c r="B1891" s="2" t="s">
        <v>4294</v>
      </c>
      <c r="C1891" s="2" t="s">
        <v>32</v>
      </c>
      <c r="D1891" s="2" t="s">
        <v>33</v>
      </c>
      <c r="E1891" s="5" t="s">
        <v>105</v>
      </c>
      <c r="F1891" s="3" t="s">
        <v>106</v>
      </c>
      <c r="G1891" s="3" t="s">
        <v>62</v>
      </c>
      <c r="H1891" s="2" t="s">
        <v>56</v>
      </c>
      <c r="I1891" s="2" t="s">
        <v>4311</v>
      </c>
      <c r="J1891" s="3" t="str">
        <f>HYPERLINK("https://www.boe.es/gazeta/dias/1831/07/05/pdfs/GMD-1831-82.pdf#page=2","Abrir facsímil")</f>
        <v>Abrir facsímil</v>
      </c>
      <c r="K1891" s="3" t="s">
        <v>58</v>
      </c>
    </row>
    <row r="1892" spans="1:11" ht="42" customHeight="1">
      <c r="A1892" s="2" t="s">
        <v>4294</v>
      </c>
      <c r="B1892" s="2" t="s">
        <v>4294</v>
      </c>
      <c r="C1892" s="2" t="s">
        <v>32</v>
      </c>
      <c r="D1892" s="2" t="s">
        <v>33</v>
      </c>
      <c r="E1892" s="5" t="s">
        <v>72</v>
      </c>
      <c r="F1892" s="3" t="s">
        <v>73</v>
      </c>
      <c r="G1892" s="3" t="s">
        <v>74</v>
      </c>
      <c r="H1892" s="2" t="s">
        <v>56</v>
      </c>
      <c r="I1892" s="2" t="s">
        <v>4312</v>
      </c>
      <c r="J1892" s="3" t="str">
        <f>HYPERLINK("https://www.boe.es/gazeta/dias/1831/07/09/pdfs/GMD-1831-84.pdf#page=3","Abrir facsímil")</f>
        <v>Abrir facsímil</v>
      </c>
      <c r="K1892" s="3" t="s">
        <v>58</v>
      </c>
    </row>
    <row r="1893" spans="1:11" ht="42" customHeight="1">
      <c r="A1893" s="2" t="s">
        <v>4294</v>
      </c>
      <c r="B1893" s="2" t="s">
        <v>4294</v>
      </c>
      <c r="C1893" s="2" t="s">
        <v>40</v>
      </c>
      <c r="D1893" s="2" t="s">
        <v>18</v>
      </c>
      <c r="E1893" s="5" t="s">
        <v>41</v>
      </c>
      <c r="F1893" s="3" t="s">
        <v>42</v>
      </c>
      <c r="G1893" s="3" t="s">
        <v>131</v>
      </c>
      <c r="H1893" s="2" t="s">
        <v>56</v>
      </c>
      <c r="I1893" s="2" t="s">
        <v>4313</v>
      </c>
      <c r="J1893" s="3" t="str">
        <f>HYPERLINK("https://www.boe.es/gazeta/dias/1831/07/14/pdfs/GMD-1831-86.pdf#page=6","Abrir facsímil")</f>
        <v>Abrir facsímil</v>
      </c>
      <c r="K1893" s="3" t="s">
        <v>58</v>
      </c>
    </row>
    <row r="1894" spans="1:11" ht="42" customHeight="1">
      <c r="A1894" s="2" t="s">
        <v>4294</v>
      </c>
      <c r="B1894" s="2" t="s">
        <v>4294</v>
      </c>
      <c r="C1894" s="2" t="s">
        <v>32</v>
      </c>
      <c r="D1894" s="2" t="s">
        <v>33</v>
      </c>
      <c r="E1894" s="5" t="s">
        <v>322</v>
      </c>
      <c r="F1894" s="3" t="s">
        <v>323</v>
      </c>
      <c r="G1894" s="3" t="s">
        <v>36</v>
      </c>
      <c r="H1894" s="2" t="s">
        <v>56</v>
      </c>
      <c r="I1894" s="2" t="s">
        <v>4314</v>
      </c>
      <c r="J1894" s="3" t="str">
        <f>HYPERLINK("https://www.boe.es/gazeta/dias/1831/07/16/pdfs/GMD-1831-87.pdf#page=1","Abrir facsímil")</f>
        <v>Abrir facsímil</v>
      </c>
      <c r="K1894" s="3" t="s">
        <v>58</v>
      </c>
    </row>
    <row r="1895" spans="1:11" ht="42" customHeight="1">
      <c r="A1895" s="2" t="s">
        <v>4315</v>
      </c>
      <c r="B1895" s="2" t="s">
        <v>4315</v>
      </c>
      <c r="C1895" s="2" t="s">
        <v>40</v>
      </c>
      <c r="D1895" s="2" t="s">
        <v>18</v>
      </c>
      <c r="E1895" s="5" t="s">
        <v>1416</v>
      </c>
      <c r="F1895" s="3" t="s">
        <v>1417</v>
      </c>
      <c r="G1895" s="3" t="s">
        <v>55</v>
      </c>
      <c r="H1895" s="2" t="s">
        <v>56</v>
      </c>
      <c r="I1895" s="2" t="s">
        <v>4316</v>
      </c>
      <c r="J1895" s="3" t="str">
        <f>HYPERLINK("https://www.boe.es/gazeta/dias/1831/07/19/pdfs/GMD-1831-88.pdf#page=3","Abrir facsímil")</f>
        <v>Abrir facsímil</v>
      </c>
      <c r="K1895" s="3" t="s">
        <v>58</v>
      </c>
    </row>
    <row r="1896" spans="1:11" ht="42" customHeight="1">
      <c r="A1896" s="2" t="s">
        <v>4294</v>
      </c>
      <c r="B1896" s="2" t="s">
        <v>4294</v>
      </c>
      <c r="C1896" s="2" t="s">
        <v>32</v>
      </c>
      <c r="D1896" s="2" t="s">
        <v>33</v>
      </c>
      <c r="E1896" s="5" t="s">
        <v>480</v>
      </c>
      <c r="F1896" s="3" t="s">
        <v>481</v>
      </c>
      <c r="G1896" s="3" t="s">
        <v>36</v>
      </c>
      <c r="H1896" s="2" t="s">
        <v>56</v>
      </c>
      <c r="I1896" s="2" t="s">
        <v>4317</v>
      </c>
      <c r="J1896" s="3" t="str">
        <f>HYPERLINK("https://www.boe.es/gazeta/dias/1831/07/21/pdfs/GMD-1831-89.pdf#page=1","Abrir facsímil")</f>
        <v>Abrir facsímil</v>
      </c>
      <c r="K1896" s="3" t="s">
        <v>58</v>
      </c>
    </row>
    <row r="1897" spans="1:11" ht="42" customHeight="1">
      <c r="A1897" s="2" t="s">
        <v>4294</v>
      </c>
      <c r="B1897" s="2" t="s">
        <v>4294</v>
      </c>
      <c r="C1897" s="2" t="s">
        <v>32</v>
      </c>
      <c r="D1897" s="2" t="s">
        <v>33</v>
      </c>
      <c r="E1897" s="5" t="s">
        <v>1404</v>
      </c>
      <c r="F1897" s="3" t="s">
        <v>1405</v>
      </c>
      <c r="G1897" s="3" t="s">
        <v>36</v>
      </c>
      <c r="H1897" s="2" t="s">
        <v>56</v>
      </c>
      <c r="I1897" s="2" t="s">
        <v>4318</v>
      </c>
      <c r="J1897" s="3" t="str">
        <f>HYPERLINK("https://www.boe.es/gazeta/dias/1831/08/02/pdfs/GMD-1831-94.pdf#page=1","Abrir facsímil")</f>
        <v>Abrir facsímil</v>
      </c>
      <c r="K1897" s="3" t="s">
        <v>58</v>
      </c>
    </row>
    <row r="1898" spans="1:11" ht="42" customHeight="1">
      <c r="A1898" s="2" t="s">
        <v>4294</v>
      </c>
      <c r="B1898" s="2" t="s">
        <v>4294</v>
      </c>
      <c r="C1898" s="2" t="s">
        <v>67</v>
      </c>
      <c r="D1898" s="2" t="s">
        <v>18</v>
      </c>
      <c r="E1898" s="5" t="s">
        <v>169</v>
      </c>
      <c r="F1898" s="3" t="s">
        <v>170</v>
      </c>
      <c r="G1898" s="3" t="s">
        <v>131</v>
      </c>
      <c r="H1898" s="2" t="s">
        <v>56</v>
      </c>
      <c r="I1898" s="2" t="s">
        <v>4319</v>
      </c>
      <c r="J1898" s="3" t="str">
        <f>HYPERLINK("https://www.boe.es/gazeta/dias/1831/08/04/pdfs/GMD-1831-95.pdf#page=6","Abrir facsímil")</f>
        <v>Abrir facsímil</v>
      </c>
      <c r="K1898" s="3" t="s">
        <v>58</v>
      </c>
    </row>
    <row r="1899" spans="1:11" ht="42" customHeight="1">
      <c r="A1899" s="2" t="s">
        <v>4294</v>
      </c>
      <c r="B1899" s="2" t="s">
        <v>4294</v>
      </c>
      <c r="C1899" s="2" t="s">
        <v>32</v>
      </c>
      <c r="D1899" s="2" t="s">
        <v>33</v>
      </c>
      <c r="E1899" s="5" t="s">
        <v>531</v>
      </c>
      <c r="F1899" s="3" t="s">
        <v>532</v>
      </c>
      <c r="G1899" s="3" t="s">
        <v>36</v>
      </c>
      <c r="H1899" s="2" t="s">
        <v>56</v>
      </c>
      <c r="I1899" s="2" t="s">
        <v>4320</v>
      </c>
      <c r="J1899" s="3" t="str">
        <f>HYPERLINK("https://www.boe.es/gazeta/dias/1831/08/06/pdfs/GMD-1831-96.pdf#page=1","Abrir facsímil")</f>
        <v>Abrir facsímil</v>
      </c>
      <c r="K1899" s="3" t="s">
        <v>58</v>
      </c>
    </row>
    <row r="1900" spans="1:11" ht="42" customHeight="1">
      <c r="A1900" s="2" t="s">
        <v>4294</v>
      </c>
      <c r="B1900" s="2" t="s">
        <v>4294</v>
      </c>
      <c r="C1900" s="2" t="s">
        <v>40</v>
      </c>
      <c r="D1900" s="2" t="s">
        <v>18</v>
      </c>
      <c r="E1900" s="5" t="s">
        <v>78</v>
      </c>
      <c r="F1900" s="3" t="s">
        <v>79</v>
      </c>
      <c r="G1900" s="3" t="s">
        <v>55</v>
      </c>
      <c r="H1900" s="2" t="s">
        <v>56</v>
      </c>
      <c r="I1900" s="2" t="s">
        <v>4321</v>
      </c>
      <c r="J1900" s="3" t="str">
        <f>HYPERLINK("https://www.boe.es/gazeta/dias/1831/08/11/pdfs/GMD-1831-98.pdf#page=3","Abrir facsímil")</f>
        <v>Abrir facsímil</v>
      </c>
      <c r="K1900" s="3" t="s">
        <v>58</v>
      </c>
    </row>
    <row r="1901" spans="1:11" ht="42" customHeight="1">
      <c r="A1901" s="2" t="s">
        <v>4294</v>
      </c>
      <c r="B1901" s="2" t="s">
        <v>4294</v>
      </c>
      <c r="C1901" s="2" t="s">
        <v>32</v>
      </c>
      <c r="D1901" s="2" t="s">
        <v>33</v>
      </c>
      <c r="E1901" s="5" t="s">
        <v>1122</v>
      </c>
      <c r="F1901" s="3" t="s">
        <v>1123</v>
      </c>
      <c r="G1901" s="3" t="s">
        <v>36</v>
      </c>
      <c r="H1901" s="2" t="s">
        <v>56</v>
      </c>
      <c r="I1901" s="2" t="s">
        <v>4322</v>
      </c>
      <c r="J1901" s="3" t="str">
        <f>HYPERLINK("https://www.boe.es/gazeta/dias/1831/08/13/pdfs/GMD-1831-99.pdf#page=1","Abrir facsímil")</f>
        <v>Abrir facsímil</v>
      </c>
      <c r="K1901" s="3" t="s">
        <v>58</v>
      </c>
    </row>
    <row r="1902" spans="1:11" ht="42" customHeight="1">
      <c r="A1902" s="2" t="s">
        <v>4294</v>
      </c>
      <c r="B1902" s="2" t="s">
        <v>4294</v>
      </c>
      <c r="C1902" s="2" t="s">
        <v>17</v>
      </c>
      <c r="D1902" s="2" t="s">
        <v>18</v>
      </c>
      <c r="E1902" s="5" t="s">
        <v>178</v>
      </c>
      <c r="F1902" s="3" t="s">
        <v>179</v>
      </c>
      <c r="G1902" s="3" t="s">
        <v>4323</v>
      </c>
      <c r="H1902" s="2" t="s">
        <v>56</v>
      </c>
      <c r="I1902" s="2" t="s">
        <v>4324</v>
      </c>
      <c r="J1902" s="3" t="str">
        <f>HYPERLINK("https://www.boe.es/gazeta/dias/1831/08/18/pdfs/GMD-1831-101.pdf#page=4","Abrir facsímil")</f>
        <v>Abrir facsímil</v>
      </c>
      <c r="K1902" s="3" t="s">
        <v>58</v>
      </c>
    </row>
    <row r="1903" spans="1:11" ht="42" customHeight="1">
      <c r="A1903" s="2" t="s">
        <v>4294</v>
      </c>
      <c r="B1903" s="2" t="s">
        <v>4294</v>
      </c>
      <c r="C1903" s="2" t="s">
        <v>32</v>
      </c>
      <c r="D1903" s="2" t="s">
        <v>33</v>
      </c>
      <c r="E1903" s="5" t="s">
        <v>82</v>
      </c>
      <c r="F1903" s="3" t="s">
        <v>83</v>
      </c>
      <c r="G1903" s="3" t="s">
        <v>55</v>
      </c>
      <c r="H1903" s="2" t="s">
        <v>56</v>
      </c>
      <c r="I1903" s="2" t="s">
        <v>4325</v>
      </c>
      <c r="J1903" s="3" t="str">
        <f>HYPERLINK("https://www.boe.es/gazeta/dias/1831/08/23/pdfs/GMD-1831-103.pdf#page=3","Abrir facsímil")</f>
        <v>Abrir facsímil</v>
      </c>
      <c r="K1903" s="3" t="s">
        <v>58</v>
      </c>
    </row>
    <row r="1904" spans="1:11" ht="42" customHeight="1">
      <c r="A1904" s="2" t="s">
        <v>4315</v>
      </c>
      <c r="B1904" s="2" t="s">
        <v>4315</v>
      </c>
      <c r="C1904" s="2" t="s">
        <v>67</v>
      </c>
      <c r="D1904" s="2" t="s">
        <v>18</v>
      </c>
      <c r="E1904" s="5" t="s">
        <v>218</v>
      </c>
      <c r="F1904" s="3" t="s">
        <v>219</v>
      </c>
      <c r="G1904" s="3" t="s">
        <v>21</v>
      </c>
      <c r="H1904" s="2" t="s">
        <v>56</v>
      </c>
      <c r="I1904" s="2" t="s">
        <v>4326</v>
      </c>
      <c r="J1904" s="3" t="str">
        <f>HYPERLINK("https://www.boe.es/gazeta/dias/1831/09/03/pdfs/GMD-1831-108.pdf#page=4","Abrir facsímil")</f>
        <v>Abrir facsímil</v>
      </c>
      <c r="K1904" s="3" t="s">
        <v>58</v>
      </c>
    </row>
    <row r="1905" spans="1:11" ht="42" customHeight="1">
      <c r="A1905" s="2" t="s">
        <v>4294</v>
      </c>
      <c r="B1905" s="2" t="s">
        <v>4294</v>
      </c>
      <c r="C1905" s="2" t="s">
        <v>32</v>
      </c>
      <c r="D1905" s="2" t="s">
        <v>33</v>
      </c>
      <c r="E1905" s="5" t="s">
        <v>1763</v>
      </c>
      <c r="F1905" s="3" t="s">
        <v>1764</v>
      </c>
      <c r="G1905" s="3" t="s">
        <v>2637</v>
      </c>
      <c r="H1905" s="2" t="s">
        <v>56</v>
      </c>
      <c r="I1905" s="2" t="s">
        <v>4327</v>
      </c>
      <c r="J1905" s="3" t="str">
        <f>HYPERLINK("https://www.boe.es/gazeta/dias/1831/09/06/pdfs/GMD-1831-110.pdf#page=2","Abrir facsímil")</f>
        <v>Abrir facsímil</v>
      </c>
      <c r="K1905" s="3" t="s">
        <v>58</v>
      </c>
    </row>
    <row r="1906" spans="1:11" ht="42" customHeight="1">
      <c r="A1906" s="2" t="s">
        <v>4294</v>
      </c>
      <c r="B1906" s="2" t="s">
        <v>4294</v>
      </c>
      <c r="C1906" s="2" t="s">
        <v>32</v>
      </c>
      <c r="D1906" s="2" t="s">
        <v>33</v>
      </c>
      <c r="E1906" s="5" t="s">
        <v>1763</v>
      </c>
      <c r="F1906" s="3" t="s">
        <v>1764</v>
      </c>
      <c r="G1906" s="3" t="s">
        <v>36</v>
      </c>
      <c r="H1906" s="2" t="s">
        <v>56</v>
      </c>
      <c r="I1906" s="2" t="s">
        <v>4328</v>
      </c>
      <c r="J1906" s="3" t="str">
        <f>HYPERLINK("https://www.boe.es/gazeta/dias/1831/09/06/pdfs/GMD-1831-110.pdf#page=1","Abrir facsímil")</f>
        <v>Abrir facsímil</v>
      </c>
      <c r="K1906" s="3" t="s">
        <v>58</v>
      </c>
    </row>
    <row r="1907" spans="1:11" ht="42" customHeight="1">
      <c r="A1907" s="2" t="s">
        <v>4294</v>
      </c>
      <c r="B1907" s="2" t="s">
        <v>4294</v>
      </c>
      <c r="C1907" s="2" t="s">
        <v>32</v>
      </c>
      <c r="D1907" s="2" t="s">
        <v>33</v>
      </c>
      <c r="E1907" s="5" t="s">
        <v>85</v>
      </c>
      <c r="F1907" s="3" t="s">
        <v>86</v>
      </c>
      <c r="G1907" s="3" t="s">
        <v>62</v>
      </c>
      <c r="H1907" s="2" t="s">
        <v>56</v>
      </c>
      <c r="I1907" s="2" t="s">
        <v>4329</v>
      </c>
      <c r="J1907" s="3" t="str">
        <f>HYPERLINK("https://www.boe.es/gazeta/dias/1831/09/20/pdfs/GMD-1831-116.pdf#page=2","Abrir facsímil")</f>
        <v>Abrir facsímil</v>
      </c>
      <c r="K1907" s="3" t="s">
        <v>58</v>
      </c>
    </row>
    <row r="1908" spans="1:11" ht="42" customHeight="1">
      <c r="A1908" s="2" t="s">
        <v>4294</v>
      </c>
      <c r="B1908" s="2" t="s">
        <v>4294</v>
      </c>
      <c r="C1908" s="2" t="s">
        <v>32</v>
      </c>
      <c r="D1908" s="2" t="s">
        <v>33</v>
      </c>
      <c r="E1908" s="5" t="s">
        <v>60</v>
      </c>
      <c r="F1908" s="3" t="s">
        <v>61</v>
      </c>
      <c r="G1908" s="3" t="s">
        <v>62</v>
      </c>
      <c r="H1908" s="2" t="s">
        <v>56</v>
      </c>
      <c r="I1908" s="2" t="s">
        <v>4330</v>
      </c>
      <c r="J1908" s="3" t="str">
        <f>HYPERLINK("https://www.boe.es/gazeta/dias/1831/09/22/pdfs/GMD-1831-117.pdf#page=2","Abrir facsímil")</f>
        <v>Abrir facsímil</v>
      </c>
      <c r="K1908" s="3" t="s">
        <v>58</v>
      </c>
    </row>
    <row r="1909" spans="1:11" ht="42" customHeight="1">
      <c r="A1909" s="2" t="s">
        <v>4294</v>
      </c>
      <c r="B1909" s="2" t="s">
        <v>4294</v>
      </c>
      <c r="C1909" s="2" t="s">
        <v>32</v>
      </c>
      <c r="D1909" s="2" t="s">
        <v>33</v>
      </c>
      <c r="E1909" s="5" t="s">
        <v>60</v>
      </c>
      <c r="F1909" s="3" t="s">
        <v>61</v>
      </c>
      <c r="G1909" s="3" t="s">
        <v>55</v>
      </c>
      <c r="H1909" s="2" t="s">
        <v>56</v>
      </c>
      <c r="I1909" s="2" t="s">
        <v>4331</v>
      </c>
      <c r="J1909" s="3" t="str">
        <f>HYPERLINK("https://www.boe.es/gazeta/dias/1831/09/22/pdfs/GMD-1831-117.pdf#page=3","Abrir facsímil")</f>
        <v>Abrir facsímil</v>
      </c>
      <c r="K1909" s="3" t="s">
        <v>58</v>
      </c>
    </row>
    <row r="1910" spans="1:11" ht="42" customHeight="1">
      <c r="A1910" s="2" t="s">
        <v>4294</v>
      </c>
      <c r="B1910" s="2" t="s">
        <v>4294</v>
      </c>
      <c r="C1910" s="2" t="s">
        <v>40</v>
      </c>
      <c r="D1910" s="2" t="s">
        <v>18</v>
      </c>
      <c r="E1910" s="5" t="s">
        <v>703</v>
      </c>
      <c r="F1910" s="3" t="s">
        <v>704</v>
      </c>
      <c r="G1910" s="3" t="s">
        <v>62</v>
      </c>
      <c r="H1910" s="2" t="s">
        <v>56</v>
      </c>
      <c r="I1910" s="2" t="s">
        <v>4332</v>
      </c>
      <c r="J1910" s="3" t="str">
        <f>HYPERLINK("https://www.boe.es/gazeta/dias/1831/09/24/pdfs/GMD-1831-118.pdf#page=2","Abrir facsímil")</f>
        <v>Abrir facsímil</v>
      </c>
      <c r="K1910" s="3" t="s">
        <v>58</v>
      </c>
    </row>
    <row r="1911" spans="1:11" ht="42" customHeight="1">
      <c r="A1911" s="2" t="s">
        <v>4294</v>
      </c>
      <c r="B1911" s="2" t="s">
        <v>4294</v>
      </c>
      <c r="C1911" s="2" t="s">
        <v>17</v>
      </c>
      <c r="D1911" s="2" t="s">
        <v>18</v>
      </c>
      <c r="E1911" s="5" t="s">
        <v>88</v>
      </c>
      <c r="F1911" s="3" t="s">
        <v>89</v>
      </c>
      <c r="G1911" s="3" t="s">
        <v>55</v>
      </c>
      <c r="H1911" s="2" t="s">
        <v>56</v>
      </c>
      <c r="I1911" s="2" t="s">
        <v>4333</v>
      </c>
      <c r="J1911" s="3" t="str">
        <f>HYPERLINK("https://www.boe.es/gazeta/dias/1831/10/01/pdfs/GMD-1831-121.pdf#page=3","Abrir facsímil")</f>
        <v>Abrir facsímil</v>
      </c>
      <c r="K1911" s="3" t="s">
        <v>58</v>
      </c>
    </row>
    <row r="1912" spans="1:11" ht="42" customHeight="1">
      <c r="A1912" s="2" t="s">
        <v>4294</v>
      </c>
      <c r="B1912" s="2" t="s">
        <v>4294</v>
      </c>
      <c r="C1912" s="2" t="s">
        <v>40</v>
      </c>
      <c r="D1912" s="2" t="s">
        <v>18</v>
      </c>
      <c r="E1912" s="5" t="s">
        <v>88</v>
      </c>
      <c r="F1912" s="3" t="s">
        <v>89</v>
      </c>
      <c r="G1912" s="3" t="s">
        <v>21</v>
      </c>
      <c r="H1912" s="2" t="s">
        <v>56</v>
      </c>
      <c r="I1912" s="2" t="s">
        <v>4334</v>
      </c>
      <c r="J1912" s="3" t="str">
        <f>HYPERLINK("https://www.boe.es/gazeta/dias/1831/10/01/pdfs/GMD-1831-121.pdf#page=4","Abrir facsímil")</f>
        <v>Abrir facsímil</v>
      </c>
      <c r="K1912" s="3" t="s">
        <v>58</v>
      </c>
    </row>
    <row r="1913" spans="1:11" ht="42" customHeight="1">
      <c r="A1913" s="2" t="s">
        <v>4294</v>
      </c>
      <c r="B1913" s="2" t="s">
        <v>4294</v>
      </c>
      <c r="C1913" s="2" t="s">
        <v>40</v>
      </c>
      <c r="D1913" s="2" t="s">
        <v>18</v>
      </c>
      <c r="E1913" s="5" t="s">
        <v>764</v>
      </c>
      <c r="F1913" s="3" t="s">
        <v>765</v>
      </c>
      <c r="G1913" s="3" t="s">
        <v>2313</v>
      </c>
      <c r="H1913" s="2" t="s">
        <v>56</v>
      </c>
      <c r="I1913" s="2" t="s">
        <v>4335</v>
      </c>
      <c r="J1913" s="3" t="str">
        <f>HYPERLINK("https://www.boe.es/gazeta/dias/1831/10/15/pdfs/GMD-1831-127.pdf#page=2","Abrir facsímil")</f>
        <v>Abrir facsímil</v>
      </c>
      <c r="K1913" s="3" t="s">
        <v>58</v>
      </c>
    </row>
    <row r="1914" spans="1:11" ht="42" customHeight="1">
      <c r="A1914" s="2" t="s">
        <v>4294</v>
      </c>
      <c r="B1914" s="2" t="s">
        <v>4294</v>
      </c>
      <c r="C1914" s="2" t="s">
        <v>32</v>
      </c>
      <c r="D1914" s="2" t="s">
        <v>33</v>
      </c>
      <c r="E1914" s="5" t="s">
        <v>756</v>
      </c>
      <c r="F1914" s="3" t="s">
        <v>757</v>
      </c>
      <c r="G1914" s="3" t="s">
        <v>62</v>
      </c>
      <c r="H1914" s="2" t="s">
        <v>56</v>
      </c>
      <c r="I1914" s="2" t="s">
        <v>4336</v>
      </c>
      <c r="J1914" s="3" t="str">
        <f>HYPERLINK("https://www.boe.es/gazeta/dias/1831/10/18/pdfs/GMD-1831-128.pdf#page=2","Abrir facsímil")</f>
        <v>Abrir facsímil</v>
      </c>
      <c r="K1914" s="3" t="s">
        <v>58</v>
      </c>
    </row>
    <row r="1915" spans="1:11" ht="42" customHeight="1">
      <c r="A1915" s="2" t="s">
        <v>4294</v>
      </c>
      <c r="B1915" s="2" t="s">
        <v>4294</v>
      </c>
      <c r="C1915" s="2" t="s">
        <v>32</v>
      </c>
      <c r="D1915" s="2" t="s">
        <v>33</v>
      </c>
      <c r="E1915" s="5" t="s">
        <v>395</v>
      </c>
      <c r="F1915" s="3" t="s">
        <v>396</v>
      </c>
      <c r="G1915" s="3" t="s">
        <v>36</v>
      </c>
      <c r="H1915" s="2" t="s">
        <v>56</v>
      </c>
      <c r="I1915" s="2" t="s">
        <v>4337</v>
      </c>
      <c r="J1915" s="3" t="str">
        <f>HYPERLINK("https://www.boe.es/gazeta/dias/1831/10/20/pdfs/GMD-1831-129.pdf#page=1","Abrir facsímil")</f>
        <v>Abrir facsímil</v>
      </c>
      <c r="K1915" s="3" t="s">
        <v>58</v>
      </c>
    </row>
    <row r="1916" spans="1:11" ht="42" customHeight="1">
      <c r="A1916" s="2" t="s">
        <v>4294</v>
      </c>
      <c r="B1916" s="2" t="s">
        <v>4294</v>
      </c>
      <c r="C1916" s="2" t="s">
        <v>32</v>
      </c>
      <c r="D1916" s="2" t="s">
        <v>33</v>
      </c>
      <c r="E1916" s="5" t="s">
        <v>288</v>
      </c>
      <c r="F1916" s="3" t="s">
        <v>289</v>
      </c>
      <c r="G1916" s="3" t="s">
        <v>55</v>
      </c>
      <c r="H1916" s="2" t="s">
        <v>56</v>
      </c>
      <c r="I1916" s="2" t="s">
        <v>4338</v>
      </c>
      <c r="J1916" s="3" t="str">
        <f>HYPERLINK("https://www.boe.es/gazeta/dias/1831/10/22/pdfs/GMD-1831-130.pdf#page=3","Abrir facsímil")</f>
        <v>Abrir facsímil</v>
      </c>
      <c r="K1916" s="3" t="s">
        <v>58</v>
      </c>
    </row>
    <row r="1917" spans="1:11" ht="42" customHeight="1">
      <c r="A1917" s="2" t="s">
        <v>4294</v>
      </c>
      <c r="B1917" s="2" t="s">
        <v>4294</v>
      </c>
      <c r="C1917" s="2" t="s">
        <v>32</v>
      </c>
      <c r="D1917" s="2" t="s">
        <v>33</v>
      </c>
      <c r="E1917" s="5" t="s">
        <v>288</v>
      </c>
      <c r="F1917" s="3" t="s">
        <v>289</v>
      </c>
      <c r="G1917" s="3" t="s">
        <v>21</v>
      </c>
      <c r="H1917" s="2" t="s">
        <v>56</v>
      </c>
      <c r="I1917" s="2" t="s">
        <v>4339</v>
      </c>
      <c r="J1917" s="3" t="str">
        <f>HYPERLINK("https://www.boe.es/gazeta/dias/1831/10/22/pdfs/GMD-1831-130.pdf#page=4","Abrir facsímil")</f>
        <v>Abrir facsímil</v>
      </c>
      <c r="K1917" s="3" t="s">
        <v>58</v>
      </c>
    </row>
    <row r="1918" spans="1:11" ht="42" customHeight="1">
      <c r="A1918" s="2" t="s">
        <v>4294</v>
      </c>
      <c r="B1918" s="2" t="s">
        <v>4294</v>
      </c>
      <c r="C1918" s="2" t="s">
        <v>17</v>
      </c>
      <c r="D1918" s="2" t="s">
        <v>18</v>
      </c>
      <c r="E1918" s="5" t="s">
        <v>875</v>
      </c>
      <c r="F1918" s="3" t="s">
        <v>876</v>
      </c>
      <c r="G1918" s="3" t="s">
        <v>55</v>
      </c>
      <c r="H1918" s="2" t="s">
        <v>56</v>
      </c>
      <c r="I1918" s="2" t="s">
        <v>4340</v>
      </c>
      <c r="J1918" s="3" t="str">
        <f>HYPERLINK("https://www.boe.es/gazeta/dias/1831/10/25/pdfs/GMD-1831-131.pdf#page=3","Abrir facsímil")</f>
        <v>Abrir facsímil</v>
      </c>
      <c r="K1918" s="3" t="s">
        <v>58</v>
      </c>
    </row>
    <row r="1919" spans="1:11" ht="42" customHeight="1">
      <c r="A1919" s="2" t="s">
        <v>4294</v>
      </c>
      <c r="B1919" s="2" t="s">
        <v>4294</v>
      </c>
      <c r="C1919" s="2" t="s">
        <v>81</v>
      </c>
      <c r="D1919" s="2" t="s">
        <v>18</v>
      </c>
      <c r="E1919" s="5" t="s">
        <v>729</v>
      </c>
      <c r="F1919" s="3" t="s">
        <v>730</v>
      </c>
      <c r="G1919" s="3" t="s">
        <v>36</v>
      </c>
      <c r="H1919" s="2" t="s">
        <v>56</v>
      </c>
      <c r="I1919" s="2" t="s">
        <v>4341</v>
      </c>
      <c r="J1919" s="3" t="str">
        <f>HYPERLINK("https://www.boe.es/gazeta/dias/1831/11/12/pdfs/GMD-1831-139.pdf#page=1","Abrir facsímil")</f>
        <v>Abrir facsímil</v>
      </c>
      <c r="K1919" s="3" t="s">
        <v>58</v>
      </c>
    </row>
    <row r="1920" spans="1:11" ht="42" customHeight="1">
      <c r="A1920" s="2" t="s">
        <v>4294</v>
      </c>
      <c r="B1920" s="2" t="s">
        <v>4294</v>
      </c>
      <c r="C1920" s="2" t="s">
        <v>40</v>
      </c>
      <c r="D1920" s="2" t="s">
        <v>18</v>
      </c>
      <c r="E1920" s="5" t="s">
        <v>729</v>
      </c>
      <c r="F1920" s="3" t="s">
        <v>730</v>
      </c>
      <c r="G1920" s="3" t="s">
        <v>21</v>
      </c>
      <c r="H1920" s="2" t="s">
        <v>56</v>
      </c>
      <c r="I1920" s="2" t="s">
        <v>4342</v>
      </c>
      <c r="J1920" s="3" t="str">
        <f>HYPERLINK("https://www.boe.es/gazeta/dias/1831/11/12/pdfs/GMD-1831-139.pdf#page=4","Abrir facsímil")</f>
        <v>Abrir facsímil</v>
      </c>
      <c r="K1920" s="3" t="s">
        <v>58</v>
      </c>
    </row>
    <row r="1921" spans="1:11" ht="42" customHeight="1">
      <c r="A1921" s="2" t="s">
        <v>4294</v>
      </c>
      <c r="B1921" s="2" t="s">
        <v>4294</v>
      </c>
      <c r="C1921" s="2" t="s">
        <v>51</v>
      </c>
      <c r="D1921" s="2" t="s">
        <v>52</v>
      </c>
      <c r="E1921" s="5" t="s">
        <v>34</v>
      </c>
      <c r="F1921" s="3" t="s">
        <v>35</v>
      </c>
      <c r="G1921" s="3" t="s">
        <v>55</v>
      </c>
      <c r="H1921" s="2" t="s">
        <v>56</v>
      </c>
      <c r="I1921" s="2" t="s">
        <v>4343</v>
      </c>
      <c r="J1921" s="3" t="str">
        <f>HYPERLINK("https://www.boe.es/gazeta/dias/1831/11/19/pdfs/GMD-1831-142.pdf#page=3","Abrir facsímil")</f>
        <v>Abrir facsímil</v>
      </c>
      <c r="K1921" s="3" t="s">
        <v>58</v>
      </c>
    </row>
    <row r="1922" spans="1:11" ht="42" customHeight="1">
      <c r="A1922" s="2" t="s">
        <v>4294</v>
      </c>
      <c r="B1922" s="2" t="s">
        <v>4294</v>
      </c>
      <c r="C1922" s="2" t="s">
        <v>32</v>
      </c>
      <c r="D1922" s="2" t="s">
        <v>33</v>
      </c>
      <c r="E1922" s="5" t="s">
        <v>956</v>
      </c>
      <c r="F1922" s="3" t="s">
        <v>957</v>
      </c>
      <c r="G1922" s="3" t="s">
        <v>36</v>
      </c>
      <c r="H1922" s="2" t="s">
        <v>56</v>
      </c>
      <c r="I1922" s="2" t="s">
        <v>4344</v>
      </c>
      <c r="J1922" s="3" t="str">
        <f>HYPERLINK("https://www.boe.es/gazeta/dias/1831/11/22/pdfs/GMD-1831-143.pdf#page=1","Abrir facsímil")</f>
        <v>Abrir facsímil</v>
      </c>
      <c r="K1922" s="3" t="s">
        <v>58</v>
      </c>
    </row>
    <row r="1923" spans="1:11" ht="42" customHeight="1">
      <c r="A1923" s="2" t="s">
        <v>4294</v>
      </c>
      <c r="B1923" s="2" t="s">
        <v>4294</v>
      </c>
      <c r="C1923" s="2" t="s">
        <v>32</v>
      </c>
      <c r="D1923" s="2" t="s">
        <v>33</v>
      </c>
      <c r="E1923" s="5" t="s">
        <v>2199</v>
      </c>
      <c r="F1923" s="3" t="s">
        <v>2200</v>
      </c>
      <c r="G1923" s="3" t="s">
        <v>55</v>
      </c>
      <c r="H1923" s="2" t="s">
        <v>56</v>
      </c>
      <c r="I1923" s="2" t="s">
        <v>4345</v>
      </c>
      <c r="J1923" s="3" t="str">
        <f>HYPERLINK("https://www.boe.es/gazeta/dias/1831/11/26/pdfs/GMD-1831-145.pdf#page=3","Abrir facsímil")</f>
        <v>Abrir facsímil</v>
      </c>
      <c r="K1923" s="3" t="s">
        <v>58</v>
      </c>
    </row>
    <row r="1924" spans="1:11" ht="42" customHeight="1">
      <c r="A1924" s="2" t="s">
        <v>4294</v>
      </c>
      <c r="B1924" s="2" t="s">
        <v>4294</v>
      </c>
      <c r="C1924" s="2" t="s">
        <v>32</v>
      </c>
      <c r="D1924" s="2" t="s">
        <v>33</v>
      </c>
      <c r="E1924" s="5" t="s">
        <v>2199</v>
      </c>
      <c r="F1924" s="3" t="s">
        <v>2200</v>
      </c>
      <c r="G1924" s="3" t="s">
        <v>21</v>
      </c>
      <c r="H1924" s="2" t="s">
        <v>56</v>
      </c>
      <c r="I1924" s="2" t="s">
        <v>4346</v>
      </c>
      <c r="J1924" s="3" t="str">
        <f>HYPERLINK("https://www.boe.es/gazeta/dias/1831/11/26/pdfs/GMD-1831-145.pdf#page=4","Abrir facsímil")</f>
        <v>Abrir facsímil</v>
      </c>
      <c r="K1924" s="3" t="s">
        <v>58</v>
      </c>
    </row>
    <row r="1925" spans="1:11" ht="42" customHeight="1">
      <c r="A1925" s="2" t="s">
        <v>4294</v>
      </c>
      <c r="B1925" s="2" t="s">
        <v>4294</v>
      </c>
      <c r="C1925" s="2" t="s">
        <v>51</v>
      </c>
      <c r="D1925" s="2" t="s">
        <v>52</v>
      </c>
      <c r="E1925" s="5" t="s">
        <v>435</v>
      </c>
      <c r="F1925" s="3" t="s">
        <v>436</v>
      </c>
      <c r="G1925" s="3" t="s">
        <v>55</v>
      </c>
      <c r="H1925" s="2" t="s">
        <v>56</v>
      </c>
      <c r="I1925" s="2" t="s">
        <v>4347</v>
      </c>
      <c r="J1925" s="3" t="str">
        <f>HYPERLINK("https://www.boe.es/gazeta/dias/1831/12/01/pdfs/GMD-1831-147.pdf#page=3","Abrir facsímil")</f>
        <v>Abrir facsímil</v>
      </c>
      <c r="K1925" s="3" t="s">
        <v>58</v>
      </c>
    </row>
    <row r="1926" spans="1:11" ht="42" customHeight="1">
      <c r="A1926" s="2" t="s">
        <v>4294</v>
      </c>
      <c r="B1926" s="2" t="s">
        <v>4294</v>
      </c>
      <c r="C1926" s="2" t="s">
        <v>67</v>
      </c>
      <c r="D1926" s="2" t="s">
        <v>18</v>
      </c>
      <c r="E1926" s="5" t="s">
        <v>435</v>
      </c>
      <c r="F1926" s="3" t="s">
        <v>436</v>
      </c>
      <c r="G1926" s="3" t="s">
        <v>21</v>
      </c>
      <c r="H1926" s="2" t="s">
        <v>56</v>
      </c>
      <c r="I1926" s="2" t="s">
        <v>4348</v>
      </c>
      <c r="J1926" s="3" t="str">
        <f>HYPERLINK("https://www.boe.es/gazeta/dias/1831/12/01/pdfs/GMD-1831-147.pdf#page=4","Abrir facsímil")</f>
        <v>Abrir facsímil</v>
      </c>
      <c r="K1926" s="3" t="s">
        <v>58</v>
      </c>
    </row>
    <row r="1927" spans="1:11" ht="42" customHeight="1">
      <c r="A1927" s="2" t="s">
        <v>4294</v>
      </c>
      <c r="B1927" s="2" t="s">
        <v>4294</v>
      </c>
      <c r="C1927" s="2" t="s">
        <v>51</v>
      </c>
      <c r="D1927" s="2" t="s">
        <v>52</v>
      </c>
      <c r="E1927" s="5" t="s">
        <v>1758</v>
      </c>
      <c r="F1927" s="3" t="s">
        <v>1759</v>
      </c>
      <c r="G1927" s="3" t="s">
        <v>36</v>
      </c>
      <c r="H1927" s="2" t="s">
        <v>56</v>
      </c>
      <c r="I1927" s="2" t="s">
        <v>4349</v>
      </c>
      <c r="J1927" s="3" t="str">
        <f>HYPERLINK("https://www.boe.es/gazeta/dias/1831/12/06/pdfs/GMD-1831-149.pdf#page=1","Abrir facsímil")</f>
        <v>Abrir facsímil</v>
      </c>
      <c r="K1927" s="3" t="s">
        <v>58</v>
      </c>
    </row>
    <row r="1928" spans="1:11" ht="42" customHeight="1">
      <c r="A1928" s="2" t="s">
        <v>4294</v>
      </c>
      <c r="B1928" s="2" t="s">
        <v>4294</v>
      </c>
      <c r="C1928" s="2" t="s">
        <v>17</v>
      </c>
      <c r="D1928" s="2" t="s">
        <v>18</v>
      </c>
      <c r="E1928" s="5" t="s">
        <v>146</v>
      </c>
      <c r="F1928" s="3" t="s">
        <v>147</v>
      </c>
      <c r="G1928" s="3" t="s">
        <v>21</v>
      </c>
      <c r="H1928" s="2" t="s">
        <v>56</v>
      </c>
      <c r="I1928" s="2" t="s">
        <v>4350</v>
      </c>
      <c r="J1928" s="3" t="str">
        <f>HYPERLINK("https://www.boe.es/gazeta/dias/1831/12/13/pdfs/GMD-1831-153.pdf#page=4","Abrir facsímil")</f>
        <v>Abrir facsímil</v>
      </c>
      <c r="K1928" s="3" t="s">
        <v>58</v>
      </c>
    </row>
    <row r="1929" spans="1:11" ht="42" customHeight="1">
      <c r="A1929" s="2" t="s">
        <v>4294</v>
      </c>
      <c r="B1929" s="2" t="s">
        <v>4294</v>
      </c>
      <c r="C1929" s="2" t="s">
        <v>40</v>
      </c>
      <c r="D1929" s="2" t="s">
        <v>18</v>
      </c>
      <c r="E1929" s="5" t="s">
        <v>96</v>
      </c>
      <c r="F1929" s="3" t="s">
        <v>97</v>
      </c>
      <c r="G1929" s="3" t="s">
        <v>98</v>
      </c>
      <c r="H1929" s="2" t="s">
        <v>56</v>
      </c>
      <c r="I1929" s="2" t="s">
        <v>4351</v>
      </c>
      <c r="J1929" s="3" t="str">
        <f>HYPERLINK("https://www.boe.es/gazeta/dias/1831/12/22/pdfs/GMD-1831-158.pdf#page=2","Abrir facsímil")</f>
        <v>Abrir facsímil</v>
      </c>
      <c r="K1929" s="3" t="s">
        <v>58</v>
      </c>
    </row>
    <row r="1930" spans="1:11" ht="42" customHeight="1">
      <c r="A1930" s="2" t="s">
        <v>4294</v>
      </c>
      <c r="B1930" s="2" t="s">
        <v>4294</v>
      </c>
      <c r="C1930" s="2" t="s">
        <v>81</v>
      </c>
      <c r="D1930" s="2" t="s">
        <v>18</v>
      </c>
      <c r="E1930" s="5" t="s">
        <v>96</v>
      </c>
      <c r="F1930" s="3" t="s">
        <v>97</v>
      </c>
      <c r="G1930" s="3" t="s">
        <v>55</v>
      </c>
      <c r="H1930" s="2" t="s">
        <v>56</v>
      </c>
      <c r="I1930" s="2" t="s">
        <v>4352</v>
      </c>
      <c r="J1930" s="3" t="str">
        <f>HYPERLINK("https://www.boe.es/gazeta/dias/1831/12/22/pdfs/GMD-1831-158.pdf#page=3","Abrir facsímil")</f>
        <v>Abrir facsímil</v>
      </c>
      <c r="K1930" s="3" t="s">
        <v>58</v>
      </c>
    </row>
    <row r="1931" spans="1:11" ht="42" customHeight="1">
      <c r="A1931" s="2" t="s">
        <v>4353</v>
      </c>
      <c r="B1931" s="2" t="s">
        <v>4354</v>
      </c>
      <c r="C1931" s="2" t="s">
        <v>17</v>
      </c>
      <c r="D1931" s="2" t="s">
        <v>18</v>
      </c>
      <c r="E1931" s="5" t="s">
        <v>72</v>
      </c>
      <c r="F1931" s="3" t="s">
        <v>73</v>
      </c>
      <c r="G1931" s="3" t="s">
        <v>131</v>
      </c>
      <c r="H1931" s="2" t="s">
        <v>56</v>
      </c>
      <c r="I1931" s="2" t="s">
        <v>4355</v>
      </c>
      <c r="J1931" s="3" t="str">
        <f>HYPERLINK("https://www.boe.es/gazeta/dias/1831/07/09/pdfs/GMD-1831-84.pdf#page=6","Abrir facsímil")</f>
        <v>Abrir facsímil</v>
      </c>
      <c r="K1931" s="3" t="s">
        <v>58</v>
      </c>
    </row>
    <row r="1932" spans="1:11" ht="42" customHeight="1">
      <c r="A1932" s="2" t="s">
        <v>4356</v>
      </c>
      <c r="B1932" s="2" t="s">
        <v>4356</v>
      </c>
      <c r="C1932" s="2" t="s">
        <v>32</v>
      </c>
      <c r="D1932" s="2" t="s">
        <v>33</v>
      </c>
      <c r="E1932" s="5" t="s">
        <v>1031</v>
      </c>
      <c r="F1932" s="3" t="s">
        <v>1032</v>
      </c>
      <c r="G1932" s="3" t="s">
        <v>1364</v>
      </c>
      <c r="H1932" s="2" t="s">
        <v>56</v>
      </c>
      <c r="I1932" s="2" t="s">
        <v>4357</v>
      </c>
      <c r="J1932" s="3" t="str">
        <f>HYPERLINK("https://www.boe.es/gazeta/dias/1831/05/10/pdfs/GMD-1831-58.pdf#page=2","Abrir facsímil")</f>
        <v>Abrir facsímil</v>
      </c>
      <c r="K1932" s="3" t="s">
        <v>58</v>
      </c>
    </row>
    <row r="1933" spans="1:11" ht="42" customHeight="1">
      <c r="A1933" s="2" t="s">
        <v>4358</v>
      </c>
      <c r="B1933" s="2" t="s">
        <v>4359</v>
      </c>
      <c r="C1933" s="2" t="s">
        <v>51</v>
      </c>
      <c r="D1933" s="2" t="s">
        <v>52</v>
      </c>
      <c r="E1933" s="5" t="s">
        <v>334</v>
      </c>
      <c r="F1933" s="3" t="s">
        <v>335</v>
      </c>
      <c r="G1933" s="3" t="s">
        <v>21</v>
      </c>
      <c r="H1933" s="2" t="s">
        <v>56</v>
      </c>
      <c r="I1933" s="2" t="s">
        <v>4360</v>
      </c>
      <c r="J1933" s="3" t="str">
        <f>HYPERLINK("https://www.boe.es/gazeta/dias/1831/03/26/pdfs/GMD-1831-39.pdf#page=4","Abrir facsímil")</f>
        <v>Abrir facsímil</v>
      </c>
      <c r="K1933" s="3" t="s">
        <v>58</v>
      </c>
    </row>
    <row r="1934" spans="1:11" ht="42" customHeight="1">
      <c r="A1934" s="2" t="s">
        <v>4361</v>
      </c>
      <c r="B1934" s="2" t="s">
        <v>4361</v>
      </c>
      <c r="C1934" s="2" t="s">
        <v>32</v>
      </c>
      <c r="D1934" s="2" t="s">
        <v>33</v>
      </c>
      <c r="E1934" s="5" t="s">
        <v>46</v>
      </c>
      <c r="F1934" s="3" t="s">
        <v>47</v>
      </c>
      <c r="G1934" s="3" t="s">
        <v>62</v>
      </c>
      <c r="H1934" s="2" t="s">
        <v>56</v>
      </c>
      <c r="I1934" s="2" t="s">
        <v>4362</v>
      </c>
      <c r="J1934" s="3" t="str">
        <f>HYPERLINK("https://www.boe.es/gazeta/dias/1831/09/01/pdfs/GMD-1831-107.pdf#page=2","Abrir facsímil")</f>
        <v>Abrir facsímil</v>
      </c>
      <c r="K1934" s="3" t="s">
        <v>58</v>
      </c>
    </row>
    <row r="1935" spans="1:11" ht="42" customHeight="1">
      <c r="A1935" s="2" t="s">
        <v>4363</v>
      </c>
      <c r="B1935" s="2" t="s">
        <v>4363</v>
      </c>
      <c r="C1935" s="2" t="s">
        <v>17</v>
      </c>
      <c r="D1935" s="2" t="s">
        <v>18</v>
      </c>
      <c r="E1935" s="5" t="s">
        <v>354</v>
      </c>
      <c r="F1935" s="3" t="s">
        <v>355</v>
      </c>
      <c r="G1935" s="3" t="s">
        <v>36</v>
      </c>
      <c r="H1935" s="2" t="s">
        <v>56</v>
      </c>
      <c r="I1935" s="2" t="s">
        <v>4364</v>
      </c>
      <c r="J1935" s="3" t="str">
        <f>HYPERLINK("https://www.boe.es/gazeta/dias/1831/01/08/pdfs/GMD-1831-4.pdf#page=1","Abrir facsímil")</f>
        <v>Abrir facsímil</v>
      </c>
      <c r="K1935" s="3" t="s">
        <v>58</v>
      </c>
    </row>
    <row r="1936" spans="1:11" ht="42" customHeight="1">
      <c r="A1936" s="2" t="s">
        <v>4363</v>
      </c>
      <c r="B1936" s="2" t="s">
        <v>4363</v>
      </c>
      <c r="C1936" s="2" t="s">
        <v>32</v>
      </c>
      <c r="D1936" s="2" t="s">
        <v>33</v>
      </c>
      <c r="E1936" s="5" t="s">
        <v>158</v>
      </c>
      <c r="F1936" s="3" t="s">
        <v>159</v>
      </c>
      <c r="G1936" s="3" t="s">
        <v>62</v>
      </c>
      <c r="H1936" s="2" t="s">
        <v>56</v>
      </c>
      <c r="I1936" s="2" t="s">
        <v>4365</v>
      </c>
      <c r="J1936" s="3" t="str">
        <f>HYPERLINK("https://www.boe.es/gazeta/dias/1831/08/27/pdfs/GMD-1831-105.pdf#page=2","Abrir facsímil")</f>
        <v>Abrir facsímil</v>
      </c>
      <c r="K1936" s="3" t="s">
        <v>58</v>
      </c>
    </row>
    <row r="1937" spans="1:11" ht="42" customHeight="1">
      <c r="A1937" s="2" t="s">
        <v>4366</v>
      </c>
      <c r="B1937" s="2" t="s">
        <v>4367</v>
      </c>
      <c r="C1937" s="2" t="s">
        <v>32</v>
      </c>
      <c r="D1937" s="2" t="s">
        <v>33</v>
      </c>
      <c r="E1937" s="5" t="s">
        <v>334</v>
      </c>
      <c r="F1937" s="3" t="s">
        <v>335</v>
      </c>
      <c r="G1937" s="3" t="s">
        <v>36</v>
      </c>
      <c r="H1937" s="2" t="s">
        <v>56</v>
      </c>
      <c r="I1937" s="2" t="s">
        <v>4368</v>
      </c>
      <c r="J1937" s="3" t="str">
        <f>HYPERLINK("https://www.boe.es/gazeta/dias/1831/03/26/pdfs/GMD-1831-39.pdf#page=1","Abrir facsímil")</f>
        <v>Abrir facsímil</v>
      </c>
      <c r="K1937" s="3" t="s">
        <v>58</v>
      </c>
    </row>
    <row r="1938" spans="1:11" ht="42" customHeight="1">
      <c r="A1938" s="2" t="s">
        <v>4369</v>
      </c>
      <c r="B1938" s="2" t="s">
        <v>4369</v>
      </c>
      <c r="C1938" s="2" t="s">
        <v>51</v>
      </c>
      <c r="D1938" s="2" t="s">
        <v>52</v>
      </c>
      <c r="E1938" s="5" t="s">
        <v>201</v>
      </c>
      <c r="F1938" s="3" t="s">
        <v>202</v>
      </c>
      <c r="G1938" s="3" t="s">
        <v>21</v>
      </c>
      <c r="H1938" s="2" t="s">
        <v>56</v>
      </c>
      <c r="I1938" s="2" t="s">
        <v>4370</v>
      </c>
      <c r="J1938" s="3" t="str">
        <f>HYPERLINK("https://www.boe.es/gazeta/dias/1831/07/23/pdfs/GMD-1831-90.pdf#page=4","Abrir facsímil")</f>
        <v>Abrir facsímil</v>
      </c>
      <c r="K1938" s="3" t="s">
        <v>58</v>
      </c>
    </row>
    <row r="1939" spans="1:11" ht="42" customHeight="1">
      <c r="A1939" s="2" t="s">
        <v>4371</v>
      </c>
      <c r="B1939" s="2" t="s">
        <v>4372</v>
      </c>
      <c r="C1939" s="2" t="s">
        <v>32</v>
      </c>
      <c r="D1939" s="2" t="s">
        <v>33</v>
      </c>
      <c r="E1939" s="5" t="s">
        <v>174</v>
      </c>
      <c r="F1939" s="3" t="s">
        <v>175</v>
      </c>
      <c r="G1939" s="3" t="s">
        <v>21</v>
      </c>
      <c r="H1939" s="2" t="s">
        <v>56</v>
      </c>
      <c r="I1939" s="2" t="s">
        <v>4373</v>
      </c>
      <c r="J1939" s="3" t="str">
        <f>HYPERLINK("https://www.boe.es/gazeta/dias/1831/01/18/pdfs/GMD-1831-8.pdf#page=4","Abrir facsímil")</f>
        <v>Abrir facsímil</v>
      </c>
      <c r="K1939" s="3" t="s">
        <v>58</v>
      </c>
    </row>
    <row r="1940" spans="1:11" ht="42" customHeight="1">
      <c r="A1940" s="2" t="s">
        <v>4374</v>
      </c>
      <c r="B1940" s="2" t="s">
        <v>4375</v>
      </c>
      <c r="C1940" s="2" t="s">
        <v>67</v>
      </c>
      <c r="D1940" s="2" t="s">
        <v>18</v>
      </c>
      <c r="E1940" s="5" t="s">
        <v>105</v>
      </c>
      <c r="F1940" s="3" t="s">
        <v>106</v>
      </c>
      <c r="G1940" s="3" t="s">
        <v>107</v>
      </c>
      <c r="H1940" s="2" t="s">
        <v>56</v>
      </c>
      <c r="I1940" s="2" t="s">
        <v>4376</v>
      </c>
      <c r="J1940" s="3" t="str">
        <f>HYPERLINK("https://www.boe.es/gazeta/dias/1831/07/05/pdfs/GMD-1831-82.pdf#page=4","Abrir facsímil")</f>
        <v>Abrir facsímil</v>
      </c>
      <c r="K1940" s="3" t="s">
        <v>58</v>
      </c>
    </row>
    <row r="1941" spans="1:11" ht="42" customHeight="1">
      <c r="A1941" s="2" t="s">
        <v>4377</v>
      </c>
      <c r="B1941" s="2" t="s">
        <v>4377</v>
      </c>
      <c r="C1941" s="2" t="s">
        <v>17</v>
      </c>
      <c r="D1941" s="2" t="s">
        <v>18</v>
      </c>
      <c r="E1941" s="5" t="s">
        <v>997</v>
      </c>
      <c r="F1941" s="3" t="s">
        <v>998</v>
      </c>
      <c r="G1941" s="3" t="s">
        <v>55</v>
      </c>
      <c r="H1941" s="2" t="s">
        <v>56</v>
      </c>
      <c r="I1941" s="2" t="s">
        <v>4378</v>
      </c>
      <c r="J1941" s="3" t="str">
        <f>HYPERLINK("https://www.boe.es/gazeta/dias/1831/04/14/pdfs/GMD-1831-47.pdf#page=3","Abrir facsímil")</f>
        <v>Abrir facsímil</v>
      </c>
      <c r="K1941" s="3" t="s">
        <v>58</v>
      </c>
    </row>
    <row r="1942" spans="1:11" ht="42" customHeight="1">
      <c r="A1942" s="2" t="s">
        <v>4379</v>
      </c>
      <c r="B1942" s="2" t="s">
        <v>4379</v>
      </c>
      <c r="C1942" s="2" t="s">
        <v>51</v>
      </c>
      <c r="D1942" s="2" t="s">
        <v>52</v>
      </c>
      <c r="E1942" s="5" t="s">
        <v>140</v>
      </c>
      <c r="F1942" s="3" t="s">
        <v>141</v>
      </c>
      <c r="G1942" s="3" t="s">
        <v>21</v>
      </c>
      <c r="H1942" s="2" t="s">
        <v>56</v>
      </c>
      <c r="I1942" s="2" t="s">
        <v>4380</v>
      </c>
      <c r="J1942" s="3" t="str">
        <f>HYPERLINK("https://www.boe.es/gazeta/dias/1831/04/26/pdfs/GMD-1831-52.pdf#page=4","Abrir facsímil")</f>
        <v>Abrir facsímil</v>
      </c>
      <c r="K1942" s="3" t="s">
        <v>58</v>
      </c>
    </row>
    <row r="1943" spans="1:11" ht="42" customHeight="1">
      <c r="A1943" s="2" t="s">
        <v>4379</v>
      </c>
      <c r="B1943" s="2" t="s">
        <v>4379</v>
      </c>
      <c r="C1943" s="2" t="s">
        <v>51</v>
      </c>
      <c r="D1943" s="2" t="s">
        <v>52</v>
      </c>
      <c r="E1943" s="5" t="s">
        <v>342</v>
      </c>
      <c r="F1943" s="3" t="s">
        <v>343</v>
      </c>
      <c r="G1943" s="3" t="s">
        <v>36</v>
      </c>
      <c r="H1943" s="2" t="s">
        <v>56</v>
      </c>
      <c r="I1943" s="2" t="s">
        <v>4381</v>
      </c>
      <c r="J1943" s="3" t="str">
        <f>HYPERLINK("https://www.boe.es/gazeta/dias/1831/11/05/pdfs/GMD-1831-136.pdf#page=1","Abrir facsímil")</f>
        <v>Abrir facsímil</v>
      </c>
      <c r="K1943" s="3" t="s">
        <v>58</v>
      </c>
    </row>
    <row r="1944" spans="1:11" ht="42" customHeight="1">
      <c r="A1944" s="2" t="s">
        <v>4379</v>
      </c>
      <c r="B1944" s="2" t="s">
        <v>4379</v>
      </c>
      <c r="C1944" s="2" t="s">
        <v>51</v>
      </c>
      <c r="D1944" s="2" t="s">
        <v>52</v>
      </c>
      <c r="E1944" s="5" t="s">
        <v>903</v>
      </c>
      <c r="F1944" s="3" t="s">
        <v>904</v>
      </c>
      <c r="G1944" s="3" t="s">
        <v>21</v>
      </c>
      <c r="H1944" s="2" t="s">
        <v>56</v>
      </c>
      <c r="I1944" s="2" t="s">
        <v>4382</v>
      </c>
      <c r="J1944" s="3" t="str">
        <f>HYPERLINK("https://www.boe.es/gazeta/dias/1831/12/10/pdfs/GMD-1831-152.pdf#page=4","Abrir facsímil")</f>
        <v>Abrir facsímil</v>
      </c>
      <c r="K1944" s="3" t="s">
        <v>58</v>
      </c>
    </row>
    <row r="1945" spans="1:11" ht="42" customHeight="1">
      <c r="A1945" s="2" t="s">
        <v>4383</v>
      </c>
      <c r="B1945" s="2" t="s">
        <v>4384</v>
      </c>
      <c r="C1945" s="2" t="s">
        <v>157</v>
      </c>
      <c r="D1945" s="2" t="s">
        <v>18</v>
      </c>
      <c r="E1945" s="5" t="s">
        <v>19</v>
      </c>
      <c r="F1945" s="3" t="s">
        <v>20</v>
      </c>
      <c r="G1945" s="3" t="s">
        <v>76</v>
      </c>
      <c r="H1945" s="2" t="s">
        <v>56</v>
      </c>
      <c r="I1945" s="2" t="s">
        <v>4385</v>
      </c>
      <c r="J1945" s="3" t="str">
        <f>HYPERLINK("https://www.boe.es/gazeta/dias/1831/05/14/pdfs/GMD-1831-60.pdf#page=5","Abrir facsímil")</f>
        <v>Abrir facsímil</v>
      </c>
      <c r="K1945" s="3" t="s">
        <v>58</v>
      </c>
    </row>
    <row r="1946" spans="1:11" ht="42" customHeight="1">
      <c r="A1946" s="2" t="s">
        <v>4386</v>
      </c>
      <c r="B1946" s="2" t="s">
        <v>4387</v>
      </c>
      <c r="C1946" s="2" t="s">
        <v>32</v>
      </c>
      <c r="D1946" s="2" t="s">
        <v>33</v>
      </c>
      <c r="E1946" s="5" t="s">
        <v>245</v>
      </c>
      <c r="F1946" s="3" t="s">
        <v>886</v>
      </c>
      <c r="G1946" s="3" t="s">
        <v>36</v>
      </c>
      <c r="H1946" s="2" t="s">
        <v>56</v>
      </c>
      <c r="I1946" s="2" t="s">
        <v>4388</v>
      </c>
      <c r="J1946" s="3" t="str">
        <f>HYPERLINK("https://www.boe.es/gazeta/dias/1831/03/12/pdfs/GMD-1831-32.pdf#page=1","Abrir facsímil")</f>
        <v>Abrir facsímil</v>
      </c>
      <c r="K1946" s="3" t="s">
        <v>58</v>
      </c>
    </row>
    <row r="1947" spans="1:11" ht="42" customHeight="1">
      <c r="A1947" s="2" t="s">
        <v>4389</v>
      </c>
      <c r="B1947" s="2" t="s">
        <v>4389</v>
      </c>
      <c r="C1947" s="2" t="s">
        <v>17</v>
      </c>
      <c r="D1947" s="2" t="s">
        <v>18</v>
      </c>
      <c r="E1947" s="5" t="s">
        <v>400</v>
      </c>
      <c r="F1947" s="3" t="s">
        <v>401</v>
      </c>
      <c r="G1947" s="3" t="s">
        <v>62</v>
      </c>
      <c r="H1947" s="2" t="s">
        <v>56</v>
      </c>
      <c r="I1947" s="2" t="s">
        <v>4390</v>
      </c>
      <c r="J1947" s="3" t="str">
        <f>HYPERLINK("https://www.boe.es/gazeta/dias/1831/11/01/pdfs/GMD-1831-134.pdf#page=2","Abrir facsímil")</f>
        <v>Abrir facsímil</v>
      </c>
      <c r="K1947" s="3" t="s">
        <v>58</v>
      </c>
    </row>
    <row r="1948" spans="1:11" ht="42" customHeight="1">
      <c r="A1948" s="2" t="s">
        <v>4391</v>
      </c>
      <c r="B1948" s="2" t="s">
        <v>4391</v>
      </c>
      <c r="C1948" s="2" t="s">
        <v>32</v>
      </c>
      <c r="D1948" s="2" t="s">
        <v>33</v>
      </c>
      <c r="E1948" s="5" t="s">
        <v>1225</v>
      </c>
      <c r="F1948" s="3" t="s">
        <v>1226</v>
      </c>
      <c r="G1948" s="3" t="s">
        <v>62</v>
      </c>
      <c r="H1948" s="2" t="s">
        <v>56</v>
      </c>
      <c r="I1948" s="2" t="s">
        <v>4392</v>
      </c>
      <c r="J1948" s="3" t="str">
        <f>HYPERLINK("https://www.boe.es/gazeta/dias/1831/05/24/pdfs/GMD-1831-64.pdf#page=2","Abrir facsímil")</f>
        <v>Abrir facsímil</v>
      </c>
      <c r="K1948" s="3" t="s">
        <v>58</v>
      </c>
    </row>
    <row r="1949" spans="1:11" ht="42" customHeight="1">
      <c r="A1949" s="2" t="s">
        <v>4393</v>
      </c>
      <c r="B1949" s="2" t="s">
        <v>4393</v>
      </c>
      <c r="C1949" s="2" t="s">
        <v>51</v>
      </c>
      <c r="D1949" s="2" t="s">
        <v>52</v>
      </c>
      <c r="E1949" s="5" t="s">
        <v>613</v>
      </c>
      <c r="F1949" s="3" t="s">
        <v>614</v>
      </c>
      <c r="G1949" s="3" t="s">
        <v>21</v>
      </c>
      <c r="H1949" s="2" t="s">
        <v>56</v>
      </c>
      <c r="I1949" s="2" t="s">
        <v>4394</v>
      </c>
      <c r="J1949" s="3" t="str">
        <f>HYPERLINK("https://www.boe.es/gazeta/dias/1831/06/21/pdfs/GMD-1831-76.pdf#page=4","Abrir facsímil")</f>
        <v>Abrir facsímil</v>
      </c>
      <c r="K1949" s="3" t="s">
        <v>58</v>
      </c>
    </row>
    <row r="1950" spans="1:11" ht="42" customHeight="1">
      <c r="A1950" s="2" t="s">
        <v>4393</v>
      </c>
      <c r="B1950" s="2" t="s">
        <v>4393</v>
      </c>
      <c r="C1950" s="2" t="s">
        <v>32</v>
      </c>
      <c r="D1950" s="2" t="s">
        <v>33</v>
      </c>
      <c r="E1950" s="5" t="s">
        <v>725</v>
      </c>
      <c r="F1950" s="3" t="s">
        <v>726</v>
      </c>
      <c r="G1950" s="3" t="s">
        <v>606</v>
      </c>
      <c r="H1950" s="2" t="s">
        <v>56</v>
      </c>
      <c r="I1950" s="2" t="s">
        <v>4395</v>
      </c>
      <c r="J1950" s="3" t="str">
        <f>HYPERLINK("https://www.boe.es/gazeta/dias/1831/07/30/pdfs/GMD-1831-93.pdf#page=8","Abrir facsímil")</f>
        <v>Abrir facsímil</v>
      </c>
      <c r="K1950" s="3" t="s">
        <v>58</v>
      </c>
    </row>
    <row r="1951" spans="1:11" ht="42" customHeight="1">
      <c r="A1951" s="2" t="s">
        <v>4396</v>
      </c>
      <c r="B1951" s="2" t="s">
        <v>4397</v>
      </c>
      <c r="C1951" s="2" t="s">
        <v>17</v>
      </c>
      <c r="D1951" s="2" t="s">
        <v>18</v>
      </c>
      <c r="E1951" s="5" t="s">
        <v>903</v>
      </c>
      <c r="F1951" s="3" t="s">
        <v>904</v>
      </c>
      <c r="G1951" s="3" t="s">
        <v>36</v>
      </c>
      <c r="H1951" s="2" t="s">
        <v>56</v>
      </c>
      <c r="I1951" s="2" t="s">
        <v>4398</v>
      </c>
      <c r="J1951" s="3" t="str">
        <f>HYPERLINK("https://www.boe.es/gazeta/dias/1831/12/10/pdfs/GMD-1831-152.pdf#page=1","Abrir facsímil")</f>
        <v>Abrir facsímil</v>
      </c>
      <c r="K1951" s="3" t="s">
        <v>58</v>
      </c>
    </row>
    <row r="1952" spans="1:11" ht="42" customHeight="1">
      <c r="A1952" s="2" t="s">
        <v>4399</v>
      </c>
      <c r="B1952" s="2" t="s">
        <v>4400</v>
      </c>
      <c r="C1952" s="2" t="s">
        <v>32</v>
      </c>
      <c r="D1952" s="2" t="s">
        <v>33</v>
      </c>
      <c r="E1952" s="5" t="s">
        <v>471</v>
      </c>
      <c r="F1952" s="3" t="s">
        <v>472</v>
      </c>
      <c r="G1952" s="3" t="s">
        <v>36</v>
      </c>
      <c r="H1952" s="2" t="s">
        <v>56</v>
      </c>
      <c r="I1952" s="2" t="s">
        <v>4401</v>
      </c>
      <c r="J1952" s="3" t="str">
        <f>HYPERLINK("https://www.boe.es/gazeta/dias/1831/05/12/pdfs/GMD-1831-59.pdf#page=1","Abrir facsímil")</f>
        <v>Abrir facsímil</v>
      </c>
      <c r="K1952" s="3" t="s">
        <v>58</v>
      </c>
    </row>
    <row r="1953" spans="1:11" ht="42" customHeight="1">
      <c r="A1953" s="2" t="s">
        <v>4402</v>
      </c>
      <c r="B1953" s="2" t="s">
        <v>4402</v>
      </c>
      <c r="C1953" s="2" t="s">
        <v>32</v>
      </c>
      <c r="D1953" s="2" t="s">
        <v>33</v>
      </c>
      <c r="E1953" s="5" t="s">
        <v>643</v>
      </c>
      <c r="F1953" s="3" t="s">
        <v>644</v>
      </c>
      <c r="G1953" s="3" t="s">
        <v>55</v>
      </c>
      <c r="H1953" s="2" t="s">
        <v>56</v>
      </c>
      <c r="I1953" s="2" t="s">
        <v>4403</v>
      </c>
      <c r="J1953" s="3" t="str">
        <f>HYPERLINK("https://www.boe.es/gazeta/dias/1831/05/05/pdfs/GMD-1831-56.pdf#page=3","Abrir facsímil")</f>
        <v>Abrir facsímil</v>
      </c>
      <c r="K1953" s="3" t="s">
        <v>58</v>
      </c>
    </row>
    <row r="1954" spans="1:11" ht="42" customHeight="1">
      <c r="A1954" s="2" t="s">
        <v>4404</v>
      </c>
      <c r="B1954" s="2" t="s">
        <v>4405</v>
      </c>
      <c r="C1954" s="2" t="s">
        <v>51</v>
      </c>
      <c r="D1954" s="2" t="s">
        <v>52</v>
      </c>
      <c r="E1954" s="5" t="s">
        <v>53</v>
      </c>
      <c r="F1954" s="3" t="s">
        <v>54</v>
      </c>
      <c r="G1954" s="3" t="s">
        <v>55</v>
      </c>
      <c r="H1954" s="2" t="s">
        <v>56</v>
      </c>
      <c r="I1954" s="2" t="s">
        <v>4406</v>
      </c>
      <c r="J1954" s="3" t="str">
        <f>HYPERLINK("https://www.boe.es/gazeta/dias/1831/10/29/pdfs/GMD-1831-133.pdf#page=3","Abrir facsímil")</f>
        <v>Abrir facsímil</v>
      </c>
      <c r="K1954" s="3" t="s">
        <v>58</v>
      </c>
    </row>
    <row r="1955" spans="1:11" ht="42" customHeight="1">
      <c r="A1955" s="2" t="s">
        <v>4407</v>
      </c>
      <c r="B1955" s="2" t="s">
        <v>4408</v>
      </c>
      <c r="C1955" s="2" t="s">
        <v>67</v>
      </c>
      <c r="D1955" s="2" t="s">
        <v>18</v>
      </c>
      <c r="E1955" s="5" t="s">
        <v>334</v>
      </c>
      <c r="F1955" s="3" t="s">
        <v>335</v>
      </c>
      <c r="G1955" s="3" t="s">
        <v>21</v>
      </c>
      <c r="H1955" s="2" t="s">
        <v>56</v>
      </c>
      <c r="I1955" s="2" t="s">
        <v>4409</v>
      </c>
      <c r="J1955" s="3" t="str">
        <f>HYPERLINK("https://www.boe.es/gazeta/dias/1831/03/26/pdfs/GMD-1831-39.pdf#page=4","Abrir facsímil")</f>
        <v>Abrir facsímil</v>
      </c>
      <c r="K1955" s="3" t="s">
        <v>58</v>
      </c>
    </row>
    <row r="1956" spans="1:11" ht="42" customHeight="1">
      <c r="A1956" s="2" t="s">
        <v>4410</v>
      </c>
      <c r="B1956" s="2" t="s">
        <v>4410</v>
      </c>
      <c r="C1956" s="2" t="s">
        <v>32</v>
      </c>
      <c r="D1956" s="2" t="s">
        <v>33</v>
      </c>
      <c r="E1956" s="5" t="s">
        <v>733</v>
      </c>
      <c r="F1956" s="3" t="s">
        <v>734</v>
      </c>
      <c r="G1956" s="3" t="s">
        <v>62</v>
      </c>
      <c r="H1956" s="2" t="s">
        <v>56</v>
      </c>
      <c r="I1956" s="2" t="s">
        <v>4411</v>
      </c>
      <c r="J1956" s="3" t="str">
        <f>HYPERLINK("https://www.boe.es/gazeta/dias/1831/05/26/pdfs/GMD-1831-65.pdf#page=2","Abrir facsímil")</f>
        <v>Abrir facsímil</v>
      </c>
      <c r="K1956" s="3" t="s">
        <v>58</v>
      </c>
    </row>
    <row r="1957" spans="1:11" ht="42" customHeight="1">
      <c r="A1957" s="2" t="s">
        <v>4412</v>
      </c>
      <c r="B1957" s="2" t="s">
        <v>4413</v>
      </c>
      <c r="C1957" s="2" t="s">
        <v>157</v>
      </c>
      <c r="D1957" s="2" t="s">
        <v>18</v>
      </c>
      <c r="E1957" s="5" t="s">
        <v>374</v>
      </c>
      <c r="F1957" s="3" t="s">
        <v>375</v>
      </c>
      <c r="G1957" s="3" t="s">
        <v>131</v>
      </c>
      <c r="H1957" s="2" t="s">
        <v>56</v>
      </c>
      <c r="I1957" s="2" t="s">
        <v>4414</v>
      </c>
      <c r="J1957" s="3" t="str">
        <f>HYPERLINK("https://www.boe.es/gazeta/dias/1831/10/11/pdfs/GMD-1831-125.pdf#page=6","Abrir facsímil")</f>
        <v>Abrir facsímil</v>
      </c>
      <c r="K1957" s="3" t="s">
        <v>58</v>
      </c>
    </row>
    <row r="1958" spans="1:11" ht="42" customHeight="1">
      <c r="A1958" s="2" t="s">
        <v>4415</v>
      </c>
      <c r="B1958" s="2" t="s">
        <v>4416</v>
      </c>
      <c r="C1958" s="2" t="s">
        <v>17</v>
      </c>
      <c r="D1958" s="2" t="s">
        <v>18</v>
      </c>
      <c r="E1958" s="5" t="s">
        <v>845</v>
      </c>
      <c r="F1958" s="3" t="s">
        <v>846</v>
      </c>
      <c r="G1958" s="3" t="s">
        <v>847</v>
      </c>
      <c r="H1958" s="2" t="s">
        <v>56</v>
      </c>
      <c r="I1958" s="2" t="s">
        <v>4417</v>
      </c>
      <c r="J1958" s="3" t="str">
        <f>HYPERLINK("https://www.boe.es/gazeta/dias/1831/07/12/pdfs/GMD-1831-85.pdf#page=4","Abrir facsímil")</f>
        <v>Abrir facsímil</v>
      </c>
      <c r="K1958" s="3" t="s">
        <v>58</v>
      </c>
    </row>
    <row r="1959" spans="1:11" ht="42" customHeight="1">
      <c r="A1959" s="2" t="s">
        <v>4418</v>
      </c>
      <c r="B1959" s="2" t="s">
        <v>4419</v>
      </c>
      <c r="C1959" s="2" t="s">
        <v>67</v>
      </c>
      <c r="D1959" s="2" t="s">
        <v>18</v>
      </c>
      <c r="E1959" s="5" t="s">
        <v>85</v>
      </c>
      <c r="F1959" s="3" t="s">
        <v>86</v>
      </c>
      <c r="G1959" s="3" t="s">
        <v>21</v>
      </c>
      <c r="H1959" s="2" t="s">
        <v>22</v>
      </c>
      <c r="I1959" s="2" t="s">
        <v>4420</v>
      </c>
      <c r="J1959" s="3" t="str">
        <f>HYPERLINK("https://www.boe.es/gazeta/dias/1831/09/20/pdfs/GMD-1831-116.pdf#page=4","Abrir facsímil")</f>
        <v>Abrir facsímil</v>
      </c>
      <c r="K1959" s="3" t="s">
        <v>24</v>
      </c>
    </row>
    <row r="1960" spans="1:11" ht="42" customHeight="1">
      <c r="A1960" s="2" t="s">
        <v>4421</v>
      </c>
      <c r="B1960" s="2" t="s">
        <v>4422</v>
      </c>
      <c r="C1960" s="2" t="s">
        <v>51</v>
      </c>
      <c r="D1960" s="2" t="s">
        <v>52</v>
      </c>
      <c r="E1960" s="5" t="s">
        <v>334</v>
      </c>
      <c r="F1960" s="3" t="s">
        <v>335</v>
      </c>
      <c r="G1960" s="3" t="s">
        <v>21</v>
      </c>
      <c r="H1960" s="2" t="s">
        <v>56</v>
      </c>
      <c r="I1960" s="2" t="s">
        <v>4423</v>
      </c>
      <c r="J1960" s="3" t="str">
        <f>HYPERLINK("https://www.boe.es/gazeta/dias/1831/03/26/pdfs/GMD-1831-39.pdf#page=4","Abrir facsímil")</f>
        <v>Abrir facsímil</v>
      </c>
      <c r="K1960" s="3" t="s">
        <v>58</v>
      </c>
    </row>
    <row r="1961" spans="1:11" ht="42" customHeight="1">
      <c r="A1961" s="2" t="s">
        <v>4424</v>
      </c>
      <c r="B1961" s="2" t="s">
        <v>4425</v>
      </c>
      <c r="C1961" s="2" t="s">
        <v>51</v>
      </c>
      <c r="D1961" s="2" t="s">
        <v>52</v>
      </c>
      <c r="E1961" s="5" t="s">
        <v>46</v>
      </c>
      <c r="F1961" s="3" t="s">
        <v>47</v>
      </c>
      <c r="G1961" s="3" t="s">
        <v>21</v>
      </c>
      <c r="H1961" s="2" t="s">
        <v>56</v>
      </c>
      <c r="I1961" s="2" t="s">
        <v>4426</v>
      </c>
      <c r="J1961" s="3" t="str">
        <f>HYPERLINK("https://www.boe.es/gazeta/dias/1831/09/01/pdfs/GMD-1831-107.pdf#page=4","Abrir facsímil")</f>
        <v>Abrir facsímil</v>
      </c>
      <c r="K1961" s="3" t="s">
        <v>58</v>
      </c>
    </row>
    <row r="1962" spans="1:11" ht="42" customHeight="1">
      <c r="A1962" s="2" t="s">
        <v>4427</v>
      </c>
      <c r="B1962" s="2" t="s">
        <v>4428</v>
      </c>
      <c r="C1962" s="2" t="s">
        <v>67</v>
      </c>
      <c r="D1962" s="2" t="s">
        <v>18</v>
      </c>
      <c r="E1962" s="5" t="s">
        <v>670</v>
      </c>
      <c r="F1962" s="3" t="s">
        <v>671</v>
      </c>
      <c r="G1962" s="3" t="s">
        <v>606</v>
      </c>
      <c r="H1962" s="2" t="s">
        <v>56</v>
      </c>
      <c r="I1962" s="2" t="s">
        <v>4429</v>
      </c>
      <c r="J1962" s="3" t="str">
        <f>HYPERLINK("https://www.boe.es/gazeta/dias/1831/06/09/pdfs/GMD-1831-71.pdf#page=8","Abrir facsímil")</f>
        <v>Abrir facsímil</v>
      </c>
      <c r="K1962" s="3" t="s">
        <v>58</v>
      </c>
    </row>
    <row r="1963" spans="1:11" ht="42" customHeight="1">
      <c r="A1963" s="2" t="s">
        <v>4430</v>
      </c>
      <c r="B1963" s="2" t="s">
        <v>4431</v>
      </c>
      <c r="C1963" s="2" t="s">
        <v>32</v>
      </c>
      <c r="D1963" s="2" t="s">
        <v>33</v>
      </c>
      <c r="E1963" s="5" t="s">
        <v>913</v>
      </c>
      <c r="F1963" s="3" t="s">
        <v>914</v>
      </c>
      <c r="G1963" s="3" t="s">
        <v>36</v>
      </c>
      <c r="H1963" s="2" t="s">
        <v>56</v>
      </c>
      <c r="I1963" s="2" t="s">
        <v>4432</v>
      </c>
      <c r="J1963" s="3" t="str">
        <f>HYPERLINK("https://www.boe.es/gazeta/dias/1831/12/03/pdfs/GMD-1831-148.pdf#page=1","Abrir facsímil")</f>
        <v>Abrir facsímil</v>
      </c>
      <c r="K1963" s="3" t="s">
        <v>58</v>
      </c>
    </row>
    <row r="1964" spans="1:11" ht="42" customHeight="1">
      <c r="A1964" s="2" t="s">
        <v>4433</v>
      </c>
      <c r="B1964" s="2" t="s">
        <v>4434</v>
      </c>
      <c r="C1964" s="2" t="s">
        <v>655</v>
      </c>
      <c r="D1964" s="2" t="s">
        <v>18</v>
      </c>
      <c r="E1964" s="5" t="s">
        <v>181</v>
      </c>
      <c r="F1964" s="3" t="s">
        <v>182</v>
      </c>
      <c r="G1964" s="3" t="s">
        <v>21</v>
      </c>
      <c r="H1964" s="2" t="s">
        <v>56</v>
      </c>
      <c r="I1964" s="2" t="s">
        <v>4435</v>
      </c>
      <c r="J1964" s="3" t="str">
        <f>HYPERLINK("https://www.boe.es/gazeta/dias/1831/09/13/pdfs/GMD-1831-113.pdf#page=4","Abrir facsímil")</f>
        <v>Abrir facsímil</v>
      </c>
      <c r="K1964" s="3" t="s">
        <v>58</v>
      </c>
    </row>
    <row r="1965" spans="1:11" ht="42" customHeight="1">
      <c r="A1965" s="2" t="s">
        <v>4436</v>
      </c>
      <c r="B1965" s="2" t="s">
        <v>4437</v>
      </c>
      <c r="C1965" s="2" t="s">
        <v>32</v>
      </c>
      <c r="D1965" s="2" t="s">
        <v>33</v>
      </c>
      <c r="E1965" s="5" t="s">
        <v>1356</v>
      </c>
      <c r="F1965" s="3" t="s">
        <v>1357</v>
      </c>
      <c r="G1965" s="3" t="s">
        <v>36</v>
      </c>
      <c r="H1965" s="2" t="s">
        <v>56</v>
      </c>
      <c r="I1965" s="2" t="s">
        <v>4438</v>
      </c>
      <c r="J1965" s="3" t="str">
        <f>HYPERLINK("https://www.boe.es/gazeta/dias/1831/03/19/pdfs/GMD-1831-36.pdf#page=1","Abrir facsímil")</f>
        <v>Abrir facsímil</v>
      </c>
      <c r="K1965" s="3" t="s">
        <v>58</v>
      </c>
    </row>
    <row r="1966" spans="1:11" ht="42" customHeight="1">
      <c r="A1966" s="2" t="s">
        <v>4439</v>
      </c>
      <c r="B1966" s="2" t="s">
        <v>4440</v>
      </c>
      <c r="C1966" s="2" t="s">
        <v>32</v>
      </c>
      <c r="D1966" s="2" t="s">
        <v>33</v>
      </c>
      <c r="E1966" s="5" t="s">
        <v>374</v>
      </c>
      <c r="F1966" s="3" t="s">
        <v>375</v>
      </c>
      <c r="G1966" s="3" t="s">
        <v>131</v>
      </c>
      <c r="H1966" s="2" t="s">
        <v>56</v>
      </c>
      <c r="I1966" s="2" t="s">
        <v>4441</v>
      </c>
      <c r="J1966" s="3" t="str">
        <f>HYPERLINK("https://www.boe.es/gazeta/dias/1831/10/11/pdfs/GMD-1831-125.pdf#page=6","Abrir facsímil")</f>
        <v>Abrir facsímil</v>
      </c>
      <c r="K1966" s="3" t="s">
        <v>58</v>
      </c>
    </row>
    <row r="1967" spans="1:11" ht="42" customHeight="1">
      <c r="A1967" s="2" t="s">
        <v>4442</v>
      </c>
      <c r="B1967" s="2" t="s">
        <v>4442</v>
      </c>
      <c r="C1967" s="2" t="s">
        <v>32</v>
      </c>
      <c r="D1967" s="2" t="s">
        <v>33</v>
      </c>
      <c r="E1967" s="5" t="s">
        <v>342</v>
      </c>
      <c r="F1967" s="3" t="s">
        <v>343</v>
      </c>
      <c r="G1967" s="3" t="s">
        <v>36</v>
      </c>
      <c r="H1967" s="2" t="s">
        <v>56</v>
      </c>
      <c r="I1967" s="2" t="s">
        <v>4443</v>
      </c>
      <c r="J1967" s="3" t="str">
        <f>HYPERLINK("https://www.boe.es/gazeta/dias/1831/11/05/pdfs/GMD-1831-136.pdf#page=1","Abrir facsímil")</f>
        <v>Abrir facsímil</v>
      </c>
      <c r="K1967" s="3" t="s">
        <v>58</v>
      </c>
    </row>
    <row r="1968" spans="1:11" ht="42" customHeight="1">
      <c r="A1968" s="2" t="s">
        <v>4444</v>
      </c>
      <c r="B1968" s="2" t="s">
        <v>4445</v>
      </c>
      <c r="C1968" s="2" t="s">
        <v>655</v>
      </c>
      <c r="D1968" s="2" t="s">
        <v>18</v>
      </c>
      <c r="E1968" s="5" t="s">
        <v>105</v>
      </c>
      <c r="F1968" s="3" t="s">
        <v>106</v>
      </c>
      <c r="G1968" s="3" t="s">
        <v>107</v>
      </c>
      <c r="H1968" s="2" t="s">
        <v>56</v>
      </c>
      <c r="I1968" s="2" t="s">
        <v>4446</v>
      </c>
      <c r="J1968" s="3" t="str">
        <f>HYPERLINK("https://www.boe.es/gazeta/dias/1831/07/05/pdfs/GMD-1831-82.pdf#page=4","Abrir facsímil")</f>
        <v>Abrir facsímil</v>
      </c>
      <c r="K1968" s="3" t="s">
        <v>58</v>
      </c>
    </row>
    <row r="1969" spans="1:11" ht="42" customHeight="1">
      <c r="A1969" s="2" t="s">
        <v>4447</v>
      </c>
      <c r="B1969" s="2" t="s">
        <v>4448</v>
      </c>
      <c r="C1969" s="2" t="s">
        <v>32</v>
      </c>
      <c r="D1969" s="2" t="s">
        <v>33</v>
      </c>
      <c r="E1969" s="5" t="s">
        <v>105</v>
      </c>
      <c r="F1969" s="3" t="s">
        <v>106</v>
      </c>
      <c r="G1969" s="3" t="s">
        <v>107</v>
      </c>
      <c r="H1969" s="2" t="s">
        <v>56</v>
      </c>
      <c r="I1969" s="2" t="s">
        <v>4449</v>
      </c>
      <c r="J1969" s="3" t="str">
        <f>HYPERLINK("https://www.boe.es/gazeta/dias/1831/07/05/pdfs/GMD-1831-82.pdf#page=4","Abrir facsímil")</f>
        <v>Abrir facsímil</v>
      </c>
      <c r="K1969" s="3" t="s">
        <v>58</v>
      </c>
    </row>
    <row r="1970" spans="1:11" ht="42" customHeight="1">
      <c r="A1970" s="2" t="s">
        <v>4450</v>
      </c>
      <c r="B1970" s="2" t="s">
        <v>4451</v>
      </c>
      <c r="C1970" s="2" t="s">
        <v>32</v>
      </c>
      <c r="D1970" s="2" t="s">
        <v>33</v>
      </c>
      <c r="E1970" s="5" t="s">
        <v>729</v>
      </c>
      <c r="F1970" s="3" t="s">
        <v>730</v>
      </c>
      <c r="G1970" s="3" t="s">
        <v>21</v>
      </c>
      <c r="H1970" s="2" t="s">
        <v>56</v>
      </c>
      <c r="I1970" s="2" t="s">
        <v>4452</v>
      </c>
      <c r="J1970" s="3" t="str">
        <f>HYPERLINK("https://www.boe.es/gazeta/dias/1831/11/12/pdfs/GMD-1831-139.pdf#page=4","Abrir facsímil")</f>
        <v>Abrir facsímil</v>
      </c>
      <c r="K1970" s="3" t="s">
        <v>58</v>
      </c>
    </row>
    <row r="1971" spans="1:11" ht="42" customHeight="1">
      <c r="A1971" s="2" t="s">
        <v>4453</v>
      </c>
      <c r="B1971" s="2" t="s">
        <v>4454</v>
      </c>
      <c r="C1971" s="2" t="s">
        <v>157</v>
      </c>
      <c r="D1971" s="2" t="s">
        <v>18</v>
      </c>
      <c r="E1971" s="5" t="s">
        <v>374</v>
      </c>
      <c r="F1971" s="3" t="s">
        <v>375</v>
      </c>
      <c r="G1971" s="3" t="s">
        <v>131</v>
      </c>
      <c r="H1971" s="2" t="s">
        <v>56</v>
      </c>
      <c r="I1971" s="2" t="s">
        <v>4455</v>
      </c>
      <c r="J1971" s="3" t="str">
        <f>HYPERLINK("https://www.boe.es/gazeta/dias/1831/10/11/pdfs/GMD-1831-125.pdf#page=6","Abrir facsímil")</f>
        <v>Abrir facsímil</v>
      </c>
      <c r="K1971" s="3" t="s">
        <v>58</v>
      </c>
    </row>
    <row r="1972" spans="1:11" ht="42" customHeight="1">
      <c r="A1972" s="2" t="s">
        <v>4456</v>
      </c>
      <c r="B1972" s="2" t="s">
        <v>4457</v>
      </c>
      <c r="C1972" s="2" t="s">
        <v>32</v>
      </c>
      <c r="D1972" s="2" t="s">
        <v>33</v>
      </c>
      <c r="E1972" s="5" t="s">
        <v>795</v>
      </c>
      <c r="F1972" s="3" t="s">
        <v>796</v>
      </c>
      <c r="G1972" s="3" t="s">
        <v>1297</v>
      </c>
      <c r="H1972" s="2" t="s">
        <v>56</v>
      </c>
      <c r="I1972" s="2" t="s">
        <v>4458</v>
      </c>
      <c r="J1972" s="3" t="str">
        <f>HYPERLINK("https://www.boe.es/gazeta/dias/1831/07/02/pdfs/GMD-1831-81.pdf#page=8","Abrir facsímil")</f>
        <v>Abrir facsímil</v>
      </c>
      <c r="K1972" s="3" t="s">
        <v>58</v>
      </c>
    </row>
    <row r="1973" spans="1:11" ht="42" customHeight="1">
      <c r="A1973" s="2" t="s">
        <v>4459</v>
      </c>
      <c r="B1973" s="2" t="s">
        <v>4460</v>
      </c>
      <c r="C1973" s="2" t="s">
        <v>67</v>
      </c>
      <c r="D1973" s="2" t="s">
        <v>18</v>
      </c>
      <c r="E1973" s="5" t="s">
        <v>480</v>
      </c>
      <c r="F1973" s="3" t="s">
        <v>481</v>
      </c>
      <c r="G1973" s="3" t="s">
        <v>21</v>
      </c>
      <c r="H1973" s="2" t="s">
        <v>56</v>
      </c>
      <c r="I1973" s="2" t="s">
        <v>4461</v>
      </c>
      <c r="J1973" s="3" t="str">
        <f>HYPERLINK("https://www.boe.es/gazeta/dias/1831/07/21/pdfs/GMD-1831-89.pdf#page=4","Abrir facsímil")</f>
        <v>Abrir facsímil</v>
      </c>
      <c r="K1973" s="3" t="s">
        <v>58</v>
      </c>
    </row>
    <row r="1974" spans="1:11" ht="42" customHeight="1">
      <c r="A1974" s="2" t="s">
        <v>4462</v>
      </c>
      <c r="B1974" s="2" t="s">
        <v>4463</v>
      </c>
      <c r="C1974" s="2" t="s">
        <v>32</v>
      </c>
      <c r="D1974" s="2" t="s">
        <v>33</v>
      </c>
      <c r="E1974" s="5" t="s">
        <v>27</v>
      </c>
      <c r="F1974" s="3" t="s">
        <v>28</v>
      </c>
      <c r="G1974" s="3" t="s">
        <v>21</v>
      </c>
      <c r="H1974" s="2" t="s">
        <v>56</v>
      </c>
      <c r="I1974" s="2" t="s">
        <v>4464</v>
      </c>
      <c r="J1974" s="3" t="str">
        <f>HYPERLINK("https://www.boe.es/gazeta/dias/1831/05/31/pdfs/GMD-1831-67.pdf#page=4","Abrir facsímil")</f>
        <v>Abrir facsímil</v>
      </c>
      <c r="K1974" s="3" t="s">
        <v>58</v>
      </c>
    </row>
    <row r="1975" spans="1:11" ht="42" customHeight="1">
      <c r="A1975" s="2" t="s">
        <v>4465</v>
      </c>
      <c r="B1975" s="2" t="s">
        <v>4465</v>
      </c>
      <c r="C1975" s="2" t="s">
        <v>32</v>
      </c>
      <c r="D1975" s="2" t="s">
        <v>33</v>
      </c>
      <c r="E1975" s="5" t="s">
        <v>276</v>
      </c>
      <c r="F1975" s="3" t="s">
        <v>277</v>
      </c>
      <c r="G1975" s="3" t="s">
        <v>36</v>
      </c>
      <c r="H1975" s="2" t="s">
        <v>56</v>
      </c>
      <c r="I1975" s="2" t="s">
        <v>4466</v>
      </c>
      <c r="J1975" s="3" t="str">
        <f>HYPERLINK("https://www.boe.es/gazeta/dias/1831/10/13/pdfs/GMD-1831-126.pdf#page=1","Abrir facsímil")</f>
        <v>Abrir facsímil</v>
      </c>
      <c r="K1975" s="3" t="s">
        <v>58</v>
      </c>
    </row>
    <row r="1976" spans="1:11" ht="42" customHeight="1">
      <c r="A1976" s="2" t="s">
        <v>4467</v>
      </c>
      <c r="B1976" s="2" t="s">
        <v>4468</v>
      </c>
      <c r="C1976" s="2" t="s">
        <v>32</v>
      </c>
      <c r="D1976" s="2" t="s">
        <v>33</v>
      </c>
      <c r="E1976" s="5" t="s">
        <v>471</v>
      </c>
      <c r="F1976" s="3" t="s">
        <v>472</v>
      </c>
      <c r="G1976" s="3" t="s">
        <v>21</v>
      </c>
      <c r="H1976" s="2" t="s">
        <v>56</v>
      </c>
      <c r="I1976" s="2" t="s">
        <v>4469</v>
      </c>
      <c r="J1976" s="3" t="str">
        <f>HYPERLINK("https://www.boe.es/gazeta/dias/1831/05/12/pdfs/GMD-1831-59.pdf#page=4","Abrir facsímil")</f>
        <v>Abrir facsímil</v>
      </c>
      <c r="K1976" s="3" t="s">
        <v>58</v>
      </c>
    </row>
    <row r="1977" spans="1:11" ht="42" customHeight="1">
      <c r="A1977" s="2" t="s">
        <v>4467</v>
      </c>
      <c r="B1977" s="2" t="s">
        <v>4468</v>
      </c>
      <c r="C1977" s="2" t="s">
        <v>32</v>
      </c>
      <c r="D1977" s="2" t="s">
        <v>33</v>
      </c>
      <c r="E1977" s="5" t="s">
        <v>1763</v>
      </c>
      <c r="F1977" s="3" t="s">
        <v>1764</v>
      </c>
      <c r="G1977" s="3" t="s">
        <v>21</v>
      </c>
      <c r="H1977" s="2" t="s">
        <v>56</v>
      </c>
      <c r="I1977" s="2" t="s">
        <v>4470</v>
      </c>
      <c r="J1977" s="3" t="str">
        <f>HYPERLINK("https://www.boe.es/gazeta/dias/1831/09/06/pdfs/GMD-1831-110.pdf#page=4","Abrir facsímil")</f>
        <v>Abrir facsímil</v>
      </c>
      <c r="K1977" s="3" t="s">
        <v>58</v>
      </c>
    </row>
    <row r="1978" spans="1:11" ht="42" customHeight="1">
      <c r="A1978" s="2" t="s">
        <v>4471</v>
      </c>
      <c r="B1978" s="2" t="s">
        <v>4472</v>
      </c>
      <c r="C1978" s="2" t="s">
        <v>32</v>
      </c>
      <c r="D1978" s="2" t="s">
        <v>33</v>
      </c>
      <c r="E1978" s="5" t="s">
        <v>1020</v>
      </c>
      <c r="F1978" s="3" t="s">
        <v>1021</v>
      </c>
      <c r="G1978" s="3" t="s">
        <v>36</v>
      </c>
      <c r="H1978" s="2" t="s">
        <v>56</v>
      </c>
      <c r="I1978" s="2" t="s">
        <v>4473</v>
      </c>
      <c r="J1978" s="3" t="str">
        <f>HYPERLINK("https://www.boe.es/gazeta/dias/1831/12/20/pdfs/GMD-1831-157.pdf#page=1","Abrir facsímil")</f>
        <v>Abrir facsímil</v>
      </c>
      <c r="K1978" s="3" t="s">
        <v>58</v>
      </c>
    </row>
    <row r="1979" spans="1:11" ht="42" customHeight="1">
      <c r="A1979" s="2" t="s">
        <v>4474</v>
      </c>
      <c r="B1979" s="2" t="s">
        <v>4475</v>
      </c>
      <c r="C1979" s="2" t="s">
        <v>17</v>
      </c>
      <c r="D1979" s="2" t="s">
        <v>18</v>
      </c>
      <c r="E1979" s="5" t="s">
        <v>814</v>
      </c>
      <c r="F1979" s="3" t="s">
        <v>815</v>
      </c>
      <c r="G1979" s="3" t="s">
        <v>21</v>
      </c>
      <c r="H1979" s="2" t="s">
        <v>56</v>
      </c>
      <c r="I1979" s="2" t="s">
        <v>4476</v>
      </c>
      <c r="J1979" s="3" t="str">
        <f>HYPERLINK("https://www.boe.es/gazeta/dias/1831/02/19/pdfs/GMD-1831-22.pdf#page=4","Abrir facsímil")</f>
        <v>Abrir facsímil</v>
      </c>
      <c r="K1979" s="3" t="s">
        <v>58</v>
      </c>
    </row>
    <row r="1980" spans="1:11" ht="42" customHeight="1">
      <c r="A1980" s="2" t="s">
        <v>4477</v>
      </c>
      <c r="B1980" s="2" t="s">
        <v>4477</v>
      </c>
      <c r="C1980" s="2" t="s">
        <v>32</v>
      </c>
      <c r="D1980" s="2" t="s">
        <v>33</v>
      </c>
      <c r="E1980" s="5" t="s">
        <v>78</v>
      </c>
      <c r="F1980" s="3" t="s">
        <v>79</v>
      </c>
      <c r="G1980" s="3" t="s">
        <v>21</v>
      </c>
      <c r="H1980" s="2" t="s">
        <v>56</v>
      </c>
      <c r="I1980" s="2" t="s">
        <v>4478</v>
      </c>
      <c r="J1980" s="3" t="str">
        <f>HYPERLINK("https://www.boe.es/gazeta/dias/1831/08/11/pdfs/GMD-1831-98.pdf#page=4","Abrir facsímil")</f>
        <v>Abrir facsímil</v>
      </c>
      <c r="K1980" s="3" t="s">
        <v>58</v>
      </c>
    </row>
    <row r="1981" spans="1:11" ht="42" customHeight="1">
      <c r="A1981" s="2" t="s">
        <v>4479</v>
      </c>
      <c r="B1981" s="2" t="s">
        <v>4479</v>
      </c>
      <c r="C1981" s="2" t="s">
        <v>17</v>
      </c>
      <c r="D1981" s="2" t="s">
        <v>18</v>
      </c>
      <c r="E1981" s="5" t="s">
        <v>96</v>
      </c>
      <c r="F1981" s="3" t="s">
        <v>97</v>
      </c>
      <c r="G1981" s="3" t="s">
        <v>98</v>
      </c>
      <c r="H1981" s="2" t="s">
        <v>56</v>
      </c>
      <c r="I1981" s="2" t="s">
        <v>4480</v>
      </c>
      <c r="J1981" s="3" t="str">
        <f>HYPERLINK("https://www.boe.es/gazeta/dias/1831/12/22/pdfs/GMD-1831-158.pdf#page=2","Abrir facsímil")</f>
        <v>Abrir facsímil</v>
      </c>
      <c r="K1981" s="3" t="s">
        <v>58</v>
      </c>
    </row>
    <row r="1982" spans="1:11" ht="42" customHeight="1">
      <c r="A1982" s="2" t="s">
        <v>4481</v>
      </c>
      <c r="B1982" s="2" t="s">
        <v>4482</v>
      </c>
      <c r="C1982" s="2" t="s">
        <v>81</v>
      </c>
      <c r="D1982" s="2" t="s">
        <v>18</v>
      </c>
      <c r="E1982" s="5" t="s">
        <v>452</v>
      </c>
      <c r="F1982" s="3" t="s">
        <v>453</v>
      </c>
      <c r="G1982" s="3" t="s">
        <v>21</v>
      </c>
      <c r="H1982" s="2" t="s">
        <v>56</v>
      </c>
      <c r="I1982" s="2" t="s">
        <v>4483</v>
      </c>
      <c r="J1982" s="3" t="str">
        <f>HYPERLINK("https://www.boe.es/gazeta/dias/1831/06/04/pdfs/GMD-1831-69.pdf#page=4","Abrir facsímil")</f>
        <v>Abrir facsímil</v>
      </c>
      <c r="K1982" s="3" t="s">
        <v>58</v>
      </c>
    </row>
    <row r="1983" spans="1:11" ht="42" customHeight="1">
      <c r="A1983" s="2" t="s">
        <v>4484</v>
      </c>
      <c r="B1983" s="2" t="s">
        <v>4485</v>
      </c>
      <c r="C1983" s="2" t="s">
        <v>157</v>
      </c>
      <c r="D1983" s="2" t="s">
        <v>18</v>
      </c>
      <c r="E1983" s="5" t="s">
        <v>228</v>
      </c>
      <c r="F1983" s="3" t="s">
        <v>229</v>
      </c>
      <c r="G1983" s="3" t="s">
        <v>230</v>
      </c>
      <c r="H1983" s="2" t="s">
        <v>22</v>
      </c>
      <c r="I1983" s="2" t="s">
        <v>4486</v>
      </c>
      <c r="J1983" s="3" t="str">
        <f>HYPERLINK("https://www.boe.es/gazeta/dias/1831/06/07/pdfs/GMD-1831-70.pdf#page=4","Abrir facsímil")</f>
        <v>Abrir facsímil</v>
      </c>
      <c r="K1983" s="3" t="s">
        <v>24</v>
      </c>
    </row>
    <row r="1984" spans="1:11" ht="42" customHeight="1">
      <c r="A1984" s="2" t="s">
        <v>4487</v>
      </c>
      <c r="B1984" s="2" t="s">
        <v>4488</v>
      </c>
      <c r="C1984" s="2" t="s">
        <v>51</v>
      </c>
      <c r="D1984" s="2" t="s">
        <v>52</v>
      </c>
      <c r="E1984" s="5" t="s">
        <v>3109</v>
      </c>
      <c r="F1984" s="3" t="s">
        <v>3110</v>
      </c>
      <c r="G1984" s="3" t="s">
        <v>55</v>
      </c>
      <c r="H1984" s="2" t="s">
        <v>56</v>
      </c>
      <c r="I1984" s="2" t="s">
        <v>4489</v>
      </c>
      <c r="J1984" s="3" t="str">
        <f>HYPERLINK("https://www.boe.es/gazeta/dias/1831/01/29/pdfs/GMD-1831-13.pdf#page=3","Abrir facsímil")</f>
        <v>Abrir facsímil</v>
      </c>
      <c r="K1984" s="3" t="s">
        <v>58</v>
      </c>
    </row>
    <row r="1985" spans="1:11" ht="42" customHeight="1">
      <c r="A1985" s="2" t="s">
        <v>4490</v>
      </c>
      <c r="B1985" s="2" t="s">
        <v>4490</v>
      </c>
      <c r="C1985" s="2" t="s">
        <v>51</v>
      </c>
      <c r="D1985" s="2" t="s">
        <v>52</v>
      </c>
      <c r="E1985" s="5" t="s">
        <v>1020</v>
      </c>
      <c r="F1985" s="3" t="s">
        <v>1021</v>
      </c>
      <c r="G1985" s="3" t="s">
        <v>55</v>
      </c>
      <c r="H1985" s="2" t="s">
        <v>56</v>
      </c>
      <c r="I1985" s="2" t="s">
        <v>4491</v>
      </c>
      <c r="J1985" s="3" t="str">
        <f>HYPERLINK("https://www.boe.es/gazeta/dias/1831/12/20/pdfs/GMD-1831-157.pdf#page=3","Abrir facsímil")</f>
        <v>Abrir facsímil</v>
      </c>
      <c r="K1985" s="3" t="s">
        <v>58</v>
      </c>
    </row>
    <row r="1986" spans="1:11" ht="42" customHeight="1">
      <c r="A1986" s="2" t="s">
        <v>4492</v>
      </c>
      <c r="B1986" s="2" t="s">
        <v>4492</v>
      </c>
      <c r="C1986" s="2" t="s">
        <v>32</v>
      </c>
      <c r="D1986" s="2" t="s">
        <v>33</v>
      </c>
      <c r="E1986" s="5" t="s">
        <v>467</v>
      </c>
      <c r="F1986" s="3" t="s">
        <v>468</v>
      </c>
      <c r="G1986" s="3" t="s">
        <v>36</v>
      </c>
      <c r="H1986" s="2" t="s">
        <v>56</v>
      </c>
      <c r="I1986" s="2" t="s">
        <v>4493</v>
      </c>
      <c r="J1986" s="3" t="str">
        <f>HYPERLINK("https://www.boe.es/gazeta/dias/1831/09/17/pdfs/GMD-1831-115.pdf#page=1","Abrir facsímil")</f>
        <v>Abrir facsímil</v>
      </c>
      <c r="K1986" s="3" t="s">
        <v>58</v>
      </c>
    </row>
    <row r="1987" spans="1:11" ht="42" customHeight="1">
      <c r="A1987" s="2" t="s">
        <v>4494</v>
      </c>
      <c r="B1987" s="2" t="s">
        <v>4495</v>
      </c>
      <c r="C1987" s="2" t="s">
        <v>655</v>
      </c>
      <c r="D1987" s="2" t="s">
        <v>18</v>
      </c>
      <c r="E1987" s="5" t="s">
        <v>105</v>
      </c>
      <c r="F1987" s="3" t="s">
        <v>106</v>
      </c>
      <c r="G1987" s="3" t="s">
        <v>107</v>
      </c>
      <c r="H1987" s="2" t="s">
        <v>56</v>
      </c>
      <c r="I1987" s="2" t="s">
        <v>4496</v>
      </c>
      <c r="J1987" s="3" t="str">
        <f>HYPERLINK("https://www.boe.es/gazeta/dias/1831/07/05/pdfs/GMD-1831-82.pdf#page=4","Abrir facsímil")</f>
        <v>Abrir facsímil</v>
      </c>
      <c r="K1987" s="3" t="s">
        <v>58</v>
      </c>
    </row>
    <row r="1988" spans="1:11" ht="42" customHeight="1">
      <c r="A1988" s="2" t="s">
        <v>4497</v>
      </c>
      <c r="B1988" s="2" t="s">
        <v>4498</v>
      </c>
      <c r="C1988" s="2" t="s">
        <v>17</v>
      </c>
      <c r="D1988" s="2" t="s">
        <v>18</v>
      </c>
      <c r="E1988" s="5" t="s">
        <v>19</v>
      </c>
      <c r="F1988" s="3" t="s">
        <v>20</v>
      </c>
      <c r="G1988" s="3" t="s">
        <v>36</v>
      </c>
      <c r="H1988" s="2" t="s">
        <v>56</v>
      </c>
      <c r="I1988" s="2" t="s">
        <v>4499</v>
      </c>
      <c r="J1988" s="3" t="str">
        <f>HYPERLINK("https://www.boe.es/gazeta/dias/1831/05/14/pdfs/GMD-1831-60.pdf#page=1","Abrir facsímil")</f>
        <v>Abrir facsímil</v>
      </c>
      <c r="K1988" s="3" t="s">
        <v>58</v>
      </c>
    </row>
    <row r="1989" spans="1:11" ht="42" customHeight="1">
      <c r="A1989" s="2" t="s">
        <v>4500</v>
      </c>
      <c r="B1989" s="2" t="s">
        <v>4501</v>
      </c>
      <c r="C1989" s="2" t="s">
        <v>157</v>
      </c>
      <c r="D1989" s="2" t="s">
        <v>18</v>
      </c>
      <c r="E1989" s="5" t="s">
        <v>118</v>
      </c>
      <c r="F1989" s="3" t="s">
        <v>119</v>
      </c>
      <c r="G1989" s="3" t="s">
        <v>21</v>
      </c>
      <c r="H1989" s="2" t="s">
        <v>56</v>
      </c>
      <c r="I1989" s="2" t="s">
        <v>4502</v>
      </c>
      <c r="J1989" s="3" t="str">
        <f>HYPERLINK("https://www.boe.es/gazeta/dias/1831/09/10/pdfs/GMD-1831-112.pdf#page=4","Abrir facsímil")</f>
        <v>Abrir facsímil</v>
      </c>
      <c r="K1989" s="3" t="s">
        <v>58</v>
      </c>
    </row>
    <row r="1990" spans="1:11" ht="42" customHeight="1">
      <c r="A1990" s="2" t="s">
        <v>4503</v>
      </c>
      <c r="B1990" s="2" t="s">
        <v>4503</v>
      </c>
      <c r="C1990" s="2" t="s">
        <v>32</v>
      </c>
      <c r="D1990" s="2" t="s">
        <v>33</v>
      </c>
      <c r="E1990" s="5" t="s">
        <v>197</v>
      </c>
      <c r="F1990" s="3" t="s">
        <v>198</v>
      </c>
      <c r="G1990" s="3" t="s">
        <v>1087</v>
      </c>
      <c r="H1990" s="2" t="s">
        <v>56</v>
      </c>
      <c r="I1990" s="2" t="s">
        <v>4504</v>
      </c>
      <c r="J1990" s="3" t="str">
        <f>HYPERLINK("https://www.boe.es/gazeta/dias/1831/02/08/pdfs/GMD-1831-17.pdf#page=2","Abrir facsímil")</f>
        <v>Abrir facsímil</v>
      </c>
      <c r="K1990" s="3" t="s">
        <v>58</v>
      </c>
    </row>
    <row r="1991" spans="1:11" ht="42" customHeight="1">
      <c r="A1991" s="2" t="s">
        <v>4503</v>
      </c>
      <c r="B1991" s="2" t="s">
        <v>4503</v>
      </c>
      <c r="C1991" s="2" t="s">
        <v>32</v>
      </c>
      <c r="D1991" s="2" t="s">
        <v>33</v>
      </c>
      <c r="E1991" s="5" t="s">
        <v>27</v>
      </c>
      <c r="F1991" s="3" t="s">
        <v>28</v>
      </c>
      <c r="G1991" s="3" t="s">
        <v>55</v>
      </c>
      <c r="H1991" s="2" t="s">
        <v>56</v>
      </c>
      <c r="I1991" s="2" t="s">
        <v>4505</v>
      </c>
      <c r="J1991" s="3" t="str">
        <f>HYPERLINK("https://www.boe.es/gazeta/dias/1831/05/31/pdfs/GMD-1831-67.pdf#page=3","Abrir facsímil")</f>
        <v>Abrir facsímil</v>
      </c>
      <c r="K1991" s="3" t="s">
        <v>58</v>
      </c>
    </row>
    <row r="1992" spans="1:11" ht="42" customHeight="1">
      <c r="A1992" s="2" t="s">
        <v>4503</v>
      </c>
      <c r="B1992" s="2" t="s">
        <v>4503</v>
      </c>
      <c r="C1992" s="2" t="s">
        <v>51</v>
      </c>
      <c r="D1992" s="2" t="s">
        <v>52</v>
      </c>
      <c r="E1992" s="5" t="s">
        <v>413</v>
      </c>
      <c r="F1992" s="3" t="s">
        <v>414</v>
      </c>
      <c r="G1992" s="3" t="s">
        <v>4506</v>
      </c>
      <c r="H1992" s="2" t="s">
        <v>56</v>
      </c>
      <c r="I1992" s="2" t="s">
        <v>4507</v>
      </c>
      <c r="J1992" s="3" t="str">
        <f>HYPERLINK("https://www.boe.es/gazeta/dias/1831/07/26/pdfs/GMD-1831-91.pdf#page=2","Abrir facsímil")</f>
        <v>Abrir facsímil</v>
      </c>
      <c r="K1992" s="3" t="s">
        <v>58</v>
      </c>
    </row>
    <row r="1993" spans="1:11" ht="42" customHeight="1">
      <c r="A1993" s="2" t="s">
        <v>4503</v>
      </c>
      <c r="B1993" s="2" t="s">
        <v>4503</v>
      </c>
      <c r="C1993" s="2" t="s">
        <v>32</v>
      </c>
      <c r="D1993" s="2" t="s">
        <v>33</v>
      </c>
      <c r="E1993" s="5" t="s">
        <v>1187</v>
      </c>
      <c r="F1993" s="3" t="s">
        <v>1188</v>
      </c>
      <c r="G1993" s="3" t="s">
        <v>55</v>
      </c>
      <c r="H1993" s="2" t="s">
        <v>56</v>
      </c>
      <c r="I1993" s="2" t="s">
        <v>4508</v>
      </c>
      <c r="J1993" s="3" t="str">
        <f>HYPERLINK("https://www.boe.es/gazeta/dias/1831/08/09/pdfs/GMD-1831-97.pdf#page=3","Abrir facsímil")</f>
        <v>Abrir facsímil</v>
      </c>
      <c r="K1993" s="3" t="s">
        <v>58</v>
      </c>
    </row>
    <row r="1994" spans="1:11" ht="42" customHeight="1">
      <c r="A1994" s="2" t="s">
        <v>4503</v>
      </c>
      <c r="B1994" s="2" t="s">
        <v>4503</v>
      </c>
      <c r="C1994" s="2" t="s">
        <v>51</v>
      </c>
      <c r="D1994" s="2" t="s">
        <v>52</v>
      </c>
      <c r="E1994" s="5" t="s">
        <v>78</v>
      </c>
      <c r="F1994" s="3" t="s">
        <v>79</v>
      </c>
      <c r="G1994" s="3" t="s">
        <v>21</v>
      </c>
      <c r="H1994" s="2" t="s">
        <v>56</v>
      </c>
      <c r="I1994" s="2" t="s">
        <v>4509</v>
      </c>
      <c r="J1994" s="3" t="str">
        <f>HYPERLINK("https://www.boe.es/gazeta/dias/1831/08/11/pdfs/GMD-1831-98.pdf#page=4","Abrir facsímil")</f>
        <v>Abrir facsímil</v>
      </c>
      <c r="K1994" s="3" t="s">
        <v>58</v>
      </c>
    </row>
    <row r="1995" spans="1:11" ht="42" customHeight="1">
      <c r="A1995" s="2" t="s">
        <v>4503</v>
      </c>
      <c r="B1995" s="2" t="s">
        <v>4503</v>
      </c>
      <c r="C1995" s="2" t="s">
        <v>51</v>
      </c>
      <c r="D1995" s="2" t="s">
        <v>52</v>
      </c>
      <c r="E1995" s="5" t="s">
        <v>158</v>
      </c>
      <c r="F1995" s="3" t="s">
        <v>159</v>
      </c>
      <c r="G1995" s="3" t="s">
        <v>76</v>
      </c>
      <c r="H1995" s="2" t="s">
        <v>56</v>
      </c>
      <c r="I1995" s="2" t="s">
        <v>4510</v>
      </c>
      <c r="J1995" s="3" t="str">
        <f>HYPERLINK("https://www.boe.es/gazeta/dias/1831/08/27/pdfs/GMD-1831-105.pdf#page=5","Abrir facsímil")</f>
        <v>Abrir facsímil</v>
      </c>
      <c r="K1995" s="3" t="s">
        <v>58</v>
      </c>
    </row>
    <row r="1996" spans="1:11" ht="42" customHeight="1">
      <c r="A1996" s="2" t="s">
        <v>4503</v>
      </c>
      <c r="B1996" s="2" t="s">
        <v>4503</v>
      </c>
      <c r="C1996" s="2" t="s">
        <v>17</v>
      </c>
      <c r="D1996" s="2" t="s">
        <v>18</v>
      </c>
      <c r="E1996" s="5" t="s">
        <v>288</v>
      </c>
      <c r="F1996" s="3" t="s">
        <v>289</v>
      </c>
      <c r="G1996" s="3" t="s">
        <v>55</v>
      </c>
      <c r="H1996" s="2" t="s">
        <v>56</v>
      </c>
      <c r="I1996" s="2" t="s">
        <v>4511</v>
      </c>
      <c r="J1996" s="3" t="str">
        <f>HYPERLINK("https://www.boe.es/gazeta/dias/1831/10/22/pdfs/GMD-1831-130.pdf#page=3","Abrir facsímil")</f>
        <v>Abrir facsímil</v>
      </c>
      <c r="K1996" s="3" t="s">
        <v>58</v>
      </c>
    </row>
    <row r="1997" spans="1:11" ht="42" customHeight="1">
      <c r="A1997" s="2" t="s">
        <v>4503</v>
      </c>
      <c r="B1997" s="2" t="s">
        <v>4503</v>
      </c>
      <c r="C1997" s="2" t="s">
        <v>51</v>
      </c>
      <c r="D1997" s="2" t="s">
        <v>52</v>
      </c>
      <c r="E1997" s="5" t="s">
        <v>342</v>
      </c>
      <c r="F1997" s="3" t="s">
        <v>343</v>
      </c>
      <c r="G1997" s="3" t="s">
        <v>36</v>
      </c>
      <c r="H1997" s="2" t="s">
        <v>56</v>
      </c>
      <c r="I1997" s="2" t="s">
        <v>4512</v>
      </c>
      <c r="J1997" s="3" t="str">
        <f>HYPERLINK("https://www.boe.es/gazeta/dias/1831/11/05/pdfs/GMD-1831-136.pdf#page=1","Abrir facsímil")</f>
        <v>Abrir facsímil</v>
      </c>
      <c r="K1997" s="3" t="s">
        <v>58</v>
      </c>
    </row>
    <row r="1998" spans="1:11" ht="42" customHeight="1">
      <c r="A1998" s="2" t="s">
        <v>4513</v>
      </c>
      <c r="B1998" s="2" t="s">
        <v>4514</v>
      </c>
      <c r="C1998" s="2" t="s">
        <v>51</v>
      </c>
      <c r="D1998" s="2" t="s">
        <v>52</v>
      </c>
      <c r="E1998" s="5" t="s">
        <v>254</v>
      </c>
      <c r="F1998" s="3" t="s">
        <v>255</v>
      </c>
      <c r="G1998" s="3" t="s">
        <v>55</v>
      </c>
      <c r="H1998" s="2" t="s">
        <v>56</v>
      </c>
      <c r="I1998" s="2" t="s">
        <v>4515</v>
      </c>
      <c r="J1998" s="3" t="str">
        <f>HYPERLINK("https://www.boe.es/gazeta/dias/1831/10/27/pdfs/GMD-1831-132.pdf#page=3","Abrir facsímil")</f>
        <v>Abrir facsímil</v>
      </c>
      <c r="K1998" s="3" t="s">
        <v>58</v>
      </c>
    </row>
    <row r="1999" spans="1:11" ht="42" customHeight="1">
      <c r="A1999" s="2" t="s">
        <v>4516</v>
      </c>
      <c r="B1999" s="2" t="s">
        <v>4517</v>
      </c>
      <c r="C1999" s="2" t="s">
        <v>51</v>
      </c>
      <c r="D1999" s="2" t="s">
        <v>52</v>
      </c>
      <c r="E1999" s="5" t="s">
        <v>254</v>
      </c>
      <c r="F1999" s="3" t="s">
        <v>255</v>
      </c>
      <c r="G1999" s="3" t="s">
        <v>55</v>
      </c>
      <c r="H1999" s="2" t="s">
        <v>56</v>
      </c>
      <c r="I1999" s="2" t="s">
        <v>4518</v>
      </c>
      <c r="J1999" s="3" t="str">
        <f>HYPERLINK("https://www.boe.es/gazeta/dias/1831/10/27/pdfs/GMD-1831-132.pdf#page=3","Abrir facsímil")</f>
        <v>Abrir facsímil</v>
      </c>
      <c r="K1999" s="3" t="s">
        <v>58</v>
      </c>
    </row>
    <row r="2000" spans="1:11" ht="42" customHeight="1">
      <c r="A2000" s="2" t="s">
        <v>4519</v>
      </c>
      <c r="B2000" s="2" t="s">
        <v>4520</v>
      </c>
      <c r="C2000" s="2" t="s">
        <v>32</v>
      </c>
      <c r="D2000" s="2" t="s">
        <v>33</v>
      </c>
      <c r="E2000" s="5" t="s">
        <v>423</v>
      </c>
      <c r="F2000" s="3" t="s">
        <v>424</v>
      </c>
      <c r="G2000" s="3" t="s">
        <v>36</v>
      </c>
      <c r="H2000" s="2" t="s">
        <v>22</v>
      </c>
      <c r="I2000" s="2" t="s">
        <v>4521</v>
      </c>
      <c r="J2000" s="3" t="str">
        <f>HYPERLINK("https://www.boe.es/gazeta/dias/1831/06/23/pdfs/GMD-1831-77.pdf#page=1","Abrir facsímil")</f>
        <v>Abrir facsímil</v>
      </c>
      <c r="K2000" s="3" t="s">
        <v>24</v>
      </c>
    </row>
    <row r="2001" spans="1:11" ht="42" customHeight="1">
      <c r="A2001" s="2" t="s">
        <v>4522</v>
      </c>
      <c r="B2001" s="2" t="s">
        <v>4523</v>
      </c>
      <c r="C2001" s="2" t="s">
        <v>51</v>
      </c>
      <c r="D2001" s="2" t="s">
        <v>52</v>
      </c>
      <c r="E2001" s="5" t="s">
        <v>1733</v>
      </c>
      <c r="F2001" s="3" t="s">
        <v>1734</v>
      </c>
      <c r="G2001" s="3" t="s">
        <v>55</v>
      </c>
      <c r="H2001" s="2" t="s">
        <v>22</v>
      </c>
      <c r="I2001" s="2" t="s">
        <v>4524</v>
      </c>
      <c r="J2001" s="3" t="str">
        <f>HYPERLINK("https://www.boe.es/gazeta/dias/1831/06/11/pdfs/GMD-1831-72.pdf#page=3","Abrir facsímil")</f>
        <v>Abrir facsímil</v>
      </c>
      <c r="K2001" s="3" t="s">
        <v>24</v>
      </c>
    </row>
    <row r="2002" spans="1:11" ht="42" customHeight="1">
      <c r="A2002" s="2" t="s">
        <v>4525</v>
      </c>
      <c r="B2002" s="2" t="s">
        <v>4526</v>
      </c>
      <c r="C2002" s="2" t="s">
        <v>40</v>
      </c>
      <c r="D2002" s="2" t="s">
        <v>18</v>
      </c>
      <c r="E2002" s="5" t="s">
        <v>593</v>
      </c>
      <c r="F2002" s="3" t="s">
        <v>594</v>
      </c>
      <c r="G2002" s="3" t="s">
        <v>131</v>
      </c>
      <c r="H2002" s="2" t="s">
        <v>56</v>
      </c>
      <c r="I2002" s="2" t="s">
        <v>4527</v>
      </c>
      <c r="J2002" s="3" t="str">
        <f>HYPERLINK("https://www.boe.es/gazeta/dias/1831/04/09/pdfs/GMD-1831-45.pdf#page=6","Abrir facsímil")</f>
        <v>Abrir facsímil</v>
      </c>
      <c r="K2002" s="3" t="s">
        <v>58</v>
      </c>
    </row>
    <row r="2003" spans="1:11" ht="42" customHeight="1">
      <c r="A2003" s="2" t="s">
        <v>4528</v>
      </c>
      <c r="B2003" s="2" t="s">
        <v>4529</v>
      </c>
      <c r="C2003" s="2" t="s">
        <v>655</v>
      </c>
      <c r="D2003" s="2" t="s">
        <v>18</v>
      </c>
      <c r="E2003" s="5" t="s">
        <v>19</v>
      </c>
      <c r="F2003" s="3" t="s">
        <v>20</v>
      </c>
      <c r="G2003" s="3" t="s">
        <v>36</v>
      </c>
      <c r="H2003" s="2" t="s">
        <v>56</v>
      </c>
      <c r="I2003" s="2" t="s">
        <v>4530</v>
      </c>
      <c r="J2003" s="3" t="str">
        <f>HYPERLINK("https://www.boe.es/gazeta/dias/1831/05/14/pdfs/GMD-1831-60.pdf#page=1","Abrir facsímil")</f>
        <v>Abrir facsímil</v>
      </c>
      <c r="K2003" s="3" t="s">
        <v>58</v>
      </c>
    </row>
    <row r="2004" spans="1:11" ht="42" customHeight="1">
      <c r="A2004" s="2" t="s">
        <v>4531</v>
      </c>
      <c r="B2004" s="2" t="s">
        <v>4532</v>
      </c>
      <c r="C2004" s="2" t="s">
        <v>67</v>
      </c>
      <c r="D2004" s="2" t="s">
        <v>18</v>
      </c>
      <c r="E2004" s="5" t="s">
        <v>105</v>
      </c>
      <c r="F2004" s="3" t="s">
        <v>106</v>
      </c>
      <c r="G2004" s="3" t="s">
        <v>107</v>
      </c>
      <c r="H2004" s="2" t="s">
        <v>22</v>
      </c>
      <c r="I2004" s="2" t="s">
        <v>4533</v>
      </c>
      <c r="J2004" s="3" t="str">
        <f>HYPERLINK("https://www.boe.es/gazeta/dias/1831/07/05/pdfs/GMD-1831-82.pdf#page=4","Abrir facsímil")</f>
        <v>Abrir facsímil</v>
      </c>
      <c r="K2004" s="3" t="s">
        <v>24</v>
      </c>
    </row>
    <row r="2005" spans="1:11" ht="42" customHeight="1">
      <c r="A2005" s="2" t="s">
        <v>4534</v>
      </c>
      <c r="B2005" s="2" t="s">
        <v>4535</v>
      </c>
      <c r="C2005" s="2" t="s">
        <v>17</v>
      </c>
      <c r="D2005" s="2" t="s">
        <v>18</v>
      </c>
      <c r="E2005" s="5" t="s">
        <v>814</v>
      </c>
      <c r="F2005" s="3" t="s">
        <v>815</v>
      </c>
      <c r="G2005" s="3" t="s">
        <v>21</v>
      </c>
      <c r="H2005" s="2" t="s">
        <v>56</v>
      </c>
      <c r="I2005" s="2" t="s">
        <v>4536</v>
      </c>
      <c r="J2005" s="3" t="str">
        <f>HYPERLINK("https://www.boe.es/gazeta/dias/1831/02/19/pdfs/GMD-1831-22.pdf#page=4","Abrir facsímil")</f>
        <v>Abrir facsímil</v>
      </c>
      <c r="K2005" s="3" t="s">
        <v>58</v>
      </c>
    </row>
    <row r="2006" spans="1:11" ht="42" customHeight="1">
      <c r="A2006" s="2" t="s">
        <v>4537</v>
      </c>
      <c r="B2006" s="2" t="s">
        <v>4537</v>
      </c>
      <c r="C2006" s="2" t="s">
        <v>32</v>
      </c>
      <c r="D2006" s="2" t="s">
        <v>33</v>
      </c>
      <c r="E2006" s="5" t="s">
        <v>146</v>
      </c>
      <c r="F2006" s="3" t="s">
        <v>147</v>
      </c>
      <c r="G2006" s="3" t="s">
        <v>55</v>
      </c>
      <c r="H2006" s="2" t="s">
        <v>56</v>
      </c>
      <c r="I2006" s="2" t="s">
        <v>4538</v>
      </c>
      <c r="J2006" s="3" t="str">
        <f>HYPERLINK("https://www.boe.es/gazeta/dias/1831/12/13/pdfs/GMD-1831-153.pdf#page=3","Abrir facsímil")</f>
        <v>Abrir facsímil</v>
      </c>
      <c r="K2006" s="3" t="s">
        <v>58</v>
      </c>
    </row>
    <row r="2007" spans="1:11" ht="42" customHeight="1">
      <c r="A2007" s="2" t="s">
        <v>4539</v>
      </c>
      <c r="B2007" s="2" t="s">
        <v>4540</v>
      </c>
      <c r="C2007" s="2" t="s">
        <v>81</v>
      </c>
      <c r="D2007" s="2" t="s">
        <v>18</v>
      </c>
      <c r="E2007" s="5" t="s">
        <v>568</v>
      </c>
      <c r="F2007" s="3" t="s">
        <v>569</v>
      </c>
      <c r="G2007" s="3" t="s">
        <v>21</v>
      </c>
      <c r="H2007" s="2" t="s">
        <v>56</v>
      </c>
      <c r="I2007" s="2" t="s">
        <v>4541</v>
      </c>
      <c r="J2007" s="3" t="str">
        <f>HYPERLINK("https://www.boe.es/gazeta/dias/1831/12/17/pdfs/GMD-1831-156.pdf#page=4","Abrir facsímil")</f>
        <v>Abrir facsímil</v>
      </c>
      <c r="K2007" s="3" t="s">
        <v>58</v>
      </c>
    </row>
    <row r="2008" spans="1:11" ht="42" customHeight="1">
      <c r="A2008" s="2" t="s">
        <v>4542</v>
      </c>
      <c r="B2008" s="2" t="s">
        <v>4542</v>
      </c>
      <c r="C2008" s="2" t="s">
        <v>32</v>
      </c>
      <c r="D2008" s="2" t="s">
        <v>33</v>
      </c>
      <c r="E2008" s="5" t="s">
        <v>729</v>
      </c>
      <c r="F2008" s="3" t="s">
        <v>730</v>
      </c>
      <c r="G2008" s="3" t="s">
        <v>36</v>
      </c>
      <c r="H2008" s="2" t="s">
        <v>56</v>
      </c>
      <c r="I2008" s="2" t="s">
        <v>4543</v>
      </c>
      <c r="J2008" s="3" t="str">
        <f>HYPERLINK("https://www.boe.es/gazeta/dias/1831/11/12/pdfs/GMD-1831-139.pdf#page=1","Abrir facsímil")</f>
        <v>Abrir facsímil</v>
      </c>
      <c r="K2008" s="3" t="s">
        <v>58</v>
      </c>
    </row>
    <row r="2009" spans="1:11" ht="42" customHeight="1">
      <c r="A2009" s="2" t="s">
        <v>4544</v>
      </c>
      <c r="B2009" s="2" t="s">
        <v>4544</v>
      </c>
      <c r="C2009" s="2" t="s">
        <v>32</v>
      </c>
      <c r="D2009" s="2" t="s">
        <v>33</v>
      </c>
      <c r="E2009" s="5" t="s">
        <v>334</v>
      </c>
      <c r="F2009" s="3" t="s">
        <v>335</v>
      </c>
      <c r="G2009" s="3" t="s">
        <v>21</v>
      </c>
      <c r="H2009" s="2" t="s">
        <v>56</v>
      </c>
      <c r="I2009" s="2" t="s">
        <v>4545</v>
      </c>
      <c r="J2009" s="3" t="str">
        <f>HYPERLINK("https://www.boe.es/gazeta/dias/1831/03/26/pdfs/GMD-1831-39.pdf#page=4","Abrir facsímil")</f>
        <v>Abrir facsímil</v>
      </c>
      <c r="K2009" s="3" t="s">
        <v>58</v>
      </c>
    </row>
    <row r="2010" spans="1:11" ht="42" customHeight="1">
      <c r="A2010" s="2" t="s">
        <v>4546</v>
      </c>
      <c r="B2010" s="2" t="s">
        <v>4546</v>
      </c>
      <c r="C2010" s="2" t="s">
        <v>51</v>
      </c>
      <c r="D2010" s="2" t="s">
        <v>52</v>
      </c>
      <c r="E2010" s="5" t="s">
        <v>593</v>
      </c>
      <c r="F2010" s="3" t="s">
        <v>594</v>
      </c>
      <c r="G2010" s="3" t="s">
        <v>36</v>
      </c>
      <c r="H2010" s="2" t="s">
        <v>56</v>
      </c>
      <c r="I2010" s="2" t="s">
        <v>4547</v>
      </c>
      <c r="J2010" s="3" t="str">
        <f>HYPERLINK("https://www.boe.es/gazeta/dias/1831/04/09/pdfs/GMD-1831-45.pdf#page=1","Abrir facsímil")</f>
        <v>Abrir facsímil</v>
      </c>
      <c r="K2010" s="3" t="s">
        <v>58</v>
      </c>
    </row>
    <row r="2011" spans="1:11" ht="42" customHeight="1">
      <c r="A2011" s="2" t="s">
        <v>4548</v>
      </c>
      <c r="B2011" s="2" t="s">
        <v>4549</v>
      </c>
      <c r="C2011" s="2" t="s">
        <v>32</v>
      </c>
      <c r="D2011" s="2" t="s">
        <v>33</v>
      </c>
      <c r="E2011" s="5" t="s">
        <v>1031</v>
      </c>
      <c r="F2011" s="3" t="s">
        <v>1032</v>
      </c>
      <c r="G2011" s="3" t="s">
        <v>21</v>
      </c>
      <c r="H2011" s="2" t="s">
        <v>22</v>
      </c>
      <c r="I2011" s="2" t="s">
        <v>4550</v>
      </c>
      <c r="J2011" s="3" t="str">
        <f>HYPERLINK("https://www.boe.es/gazeta/dias/1831/05/10/pdfs/GMD-1831-58.pdf#page=4","Abrir facsímil")</f>
        <v>Abrir facsímil</v>
      </c>
      <c r="K2011" s="3" t="s">
        <v>24</v>
      </c>
    </row>
    <row r="2012" spans="1:11" ht="42" customHeight="1">
      <c r="A2012" s="2" t="s">
        <v>4551</v>
      </c>
      <c r="B2012" s="2" t="s">
        <v>4552</v>
      </c>
      <c r="C2012" s="2" t="s">
        <v>17</v>
      </c>
      <c r="D2012" s="2" t="s">
        <v>18</v>
      </c>
      <c r="E2012" s="5" t="s">
        <v>845</v>
      </c>
      <c r="F2012" s="3" t="s">
        <v>846</v>
      </c>
      <c r="G2012" s="3" t="s">
        <v>847</v>
      </c>
      <c r="H2012" s="2" t="s">
        <v>56</v>
      </c>
      <c r="I2012" s="2" t="s">
        <v>4553</v>
      </c>
      <c r="J2012" s="3" t="str">
        <f>HYPERLINK("https://www.boe.es/gazeta/dias/1831/07/12/pdfs/GMD-1831-85.pdf#page=4","Abrir facsímil")</f>
        <v>Abrir facsímil</v>
      </c>
      <c r="K2012" s="3" t="s">
        <v>58</v>
      </c>
    </row>
    <row r="2013" spans="1:11" ht="42" customHeight="1">
      <c r="A2013" s="2" t="s">
        <v>4554</v>
      </c>
      <c r="B2013" s="2" t="s">
        <v>4555</v>
      </c>
      <c r="C2013" s="2" t="s">
        <v>32</v>
      </c>
      <c r="D2013" s="2" t="s">
        <v>33</v>
      </c>
      <c r="E2013" s="5" t="s">
        <v>146</v>
      </c>
      <c r="F2013" s="3" t="s">
        <v>147</v>
      </c>
      <c r="G2013" s="3" t="s">
        <v>62</v>
      </c>
      <c r="H2013" s="2" t="s">
        <v>56</v>
      </c>
      <c r="I2013" s="2" t="s">
        <v>4556</v>
      </c>
      <c r="J2013" s="3" t="str">
        <f>HYPERLINK("https://www.boe.es/gazeta/dias/1831/12/13/pdfs/GMD-1831-153.pdf#page=2","Abrir facsímil")</f>
        <v>Abrir facsímil</v>
      </c>
      <c r="K2013" s="3" t="s">
        <v>58</v>
      </c>
    </row>
    <row r="2014" spans="1:11" ht="42" customHeight="1">
      <c r="A2014" s="2" t="s">
        <v>4557</v>
      </c>
      <c r="B2014" s="2" t="s">
        <v>4558</v>
      </c>
      <c r="C2014" s="2" t="s">
        <v>17</v>
      </c>
      <c r="D2014" s="2" t="s">
        <v>18</v>
      </c>
      <c r="E2014" s="5" t="s">
        <v>88</v>
      </c>
      <c r="F2014" s="3" t="s">
        <v>89</v>
      </c>
      <c r="G2014" s="3" t="s">
        <v>131</v>
      </c>
      <c r="H2014" s="2" t="s">
        <v>56</v>
      </c>
      <c r="I2014" s="2" t="s">
        <v>4559</v>
      </c>
      <c r="J2014" s="3" t="str">
        <f>HYPERLINK("https://www.boe.es/gazeta/dias/1831/10/01/pdfs/GMD-1831-121.pdf#page=6","Abrir facsímil")</f>
        <v>Abrir facsímil</v>
      </c>
      <c r="K2014" s="3" t="s">
        <v>58</v>
      </c>
    </row>
    <row r="2015" spans="1:11" ht="42" customHeight="1">
      <c r="A2015" s="2" t="s">
        <v>4560</v>
      </c>
      <c r="B2015" s="2" t="s">
        <v>4560</v>
      </c>
      <c r="C2015" s="2" t="s">
        <v>32</v>
      </c>
      <c r="D2015" s="2" t="s">
        <v>33</v>
      </c>
      <c r="E2015" s="5" t="s">
        <v>413</v>
      </c>
      <c r="F2015" s="3" t="s">
        <v>414</v>
      </c>
      <c r="G2015" s="3" t="s">
        <v>36</v>
      </c>
      <c r="H2015" s="2" t="s">
        <v>56</v>
      </c>
      <c r="I2015" s="2" t="s">
        <v>4561</v>
      </c>
      <c r="J2015" s="3" t="str">
        <f>HYPERLINK("https://www.boe.es/gazeta/dias/1831/07/26/pdfs/GMD-1831-91.pdf#page=1","Abrir facsímil")</f>
        <v>Abrir facsímil</v>
      </c>
      <c r="K2015" s="3" t="s">
        <v>58</v>
      </c>
    </row>
    <row r="2016" spans="1:11" ht="42" customHeight="1">
      <c r="A2016" s="2" t="s">
        <v>4562</v>
      </c>
      <c r="B2016" s="2" t="s">
        <v>4562</v>
      </c>
      <c r="C2016" s="2" t="s">
        <v>32</v>
      </c>
      <c r="D2016" s="2" t="s">
        <v>33</v>
      </c>
      <c r="E2016" s="5" t="s">
        <v>88</v>
      </c>
      <c r="F2016" s="3" t="s">
        <v>89</v>
      </c>
      <c r="G2016" s="3" t="s">
        <v>55</v>
      </c>
      <c r="H2016" s="2" t="s">
        <v>56</v>
      </c>
      <c r="I2016" s="2" t="s">
        <v>4563</v>
      </c>
      <c r="J2016" s="3" t="str">
        <f>HYPERLINK("https://www.boe.es/gazeta/dias/1831/10/01/pdfs/GMD-1831-121.pdf#page=3","Abrir facsímil")</f>
        <v>Abrir facsímil</v>
      </c>
      <c r="K2016" s="3" t="s">
        <v>58</v>
      </c>
    </row>
    <row r="2017" spans="1:11" ht="42" customHeight="1">
      <c r="A2017" s="2" t="s">
        <v>4564</v>
      </c>
      <c r="B2017" s="2" t="s">
        <v>4564</v>
      </c>
      <c r="C2017" s="2" t="s">
        <v>32</v>
      </c>
      <c r="D2017" s="2" t="s">
        <v>33</v>
      </c>
      <c r="E2017" s="5" t="s">
        <v>1187</v>
      </c>
      <c r="F2017" s="3" t="s">
        <v>1188</v>
      </c>
      <c r="G2017" s="3" t="s">
        <v>36</v>
      </c>
      <c r="H2017" s="2" t="s">
        <v>56</v>
      </c>
      <c r="I2017" s="2" t="s">
        <v>4565</v>
      </c>
      <c r="J2017" s="3" t="str">
        <f>HYPERLINK("https://www.boe.es/gazeta/dias/1831/08/09/pdfs/GMD-1831-97.pdf#page=1","Abrir facsímil")</f>
        <v>Abrir facsímil</v>
      </c>
      <c r="K2017" s="3" t="s">
        <v>58</v>
      </c>
    </row>
    <row r="2018" spans="1:11" ht="42" customHeight="1">
      <c r="A2018" s="2" t="s">
        <v>4566</v>
      </c>
      <c r="B2018" s="2" t="s">
        <v>4566</v>
      </c>
      <c r="C2018" s="2" t="s">
        <v>32</v>
      </c>
      <c r="D2018" s="2" t="s">
        <v>33</v>
      </c>
      <c r="E2018" s="5" t="s">
        <v>997</v>
      </c>
      <c r="F2018" s="3" t="s">
        <v>998</v>
      </c>
      <c r="G2018" s="3" t="s">
        <v>36</v>
      </c>
      <c r="H2018" s="2" t="s">
        <v>56</v>
      </c>
      <c r="I2018" s="2" t="s">
        <v>4567</v>
      </c>
      <c r="J2018" s="3" t="str">
        <f>HYPERLINK("https://www.boe.es/gazeta/dias/1831/04/14/pdfs/GMD-1831-47.pdf#page=1","Abrir facsímil")</f>
        <v>Abrir facsímil</v>
      </c>
      <c r="K2018" s="3" t="s">
        <v>58</v>
      </c>
    </row>
    <row r="2019" spans="1:11" ht="42" customHeight="1">
      <c r="A2019" s="2" t="s">
        <v>4568</v>
      </c>
      <c r="B2019" s="2" t="s">
        <v>4568</v>
      </c>
      <c r="C2019" s="2" t="s">
        <v>17</v>
      </c>
      <c r="D2019" s="2" t="s">
        <v>18</v>
      </c>
      <c r="E2019" s="5" t="s">
        <v>452</v>
      </c>
      <c r="F2019" s="3" t="s">
        <v>453</v>
      </c>
      <c r="G2019" s="3" t="s">
        <v>4569</v>
      </c>
      <c r="H2019" s="2" t="s">
        <v>56</v>
      </c>
      <c r="I2019" s="2" t="s">
        <v>4570</v>
      </c>
      <c r="J2019" s="3" t="str">
        <f>HYPERLINK("https://www.boe.es/gazeta/dias/1831/06/04/pdfs/GMD-1831-69.pdf#page=2","Abrir facsímil")</f>
        <v>Abrir facsímil</v>
      </c>
      <c r="K2019" s="3" t="s">
        <v>58</v>
      </c>
    </row>
    <row r="2020" spans="1:11" ht="42" customHeight="1">
      <c r="A2020" s="2" t="s">
        <v>4571</v>
      </c>
      <c r="B2020" s="2" t="s">
        <v>4571</v>
      </c>
      <c r="C2020" s="2" t="s">
        <v>32</v>
      </c>
      <c r="D2020" s="2" t="s">
        <v>33</v>
      </c>
      <c r="E2020" s="5" t="s">
        <v>795</v>
      </c>
      <c r="F2020" s="3" t="s">
        <v>796</v>
      </c>
      <c r="G2020" s="3" t="s">
        <v>62</v>
      </c>
      <c r="H2020" s="2" t="s">
        <v>56</v>
      </c>
      <c r="I2020" s="2" t="s">
        <v>4572</v>
      </c>
      <c r="J2020" s="3" t="str">
        <f>HYPERLINK("https://www.boe.es/gazeta/dias/1831/07/02/pdfs/GMD-1831-81.pdf#page=2","Abrir facsímil")</f>
        <v>Abrir facsímil</v>
      </c>
      <c r="K2020" s="3" t="s">
        <v>58</v>
      </c>
    </row>
    <row r="2021" spans="1:11" ht="42" customHeight="1">
      <c r="A2021" s="2" t="s">
        <v>4573</v>
      </c>
      <c r="B2021" s="2" t="s">
        <v>4573</v>
      </c>
      <c r="C2021" s="2" t="s">
        <v>32</v>
      </c>
      <c r="D2021" s="2" t="s">
        <v>33</v>
      </c>
      <c r="E2021" s="5" t="s">
        <v>1606</v>
      </c>
      <c r="F2021" s="3" t="s">
        <v>1607</v>
      </c>
      <c r="G2021" s="3" t="s">
        <v>36</v>
      </c>
      <c r="H2021" s="2" t="s">
        <v>56</v>
      </c>
      <c r="I2021" s="2" t="s">
        <v>4574</v>
      </c>
      <c r="J2021" s="3" t="str">
        <f>HYPERLINK("https://www.boe.es/gazeta/dias/1831/04/21/pdfs/GMD-1831-50.pdf#page=1","Abrir facsímil")</f>
        <v>Abrir facsímil</v>
      </c>
      <c r="K2021" s="3" t="s">
        <v>58</v>
      </c>
    </row>
    <row r="2022" spans="1:11" ht="42" customHeight="1">
      <c r="A2022" s="2" t="s">
        <v>4575</v>
      </c>
      <c r="B2022" s="2" t="s">
        <v>4575</v>
      </c>
      <c r="C2022" s="2" t="s">
        <v>32</v>
      </c>
      <c r="D2022" s="2" t="s">
        <v>33</v>
      </c>
      <c r="E2022" s="5" t="s">
        <v>158</v>
      </c>
      <c r="F2022" s="3" t="s">
        <v>159</v>
      </c>
      <c r="G2022" s="3" t="s">
        <v>142</v>
      </c>
      <c r="H2022" s="2" t="s">
        <v>56</v>
      </c>
      <c r="I2022" s="2" t="s">
        <v>4576</v>
      </c>
      <c r="J2022" s="3" t="str">
        <f>HYPERLINK("https://www.boe.es/gazeta/dias/1831/08/27/pdfs/GMD-1831-105.pdf#page=1","Abrir facsímil")</f>
        <v>Abrir facsímil</v>
      </c>
      <c r="K2022" s="3" t="s">
        <v>58</v>
      </c>
    </row>
    <row r="2023" spans="1:11" ht="42" customHeight="1">
      <c r="A2023" s="2" t="s">
        <v>4577</v>
      </c>
      <c r="B2023" s="2" t="s">
        <v>4578</v>
      </c>
      <c r="C2023" s="2" t="s">
        <v>40</v>
      </c>
      <c r="D2023" s="2" t="s">
        <v>18</v>
      </c>
      <c r="E2023" s="5" t="s">
        <v>96</v>
      </c>
      <c r="F2023" s="3" t="s">
        <v>97</v>
      </c>
      <c r="G2023" s="3" t="s">
        <v>98</v>
      </c>
      <c r="H2023" s="2" t="s">
        <v>56</v>
      </c>
      <c r="I2023" s="2" t="s">
        <v>4579</v>
      </c>
      <c r="J2023" s="3" t="str">
        <f>HYPERLINK("https://www.boe.es/gazeta/dias/1831/12/22/pdfs/GMD-1831-158.pdf#page=2","Abrir facsímil")</f>
        <v>Abrir facsímil</v>
      </c>
      <c r="K2023" s="3" t="s">
        <v>58</v>
      </c>
    </row>
    <row r="2024" spans="1:11" ht="42" customHeight="1">
      <c r="A2024" s="2" t="s">
        <v>4580</v>
      </c>
      <c r="B2024" s="2" t="s">
        <v>4581</v>
      </c>
      <c r="C2024" s="2" t="s">
        <v>40</v>
      </c>
      <c r="D2024" s="2" t="s">
        <v>18</v>
      </c>
      <c r="E2024" s="5" t="s">
        <v>872</v>
      </c>
      <c r="F2024" s="3" t="s">
        <v>873</v>
      </c>
      <c r="G2024" s="3" t="s">
        <v>36</v>
      </c>
      <c r="H2024" s="2" t="s">
        <v>56</v>
      </c>
      <c r="I2024" s="2" t="s">
        <v>4582</v>
      </c>
      <c r="J2024" s="3" t="str">
        <f>HYPERLINK("https://www.boe.es/gazeta/dias/1831/02/22/pdfs/GMD-1831-23.pdf#page=1","Abrir facsímil")</f>
        <v>Abrir facsímil</v>
      </c>
      <c r="K2024" s="3" t="s">
        <v>58</v>
      </c>
    </row>
    <row r="2025" spans="1:11" ht="42" customHeight="1">
      <c r="A2025" s="2" t="s">
        <v>4583</v>
      </c>
      <c r="B2025" s="2" t="s">
        <v>4584</v>
      </c>
      <c r="C2025" s="2" t="s">
        <v>67</v>
      </c>
      <c r="D2025" s="2" t="s">
        <v>18</v>
      </c>
      <c r="E2025" s="5" t="s">
        <v>2199</v>
      </c>
      <c r="F2025" s="3" t="s">
        <v>2200</v>
      </c>
      <c r="G2025" s="3" t="s">
        <v>21</v>
      </c>
      <c r="H2025" s="2" t="s">
        <v>56</v>
      </c>
      <c r="I2025" s="2" t="s">
        <v>4585</v>
      </c>
      <c r="J2025" s="3" t="str">
        <f>HYPERLINK("https://www.boe.es/gazeta/dias/1831/11/26/pdfs/GMD-1831-145.pdf#page=4","Abrir facsímil")</f>
        <v>Abrir facsímil</v>
      </c>
      <c r="K2025" s="3" t="s">
        <v>58</v>
      </c>
    </row>
    <row r="2026" spans="1:11" ht="42" customHeight="1">
      <c r="A2026" s="2" t="s">
        <v>4586</v>
      </c>
      <c r="B2026" s="2" t="s">
        <v>4587</v>
      </c>
      <c r="C2026" s="2" t="s">
        <v>32</v>
      </c>
      <c r="D2026" s="2" t="s">
        <v>33</v>
      </c>
      <c r="E2026" s="5" t="s">
        <v>845</v>
      </c>
      <c r="F2026" s="3" t="s">
        <v>846</v>
      </c>
      <c r="G2026" s="3" t="s">
        <v>847</v>
      </c>
      <c r="H2026" s="2" t="s">
        <v>22</v>
      </c>
      <c r="I2026" s="2" t="s">
        <v>4588</v>
      </c>
      <c r="J2026" s="3" t="str">
        <f>HYPERLINK("https://www.boe.es/gazeta/dias/1831/07/12/pdfs/GMD-1831-85.pdf#page=4","Abrir facsímil")</f>
        <v>Abrir facsímil</v>
      </c>
      <c r="K2026" s="3" t="s">
        <v>24</v>
      </c>
    </row>
    <row r="2027" spans="1:11" ht="42" customHeight="1">
      <c r="A2027" s="2" t="s">
        <v>4589</v>
      </c>
      <c r="B2027" s="2" t="s">
        <v>4590</v>
      </c>
      <c r="C2027" s="2" t="s">
        <v>32</v>
      </c>
      <c r="D2027" s="2" t="s">
        <v>33</v>
      </c>
      <c r="E2027" s="5" t="s">
        <v>342</v>
      </c>
      <c r="F2027" s="3" t="s">
        <v>343</v>
      </c>
      <c r="G2027" s="3" t="s">
        <v>62</v>
      </c>
      <c r="H2027" s="2" t="s">
        <v>22</v>
      </c>
      <c r="I2027" s="2" t="s">
        <v>4591</v>
      </c>
      <c r="J2027" s="3" t="str">
        <f>HYPERLINK("https://www.boe.es/gazeta/dias/1831/11/05/pdfs/GMD-1831-136.pdf#page=2","Abrir facsímil")</f>
        <v>Abrir facsímil</v>
      </c>
      <c r="K2027" s="3" t="s">
        <v>24</v>
      </c>
    </row>
    <row r="2028" spans="1:11" ht="42" customHeight="1">
      <c r="A2028" s="2" t="s">
        <v>4592</v>
      </c>
      <c r="B2028" s="2" t="s">
        <v>4592</v>
      </c>
      <c r="C2028" s="2" t="s">
        <v>32</v>
      </c>
      <c r="D2028" s="2" t="s">
        <v>33</v>
      </c>
      <c r="E2028" s="5" t="s">
        <v>913</v>
      </c>
      <c r="F2028" s="3" t="s">
        <v>914</v>
      </c>
      <c r="G2028" s="3" t="s">
        <v>36</v>
      </c>
      <c r="H2028" s="2" t="s">
        <v>56</v>
      </c>
      <c r="I2028" s="2" t="s">
        <v>4593</v>
      </c>
      <c r="J2028" s="3" t="str">
        <f>HYPERLINK("https://www.boe.es/gazeta/dias/1831/12/03/pdfs/GMD-1831-148.pdf#page=1","Abrir facsímil")</f>
        <v>Abrir facsímil</v>
      </c>
      <c r="K2028" s="3" t="s">
        <v>58</v>
      </c>
    </row>
    <row r="2029" spans="1:11" ht="42" customHeight="1">
      <c r="A2029" s="2" t="s">
        <v>4594</v>
      </c>
      <c r="B2029" s="2" t="s">
        <v>4594</v>
      </c>
      <c r="C2029" s="2" t="s">
        <v>51</v>
      </c>
      <c r="D2029" s="2" t="s">
        <v>52</v>
      </c>
      <c r="E2029" s="5" t="s">
        <v>1679</v>
      </c>
      <c r="F2029" s="3" t="s">
        <v>1680</v>
      </c>
      <c r="G2029" s="3" t="s">
        <v>1681</v>
      </c>
      <c r="H2029" s="2" t="s">
        <v>56</v>
      </c>
      <c r="I2029" s="2" t="s">
        <v>4595</v>
      </c>
      <c r="J2029" s="3" t="str">
        <f>HYPERLINK("https://www.boe.es/gazeta/dias/1831/12/31/pdfs/GMD-1831-162.pdf#page=2","Abrir facsímil")</f>
        <v>Abrir facsímil</v>
      </c>
      <c r="K2029" s="3" t="s">
        <v>58</v>
      </c>
    </row>
    <row r="2030" spans="1:11" ht="42" customHeight="1">
      <c r="A2030" s="2" t="s">
        <v>4596</v>
      </c>
      <c r="B2030" s="2" t="s">
        <v>4596</v>
      </c>
      <c r="C2030" s="2" t="s">
        <v>51</v>
      </c>
      <c r="D2030" s="2" t="s">
        <v>52</v>
      </c>
      <c r="E2030" s="5" t="s">
        <v>2199</v>
      </c>
      <c r="F2030" s="3" t="s">
        <v>2200</v>
      </c>
      <c r="G2030" s="3" t="s">
        <v>55</v>
      </c>
      <c r="H2030" s="2" t="s">
        <v>56</v>
      </c>
      <c r="I2030" s="2" t="s">
        <v>4597</v>
      </c>
      <c r="J2030" s="3" t="str">
        <f>HYPERLINK("https://www.boe.es/gazeta/dias/1831/11/26/pdfs/GMD-1831-145.pdf#page=3","Abrir facsímil")</f>
        <v>Abrir facsímil</v>
      </c>
      <c r="K2030" s="3" t="s">
        <v>58</v>
      </c>
    </row>
    <row r="2031" spans="1:11" ht="42" customHeight="1">
      <c r="A2031" s="2" t="s">
        <v>4598</v>
      </c>
      <c r="B2031" s="2" t="s">
        <v>4598</v>
      </c>
      <c r="C2031" s="2" t="s">
        <v>32</v>
      </c>
      <c r="D2031" s="2" t="s">
        <v>33</v>
      </c>
      <c r="E2031" s="5" t="s">
        <v>1031</v>
      </c>
      <c r="F2031" s="3" t="s">
        <v>1032</v>
      </c>
      <c r="G2031" s="3" t="s">
        <v>21</v>
      </c>
      <c r="H2031" s="2" t="s">
        <v>56</v>
      </c>
      <c r="I2031" s="2" t="s">
        <v>4599</v>
      </c>
      <c r="J2031" s="3" t="str">
        <f>HYPERLINK("https://www.boe.es/gazeta/dias/1831/05/10/pdfs/GMD-1831-58.pdf#page=4","Abrir facsímil")</f>
        <v>Abrir facsímil</v>
      </c>
      <c r="K2031" s="3" t="s">
        <v>58</v>
      </c>
    </row>
    <row r="2032" spans="1:11" ht="42" customHeight="1">
      <c r="A2032" s="2" t="s">
        <v>4600</v>
      </c>
      <c r="B2032" s="2" t="s">
        <v>4600</v>
      </c>
      <c r="C2032" s="2" t="s">
        <v>32</v>
      </c>
      <c r="D2032" s="2" t="s">
        <v>33</v>
      </c>
      <c r="E2032" s="5" t="s">
        <v>460</v>
      </c>
      <c r="F2032" s="3" t="s">
        <v>461</v>
      </c>
      <c r="G2032" s="3" t="s">
        <v>21</v>
      </c>
      <c r="H2032" s="2" t="s">
        <v>56</v>
      </c>
      <c r="I2032" s="2" t="s">
        <v>4601</v>
      </c>
      <c r="J2032" s="3" t="str">
        <f>HYPERLINK("https://www.boe.es/gazeta/dias/1831/01/04/pdfs/GMD-1831-2.pdf#page=4","Abrir facsímil")</f>
        <v>Abrir facsímil</v>
      </c>
      <c r="K2032" s="3" t="s">
        <v>58</v>
      </c>
    </row>
    <row r="2033" spans="1:11" ht="42" customHeight="1">
      <c r="A2033" s="2" t="s">
        <v>4600</v>
      </c>
      <c r="B2033" s="2" t="s">
        <v>4600</v>
      </c>
      <c r="C2033" s="2" t="s">
        <v>157</v>
      </c>
      <c r="D2033" s="2" t="s">
        <v>18</v>
      </c>
      <c r="E2033" s="5" t="s">
        <v>19</v>
      </c>
      <c r="F2033" s="3" t="s">
        <v>20</v>
      </c>
      <c r="G2033" s="3" t="s">
        <v>76</v>
      </c>
      <c r="H2033" s="2" t="s">
        <v>56</v>
      </c>
      <c r="I2033" s="2" t="s">
        <v>4602</v>
      </c>
      <c r="J2033" s="3" t="str">
        <f>HYPERLINK("https://www.boe.es/gazeta/dias/1831/05/14/pdfs/GMD-1831-60.pdf#page=5","Abrir facsímil")</f>
        <v>Abrir facsímil</v>
      </c>
      <c r="K2033" s="3" t="s">
        <v>58</v>
      </c>
    </row>
    <row r="2034" spans="1:11" ht="42" customHeight="1">
      <c r="A2034" s="2" t="s">
        <v>4600</v>
      </c>
      <c r="B2034" s="2" t="s">
        <v>4600</v>
      </c>
      <c r="C2034" s="2" t="s">
        <v>17</v>
      </c>
      <c r="D2034" s="2" t="s">
        <v>18</v>
      </c>
      <c r="E2034" s="5" t="s">
        <v>322</v>
      </c>
      <c r="F2034" s="3" t="s">
        <v>323</v>
      </c>
      <c r="G2034" s="3" t="s">
        <v>21</v>
      </c>
      <c r="H2034" s="2" t="s">
        <v>56</v>
      </c>
      <c r="I2034" s="2" t="s">
        <v>4603</v>
      </c>
      <c r="J2034" s="3" t="str">
        <f>HYPERLINK("https://www.boe.es/gazeta/dias/1831/07/16/pdfs/GMD-1831-87.pdf#page=4","Abrir facsímil")</f>
        <v>Abrir facsímil</v>
      </c>
      <c r="K2034" s="3" t="s">
        <v>58</v>
      </c>
    </row>
    <row r="2035" spans="1:11" ht="42" customHeight="1">
      <c r="A2035" s="2" t="s">
        <v>4604</v>
      </c>
      <c r="B2035" s="2" t="s">
        <v>4605</v>
      </c>
      <c r="C2035" s="2" t="s">
        <v>17</v>
      </c>
      <c r="D2035" s="2" t="s">
        <v>18</v>
      </c>
      <c r="E2035" s="5" t="s">
        <v>1214</v>
      </c>
      <c r="F2035" s="3" t="s">
        <v>1215</v>
      </c>
      <c r="G2035" s="3" t="s">
        <v>55</v>
      </c>
      <c r="H2035" s="2" t="s">
        <v>56</v>
      </c>
      <c r="I2035" s="2" t="s">
        <v>4606</v>
      </c>
      <c r="J2035" s="3" t="str">
        <f>HYPERLINK("https://www.boe.es/gazeta/dias/1831/03/10/pdfs/GMD-1831-31.pdf#page=3","Abrir facsímil")</f>
        <v>Abrir facsímil</v>
      </c>
      <c r="K2035" s="3" t="s">
        <v>58</v>
      </c>
    </row>
    <row r="2036" spans="1:11" ht="42" customHeight="1">
      <c r="A2036" s="2" t="s">
        <v>4607</v>
      </c>
      <c r="B2036" s="2" t="s">
        <v>4607</v>
      </c>
      <c r="C2036" s="2" t="s">
        <v>40</v>
      </c>
      <c r="D2036" s="2" t="s">
        <v>18</v>
      </c>
      <c r="E2036" s="5" t="s">
        <v>460</v>
      </c>
      <c r="F2036" s="3" t="s">
        <v>461</v>
      </c>
      <c r="G2036" s="3" t="s">
        <v>21</v>
      </c>
      <c r="H2036" s="2" t="s">
        <v>56</v>
      </c>
      <c r="I2036" s="2" t="s">
        <v>4608</v>
      </c>
      <c r="J2036" s="3" t="str">
        <f>HYPERLINK("https://www.boe.es/gazeta/dias/1831/01/04/pdfs/GMD-1831-2.pdf#page=4","Abrir facsímil")</f>
        <v>Abrir facsímil</v>
      </c>
      <c r="K2036" s="3" t="s">
        <v>58</v>
      </c>
    </row>
    <row r="2037" spans="1:11" ht="42" customHeight="1">
      <c r="A2037" s="2" t="s">
        <v>4607</v>
      </c>
      <c r="B2037" s="2" t="s">
        <v>4607</v>
      </c>
      <c r="C2037" s="2" t="s">
        <v>32</v>
      </c>
      <c r="D2037" s="2" t="s">
        <v>33</v>
      </c>
      <c r="E2037" s="5" t="s">
        <v>292</v>
      </c>
      <c r="F2037" s="3" t="s">
        <v>293</v>
      </c>
      <c r="G2037" s="3" t="s">
        <v>21</v>
      </c>
      <c r="H2037" s="2" t="s">
        <v>56</v>
      </c>
      <c r="I2037" s="2" t="s">
        <v>4609</v>
      </c>
      <c r="J2037" s="3" t="str">
        <f>HYPERLINK("https://www.boe.es/gazeta/dias/1831/04/07/pdfs/GMD-1831-44.pdf#page=4","Abrir facsímil")</f>
        <v>Abrir facsímil</v>
      </c>
      <c r="K2037" s="3" t="s">
        <v>58</v>
      </c>
    </row>
    <row r="2038" spans="1:11" ht="42" customHeight="1">
      <c r="A2038" s="2" t="s">
        <v>4610</v>
      </c>
      <c r="B2038" s="2" t="s">
        <v>4610</v>
      </c>
      <c r="C2038" s="2" t="s">
        <v>32</v>
      </c>
      <c r="D2038" s="2" t="s">
        <v>33</v>
      </c>
      <c r="E2038" s="5" t="s">
        <v>276</v>
      </c>
      <c r="F2038" s="3" t="s">
        <v>277</v>
      </c>
      <c r="G2038" s="3" t="s">
        <v>36</v>
      </c>
      <c r="H2038" s="2" t="s">
        <v>56</v>
      </c>
      <c r="I2038" s="2" t="s">
        <v>4611</v>
      </c>
      <c r="J2038" s="3" t="str">
        <f>HYPERLINK("https://www.boe.es/gazeta/dias/1831/10/13/pdfs/GMD-1831-126.pdf#page=1","Abrir facsímil")</f>
        <v>Abrir facsímil</v>
      </c>
      <c r="K2038" s="3" t="s">
        <v>58</v>
      </c>
    </row>
    <row r="2039" spans="1:11" ht="42" customHeight="1">
      <c r="A2039" s="2" t="s">
        <v>4612</v>
      </c>
      <c r="B2039" s="2" t="s">
        <v>4612</v>
      </c>
      <c r="C2039" s="2" t="s">
        <v>32</v>
      </c>
      <c r="D2039" s="2" t="s">
        <v>33</v>
      </c>
      <c r="E2039" s="5" t="s">
        <v>186</v>
      </c>
      <c r="F2039" s="3" t="s">
        <v>187</v>
      </c>
      <c r="G2039" s="3" t="s">
        <v>62</v>
      </c>
      <c r="H2039" s="2" t="s">
        <v>56</v>
      </c>
      <c r="I2039" s="2" t="s">
        <v>4613</v>
      </c>
      <c r="J2039" s="3" t="str">
        <f>HYPERLINK("https://www.boe.es/gazeta/dias/1831/10/08/pdfs/GMD-1831-124.pdf#page=2","Abrir facsímil")</f>
        <v>Abrir facsímil</v>
      </c>
      <c r="K2039" s="3" t="s">
        <v>58</v>
      </c>
    </row>
    <row r="2040" spans="1:11" ht="42" customHeight="1">
      <c r="A2040" s="2" t="s">
        <v>4614</v>
      </c>
      <c r="B2040" s="2" t="s">
        <v>4614</v>
      </c>
      <c r="C2040" s="2" t="s">
        <v>32</v>
      </c>
      <c r="D2040" s="2" t="s">
        <v>33</v>
      </c>
      <c r="E2040" s="5" t="s">
        <v>670</v>
      </c>
      <c r="F2040" s="3" t="s">
        <v>671</v>
      </c>
      <c r="G2040" s="3" t="s">
        <v>1816</v>
      </c>
      <c r="H2040" s="2" t="s">
        <v>56</v>
      </c>
      <c r="I2040" s="2" t="s">
        <v>4615</v>
      </c>
      <c r="J2040" s="3" t="str">
        <f>HYPERLINK("https://www.boe.es/gazeta/dias/1831/06/09/pdfs/GMD-1831-71.pdf#page=2","Abrir facsímil")</f>
        <v>Abrir facsímil</v>
      </c>
      <c r="K2040" s="3" t="s">
        <v>58</v>
      </c>
    </row>
    <row r="2041" spans="1:11" ht="42" customHeight="1">
      <c r="A2041" s="2" t="s">
        <v>4616</v>
      </c>
      <c r="B2041" s="2" t="s">
        <v>4616</v>
      </c>
      <c r="C2041" s="2" t="s">
        <v>32</v>
      </c>
      <c r="D2041" s="2" t="s">
        <v>33</v>
      </c>
      <c r="E2041" s="5" t="s">
        <v>997</v>
      </c>
      <c r="F2041" s="3" t="s">
        <v>998</v>
      </c>
      <c r="G2041" s="3" t="s">
        <v>4506</v>
      </c>
      <c r="H2041" s="2" t="s">
        <v>56</v>
      </c>
      <c r="I2041" s="2" t="s">
        <v>4617</v>
      </c>
      <c r="J2041" s="3" t="str">
        <f>HYPERLINK("https://www.boe.es/gazeta/dias/1831/04/14/pdfs/GMD-1831-47.pdf#page=2","Abrir facsímil")</f>
        <v>Abrir facsímil</v>
      </c>
      <c r="K2041" s="3" t="s">
        <v>58</v>
      </c>
    </row>
    <row r="2042" spans="1:11" ht="42" customHeight="1">
      <c r="A2042" s="2" t="s">
        <v>4618</v>
      </c>
      <c r="B2042" s="2" t="s">
        <v>4618</v>
      </c>
      <c r="C2042" s="2" t="s">
        <v>32</v>
      </c>
      <c r="D2042" s="2" t="s">
        <v>33</v>
      </c>
      <c r="E2042" s="5" t="s">
        <v>1638</v>
      </c>
      <c r="F2042" s="3" t="s">
        <v>1639</v>
      </c>
      <c r="G2042" s="3" t="s">
        <v>55</v>
      </c>
      <c r="H2042" s="2" t="s">
        <v>56</v>
      </c>
      <c r="I2042" s="2" t="s">
        <v>4619</v>
      </c>
      <c r="J2042" s="3" t="str">
        <f>HYPERLINK("https://www.boe.es/gazeta/dias/1831/03/03/pdfs/GMD-1831-27.pdf#page=3","Abrir facsímil")</f>
        <v>Abrir facsímil</v>
      </c>
      <c r="K2042" s="3" t="s">
        <v>58</v>
      </c>
    </row>
    <row r="2043" spans="1:11" ht="42" customHeight="1">
      <c r="A2043" s="2" t="s">
        <v>4620</v>
      </c>
      <c r="B2043" s="2" t="s">
        <v>4621</v>
      </c>
      <c r="C2043" s="2" t="s">
        <v>67</v>
      </c>
      <c r="D2043" s="2" t="s">
        <v>18</v>
      </c>
      <c r="E2043" s="5" t="s">
        <v>1792</v>
      </c>
      <c r="F2043" s="3" t="s">
        <v>1793</v>
      </c>
      <c r="G2043" s="3" t="s">
        <v>21</v>
      </c>
      <c r="H2043" s="2" t="s">
        <v>56</v>
      </c>
      <c r="I2043" s="2" t="s">
        <v>4622</v>
      </c>
      <c r="J2043" s="3" t="str">
        <f>HYPERLINK("https://www.boe.es/gazeta/dias/1831/05/19/pdfs/GMD-1831-62.pdf#page=4","Abrir facsímil")</f>
        <v>Abrir facsímil</v>
      </c>
      <c r="K2043" s="3" t="s">
        <v>58</v>
      </c>
    </row>
    <row r="2044" spans="1:11" ht="42" customHeight="1">
      <c r="A2044" s="2" t="s">
        <v>4623</v>
      </c>
      <c r="B2044" s="2" t="s">
        <v>4624</v>
      </c>
      <c r="C2044" s="2" t="s">
        <v>81</v>
      </c>
      <c r="D2044" s="2" t="s">
        <v>18</v>
      </c>
      <c r="E2044" s="5" t="s">
        <v>875</v>
      </c>
      <c r="F2044" s="3" t="s">
        <v>876</v>
      </c>
      <c r="G2044" s="3" t="s">
        <v>131</v>
      </c>
      <c r="H2044" s="2" t="s">
        <v>56</v>
      </c>
      <c r="I2044" s="2" t="s">
        <v>4625</v>
      </c>
      <c r="J2044" s="3" t="str">
        <f>HYPERLINK("https://www.boe.es/gazeta/dias/1831/10/25/pdfs/GMD-1831-131.pdf#page=6","Abrir facsímil")</f>
        <v>Abrir facsímil</v>
      </c>
      <c r="K2044" s="3" t="s">
        <v>58</v>
      </c>
    </row>
    <row r="2045" spans="1:11" ht="42" customHeight="1">
      <c r="A2045" s="2" t="s">
        <v>4626</v>
      </c>
      <c r="B2045" s="2" t="s">
        <v>4627</v>
      </c>
      <c r="C2045" s="2" t="s">
        <v>51</v>
      </c>
      <c r="D2045" s="2" t="s">
        <v>52</v>
      </c>
      <c r="E2045" s="5" t="s">
        <v>19</v>
      </c>
      <c r="F2045" s="3" t="s">
        <v>20</v>
      </c>
      <c r="G2045" s="3" t="s">
        <v>76</v>
      </c>
      <c r="H2045" s="2" t="s">
        <v>56</v>
      </c>
      <c r="I2045" s="2" t="s">
        <v>4628</v>
      </c>
      <c r="J2045" s="3" t="str">
        <f>HYPERLINK("https://www.boe.es/gazeta/dias/1831/05/14/pdfs/GMD-1831-60.pdf#page=5","Abrir facsímil")</f>
        <v>Abrir facsímil</v>
      </c>
      <c r="K2045" s="3" t="s">
        <v>58</v>
      </c>
    </row>
    <row r="2046" spans="1:11" ht="42" customHeight="1">
      <c r="A2046" s="2" t="s">
        <v>4629</v>
      </c>
      <c r="B2046" s="2" t="s">
        <v>4629</v>
      </c>
      <c r="C2046" s="2" t="s">
        <v>32</v>
      </c>
      <c r="D2046" s="2" t="s">
        <v>33</v>
      </c>
      <c r="E2046" s="5" t="s">
        <v>190</v>
      </c>
      <c r="F2046" s="3" t="s">
        <v>191</v>
      </c>
      <c r="G2046" s="3" t="s">
        <v>21</v>
      </c>
      <c r="H2046" s="2" t="s">
        <v>56</v>
      </c>
      <c r="I2046" s="2" t="s">
        <v>4630</v>
      </c>
      <c r="J2046" s="3" t="str">
        <f>HYPERLINK("https://www.boe.es/gazeta/dias/1831/02/12/pdfs/GMD-1831-19.pdf#page=4","Abrir facsímil")</f>
        <v>Abrir facsímil</v>
      </c>
      <c r="K2046" s="3" t="s">
        <v>58</v>
      </c>
    </row>
    <row r="2047" spans="1:11" ht="42" customHeight="1">
      <c r="A2047" s="2" t="s">
        <v>4631</v>
      </c>
      <c r="B2047" s="2" t="s">
        <v>4631</v>
      </c>
      <c r="C2047" s="2" t="s">
        <v>32</v>
      </c>
      <c r="D2047" s="2" t="s">
        <v>33</v>
      </c>
      <c r="E2047" s="5" t="s">
        <v>181</v>
      </c>
      <c r="F2047" s="3" t="s">
        <v>182</v>
      </c>
      <c r="G2047" s="3" t="s">
        <v>36</v>
      </c>
      <c r="H2047" s="2" t="s">
        <v>56</v>
      </c>
      <c r="I2047" s="2" t="s">
        <v>4632</v>
      </c>
      <c r="J2047" s="3" t="str">
        <f>HYPERLINK("https://www.boe.es/gazeta/dias/1831/09/13/pdfs/GMD-1831-113.pdf#page=1","Abrir facsímil")</f>
        <v>Abrir facsímil</v>
      </c>
      <c r="K2047" s="3" t="s">
        <v>58</v>
      </c>
    </row>
    <row r="2048" spans="1:11" ht="42" customHeight="1">
      <c r="A2048" s="2" t="s">
        <v>4633</v>
      </c>
      <c r="B2048" s="2" t="s">
        <v>4633</v>
      </c>
      <c r="C2048" s="2" t="s">
        <v>32</v>
      </c>
      <c r="D2048" s="2" t="s">
        <v>33</v>
      </c>
      <c r="E2048" s="5" t="s">
        <v>395</v>
      </c>
      <c r="F2048" s="3" t="s">
        <v>396</v>
      </c>
      <c r="G2048" s="3" t="s">
        <v>62</v>
      </c>
      <c r="H2048" s="2" t="s">
        <v>56</v>
      </c>
      <c r="I2048" s="2" t="s">
        <v>4634</v>
      </c>
      <c r="J2048" s="3" t="str">
        <f>HYPERLINK("https://www.boe.es/gazeta/dias/1831/10/20/pdfs/GMD-1831-129.pdf#page=2","Abrir facsímil")</f>
        <v>Abrir facsímil</v>
      </c>
      <c r="K2048" s="3" t="s">
        <v>58</v>
      </c>
    </row>
    <row r="2049" spans="1:11" ht="42" customHeight="1">
      <c r="A2049" s="2" t="s">
        <v>4635</v>
      </c>
      <c r="B2049" s="2" t="s">
        <v>4636</v>
      </c>
      <c r="C2049" s="2" t="s">
        <v>32</v>
      </c>
      <c r="D2049" s="2" t="s">
        <v>33</v>
      </c>
      <c r="E2049" s="5" t="s">
        <v>118</v>
      </c>
      <c r="F2049" s="3" t="s">
        <v>119</v>
      </c>
      <c r="G2049" s="3" t="s">
        <v>21</v>
      </c>
      <c r="H2049" s="2" t="s">
        <v>56</v>
      </c>
      <c r="I2049" s="2" t="s">
        <v>4637</v>
      </c>
      <c r="J2049" s="3" t="str">
        <f>HYPERLINK("https://www.boe.es/gazeta/dias/1831/09/10/pdfs/GMD-1831-112.pdf#page=4","Abrir facsímil")</f>
        <v>Abrir facsímil</v>
      </c>
      <c r="K2049" s="3" t="s">
        <v>58</v>
      </c>
    </row>
    <row r="2050" spans="1:11" ht="42" customHeight="1">
      <c r="A2050" s="2" t="s">
        <v>4638</v>
      </c>
      <c r="B2050" s="2" t="s">
        <v>4639</v>
      </c>
      <c r="C2050" s="2" t="s">
        <v>81</v>
      </c>
      <c r="D2050" s="2" t="s">
        <v>18</v>
      </c>
      <c r="E2050" s="5" t="s">
        <v>354</v>
      </c>
      <c r="F2050" s="3" t="s">
        <v>355</v>
      </c>
      <c r="G2050" s="3" t="s">
        <v>36</v>
      </c>
      <c r="H2050" s="2" t="s">
        <v>56</v>
      </c>
      <c r="I2050" s="2" t="s">
        <v>4640</v>
      </c>
      <c r="J2050" s="3" t="str">
        <f>HYPERLINK("https://www.boe.es/gazeta/dias/1831/01/08/pdfs/GMD-1831-4.pdf#page=1","Abrir facsímil")</f>
        <v>Abrir facsímil</v>
      </c>
      <c r="K2050" s="3" t="s">
        <v>58</v>
      </c>
    </row>
    <row r="2051" spans="1:11" ht="42" customHeight="1">
      <c r="A2051" s="2" t="s">
        <v>4641</v>
      </c>
      <c r="B2051" s="2" t="s">
        <v>4642</v>
      </c>
      <c r="C2051" s="2" t="s">
        <v>51</v>
      </c>
      <c r="D2051" s="2" t="s">
        <v>52</v>
      </c>
      <c r="E2051" s="5" t="s">
        <v>1004</v>
      </c>
      <c r="F2051" s="3" t="s">
        <v>1005</v>
      </c>
      <c r="G2051" s="3" t="s">
        <v>1623</v>
      </c>
      <c r="H2051" s="2" t="s">
        <v>56</v>
      </c>
      <c r="I2051" s="2" t="s">
        <v>4643</v>
      </c>
      <c r="J2051" s="3" t="str">
        <f>HYPERLINK("https://www.boe.es/gazeta/dias/1831/02/05/pdfs/GMD-1831-16.pdf#page=4","Abrir facsímil")</f>
        <v>Abrir facsímil</v>
      </c>
      <c r="K2051" s="3" t="s">
        <v>58</v>
      </c>
    </row>
    <row r="2052" spans="1:11" ht="42" customHeight="1">
      <c r="A2052" s="2" t="s">
        <v>4644</v>
      </c>
      <c r="B2052" s="2" t="s">
        <v>4644</v>
      </c>
      <c r="C2052" s="2" t="s">
        <v>32</v>
      </c>
      <c r="D2052" s="2" t="s">
        <v>33</v>
      </c>
      <c r="E2052" s="5" t="s">
        <v>490</v>
      </c>
      <c r="F2052" s="3" t="s">
        <v>491</v>
      </c>
      <c r="G2052" s="3" t="s">
        <v>62</v>
      </c>
      <c r="H2052" s="2" t="s">
        <v>56</v>
      </c>
      <c r="I2052" s="2" t="s">
        <v>4645</v>
      </c>
      <c r="J2052" s="3" t="str">
        <f>HYPERLINK("https://www.boe.es/gazeta/dias/1831/03/05/pdfs/GMD-1831-28.pdf#page=2","Abrir facsímil")</f>
        <v>Abrir facsímil</v>
      </c>
      <c r="K2052" s="3" t="s">
        <v>58</v>
      </c>
    </row>
    <row r="2053" spans="1:11" ht="42" customHeight="1">
      <c r="A2053" s="2" t="s">
        <v>4646</v>
      </c>
      <c r="B2053" s="2" t="s">
        <v>4647</v>
      </c>
      <c r="C2053" s="2" t="s">
        <v>32</v>
      </c>
      <c r="D2053" s="2" t="s">
        <v>244</v>
      </c>
      <c r="E2053" s="5" t="s">
        <v>245</v>
      </c>
      <c r="F2053" s="3" t="s">
        <v>246</v>
      </c>
      <c r="G2053" s="3" t="s">
        <v>36</v>
      </c>
      <c r="H2053" s="2" t="s">
        <v>56</v>
      </c>
      <c r="I2053" s="2" t="s">
        <v>4648</v>
      </c>
      <c r="J2053" s="3" t="str">
        <f>HYPERLINK("https://www.boe.es/gazeta/dias/1831/03/12/pdfs/GMD-1831-33E.pdf#page=1","Abrir facsímil")</f>
        <v>Abrir facsímil</v>
      </c>
      <c r="K2053" s="3" t="s">
        <v>58</v>
      </c>
    </row>
    <row r="2054" spans="1:11" ht="42" customHeight="1">
      <c r="A2054" s="2" t="s">
        <v>4649</v>
      </c>
      <c r="B2054" s="2" t="s">
        <v>4650</v>
      </c>
      <c r="C2054" s="2" t="s">
        <v>32</v>
      </c>
      <c r="D2054" s="2" t="s">
        <v>33</v>
      </c>
      <c r="E2054" s="5" t="s">
        <v>725</v>
      </c>
      <c r="F2054" s="3" t="s">
        <v>726</v>
      </c>
      <c r="G2054" s="3" t="s">
        <v>21</v>
      </c>
      <c r="H2054" s="2" t="s">
        <v>56</v>
      </c>
      <c r="I2054" s="2" t="s">
        <v>4651</v>
      </c>
      <c r="J2054" s="3" t="str">
        <f>HYPERLINK("https://www.boe.es/gazeta/dias/1831/07/30/pdfs/GMD-1831-93.pdf#page=4","Abrir facsímil")</f>
        <v>Abrir facsímil</v>
      </c>
      <c r="K2054" s="3" t="s">
        <v>58</v>
      </c>
    </row>
    <row r="2055" spans="1:11" ht="42" customHeight="1">
      <c r="A2055" s="2" t="s">
        <v>4652</v>
      </c>
      <c r="B2055" s="2" t="s">
        <v>4652</v>
      </c>
      <c r="C2055" s="2" t="s">
        <v>32</v>
      </c>
      <c r="D2055" s="2" t="s">
        <v>33</v>
      </c>
      <c r="E2055" s="5" t="s">
        <v>875</v>
      </c>
      <c r="F2055" s="3" t="s">
        <v>876</v>
      </c>
      <c r="G2055" s="3" t="s">
        <v>36</v>
      </c>
      <c r="H2055" s="2" t="s">
        <v>56</v>
      </c>
      <c r="I2055" s="2" t="s">
        <v>4653</v>
      </c>
      <c r="J2055" s="3" t="str">
        <f>HYPERLINK("https://www.boe.es/gazeta/dias/1831/10/25/pdfs/GMD-1831-131.pdf#page=1","Abrir facsímil")</f>
        <v>Abrir facsímil</v>
      </c>
      <c r="K2055" s="3" t="s">
        <v>58</v>
      </c>
    </row>
    <row r="2056" spans="1:11" ht="42" customHeight="1">
      <c r="A2056" s="2" t="s">
        <v>4654</v>
      </c>
      <c r="B2056" s="2" t="s">
        <v>4655</v>
      </c>
      <c r="C2056" s="2" t="s">
        <v>51</v>
      </c>
      <c r="D2056" s="2" t="s">
        <v>52</v>
      </c>
      <c r="E2056" s="5" t="s">
        <v>140</v>
      </c>
      <c r="F2056" s="3" t="s">
        <v>141</v>
      </c>
      <c r="G2056" s="3" t="s">
        <v>36</v>
      </c>
      <c r="H2056" s="2" t="s">
        <v>56</v>
      </c>
      <c r="I2056" s="2" t="s">
        <v>4656</v>
      </c>
      <c r="J2056" s="3" t="str">
        <f>HYPERLINK("https://www.boe.es/gazeta/dias/1831/04/26/pdfs/GMD-1831-52.pdf#page=1","Abrir facsímil")</f>
        <v>Abrir facsímil</v>
      </c>
      <c r="K2056" s="3" t="s">
        <v>58</v>
      </c>
    </row>
    <row r="2057" spans="1:11" ht="42" customHeight="1">
      <c r="A2057" s="2" t="s">
        <v>11</v>
      </c>
      <c r="B2057" s="2" t="s">
        <v>11</v>
      </c>
      <c r="C2057" s="2" t="s">
        <v>17</v>
      </c>
      <c r="D2057" s="2" t="s">
        <v>18</v>
      </c>
      <c r="E2057" s="5" t="s">
        <v>374</v>
      </c>
      <c r="F2057" s="3" t="s">
        <v>375</v>
      </c>
      <c r="G2057" s="3" t="s">
        <v>131</v>
      </c>
      <c r="H2057" s="2" t="s">
        <v>56</v>
      </c>
      <c r="I2057" s="2" t="s">
        <v>4657</v>
      </c>
      <c r="J2057" s="3" t="str">
        <f>HYPERLINK("https://www.boe.es/gazeta/dias/1831/10/11/pdfs/GMD-1831-125.pdf#page=6","Abrir facsímil")</f>
        <v>Abrir facsímil</v>
      </c>
      <c r="K2057" s="3" t="s">
        <v>58</v>
      </c>
    </row>
    <row r="2058" spans="1:11" ht="42" customHeight="1">
      <c r="A2058" s="2" t="s">
        <v>4658</v>
      </c>
      <c r="B2058" s="2" t="s">
        <v>4659</v>
      </c>
      <c r="C2058" s="2" t="s">
        <v>32</v>
      </c>
      <c r="D2058" s="2" t="s">
        <v>33</v>
      </c>
      <c r="E2058" s="5" t="s">
        <v>374</v>
      </c>
      <c r="F2058" s="3" t="s">
        <v>375</v>
      </c>
      <c r="G2058" s="3" t="s">
        <v>131</v>
      </c>
      <c r="H2058" s="2" t="s">
        <v>56</v>
      </c>
      <c r="I2058" s="2" t="s">
        <v>4660</v>
      </c>
      <c r="J2058" s="3" t="str">
        <f>HYPERLINK("https://www.boe.es/gazeta/dias/1831/10/11/pdfs/GMD-1831-125.pdf#page=6","Abrir facsímil")</f>
        <v>Abrir facsímil</v>
      </c>
      <c r="K2058" s="3" t="s">
        <v>58</v>
      </c>
    </row>
    <row r="2059" spans="1:11" ht="42" customHeight="1">
      <c r="A2059" s="2" t="s">
        <v>4661</v>
      </c>
      <c r="B2059" s="2" t="s">
        <v>4662</v>
      </c>
      <c r="C2059" s="2" t="s">
        <v>32</v>
      </c>
      <c r="D2059" s="2" t="s">
        <v>33</v>
      </c>
      <c r="E2059" s="5" t="s">
        <v>845</v>
      </c>
      <c r="F2059" s="3" t="s">
        <v>846</v>
      </c>
      <c r="G2059" s="3" t="s">
        <v>847</v>
      </c>
      <c r="H2059" s="2" t="s">
        <v>56</v>
      </c>
      <c r="I2059" s="2" t="s">
        <v>4663</v>
      </c>
      <c r="J2059" s="3" t="str">
        <f>HYPERLINK("https://www.boe.es/gazeta/dias/1831/07/12/pdfs/GMD-1831-85.pdf#page=4","Abrir facsímil")</f>
        <v>Abrir facsímil</v>
      </c>
      <c r="K2059" s="3" t="s">
        <v>58</v>
      </c>
    </row>
    <row r="2060" spans="1:11" ht="42" customHeight="1">
      <c r="A2060" s="2" t="s">
        <v>4664</v>
      </c>
      <c r="B2060" s="2" t="s">
        <v>4665</v>
      </c>
      <c r="C2060" s="2" t="s">
        <v>32</v>
      </c>
      <c r="D2060" s="2" t="s">
        <v>33</v>
      </c>
      <c r="E2060" s="5" t="s">
        <v>467</v>
      </c>
      <c r="F2060" s="3" t="s">
        <v>468</v>
      </c>
      <c r="G2060" s="3" t="s">
        <v>36</v>
      </c>
      <c r="H2060" s="2" t="s">
        <v>56</v>
      </c>
      <c r="I2060" s="2" t="s">
        <v>4666</v>
      </c>
      <c r="J2060" s="3" t="str">
        <f>HYPERLINK("https://www.boe.es/gazeta/dias/1831/09/17/pdfs/GMD-1831-115.pdf#page=1","Abrir facsímil")</f>
        <v>Abrir facsímil</v>
      </c>
      <c r="K2060" s="3" t="s">
        <v>58</v>
      </c>
    </row>
    <row r="2061" spans="1:11" ht="42" customHeight="1">
      <c r="A2061" s="2" t="s">
        <v>4667</v>
      </c>
      <c r="B2061" s="2" t="s">
        <v>4667</v>
      </c>
      <c r="C2061" s="2" t="s">
        <v>32</v>
      </c>
      <c r="D2061" s="2" t="s">
        <v>33</v>
      </c>
      <c r="E2061" s="5" t="s">
        <v>841</v>
      </c>
      <c r="F2061" s="3" t="s">
        <v>842</v>
      </c>
      <c r="G2061" s="3" t="s">
        <v>36</v>
      </c>
      <c r="H2061" s="2" t="s">
        <v>56</v>
      </c>
      <c r="I2061" s="2" t="s">
        <v>4668</v>
      </c>
      <c r="J2061" s="3" t="str">
        <f>HYPERLINK("https://www.boe.es/gazeta/dias/1831/04/19/pdfs/GMD-1831-49.pdf#page=1","Abrir facsímil")</f>
        <v>Abrir facsímil</v>
      </c>
      <c r="K2061" s="3" t="s">
        <v>58</v>
      </c>
    </row>
    <row r="2062" spans="1:11" ht="42" customHeight="1">
      <c r="A2062" s="2" t="s">
        <v>4669</v>
      </c>
      <c r="B2062" s="2" t="s">
        <v>4670</v>
      </c>
      <c r="C2062" s="2" t="s">
        <v>32</v>
      </c>
      <c r="D2062" s="2" t="s">
        <v>33</v>
      </c>
      <c r="E2062" s="5" t="s">
        <v>1416</v>
      </c>
      <c r="F2062" s="3" t="s">
        <v>1417</v>
      </c>
      <c r="G2062" s="3" t="s">
        <v>36</v>
      </c>
      <c r="H2062" s="2" t="s">
        <v>56</v>
      </c>
      <c r="I2062" s="2" t="s">
        <v>4671</v>
      </c>
      <c r="J2062" s="3" t="str">
        <f>HYPERLINK("https://www.boe.es/gazeta/dias/1831/07/19/pdfs/GMD-1831-88.pdf#page=1","Abrir facsímil")</f>
        <v>Abrir facsímil</v>
      </c>
      <c r="K2062" s="3" t="s">
        <v>58</v>
      </c>
    </row>
    <row r="2063" spans="1:11" ht="42" customHeight="1">
      <c r="A2063" s="2" t="s">
        <v>4672</v>
      </c>
      <c r="B2063" s="2" t="s">
        <v>4673</v>
      </c>
      <c r="C2063" s="2" t="s">
        <v>32</v>
      </c>
      <c r="D2063" s="2" t="s">
        <v>33</v>
      </c>
      <c r="E2063" s="5" t="s">
        <v>738</v>
      </c>
      <c r="F2063" s="3" t="s">
        <v>739</v>
      </c>
      <c r="G2063" s="3" t="s">
        <v>36</v>
      </c>
      <c r="H2063" s="2" t="s">
        <v>22</v>
      </c>
      <c r="I2063" s="2" t="s">
        <v>4674</v>
      </c>
      <c r="J2063" s="3" t="str">
        <f>HYPERLINK("https://www.boe.es/gazeta/dias/1831/01/15/pdfs/GMD-1831-7.pdf#page=1","Abrir facsímil")</f>
        <v>Abrir facsímil</v>
      </c>
      <c r="K2063" s="3" t="s">
        <v>24</v>
      </c>
    </row>
    <row r="2064" spans="1:11" ht="42" customHeight="1">
      <c r="A2064" s="2" t="s">
        <v>4675</v>
      </c>
      <c r="B2064" s="2" t="s">
        <v>4675</v>
      </c>
      <c r="C2064" s="2" t="s">
        <v>32</v>
      </c>
      <c r="D2064" s="2" t="s">
        <v>33</v>
      </c>
      <c r="E2064" s="5" t="s">
        <v>322</v>
      </c>
      <c r="F2064" s="3" t="s">
        <v>323</v>
      </c>
      <c r="G2064" s="3" t="s">
        <v>36</v>
      </c>
      <c r="H2064" s="2" t="s">
        <v>56</v>
      </c>
      <c r="I2064" s="2" t="s">
        <v>4676</v>
      </c>
      <c r="J2064" s="3" t="str">
        <f>HYPERLINK("https://www.boe.es/gazeta/dias/1831/07/16/pdfs/GMD-1831-87.pdf#page=1","Abrir facsímil")</f>
        <v>Abrir facsímil</v>
      </c>
      <c r="K2064" s="3" t="s">
        <v>58</v>
      </c>
    </row>
    <row r="2065" spans="1:11" ht="42" customHeight="1">
      <c r="A2065" s="2" t="s">
        <v>4677</v>
      </c>
      <c r="B2065" s="2" t="s">
        <v>4677</v>
      </c>
      <c r="C2065" s="2" t="s">
        <v>32</v>
      </c>
      <c r="D2065" s="2" t="s">
        <v>33</v>
      </c>
      <c r="E2065" s="5" t="s">
        <v>218</v>
      </c>
      <c r="F2065" s="3" t="s">
        <v>219</v>
      </c>
      <c r="G2065" s="3" t="s">
        <v>62</v>
      </c>
      <c r="H2065" s="2" t="s">
        <v>56</v>
      </c>
      <c r="I2065" s="2" t="s">
        <v>4678</v>
      </c>
      <c r="J2065" s="3" t="str">
        <f>HYPERLINK("https://www.boe.es/gazeta/dias/1831/09/03/pdfs/GMD-1831-108.pdf#page=2","Abrir facsímil")</f>
        <v>Abrir facsímil</v>
      </c>
      <c r="K2065" s="3" t="s">
        <v>58</v>
      </c>
    </row>
    <row r="2066" spans="1:11" ht="42" customHeight="1">
      <c r="A2066" s="2" t="s">
        <v>4679</v>
      </c>
      <c r="B2066" s="2" t="s">
        <v>4680</v>
      </c>
      <c r="C2066" s="2" t="s">
        <v>32</v>
      </c>
      <c r="D2066" s="2" t="s">
        <v>33</v>
      </c>
      <c r="E2066" s="5" t="s">
        <v>1004</v>
      </c>
      <c r="F2066" s="3" t="s">
        <v>1005</v>
      </c>
      <c r="G2066" s="3" t="s">
        <v>1623</v>
      </c>
      <c r="H2066" s="2" t="s">
        <v>56</v>
      </c>
      <c r="I2066" s="2" t="s">
        <v>4681</v>
      </c>
      <c r="J2066" s="3" t="str">
        <f>HYPERLINK("https://www.boe.es/gazeta/dias/1831/02/05/pdfs/GMD-1831-16.pdf#page=4","Abrir facsímil")</f>
        <v>Abrir facsímil</v>
      </c>
      <c r="K2066" s="3" t="s">
        <v>58</v>
      </c>
    </row>
    <row r="2067" spans="1:11" ht="42" customHeight="1">
      <c r="A2067" s="2" t="s">
        <v>4682</v>
      </c>
      <c r="B2067" s="2" t="s">
        <v>4682</v>
      </c>
      <c r="C2067" s="2" t="s">
        <v>32</v>
      </c>
      <c r="D2067" s="2" t="s">
        <v>33</v>
      </c>
      <c r="E2067" s="5" t="s">
        <v>733</v>
      </c>
      <c r="F2067" s="3" t="s">
        <v>734</v>
      </c>
      <c r="G2067" s="3" t="s">
        <v>62</v>
      </c>
      <c r="H2067" s="2" t="s">
        <v>56</v>
      </c>
      <c r="I2067" s="2" t="s">
        <v>4683</v>
      </c>
      <c r="J2067" s="3" t="str">
        <f>HYPERLINK("https://www.boe.es/gazeta/dias/1831/05/26/pdfs/GMD-1831-65.pdf#page=2","Abrir facsímil")</f>
        <v>Abrir facsímil</v>
      </c>
      <c r="K2067" s="3" t="s">
        <v>58</v>
      </c>
    </row>
    <row r="2068" spans="1:11" ht="42" customHeight="1">
      <c r="A2068" s="2" t="s">
        <v>4684</v>
      </c>
      <c r="B2068" s="2" t="s">
        <v>4684</v>
      </c>
      <c r="C2068" s="2" t="s">
        <v>32</v>
      </c>
      <c r="D2068" s="2" t="s">
        <v>33</v>
      </c>
      <c r="E2068" s="5" t="s">
        <v>1404</v>
      </c>
      <c r="F2068" s="3" t="s">
        <v>1405</v>
      </c>
      <c r="G2068" s="3" t="s">
        <v>36</v>
      </c>
      <c r="H2068" s="2" t="s">
        <v>56</v>
      </c>
      <c r="I2068" s="2" t="s">
        <v>4685</v>
      </c>
      <c r="J2068" s="3" t="str">
        <f>HYPERLINK("https://www.boe.es/gazeta/dias/1831/08/02/pdfs/GMD-1831-94.pdf#page=1","Abrir facsímil")</f>
        <v>Abrir facsímil</v>
      </c>
      <c r="K2068" s="3" t="s">
        <v>58</v>
      </c>
    </row>
    <row r="2069" spans="1:11" ht="42" customHeight="1">
      <c r="A2069" s="2" t="s">
        <v>4686</v>
      </c>
      <c r="B2069" s="2" t="s">
        <v>4687</v>
      </c>
      <c r="C2069" s="2" t="s">
        <v>32</v>
      </c>
      <c r="D2069" s="2" t="s">
        <v>244</v>
      </c>
      <c r="E2069" s="5" t="s">
        <v>281</v>
      </c>
      <c r="F2069" s="3" t="s">
        <v>4688</v>
      </c>
      <c r="G2069" s="3" t="s">
        <v>36</v>
      </c>
      <c r="H2069" s="2" t="s">
        <v>22</v>
      </c>
      <c r="I2069" s="2" t="s">
        <v>4689</v>
      </c>
      <c r="J2069" s="3" t="str">
        <f>HYPERLINK("https://www.boe.es/gazeta/dias/1831/03/08/pdfs/GMD-1831-30E.pdf#page=1","Abrir facsímil")</f>
        <v>Abrir facsímil</v>
      </c>
      <c r="K2069" s="3" t="s">
        <v>24</v>
      </c>
    </row>
    <row r="2070" spans="1:11" ht="42" customHeight="1">
      <c r="A2070" s="2" t="s">
        <v>4686</v>
      </c>
      <c r="B2070" s="2" t="s">
        <v>4687</v>
      </c>
      <c r="C2070" s="2" t="s">
        <v>32</v>
      </c>
      <c r="D2070" s="2" t="s">
        <v>33</v>
      </c>
      <c r="E2070" s="5" t="s">
        <v>113</v>
      </c>
      <c r="F2070" s="3" t="s">
        <v>114</v>
      </c>
      <c r="G2070" s="3" t="s">
        <v>4690</v>
      </c>
      <c r="H2070" s="2" t="s">
        <v>22</v>
      </c>
      <c r="I2070" s="2" t="s">
        <v>4691</v>
      </c>
      <c r="J2070" s="3" t="str">
        <f>HYPERLINK("https://www.boe.es/gazeta/dias/1831/03/22/pdfs/GMD-1831-37.pdf#page=2","Abrir facsímil")</f>
        <v>Abrir facsímil</v>
      </c>
      <c r="K2070" s="3" t="s">
        <v>24</v>
      </c>
    </row>
    <row r="2071" spans="1:11" ht="42" customHeight="1">
      <c r="A2071" s="2" t="s">
        <v>4692</v>
      </c>
      <c r="B2071" s="2" t="s">
        <v>4693</v>
      </c>
      <c r="C2071" s="2" t="s">
        <v>67</v>
      </c>
      <c r="D2071" s="2" t="s">
        <v>18</v>
      </c>
      <c r="E2071" s="5" t="s">
        <v>135</v>
      </c>
      <c r="F2071" s="3" t="s">
        <v>136</v>
      </c>
      <c r="G2071" s="3" t="s">
        <v>55</v>
      </c>
      <c r="H2071" s="2" t="s">
        <v>22</v>
      </c>
      <c r="I2071" s="2" t="s">
        <v>4694</v>
      </c>
      <c r="J2071" s="3" t="str">
        <f>HYPERLINK("https://www.boe.es/gazeta/dias/1831/03/24/pdfs/GMD-1831-38.pdf#page=3","Abrir facsímil")</f>
        <v>Abrir facsímil</v>
      </c>
      <c r="K2071" s="3" t="s">
        <v>24</v>
      </c>
    </row>
    <row r="2072" spans="1:11" ht="42" customHeight="1">
      <c r="A2072" s="2" t="s">
        <v>4695</v>
      </c>
      <c r="B2072" s="2" t="s">
        <v>4695</v>
      </c>
      <c r="C2072" s="2" t="s">
        <v>32</v>
      </c>
      <c r="D2072" s="2" t="s">
        <v>33</v>
      </c>
      <c r="E2072" s="5" t="s">
        <v>334</v>
      </c>
      <c r="F2072" s="3" t="s">
        <v>335</v>
      </c>
      <c r="G2072" s="3" t="s">
        <v>21</v>
      </c>
      <c r="H2072" s="2" t="s">
        <v>56</v>
      </c>
      <c r="I2072" s="2" t="s">
        <v>4696</v>
      </c>
      <c r="J2072" s="3" t="str">
        <f>HYPERLINK("https://www.boe.es/gazeta/dias/1831/03/26/pdfs/GMD-1831-39.pdf#page=4","Abrir facsímil")</f>
        <v>Abrir facsímil</v>
      </c>
      <c r="K2072" s="3" t="s">
        <v>58</v>
      </c>
    </row>
    <row r="2073" spans="1:11" ht="42" customHeight="1">
      <c r="A2073" s="2" t="s">
        <v>4697</v>
      </c>
      <c r="B2073" s="2" t="s">
        <v>4697</v>
      </c>
      <c r="C2073" s="2" t="s">
        <v>32</v>
      </c>
      <c r="D2073" s="2" t="s">
        <v>33</v>
      </c>
      <c r="E2073" s="5" t="s">
        <v>1844</v>
      </c>
      <c r="F2073" s="3" t="s">
        <v>1845</v>
      </c>
      <c r="G2073" s="3" t="s">
        <v>21</v>
      </c>
      <c r="H2073" s="2" t="s">
        <v>56</v>
      </c>
      <c r="I2073" s="2" t="s">
        <v>4698</v>
      </c>
      <c r="J2073" s="3" t="str">
        <f>HYPERLINK("https://www.boe.es/gazeta/dias/1831/01/22/pdfs/GMD-1831-10.pdf#page=4","Abrir facsímil")</f>
        <v>Abrir facsímil</v>
      </c>
      <c r="K2073" s="3" t="s">
        <v>58</v>
      </c>
    </row>
    <row r="2074" spans="1:11" ht="42" customHeight="1">
      <c r="A2074" s="2" t="s">
        <v>4699</v>
      </c>
      <c r="B2074" s="2" t="s">
        <v>4699</v>
      </c>
      <c r="C2074" s="2" t="s">
        <v>32</v>
      </c>
      <c r="D2074" s="2" t="s">
        <v>33</v>
      </c>
      <c r="E2074" s="5" t="s">
        <v>733</v>
      </c>
      <c r="F2074" s="3" t="s">
        <v>734</v>
      </c>
      <c r="G2074" s="3" t="s">
        <v>36</v>
      </c>
      <c r="H2074" s="2" t="s">
        <v>56</v>
      </c>
      <c r="I2074" s="2" t="s">
        <v>4700</v>
      </c>
      <c r="J2074" s="3" t="str">
        <f>HYPERLINK("https://www.boe.es/gazeta/dias/1831/05/26/pdfs/GMD-1831-65.pdf#page=1","Abrir facsímil")</f>
        <v>Abrir facsímil</v>
      </c>
      <c r="K2074" s="3" t="s">
        <v>58</v>
      </c>
    </row>
    <row r="2075" spans="1:11" ht="42" customHeight="1">
      <c r="A2075" s="2" t="s">
        <v>4701</v>
      </c>
      <c r="B2075" s="2" t="s">
        <v>4702</v>
      </c>
      <c r="C2075" s="2" t="s">
        <v>32</v>
      </c>
      <c r="D2075" s="2" t="s">
        <v>33</v>
      </c>
      <c r="E2075" s="5" t="s">
        <v>822</v>
      </c>
      <c r="F2075" s="3" t="s">
        <v>823</v>
      </c>
      <c r="G2075" s="3" t="s">
        <v>55</v>
      </c>
      <c r="H2075" s="2" t="s">
        <v>56</v>
      </c>
      <c r="I2075" s="2" t="s">
        <v>4703</v>
      </c>
      <c r="J2075" s="3" t="str">
        <f>HYPERLINK("https://www.boe.es/gazeta/dias/1831/09/08/pdfs/GMD-1831-111.pdf#page=3","Abrir facsímil")</f>
        <v>Abrir facsímil</v>
      </c>
      <c r="K2075" s="3" t="s">
        <v>58</v>
      </c>
    </row>
    <row r="2076" spans="1:11" ht="42" customHeight="1">
      <c r="A2076" s="2" t="s">
        <v>4704</v>
      </c>
      <c r="B2076" s="2" t="s">
        <v>4705</v>
      </c>
      <c r="C2076" s="2" t="s">
        <v>17</v>
      </c>
      <c r="D2076" s="2" t="s">
        <v>18</v>
      </c>
      <c r="E2076" s="5" t="s">
        <v>903</v>
      </c>
      <c r="F2076" s="3" t="s">
        <v>904</v>
      </c>
      <c r="G2076" s="3" t="s">
        <v>36</v>
      </c>
      <c r="H2076" s="2" t="s">
        <v>56</v>
      </c>
      <c r="I2076" s="2" t="s">
        <v>4706</v>
      </c>
      <c r="J2076" s="3" t="str">
        <f>HYPERLINK("https://www.boe.es/gazeta/dias/1831/12/10/pdfs/GMD-1831-152.pdf#page=1","Abrir facsímil")</f>
        <v>Abrir facsímil</v>
      </c>
      <c r="K2076" s="3" t="s">
        <v>58</v>
      </c>
    </row>
    <row r="2077" spans="1:11" ht="42" customHeight="1">
      <c r="A2077" s="2" t="s">
        <v>4707</v>
      </c>
      <c r="B2077" s="2" t="s">
        <v>4708</v>
      </c>
      <c r="C2077" s="2" t="s">
        <v>32</v>
      </c>
      <c r="D2077" s="2" t="s">
        <v>33</v>
      </c>
      <c r="E2077" s="5" t="s">
        <v>903</v>
      </c>
      <c r="F2077" s="3" t="s">
        <v>904</v>
      </c>
      <c r="G2077" s="3" t="s">
        <v>36</v>
      </c>
      <c r="H2077" s="2" t="s">
        <v>56</v>
      </c>
      <c r="I2077" s="2" t="s">
        <v>4709</v>
      </c>
      <c r="J2077" s="3" t="str">
        <f>HYPERLINK("https://www.boe.es/gazeta/dias/1831/12/10/pdfs/GMD-1831-152.pdf#page=1","Abrir facsímil")</f>
        <v>Abrir facsímil</v>
      </c>
      <c r="K2077" s="3" t="s">
        <v>58</v>
      </c>
    </row>
    <row r="2078" spans="1:11" ht="42" customHeight="1">
      <c r="A2078" s="2" t="s">
        <v>4710</v>
      </c>
      <c r="B2078" s="2" t="s">
        <v>4710</v>
      </c>
      <c r="C2078" s="2" t="s">
        <v>32</v>
      </c>
      <c r="D2078" s="2" t="s">
        <v>33</v>
      </c>
      <c r="E2078" s="5" t="s">
        <v>1758</v>
      </c>
      <c r="F2078" s="3" t="s">
        <v>1759</v>
      </c>
      <c r="G2078" s="3" t="s">
        <v>62</v>
      </c>
      <c r="H2078" s="2" t="s">
        <v>56</v>
      </c>
      <c r="I2078" s="2" t="s">
        <v>4711</v>
      </c>
      <c r="J2078" s="3" t="str">
        <f>HYPERLINK("https://www.boe.es/gazeta/dias/1831/12/06/pdfs/GMD-1831-149.pdf#page=2","Abrir facsímil")</f>
        <v>Abrir facsímil</v>
      </c>
      <c r="K2078" s="3" t="s">
        <v>58</v>
      </c>
    </row>
    <row r="2079" spans="1:11" ht="42" customHeight="1">
      <c r="A2079" s="2" t="s">
        <v>4712</v>
      </c>
      <c r="B2079" s="2" t="s">
        <v>4712</v>
      </c>
      <c r="C2079" s="2" t="s">
        <v>32</v>
      </c>
      <c r="D2079" s="2" t="s">
        <v>33</v>
      </c>
      <c r="E2079" s="5" t="s">
        <v>1758</v>
      </c>
      <c r="F2079" s="3" t="s">
        <v>1759</v>
      </c>
      <c r="G2079" s="3" t="s">
        <v>62</v>
      </c>
      <c r="H2079" s="2" t="s">
        <v>56</v>
      </c>
      <c r="I2079" s="2" t="s">
        <v>4713</v>
      </c>
      <c r="J2079" s="3" t="str">
        <f>HYPERLINK("https://www.boe.es/gazeta/dias/1831/12/06/pdfs/GMD-1831-149.pdf#page=2","Abrir facsímil")</f>
        <v>Abrir facsímil</v>
      </c>
      <c r="K2079" s="3" t="s">
        <v>58</v>
      </c>
    </row>
    <row r="2080" spans="1:11" ht="42" customHeight="1">
      <c r="A2080" s="2" t="s">
        <v>4714</v>
      </c>
      <c r="B2080" s="2" t="s">
        <v>4714</v>
      </c>
      <c r="C2080" s="2" t="s">
        <v>32</v>
      </c>
      <c r="D2080" s="2" t="s">
        <v>33</v>
      </c>
      <c r="E2080" s="5" t="s">
        <v>328</v>
      </c>
      <c r="F2080" s="3" t="s">
        <v>329</v>
      </c>
      <c r="G2080" s="3" t="s">
        <v>2005</v>
      </c>
      <c r="H2080" s="2" t="s">
        <v>56</v>
      </c>
      <c r="I2080" s="2" t="s">
        <v>4715</v>
      </c>
      <c r="J2080" s="3" t="str">
        <f>HYPERLINK("https://www.boe.es/gazeta/dias/1831/12/08/pdfs/GMD-1831-150.pdf#page=3","Abrir facsímil")</f>
        <v>Abrir facsímil</v>
      </c>
      <c r="K2080" s="3" t="s">
        <v>58</v>
      </c>
    </row>
    <row r="2081" spans="1:11" ht="42" customHeight="1">
      <c r="A2081" s="2" t="s">
        <v>4716</v>
      </c>
      <c r="B2081" s="2" t="s">
        <v>4716</v>
      </c>
      <c r="C2081" s="2" t="s">
        <v>51</v>
      </c>
      <c r="D2081" s="2" t="s">
        <v>52</v>
      </c>
      <c r="E2081" s="5" t="s">
        <v>471</v>
      </c>
      <c r="F2081" s="3" t="s">
        <v>472</v>
      </c>
      <c r="G2081" s="3" t="s">
        <v>55</v>
      </c>
      <c r="H2081" s="2" t="s">
        <v>56</v>
      </c>
      <c r="I2081" s="2" t="s">
        <v>4717</v>
      </c>
      <c r="J2081" s="3" t="str">
        <f>HYPERLINK("https://www.boe.es/gazeta/dias/1831/05/12/pdfs/GMD-1831-59.pdf#page=3","Abrir facsímil")</f>
        <v>Abrir facsímil</v>
      </c>
      <c r="K2081" s="3" t="s">
        <v>58</v>
      </c>
    </row>
    <row r="2082" spans="1:11" ht="42" customHeight="1">
      <c r="A2082" s="2" t="s">
        <v>4718</v>
      </c>
      <c r="B2082" s="2" t="s">
        <v>4719</v>
      </c>
      <c r="C2082" s="2" t="s">
        <v>17</v>
      </c>
      <c r="D2082" s="2" t="s">
        <v>18</v>
      </c>
      <c r="E2082" s="5" t="s">
        <v>34</v>
      </c>
      <c r="F2082" s="3" t="s">
        <v>35</v>
      </c>
      <c r="G2082" s="3" t="s">
        <v>131</v>
      </c>
      <c r="H2082" s="2" t="s">
        <v>56</v>
      </c>
      <c r="I2082" s="2" t="s">
        <v>4720</v>
      </c>
      <c r="J2082" s="3" t="str">
        <f>HYPERLINK("https://www.boe.es/gazeta/dias/1831/11/19/pdfs/GMD-1831-142.pdf#page=6","Abrir facsímil")</f>
        <v>Abrir facsímil</v>
      </c>
      <c r="K2082" s="3" t="s">
        <v>58</v>
      </c>
    </row>
    <row r="2083" spans="1:11" ht="42" customHeight="1">
      <c r="A2083" s="2" t="s">
        <v>4721</v>
      </c>
      <c r="B2083" s="2" t="s">
        <v>4722</v>
      </c>
      <c r="C2083" s="2" t="s">
        <v>51</v>
      </c>
      <c r="D2083" s="2" t="s">
        <v>52</v>
      </c>
      <c r="E2083" s="5" t="s">
        <v>822</v>
      </c>
      <c r="F2083" s="3" t="s">
        <v>823</v>
      </c>
      <c r="G2083" s="3" t="s">
        <v>21</v>
      </c>
      <c r="H2083" s="2" t="s">
        <v>56</v>
      </c>
      <c r="I2083" s="2" t="s">
        <v>4723</v>
      </c>
      <c r="J2083" s="3" t="str">
        <f>HYPERLINK("https://www.boe.es/gazeta/dias/1831/09/08/pdfs/GMD-1831-111.pdf#page=4","Abrir facsímil")</f>
        <v>Abrir facsímil</v>
      </c>
      <c r="K2083" s="3" t="s">
        <v>58</v>
      </c>
    </row>
    <row r="2084" spans="1:11" ht="42" customHeight="1">
      <c r="A2084" s="2" t="s">
        <v>4724</v>
      </c>
      <c r="B2084" s="2" t="s">
        <v>4725</v>
      </c>
      <c r="C2084" s="2" t="s">
        <v>67</v>
      </c>
      <c r="D2084" s="2" t="s">
        <v>18</v>
      </c>
      <c r="E2084" s="5" t="s">
        <v>662</v>
      </c>
      <c r="F2084" s="3" t="s">
        <v>663</v>
      </c>
      <c r="G2084" s="3" t="s">
        <v>664</v>
      </c>
      <c r="H2084" s="2" t="s">
        <v>56</v>
      </c>
      <c r="I2084" s="2" t="s">
        <v>4726</v>
      </c>
      <c r="J2084" s="3" t="str">
        <f>HYPERLINK("https://www.boe.es/gazeta/dias/1831/05/28/pdfs/GMD-1831-66.pdf#page=4","Abrir facsímil")</f>
        <v>Abrir facsímil</v>
      </c>
      <c r="K2084" s="3" t="s">
        <v>58</v>
      </c>
    </row>
    <row r="2085" spans="1:11" ht="42" customHeight="1">
      <c r="A2085" s="2" t="s">
        <v>4727</v>
      </c>
      <c r="B2085" s="2" t="s">
        <v>4728</v>
      </c>
      <c r="C2085" s="2" t="s">
        <v>81</v>
      </c>
      <c r="D2085" s="2" t="s">
        <v>18</v>
      </c>
      <c r="E2085" s="5" t="s">
        <v>105</v>
      </c>
      <c r="F2085" s="3" t="s">
        <v>106</v>
      </c>
      <c r="G2085" s="3" t="s">
        <v>107</v>
      </c>
      <c r="H2085" s="2" t="s">
        <v>56</v>
      </c>
      <c r="I2085" s="2" t="s">
        <v>4729</v>
      </c>
      <c r="J2085" s="3" t="str">
        <f>HYPERLINK("https://www.boe.es/gazeta/dias/1831/07/05/pdfs/GMD-1831-82.pdf#page=4","Abrir facsímil")</f>
        <v>Abrir facsímil</v>
      </c>
      <c r="K2085" s="3" t="s">
        <v>58</v>
      </c>
    </row>
    <row r="2086" spans="1:11" ht="42" customHeight="1">
      <c r="A2086" s="2" t="s">
        <v>4730</v>
      </c>
      <c r="B2086" s="2" t="s">
        <v>4731</v>
      </c>
      <c r="C2086" s="2" t="s">
        <v>51</v>
      </c>
      <c r="D2086" s="2" t="s">
        <v>52</v>
      </c>
      <c r="E2086" s="5" t="s">
        <v>2920</v>
      </c>
      <c r="F2086" s="3" t="s">
        <v>2921</v>
      </c>
      <c r="G2086" s="3" t="s">
        <v>21</v>
      </c>
      <c r="H2086" s="2" t="s">
        <v>56</v>
      </c>
      <c r="I2086" s="2" t="s">
        <v>4732</v>
      </c>
      <c r="J2086" s="3" t="str">
        <f>HYPERLINK("https://www.boe.es/gazeta/dias/1831/06/16/pdfs/GMD-1831-74.pdf#page=4","Abrir facsímil")</f>
        <v>Abrir facsímil</v>
      </c>
      <c r="K2086" s="3" t="s">
        <v>58</v>
      </c>
    </row>
    <row r="2087" spans="1:11" ht="42" customHeight="1">
      <c r="A2087" s="2" t="s">
        <v>4733</v>
      </c>
      <c r="B2087" s="2" t="s">
        <v>4734</v>
      </c>
      <c r="C2087" s="2" t="s">
        <v>67</v>
      </c>
      <c r="D2087" s="2" t="s">
        <v>18</v>
      </c>
      <c r="E2087" s="5" t="s">
        <v>413</v>
      </c>
      <c r="F2087" s="3" t="s">
        <v>414</v>
      </c>
      <c r="G2087" s="3" t="s">
        <v>21</v>
      </c>
      <c r="H2087" s="2" t="s">
        <v>56</v>
      </c>
      <c r="I2087" s="2" t="s">
        <v>4735</v>
      </c>
      <c r="J2087" s="3" t="str">
        <f>HYPERLINK("https://www.boe.es/gazeta/dias/1831/07/26/pdfs/GMD-1831-91.pdf#page=4","Abrir facsímil")</f>
        <v>Abrir facsímil</v>
      </c>
      <c r="K2087" s="3" t="s">
        <v>58</v>
      </c>
    </row>
    <row r="2088" spans="1:11" ht="42" customHeight="1">
      <c r="A2088" s="2" t="s">
        <v>4736</v>
      </c>
      <c r="B2088" s="2" t="s">
        <v>4737</v>
      </c>
      <c r="C2088" s="2" t="s">
        <v>32</v>
      </c>
      <c r="D2088" s="2" t="s">
        <v>33</v>
      </c>
      <c r="E2088" s="5" t="s">
        <v>146</v>
      </c>
      <c r="F2088" s="3" t="s">
        <v>147</v>
      </c>
      <c r="G2088" s="3" t="s">
        <v>36</v>
      </c>
      <c r="H2088" s="2" t="s">
        <v>56</v>
      </c>
      <c r="I2088" s="2" t="s">
        <v>4738</v>
      </c>
      <c r="J2088" s="3" t="str">
        <f>HYPERLINK("https://www.boe.es/gazeta/dias/1831/12/13/pdfs/GMD-1831-153.pdf#page=1","Abrir facsímil")</f>
        <v>Abrir facsímil</v>
      </c>
      <c r="K2088" s="3" t="s">
        <v>58</v>
      </c>
    </row>
    <row r="2089" spans="1:11" ht="42" customHeight="1">
      <c r="A2089" s="2" t="s">
        <v>4739</v>
      </c>
      <c r="B2089" s="2" t="s">
        <v>4739</v>
      </c>
      <c r="C2089" s="2" t="s">
        <v>32</v>
      </c>
      <c r="D2089" s="2" t="s">
        <v>33</v>
      </c>
      <c r="E2089" s="5" t="s">
        <v>493</v>
      </c>
      <c r="F2089" s="3" t="s">
        <v>494</v>
      </c>
      <c r="G2089" s="3" t="s">
        <v>36</v>
      </c>
      <c r="H2089" s="2" t="s">
        <v>56</v>
      </c>
      <c r="I2089" s="2" t="s">
        <v>4740</v>
      </c>
      <c r="J2089" s="3" t="str">
        <f>HYPERLINK("https://www.boe.es/gazeta/dias/1831/04/28/pdfs/GMD-1831-53.pdf#page=1","Abrir facsímil")</f>
        <v>Abrir facsímil</v>
      </c>
      <c r="K2089" s="3" t="s">
        <v>58</v>
      </c>
    </row>
    <row r="2090" spans="1:11" ht="42" customHeight="1">
      <c r="A2090" s="2" t="s">
        <v>4741</v>
      </c>
      <c r="B2090" s="2" t="s">
        <v>4741</v>
      </c>
      <c r="C2090" s="2" t="s">
        <v>32</v>
      </c>
      <c r="D2090" s="2" t="s">
        <v>33</v>
      </c>
      <c r="E2090" s="5" t="s">
        <v>347</v>
      </c>
      <c r="F2090" s="3" t="s">
        <v>348</v>
      </c>
      <c r="G2090" s="3" t="s">
        <v>1036</v>
      </c>
      <c r="H2090" s="2" t="s">
        <v>56</v>
      </c>
      <c r="I2090" s="2" t="s">
        <v>4742</v>
      </c>
      <c r="J2090" s="3" t="str">
        <f>HYPERLINK("https://www.boe.es/gazeta/dias/1831/07/07/pdfs/GMD-1831-83.pdf#page=2","Abrir facsímil")</f>
        <v>Abrir facsímil</v>
      </c>
      <c r="K2090" s="3" t="s">
        <v>58</v>
      </c>
    </row>
    <row r="2091" spans="1:11" ht="42" customHeight="1">
      <c r="A2091" s="2" t="s">
        <v>4743</v>
      </c>
      <c r="B2091" s="2" t="s">
        <v>4743</v>
      </c>
      <c r="C2091" s="2" t="s">
        <v>32</v>
      </c>
      <c r="D2091" s="2" t="s">
        <v>33</v>
      </c>
      <c r="E2091" s="5" t="s">
        <v>1122</v>
      </c>
      <c r="F2091" s="3" t="s">
        <v>1123</v>
      </c>
      <c r="G2091" s="3" t="s">
        <v>36</v>
      </c>
      <c r="H2091" s="2" t="s">
        <v>56</v>
      </c>
      <c r="I2091" s="2" t="s">
        <v>4744</v>
      </c>
      <c r="J2091" s="3" t="str">
        <f>HYPERLINK("https://www.boe.es/gazeta/dias/1831/08/13/pdfs/GMD-1831-99.pdf#page=1","Abrir facsímil")</f>
        <v>Abrir facsímil</v>
      </c>
      <c r="K2091" s="3" t="s">
        <v>58</v>
      </c>
    </row>
    <row r="2092" spans="1:11" ht="42" customHeight="1">
      <c r="A2092" s="2" t="s">
        <v>4745</v>
      </c>
      <c r="B2092" s="2" t="s">
        <v>4746</v>
      </c>
      <c r="C2092" s="2" t="s">
        <v>81</v>
      </c>
      <c r="D2092" s="2" t="s">
        <v>18</v>
      </c>
      <c r="E2092" s="5" t="s">
        <v>1566</v>
      </c>
      <c r="F2092" s="3" t="s">
        <v>1567</v>
      </c>
      <c r="G2092" s="3" t="s">
        <v>21</v>
      </c>
      <c r="H2092" s="2" t="s">
        <v>56</v>
      </c>
      <c r="I2092" s="2" t="s">
        <v>4747</v>
      </c>
      <c r="J2092" s="3" t="str">
        <f>HYPERLINK("https://www.boe.es/gazeta/dias/1831/01/01/pdfs/GMD-1831-1.pdf#page=4","Abrir facsímil")</f>
        <v>Abrir facsímil</v>
      </c>
      <c r="K2092" s="3" t="s">
        <v>58</v>
      </c>
    </row>
    <row r="2093" spans="1:11" ht="42" customHeight="1">
      <c r="A2093" s="2" t="s">
        <v>4748</v>
      </c>
      <c r="B2093" s="2" t="s">
        <v>4748</v>
      </c>
      <c r="C2093" s="2" t="s">
        <v>32</v>
      </c>
      <c r="D2093" s="2" t="s">
        <v>33</v>
      </c>
      <c r="E2093" s="5" t="s">
        <v>845</v>
      </c>
      <c r="F2093" s="3" t="s">
        <v>846</v>
      </c>
      <c r="G2093" s="3" t="s">
        <v>36</v>
      </c>
      <c r="H2093" s="2" t="s">
        <v>56</v>
      </c>
      <c r="I2093" s="2" t="s">
        <v>4749</v>
      </c>
      <c r="J2093" s="3" t="str">
        <f>HYPERLINK("https://www.boe.es/gazeta/dias/1831/07/12/pdfs/GMD-1831-85.pdf#page=1","Abrir facsímil")</f>
        <v>Abrir facsímil</v>
      </c>
      <c r="K2093" s="3" t="s">
        <v>58</v>
      </c>
    </row>
    <row r="2094" spans="1:11" ht="42" customHeight="1">
      <c r="A2094" s="2" t="s">
        <v>4750</v>
      </c>
      <c r="B2094" s="2" t="s">
        <v>4750</v>
      </c>
      <c r="C2094" s="2" t="s">
        <v>17</v>
      </c>
      <c r="D2094" s="2" t="s">
        <v>18</v>
      </c>
      <c r="E2094" s="5" t="s">
        <v>60</v>
      </c>
      <c r="F2094" s="3" t="s">
        <v>61</v>
      </c>
      <c r="G2094" s="3" t="s">
        <v>55</v>
      </c>
      <c r="H2094" s="2" t="s">
        <v>56</v>
      </c>
      <c r="I2094" s="2" t="s">
        <v>4751</v>
      </c>
      <c r="J2094" s="3" t="str">
        <f>HYPERLINK("https://www.boe.es/gazeta/dias/1831/09/22/pdfs/GMD-1831-117.pdf#page=3","Abrir facsímil")</f>
        <v>Abrir facsímil</v>
      </c>
      <c r="K2094" s="3" t="s">
        <v>58</v>
      </c>
    </row>
    <row r="2095" spans="1:11" ht="42" customHeight="1">
      <c r="A2095" s="2" t="s">
        <v>4752</v>
      </c>
      <c r="B2095" s="2" t="s">
        <v>4752</v>
      </c>
      <c r="C2095" s="2" t="s">
        <v>32</v>
      </c>
      <c r="D2095" s="2" t="s">
        <v>33</v>
      </c>
      <c r="E2095" s="5" t="s">
        <v>467</v>
      </c>
      <c r="F2095" s="3" t="s">
        <v>468</v>
      </c>
      <c r="G2095" s="3" t="s">
        <v>62</v>
      </c>
      <c r="H2095" s="2" t="s">
        <v>56</v>
      </c>
      <c r="I2095" s="2" t="s">
        <v>4753</v>
      </c>
      <c r="J2095" s="3" t="str">
        <f>HYPERLINK("https://www.boe.es/gazeta/dias/1831/09/17/pdfs/GMD-1831-115.pdf#page=2","Abrir facsímil")</f>
        <v>Abrir facsímil</v>
      </c>
      <c r="K2095" s="3" t="s">
        <v>58</v>
      </c>
    </row>
    <row r="2096" spans="1:11" ht="42" customHeight="1">
      <c r="A2096" s="2" t="s">
        <v>4754</v>
      </c>
      <c r="B2096" s="2" t="s">
        <v>4754</v>
      </c>
      <c r="C2096" s="2" t="s">
        <v>32</v>
      </c>
      <c r="D2096" s="2" t="s">
        <v>33</v>
      </c>
      <c r="E2096" s="5" t="s">
        <v>809</v>
      </c>
      <c r="F2096" s="3" t="s">
        <v>810</v>
      </c>
      <c r="G2096" s="3" t="s">
        <v>36</v>
      </c>
      <c r="H2096" s="2" t="s">
        <v>56</v>
      </c>
      <c r="I2096" s="2" t="s">
        <v>4755</v>
      </c>
      <c r="J2096" s="3" t="str">
        <f>HYPERLINK("https://www.boe.es/gazeta/dias/1831/08/25/pdfs/GMD-1831-104.pdf#page=1","Abrir facsímil")</f>
        <v>Abrir facsímil</v>
      </c>
      <c r="K2096" s="3" t="s">
        <v>58</v>
      </c>
    </row>
    <row r="2097" spans="1:11" ht="42" customHeight="1">
      <c r="A2097" s="2" t="s">
        <v>4756</v>
      </c>
      <c r="B2097" s="2" t="s">
        <v>4757</v>
      </c>
      <c r="C2097" s="2" t="s">
        <v>32</v>
      </c>
      <c r="D2097" s="2" t="s">
        <v>33</v>
      </c>
      <c r="E2097" s="5" t="s">
        <v>2116</v>
      </c>
      <c r="F2097" s="3" t="s">
        <v>2117</v>
      </c>
      <c r="G2097" s="3" t="s">
        <v>21</v>
      </c>
      <c r="H2097" s="2" t="s">
        <v>56</v>
      </c>
      <c r="I2097" s="2" t="s">
        <v>4758</v>
      </c>
      <c r="J2097" s="3" t="str">
        <f>HYPERLINK("https://www.boe.es/gazeta/dias/1831/01/27/pdfs/GMD-1831-12.pdf#page=4","Abrir facsímil")</f>
        <v>Abrir facsímil</v>
      </c>
      <c r="K2097" s="3" t="s">
        <v>58</v>
      </c>
    </row>
    <row r="2098" spans="1:11" ht="42" customHeight="1">
      <c r="A2098" s="2" t="s">
        <v>4759</v>
      </c>
      <c r="B2098" s="2" t="s">
        <v>4760</v>
      </c>
      <c r="C2098" s="2" t="s">
        <v>157</v>
      </c>
      <c r="D2098" s="2" t="s">
        <v>18</v>
      </c>
      <c r="E2098" s="5" t="s">
        <v>460</v>
      </c>
      <c r="F2098" s="3" t="s">
        <v>461</v>
      </c>
      <c r="G2098" s="3" t="s">
        <v>55</v>
      </c>
      <c r="H2098" s="2" t="s">
        <v>56</v>
      </c>
      <c r="I2098" s="2" t="s">
        <v>4761</v>
      </c>
      <c r="J2098" s="3" t="str">
        <f>HYPERLINK("https://www.boe.es/gazeta/dias/1831/01/04/pdfs/GMD-1831-2.pdf#page=3","Abrir facsímil")</f>
        <v>Abrir facsímil</v>
      </c>
      <c r="K2098" s="3" t="s">
        <v>58</v>
      </c>
    </row>
    <row r="2099" spans="1:11" ht="42" customHeight="1">
      <c r="A2099" s="2" t="s">
        <v>4762</v>
      </c>
      <c r="B2099" s="2" t="s">
        <v>4763</v>
      </c>
      <c r="C2099" s="2" t="s">
        <v>40</v>
      </c>
      <c r="D2099" s="2" t="s">
        <v>18</v>
      </c>
      <c r="E2099" s="5" t="s">
        <v>490</v>
      </c>
      <c r="F2099" s="3" t="s">
        <v>491</v>
      </c>
      <c r="G2099" s="3" t="s">
        <v>21</v>
      </c>
      <c r="H2099" s="2" t="s">
        <v>56</v>
      </c>
      <c r="I2099" s="2" t="s">
        <v>4764</v>
      </c>
      <c r="J2099" s="3" t="str">
        <f>HYPERLINK("https://www.boe.es/gazeta/dias/1831/03/05/pdfs/GMD-1831-28.pdf#page=4","Abrir facsímil")</f>
        <v>Abrir facsímil</v>
      </c>
      <c r="K2099" s="3" t="s">
        <v>58</v>
      </c>
    </row>
    <row r="2100" spans="1:11" ht="42" customHeight="1">
      <c r="A2100" s="2" t="s">
        <v>4765</v>
      </c>
      <c r="B2100" s="2" t="s">
        <v>4765</v>
      </c>
      <c r="C2100" s="2" t="s">
        <v>32</v>
      </c>
      <c r="D2100" s="2" t="s">
        <v>33</v>
      </c>
      <c r="E2100" s="5" t="s">
        <v>471</v>
      </c>
      <c r="F2100" s="3" t="s">
        <v>472</v>
      </c>
      <c r="G2100" s="3" t="s">
        <v>62</v>
      </c>
      <c r="H2100" s="2" t="s">
        <v>56</v>
      </c>
      <c r="I2100" s="2" t="s">
        <v>4766</v>
      </c>
      <c r="J2100" s="3" t="str">
        <f>HYPERLINK("https://www.boe.es/gazeta/dias/1831/05/12/pdfs/GMD-1831-59.pdf#page=2","Abrir facsímil")</f>
        <v>Abrir facsímil</v>
      </c>
      <c r="K2100" s="3" t="s">
        <v>58</v>
      </c>
    </row>
    <row r="2101" spans="1:11" ht="42" customHeight="1">
      <c r="A2101" s="2" t="s">
        <v>4767</v>
      </c>
      <c r="B2101" s="2" t="s">
        <v>4767</v>
      </c>
      <c r="C2101" s="2" t="s">
        <v>32</v>
      </c>
      <c r="D2101" s="2" t="s">
        <v>33</v>
      </c>
      <c r="E2101" s="5" t="s">
        <v>471</v>
      </c>
      <c r="F2101" s="3" t="s">
        <v>472</v>
      </c>
      <c r="G2101" s="3" t="s">
        <v>62</v>
      </c>
      <c r="H2101" s="2" t="s">
        <v>56</v>
      </c>
      <c r="I2101" s="2" t="s">
        <v>4768</v>
      </c>
      <c r="J2101" s="3" t="str">
        <f>HYPERLINK("https://www.boe.es/gazeta/dias/1831/05/12/pdfs/GMD-1831-59.pdf#page=2","Abrir facsímil")</f>
        <v>Abrir facsímil</v>
      </c>
      <c r="K2101" s="3" t="s">
        <v>58</v>
      </c>
    </row>
    <row r="2102" spans="1:11" ht="42" customHeight="1">
      <c r="A2102" s="2" t="s">
        <v>4769</v>
      </c>
      <c r="B2102" s="2" t="s">
        <v>4770</v>
      </c>
      <c r="C2102" s="2" t="s">
        <v>32</v>
      </c>
      <c r="D2102" s="2" t="s">
        <v>33</v>
      </c>
      <c r="E2102" s="5" t="s">
        <v>118</v>
      </c>
      <c r="F2102" s="3" t="s">
        <v>119</v>
      </c>
      <c r="G2102" s="3" t="s">
        <v>62</v>
      </c>
      <c r="H2102" s="2" t="s">
        <v>56</v>
      </c>
      <c r="I2102" s="2" t="s">
        <v>4771</v>
      </c>
      <c r="J2102" s="3" t="str">
        <f>HYPERLINK("https://www.boe.es/gazeta/dias/1831/09/10/pdfs/GMD-1831-112.pdf#page=2","Abrir facsímil")</f>
        <v>Abrir facsímil</v>
      </c>
      <c r="K2102" s="3" t="s">
        <v>58</v>
      </c>
    </row>
    <row r="2103" spans="1:11" ht="42" customHeight="1">
      <c r="A2103" s="2" t="s">
        <v>4772</v>
      </c>
      <c r="B2103" s="2" t="s">
        <v>4773</v>
      </c>
      <c r="C2103" s="2" t="s">
        <v>81</v>
      </c>
      <c r="D2103" s="2" t="s">
        <v>18</v>
      </c>
      <c r="E2103" s="5" t="s">
        <v>105</v>
      </c>
      <c r="F2103" s="3" t="s">
        <v>106</v>
      </c>
      <c r="G2103" s="3" t="s">
        <v>107</v>
      </c>
      <c r="H2103" s="2" t="s">
        <v>56</v>
      </c>
      <c r="I2103" s="2" t="s">
        <v>4774</v>
      </c>
      <c r="J2103" s="3" t="str">
        <f>HYPERLINK("https://www.boe.es/gazeta/dias/1831/07/05/pdfs/GMD-1831-82.pdf#page=4","Abrir facsímil")</f>
        <v>Abrir facsímil</v>
      </c>
      <c r="K2103" s="3" t="s">
        <v>58</v>
      </c>
    </row>
    <row r="2104" spans="1:11" ht="42" customHeight="1">
      <c r="A2104" s="2" t="s">
        <v>4775</v>
      </c>
      <c r="B2104" s="2" t="s">
        <v>4776</v>
      </c>
      <c r="C2104" s="2" t="s">
        <v>157</v>
      </c>
      <c r="D2104" s="2" t="s">
        <v>18</v>
      </c>
      <c r="E2104" s="5" t="s">
        <v>1004</v>
      </c>
      <c r="F2104" s="3" t="s">
        <v>1005</v>
      </c>
      <c r="G2104" s="3" t="s">
        <v>1623</v>
      </c>
      <c r="H2104" s="2" t="s">
        <v>56</v>
      </c>
      <c r="I2104" s="2" t="s">
        <v>4777</v>
      </c>
      <c r="J2104" s="3" t="str">
        <f>HYPERLINK("https://www.boe.es/gazeta/dias/1831/02/05/pdfs/GMD-1831-16.pdf#page=4","Abrir facsímil")</f>
        <v>Abrir facsímil</v>
      </c>
      <c r="K2104" s="3" t="s">
        <v>58</v>
      </c>
    </row>
    <row r="2105" spans="1:11" ht="42" customHeight="1">
      <c r="A2105" s="2" t="s">
        <v>4778</v>
      </c>
      <c r="B2105" s="2" t="s">
        <v>4778</v>
      </c>
      <c r="C2105" s="2" t="s">
        <v>17</v>
      </c>
      <c r="D2105" s="2" t="s">
        <v>18</v>
      </c>
      <c r="E2105" s="5" t="s">
        <v>53</v>
      </c>
      <c r="F2105" s="3" t="s">
        <v>54</v>
      </c>
      <c r="G2105" s="3" t="s">
        <v>62</v>
      </c>
      <c r="H2105" s="2" t="s">
        <v>56</v>
      </c>
      <c r="I2105" s="2" t="s">
        <v>4779</v>
      </c>
      <c r="J2105" s="3" t="str">
        <f>HYPERLINK("https://www.boe.es/gazeta/dias/1831/10/29/pdfs/GMD-1831-133.pdf#page=2","Abrir facsímil")</f>
        <v>Abrir facsímil</v>
      </c>
      <c r="K2105" s="3" t="s">
        <v>58</v>
      </c>
    </row>
    <row r="2106" spans="1:11" ht="42" customHeight="1">
      <c r="A2106" s="2" t="s">
        <v>4780</v>
      </c>
      <c r="B2106" s="2" t="s">
        <v>4780</v>
      </c>
      <c r="C2106" s="2" t="s">
        <v>32</v>
      </c>
      <c r="D2106" s="2" t="s">
        <v>33</v>
      </c>
      <c r="E2106" s="5" t="s">
        <v>1566</v>
      </c>
      <c r="F2106" s="3" t="s">
        <v>1567</v>
      </c>
      <c r="G2106" s="3" t="s">
        <v>55</v>
      </c>
      <c r="H2106" s="2" t="s">
        <v>56</v>
      </c>
      <c r="I2106" s="2" t="s">
        <v>4781</v>
      </c>
      <c r="J2106" s="3" t="str">
        <f>HYPERLINK("https://www.boe.es/gazeta/dias/1831/01/01/pdfs/GMD-1831-1.pdf#page=3","Abrir facsímil")</f>
        <v>Abrir facsímil</v>
      </c>
      <c r="K2106" s="3" t="s">
        <v>58</v>
      </c>
    </row>
    <row r="2107" spans="1:11" ht="42" customHeight="1">
      <c r="A2107" s="2" t="s">
        <v>4780</v>
      </c>
      <c r="B2107" s="2" t="s">
        <v>4780</v>
      </c>
      <c r="C2107" s="2" t="s">
        <v>32</v>
      </c>
      <c r="D2107" s="2" t="s">
        <v>33</v>
      </c>
      <c r="E2107" s="5" t="s">
        <v>1855</v>
      </c>
      <c r="F2107" s="3" t="s">
        <v>1856</v>
      </c>
      <c r="G2107" s="3" t="s">
        <v>36</v>
      </c>
      <c r="H2107" s="2" t="s">
        <v>56</v>
      </c>
      <c r="I2107" s="2" t="s">
        <v>4782</v>
      </c>
      <c r="J2107" s="3" t="str">
        <f>HYPERLINK("https://www.boe.es/gazeta/dias/1831/01/11/pdfs/GMD-1831-5.pdf#page=1","Abrir facsímil")</f>
        <v>Abrir facsímil</v>
      </c>
      <c r="K2107" s="3" t="s">
        <v>58</v>
      </c>
    </row>
    <row r="2108" spans="1:11" ht="42" customHeight="1">
      <c r="A2108" s="2" t="s">
        <v>4780</v>
      </c>
      <c r="B2108" s="2" t="s">
        <v>4780</v>
      </c>
      <c r="C2108" s="2" t="s">
        <v>32</v>
      </c>
      <c r="D2108" s="2" t="s">
        <v>33</v>
      </c>
      <c r="E2108" s="5" t="s">
        <v>1356</v>
      </c>
      <c r="F2108" s="3" t="s">
        <v>1357</v>
      </c>
      <c r="G2108" s="3" t="s">
        <v>36</v>
      </c>
      <c r="H2108" s="2" t="s">
        <v>56</v>
      </c>
      <c r="I2108" s="2" t="s">
        <v>4783</v>
      </c>
      <c r="J2108" s="3" t="str">
        <f>HYPERLINK("https://www.boe.es/gazeta/dias/1831/03/19/pdfs/GMD-1831-36.pdf#page=1","Abrir facsímil")</f>
        <v>Abrir facsímil</v>
      </c>
      <c r="K2108" s="3" t="s">
        <v>58</v>
      </c>
    </row>
    <row r="2109" spans="1:11" ht="42" customHeight="1">
      <c r="A2109" s="2" t="s">
        <v>4780</v>
      </c>
      <c r="B2109" s="2" t="s">
        <v>4780</v>
      </c>
      <c r="C2109" s="2" t="s">
        <v>32</v>
      </c>
      <c r="D2109" s="2" t="s">
        <v>33</v>
      </c>
      <c r="E2109" s="5" t="s">
        <v>1225</v>
      </c>
      <c r="F2109" s="3" t="s">
        <v>1226</v>
      </c>
      <c r="G2109" s="3" t="s">
        <v>62</v>
      </c>
      <c r="H2109" s="2" t="s">
        <v>56</v>
      </c>
      <c r="I2109" s="2" t="s">
        <v>4784</v>
      </c>
      <c r="J2109" s="3" t="str">
        <f>HYPERLINK("https://www.boe.es/gazeta/dias/1831/05/24/pdfs/GMD-1831-64.pdf#page=2","Abrir facsímil")</f>
        <v>Abrir facsímil</v>
      </c>
      <c r="K2109" s="3" t="s">
        <v>58</v>
      </c>
    </row>
    <row r="2110" spans="1:11" ht="42" customHeight="1">
      <c r="A2110" s="2" t="s">
        <v>4780</v>
      </c>
      <c r="B2110" s="2" t="s">
        <v>4780</v>
      </c>
      <c r="C2110" s="2" t="s">
        <v>32</v>
      </c>
      <c r="D2110" s="2" t="s">
        <v>33</v>
      </c>
      <c r="E2110" s="5" t="s">
        <v>228</v>
      </c>
      <c r="F2110" s="3" t="s">
        <v>229</v>
      </c>
      <c r="G2110" s="3" t="s">
        <v>230</v>
      </c>
      <c r="H2110" s="2" t="s">
        <v>56</v>
      </c>
      <c r="I2110" s="2" t="s">
        <v>4785</v>
      </c>
      <c r="J2110" s="3" t="str">
        <f>HYPERLINK("https://www.boe.es/gazeta/dias/1831/06/07/pdfs/GMD-1831-70.pdf#page=4","Abrir facsímil")</f>
        <v>Abrir facsímil</v>
      </c>
      <c r="K2110" s="3" t="s">
        <v>58</v>
      </c>
    </row>
    <row r="2111" spans="1:11" ht="42" customHeight="1">
      <c r="A2111" s="2" t="s">
        <v>4780</v>
      </c>
      <c r="B2111" s="2" t="s">
        <v>4780</v>
      </c>
      <c r="C2111" s="2" t="s">
        <v>32</v>
      </c>
      <c r="D2111" s="2" t="s">
        <v>33</v>
      </c>
      <c r="E2111" s="5" t="s">
        <v>272</v>
      </c>
      <c r="F2111" s="3" t="s">
        <v>273</v>
      </c>
      <c r="G2111" s="3" t="s">
        <v>62</v>
      </c>
      <c r="H2111" s="2" t="s">
        <v>56</v>
      </c>
      <c r="I2111" s="2" t="s">
        <v>4786</v>
      </c>
      <c r="J2111" s="3" t="str">
        <f>HYPERLINK("https://www.boe.es/gazeta/dias/1831/06/28/pdfs/GMD-1831-79.pdf#page=2","Abrir facsímil")</f>
        <v>Abrir facsímil</v>
      </c>
      <c r="K2111" s="3" t="s">
        <v>58</v>
      </c>
    </row>
    <row r="2112" spans="1:11" ht="42" customHeight="1">
      <c r="A2112" s="2" t="s">
        <v>4780</v>
      </c>
      <c r="B2112" s="2" t="s">
        <v>4780</v>
      </c>
      <c r="C2112" s="2" t="s">
        <v>32</v>
      </c>
      <c r="D2112" s="2" t="s">
        <v>33</v>
      </c>
      <c r="E2112" s="5" t="s">
        <v>1763</v>
      </c>
      <c r="F2112" s="3" t="s">
        <v>1764</v>
      </c>
      <c r="G2112" s="3" t="s">
        <v>36</v>
      </c>
      <c r="H2112" s="2" t="s">
        <v>56</v>
      </c>
      <c r="I2112" s="2" t="s">
        <v>4787</v>
      </c>
      <c r="J2112" s="3" t="str">
        <f>HYPERLINK("https://www.boe.es/gazeta/dias/1831/09/06/pdfs/GMD-1831-110.pdf#page=1","Abrir facsímil")</f>
        <v>Abrir facsímil</v>
      </c>
      <c r="K2112" s="3" t="s">
        <v>58</v>
      </c>
    </row>
    <row r="2113" spans="1:11" ht="42" customHeight="1">
      <c r="A2113" s="2" t="s">
        <v>4780</v>
      </c>
      <c r="B2113" s="2" t="s">
        <v>4780</v>
      </c>
      <c r="C2113" s="2" t="s">
        <v>32</v>
      </c>
      <c r="D2113" s="2" t="s">
        <v>33</v>
      </c>
      <c r="E2113" s="5" t="s">
        <v>53</v>
      </c>
      <c r="F2113" s="3" t="s">
        <v>54</v>
      </c>
      <c r="G2113" s="3" t="s">
        <v>62</v>
      </c>
      <c r="H2113" s="2" t="s">
        <v>56</v>
      </c>
      <c r="I2113" s="2" t="s">
        <v>4788</v>
      </c>
      <c r="J2113" s="3" t="str">
        <f>HYPERLINK("https://www.boe.es/gazeta/dias/1831/10/29/pdfs/GMD-1831-133.pdf#page=2","Abrir facsímil")</f>
        <v>Abrir facsímil</v>
      </c>
      <c r="K2113" s="3" t="s">
        <v>58</v>
      </c>
    </row>
    <row r="2114" spans="1:11" ht="42" customHeight="1">
      <c r="A2114" s="2" t="s">
        <v>4780</v>
      </c>
      <c r="B2114" s="2" t="s">
        <v>4780</v>
      </c>
      <c r="C2114" s="2" t="s">
        <v>32</v>
      </c>
      <c r="D2114" s="2" t="s">
        <v>33</v>
      </c>
      <c r="E2114" s="5" t="s">
        <v>578</v>
      </c>
      <c r="F2114" s="3" t="s">
        <v>579</v>
      </c>
      <c r="G2114" s="3" t="s">
        <v>36</v>
      </c>
      <c r="H2114" s="2" t="s">
        <v>56</v>
      </c>
      <c r="I2114" s="2" t="s">
        <v>4789</v>
      </c>
      <c r="J2114" s="3" t="str">
        <f>HYPERLINK("https://www.boe.es/gazeta/dias/1831/11/17/pdfs/GMD-1831-141.pdf#page=1","Abrir facsímil")</f>
        <v>Abrir facsímil</v>
      </c>
      <c r="K2114" s="3" t="s">
        <v>58</v>
      </c>
    </row>
    <row r="2115" spans="1:11" ht="42" customHeight="1">
      <c r="A2115" s="2" t="s">
        <v>4790</v>
      </c>
      <c r="B2115" s="2" t="s">
        <v>4790</v>
      </c>
      <c r="C2115" s="2" t="s">
        <v>32</v>
      </c>
      <c r="D2115" s="2" t="s">
        <v>33</v>
      </c>
      <c r="E2115" s="5" t="s">
        <v>460</v>
      </c>
      <c r="F2115" s="3" t="s">
        <v>461</v>
      </c>
      <c r="G2115" s="3" t="s">
        <v>21</v>
      </c>
      <c r="H2115" s="2" t="s">
        <v>56</v>
      </c>
      <c r="I2115" s="2" t="s">
        <v>4791</v>
      </c>
      <c r="J2115" s="3" t="str">
        <f>HYPERLINK("https://www.boe.es/gazeta/dias/1831/01/04/pdfs/GMD-1831-2.pdf#page=4","Abrir facsímil")</f>
        <v>Abrir facsímil</v>
      </c>
      <c r="K2115" s="3" t="s">
        <v>58</v>
      </c>
    </row>
    <row r="2116" spans="1:11" ht="42" customHeight="1">
      <c r="A2116" s="2" t="s">
        <v>4790</v>
      </c>
      <c r="B2116" s="2" t="s">
        <v>4790</v>
      </c>
      <c r="C2116" s="2" t="s">
        <v>157</v>
      </c>
      <c r="D2116" s="2" t="s">
        <v>18</v>
      </c>
      <c r="E2116" s="5" t="s">
        <v>292</v>
      </c>
      <c r="F2116" s="3" t="s">
        <v>293</v>
      </c>
      <c r="G2116" s="3" t="s">
        <v>21</v>
      </c>
      <c r="H2116" s="2" t="s">
        <v>56</v>
      </c>
      <c r="I2116" s="2" t="s">
        <v>4792</v>
      </c>
      <c r="J2116" s="3" t="str">
        <f>HYPERLINK("https://www.boe.es/gazeta/dias/1831/04/07/pdfs/GMD-1831-44.pdf#page=4","Abrir facsímil")</f>
        <v>Abrir facsímil</v>
      </c>
      <c r="K2116" s="3" t="s">
        <v>58</v>
      </c>
    </row>
    <row r="2117" spans="1:11" ht="42" customHeight="1">
      <c r="A2117" s="2" t="s">
        <v>4793</v>
      </c>
      <c r="B2117" s="2" t="s">
        <v>4793</v>
      </c>
      <c r="C2117" s="2" t="s">
        <v>32</v>
      </c>
      <c r="D2117" s="2" t="s">
        <v>33</v>
      </c>
      <c r="E2117" s="5" t="s">
        <v>1562</v>
      </c>
      <c r="F2117" s="3" t="s">
        <v>1563</v>
      </c>
      <c r="G2117" s="3" t="s">
        <v>62</v>
      </c>
      <c r="H2117" s="2" t="s">
        <v>56</v>
      </c>
      <c r="I2117" s="2" t="s">
        <v>4794</v>
      </c>
      <c r="J2117" s="3" t="str">
        <f>HYPERLINK("https://www.boe.es/gazeta/dias/1831/05/17/pdfs/GMD-1831-61.pdf#page=2","Abrir facsímil")</f>
        <v>Abrir facsímil</v>
      </c>
      <c r="K2117" s="3" t="s">
        <v>58</v>
      </c>
    </row>
    <row r="2118" spans="1:11" ht="42" customHeight="1">
      <c r="A2118" s="2" t="s">
        <v>4795</v>
      </c>
      <c r="B2118" s="2" t="s">
        <v>4795</v>
      </c>
      <c r="C2118" s="2" t="s">
        <v>51</v>
      </c>
      <c r="D2118" s="2" t="s">
        <v>52</v>
      </c>
      <c r="E2118" s="5" t="s">
        <v>354</v>
      </c>
      <c r="F2118" s="3" t="s">
        <v>355</v>
      </c>
      <c r="G2118" s="3" t="s">
        <v>55</v>
      </c>
      <c r="H2118" s="2" t="s">
        <v>56</v>
      </c>
      <c r="I2118" s="2" t="s">
        <v>4796</v>
      </c>
      <c r="J2118" s="3" t="str">
        <f>HYPERLINK("https://www.boe.es/gazeta/dias/1831/01/08/pdfs/GMD-1831-4.pdf#page=3","Abrir facsímil")</f>
        <v>Abrir facsímil</v>
      </c>
      <c r="K2118" s="3" t="s">
        <v>58</v>
      </c>
    </row>
    <row r="2119" spans="1:11" ht="42" customHeight="1">
      <c r="A2119" s="2" t="s">
        <v>4797</v>
      </c>
      <c r="B2119" s="2" t="s">
        <v>4798</v>
      </c>
      <c r="C2119" s="2" t="s">
        <v>40</v>
      </c>
      <c r="D2119" s="2" t="s">
        <v>18</v>
      </c>
      <c r="E2119" s="5" t="s">
        <v>593</v>
      </c>
      <c r="F2119" s="3" t="s">
        <v>594</v>
      </c>
      <c r="G2119" s="3" t="s">
        <v>131</v>
      </c>
      <c r="H2119" s="2" t="s">
        <v>56</v>
      </c>
      <c r="I2119" s="2" t="s">
        <v>4799</v>
      </c>
      <c r="J2119" s="3" t="str">
        <f>HYPERLINK("https://www.boe.es/gazeta/dias/1831/04/09/pdfs/GMD-1831-45.pdf#page=6","Abrir facsímil")</f>
        <v>Abrir facsímil</v>
      </c>
      <c r="K2119" s="3" t="s">
        <v>58</v>
      </c>
    </row>
    <row r="2120" spans="1:11" ht="42" customHeight="1">
      <c r="A2120" s="2" t="s">
        <v>4800</v>
      </c>
      <c r="B2120" s="2" t="s">
        <v>4800</v>
      </c>
      <c r="C2120" s="2" t="s">
        <v>32</v>
      </c>
      <c r="D2120" s="2" t="s">
        <v>33</v>
      </c>
      <c r="E2120" s="5" t="s">
        <v>374</v>
      </c>
      <c r="F2120" s="3" t="s">
        <v>375</v>
      </c>
      <c r="G2120" s="3" t="s">
        <v>62</v>
      </c>
      <c r="H2120" s="2" t="s">
        <v>56</v>
      </c>
      <c r="I2120" s="2" t="s">
        <v>4801</v>
      </c>
      <c r="J2120" s="3" t="str">
        <f>HYPERLINK("https://www.boe.es/gazeta/dias/1831/10/11/pdfs/GMD-1831-125.pdf#page=2","Abrir facsímil")</f>
        <v>Abrir facsímil</v>
      </c>
      <c r="K2120" s="3" t="s">
        <v>58</v>
      </c>
    </row>
    <row r="2121" spans="1:11" ht="42" customHeight="1">
      <c r="A2121" s="2" t="s">
        <v>4802</v>
      </c>
      <c r="B2121" s="2" t="s">
        <v>4802</v>
      </c>
      <c r="C2121" s="2" t="s">
        <v>32</v>
      </c>
      <c r="D2121" s="2" t="s">
        <v>33</v>
      </c>
      <c r="E2121" s="5" t="s">
        <v>3109</v>
      </c>
      <c r="F2121" s="3" t="s">
        <v>3110</v>
      </c>
      <c r="G2121" s="3" t="s">
        <v>55</v>
      </c>
      <c r="H2121" s="2" t="s">
        <v>56</v>
      </c>
      <c r="I2121" s="2" t="s">
        <v>4803</v>
      </c>
      <c r="J2121" s="3" t="str">
        <f>HYPERLINK("https://www.boe.es/gazeta/dias/1831/01/29/pdfs/GMD-1831-13.pdf#page=3","Abrir facsímil")</f>
        <v>Abrir facsímil</v>
      </c>
      <c r="K2121" s="3" t="s">
        <v>58</v>
      </c>
    </row>
    <row r="2122" spans="1:11" ht="42" customHeight="1">
      <c r="A2122" s="2" t="s">
        <v>4802</v>
      </c>
      <c r="B2122" s="2" t="s">
        <v>4802</v>
      </c>
      <c r="C2122" s="2" t="s">
        <v>32</v>
      </c>
      <c r="D2122" s="2" t="s">
        <v>33</v>
      </c>
      <c r="E2122" s="5" t="s">
        <v>234</v>
      </c>
      <c r="F2122" s="3" t="s">
        <v>235</v>
      </c>
      <c r="G2122" s="3" t="s">
        <v>55</v>
      </c>
      <c r="H2122" s="2" t="s">
        <v>56</v>
      </c>
      <c r="I2122" s="2" t="s">
        <v>4804</v>
      </c>
      <c r="J2122" s="3" t="str">
        <f>HYPERLINK("https://www.boe.es/gazeta/dias/1831/06/25/pdfs/GMD-1831-78.pdf#page=3","Abrir facsímil")</f>
        <v>Abrir facsímil</v>
      </c>
      <c r="K2122" s="3" t="s">
        <v>58</v>
      </c>
    </row>
    <row r="2123" spans="1:11" ht="42" customHeight="1">
      <c r="A2123" s="2" t="s">
        <v>4802</v>
      </c>
      <c r="B2123" s="2" t="s">
        <v>4802</v>
      </c>
      <c r="C2123" s="2" t="s">
        <v>32</v>
      </c>
      <c r="D2123" s="2" t="s">
        <v>33</v>
      </c>
      <c r="E2123" s="5" t="s">
        <v>118</v>
      </c>
      <c r="F2123" s="3" t="s">
        <v>119</v>
      </c>
      <c r="G2123" s="3" t="s">
        <v>62</v>
      </c>
      <c r="H2123" s="2" t="s">
        <v>56</v>
      </c>
      <c r="I2123" s="2" t="s">
        <v>4805</v>
      </c>
      <c r="J2123" s="3" t="str">
        <f>HYPERLINK("https://www.boe.es/gazeta/dias/1831/09/10/pdfs/GMD-1831-112.pdf#page=2","Abrir facsímil")</f>
        <v>Abrir facsímil</v>
      </c>
      <c r="K2123" s="3" t="s">
        <v>58</v>
      </c>
    </row>
    <row r="2124" spans="1:11" ht="42" customHeight="1">
      <c r="A2124" s="2" t="s">
        <v>4806</v>
      </c>
      <c r="B2124" s="2" t="s">
        <v>4807</v>
      </c>
      <c r="C2124" s="2" t="s">
        <v>81</v>
      </c>
      <c r="D2124" s="2" t="s">
        <v>18</v>
      </c>
      <c r="E2124" s="5" t="s">
        <v>361</v>
      </c>
      <c r="F2124" s="3" t="s">
        <v>362</v>
      </c>
      <c r="G2124" s="3" t="s">
        <v>131</v>
      </c>
      <c r="H2124" s="2" t="s">
        <v>56</v>
      </c>
      <c r="I2124" s="2" t="s">
        <v>4808</v>
      </c>
      <c r="J2124" s="3" t="str">
        <f>HYPERLINK("https://www.boe.es/gazeta/dias/1831/06/18/pdfs/GMD-1831-75.pdf#page=6","Abrir facsímil")</f>
        <v>Abrir facsímil</v>
      </c>
      <c r="K2124" s="3" t="s">
        <v>58</v>
      </c>
    </row>
    <row r="2125" spans="1:11" ht="42" customHeight="1">
      <c r="A2125" s="2" t="s">
        <v>4809</v>
      </c>
      <c r="B2125" s="2" t="s">
        <v>4809</v>
      </c>
      <c r="C2125" s="2" t="s">
        <v>32</v>
      </c>
      <c r="D2125" s="2" t="s">
        <v>33</v>
      </c>
      <c r="E2125" s="5" t="s">
        <v>140</v>
      </c>
      <c r="F2125" s="3" t="s">
        <v>141</v>
      </c>
      <c r="G2125" s="3" t="s">
        <v>76</v>
      </c>
      <c r="H2125" s="2" t="s">
        <v>56</v>
      </c>
      <c r="I2125" s="2" t="s">
        <v>4810</v>
      </c>
      <c r="J2125" s="3" t="str">
        <f>HYPERLINK("https://www.boe.es/gazeta/dias/1831/04/26/pdfs/GMD-1831-52.pdf#page=5","Abrir facsímil")</f>
        <v>Abrir facsímil</v>
      </c>
      <c r="K2125" s="3" t="s">
        <v>58</v>
      </c>
    </row>
    <row r="2126" spans="1:11" ht="42" customHeight="1">
      <c r="A2126" s="2" t="s">
        <v>4811</v>
      </c>
      <c r="B2126" s="2" t="s">
        <v>4811</v>
      </c>
      <c r="C2126" s="2" t="s">
        <v>32</v>
      </c>
      <c r="D2126" s="2" t="s">
        <v>33</v>
      </c>
      <c r="E2126" s="5" t="s">
        <v>1004</v>
      </c>
      <c r="F2126" s="3" t="s">
        <v>1005</v>
      </c>
      <c r="G2126" s="3" t="s">
        <v>55</v>
      </c>
      <c r="H2126" s="2" t="s">
        <v>56</v>
      </c>
      <c r="I2126" s="2" t="s">
        <v>4812</v>
      </c>
      <c r="J2126" s="3" t="str">
        <f>HYPERLINK("https://www.boe.es/gazeta/dias/1831/02/05/pdfs/GMD-1831-16.pdf#page=3","Abrir facsímil")</f>
        <v>Abrir facsímil</v>
      </c>
      <c r="K2126" s="3" t="s">
        <v>58</v>
      </c>
    </row>
    <row r="2127" spans="1:11" ht="42" customHeight="1">
      <c r="A2127" s="2" t="s">
        <v>4811</v>
      </c>
      <c r="B2127" s="2" t="s">
        <v>4811</v>
      </c>
      <c r="C2127" s="2" t="s">
        <v>32</v>
      </c>
      <c r="D2127" s="2" t="s">
        <v>33</v>
      </c>
      <c r="E2127" s="5" t="s">
        <v>214</v>
      </c>
      <c r="F2127" s="3" t="s">
        <v>215</v>
      </c>
      <c r="G2127" s="3" t="s">
        <v>62</v>
      </c>
      <c r="H2127" s="2" t="s">
        <v>56</v>
      </c>
      <c r="I2127" s="2" t="s">
        <v>4813</v>
      </c>
      <c r="J2127" s="3" t="str">
        <f>HYPERLINK("https://www.boe.es/gazeta/dias/1831/03/31/pdfs/GMD-1831-41.pdf#page=2","Abrir facsímil")</f>
        <v>Abrir facsímil</v>
      </c>
      <c r="K2127" s="3" t="s">
        <v>58</v>
      </c>
    </row>
    <row r="2128" spans="1:11" ht="42" customHeight="1">
      <c r="A2128" s="2" t="s">
        <v>4811</v>
      </c>
      <c r="B2128" s="2" t="s">
        <v>4811</v>
      </c>
      <c r="C2128" s="2" t="s">
        <v>32</v>
      </c>
      <c r="D2128" s="2" t="s">
        <v>33</v>
      </c>
      <c r="E2128" s="5" t="s">
        <v>126</v>
      </c>
      <c r="F2128" s="3" t="s">
        <v>127</v>
      </c>
      <c r="G2128" s="3" t="s">
        <v>62</v>
      </c>
      <c r="H2128" s="2" t="s">
        <v>56</v>
      </c>
      <c r="I2128" s="2" t="s">
        <v>4814</v>
      </c>
      <c r="J2128" s="3" t="str">
        <f>HYPERLINK("https://www.boe.es/gazeta/dias/1831/04/12/pdfs/GMD-1831-46.pdf#page=2","Abrir facsímil")</f>
        <v>Abrir facsímil</v>
      </c>
      <c r="K2128" s="3" t="s">
        <v>58</v>
      </c>
    </row>
    <row r="2129" spans="1:11" ht="42" customHeight="1">
      <c r="A2129" s="2" t="s">
        <v>4811</v>
      </c>
      <c r="B2129" s="2" t="s">
        <v>4811</v>
      </c>
      <c r="C2129" s="2" t="s">
        <v>32</v>
      </c>
      <c r="D2129" s="2" t="s">
        <v>33</v>
      </c>
      <c r="E2129" s="5" t="s">
        <v>439</v>
      </c>
      <c r="F2129" s="3" t="s">
        <v>440</v>
      </c>
      <c r="G2129" s="3" t="s">
        <v>36</v>
      </c>
      <c r="H2129" s="2" t="s">
        <v>56</v>
      </c>
      <c r="I2129" s="2" t="s">
        <v>4815</v>
      </c>
      <c r="J2129" s="3" t="str">
        <f>HYPERLINK("https://www.boe.es/gazeta/dias/1831/05/03/pdfs/GMD-1831-55.pdf#page=1","Abrir facsímil")</f>
        <v>Abrir facsímil</v>
      </c>
      <c r="K2129" s="3" t="s">
        <v>58</v>
      </c>
    </row>
    <row r="2130" spans="1:11" ht="42" customHeight="1">
      <c r="A2130" s="2" t="s">
        <v>4811</v>
      </c>
      <c r="B2130" s="2" t="s">
        <v>4811</v>
      </c>
      <c r="C2130" s="2" t="s">
        <v>32</v>
      </c>
      <c r="D2130" s="2" t="s">
        <v>33</v>
      </c>
      <c r="E2130" s="5" t="s">
        <v>1792</v>
      </c>
      <c r="F2130" s="3" t="s">
        <v>1793</v>
      </c>
      <c r="G2130" s="3" t="s">
        <v>36</v>
      </c>
      <c r="H2130" s="2" t="s">
        <v>56</v>
      </c>
      <c r="I2130" s="2" t="s">
        <v>4816</v>
      </c>
      <c r="J2130" s="3" t="str">
        <f>HYPERLINK("https://www.boe.es/gazeta/dias/1831/05/19/pdfs/GMD-1831-62.pdf#page=1","Abrir facsímil")</f>
        <v>Abrir facsímil</v>
      </c>
      <c r="K2130" s="3" t="s">
        <v>58</v>
      </c>
    </row>
    <row r="2131" spans="1:11" ht="42" customHeight="1">
      <c r="A2131" s="2" t="s">
        <v>4811</v>
      </c>
      <c r="B2131" s="2" t="s">
        <v>4811</v>
      </c>
      <c r="C2131" s="2" t="s">
        <v>32</v>
      </c>
      <c r="D2131" s="2" t="s">
        <v>33</v>
      </c>
      <c r="E2131" s="5" t="s">
        <v>662</v>
      </c>
      <c r="F2131" s="3" t="s">
        <v>663</v>
      </c>
      <c r="G2131" s="3" t="s">
        <v>55</v>
      </c>
      <c r="H2131" s="2" t="s">
        <v>56</v>
      </c>
      <c r="I2131" s="2" t="s">
        <v>4817</v>
      </c>
      <c r="J2131" s="3" t="str">
        <f>HYPERLINK("https://www.boe.es/gazeta/dias/1831/05/28/pdfs/GMD-1831-66.pdf#page=3","Abrir facsímil")</f>
        <v>Abrir facsímil</v>
      </c>
      <c r="K2131" s="3" t="s">
        <v>58</v>
      </c>
    </row>
    <row r="2132" spans="1:11" ht="42" customHeight="1">
      <c r="A2132" s="2" t="s">
        <v>4811</v>
      </c>
      <c r="B2132" s="2" t="s">
        <v>4811</v>
      </c>
      <c r="C2132" s="2" t="s">
        <v>32</v>
      </c>
      <c r="D2132" s="2" t="s">
        <v>33</v>
      </c>
      <c r="E2132" s="5" t="s">
        <v>1733</v>
      </c>
      <c r="F2132" s="3" t="s">
        <v>1734</v>
      </c>
      <c r="G2132" s="3" t="s">
        <v>36</v>
      </c>
      <c r="H2132" s="2" t="s">
        <v>56</v>
      </c>
      <c r="I2132" s="2" t="s">
        <v>4818</v>
      </c>
      <c r="J2132" s="3" t="str">
        <f>HYPERLINK("https://www.boe.es/gazeta/dias/1831/06/11/pdfs/GMD-1831-72.pdf#page=1","Abrir facsímil")</f>
        <v>Abrir facsímil</v>
      </c>
      <c r="K2132" s="3" t="s">
        <v>58</v>
      </c>
    </row>
    <row r="2133" spans="1:11" ht="42" customHeight="1">
      <c r="A2133" s="2" t="s">
        <v>4811</v>
      </c>
      <c r="B2133" s="2" t="s">
        <v>4811</v>
      </c>
      <c r="C2133" s="2" t="s">
        <v>157</v>
      </c>
      <c r="D2133" s="2" t="s">
        <v>18</v>
      </c>
      <c r="E2133" s="5" t="s">
        <v>361</v>
      </c>
      <c r="F2133" s="3" t="s">
        <v>362</v>
      </c>
      <c r="G2133" s="3" t="s">
        <v>76</v>
      </c>
      <c r="H2133" s="2" t="s">
        <v>56</v>
      </c>
      <c r="I2133" s="2" t="s">
        <v>4819</v>
      </c>
      <c r="J2133" s="3" t="str">
        <f>HYPERLINK("https://www.boe.es/gazeta/dias/1831/06/18/pdfs/GMD-1831-75.pdf#page=5","Abrir facsímil")</f>
        <v>Abrir facsímil</v>
      </c>
      <c r="K2133" s="3" t="s">
        <v>58</v>
      </c>
    </row>
    <row r="2134" spans="1:11" ht="42" customHeight="1">
      <c r="A2134" s="2" t="s">
        <v>4811</v>
      </c>
      <c r="B2134" s="2" t="s">
        <v>4811</v>
      </c>
      <c r="C2134" s="2" t="s">
        <v>32</v>
      </c>
      <c r="D2134" s="2" t="s">
        <v>33</v>
      </c>
      <c r="E2134" s="5" t="s">
        <v>845</v>
      </c>
      <c r="F2134" s="3" t="s">
        <v>846</v>
      </c>
      <c r="G2134" s="3" t="s">
        <v>36</v>
      </c>
      <c r="H2134" s="2" t="s">
        <v>56</v>
      </c>
      <c r="I2134" s="2" t="s">
        <v>4820</v>
      </c>
      <c r="J2134" s="3" t="str">
        <f>HYPERLINK("https://www.boe.es/gazeta/dias/1831/07/12/pdfs/GMD-1831-85.pdf#page=1","Abrir facsímil")</f>
        <v>Abrir facsímil</v>
      </c>
      <c r="K2134" s="3" t="s">
        <v>58</v>
      </c>
    </row>
    <row r="2135" spans="1:11" ht="42" customHeight="1">
      <c r="A2135" s="2" t="s">
        <v>4811</v>
      </c>
      <c r="B2135" s="2" t="s">
        <v>4811</v>
      </c>
      <c r="C2135" s="2" t="s">
        <v>32</v>
      </c>
      <c r="D2135" s="2" t="s">
        <v>33</v>
      </c>
      <c r="E2135" s="5" t="s">
        <v>725</v>
      </c>
      <c r="F2135" s="3" t="s">
        <v>726</v>
      </c>
      <c r="G2135" s="3" t="s">
        <v>2021</v>
      </c>
      <c r="H2135" s="2" t="s">
        <v>56</v>
      </c>
      <c r="I2135" s="2" t="s">
        <v>4821</v>
      </c>
      <c r="J2135" s="3" t="str">
        <f>HYPERLINK("https://www.boe.es/gazeta/dias/1831/07/30/pdfs/GMD-1831-93.pdf#page=2","Abrir facsímil")</f>
        <v>Abrir facsímil</v>
      </c>
      <c r="K2135" s="3" t="s">
        <v>58</v>
      </c>
    </row>
    <row r="2136" spans="1:11" ht="42" customHeight="1">
      <c r="A2136" s="2" t="s">
        <v>4811</v>
      </c>
      <c r="B2136" s="2" t="s">
        <v>4811</v>
      </c>
      <c r="C2136" s="2" t="s">
        <v>32</v>
      </c>
      <c r="D2136" s="2" t="s">
        <v>33</v>
      </c>
      <c r="E2136" s="5" t="s">
        <v>1404</v>
      </c>
      <c r="F2136" s="3" t="s">
        <v>1405</v>
      </c>
      <c r="G2136" s="3" t="s">
        <v>1406</v>
      </c>
      <c r="H2136" s="2" t="s">
        <v>56</v>
      </c>
      <c r="I2136" s="2" t="s">
        <v>4822</v>
      </c>
      <c r="J2136" s="3" t="str">
        <f>HYPERLINK("https://www.boe.es/gazeta/dias/1831/08/02/pdfs/GMD-1831-94.pdf#page=2","Abrir facsímil")</f>
        <v>Abrir facsímil</v>
      </c>
      <c r="K2136" s="3" t="s">
        <v>58</v>
      </c>
    </row>
    <row r="2137" spans="1:11" ht="42" customHeight="1">
      <c r="A2137" s="2" t="s">
        <v>4811</v>
      </c>
      <c r="B2137" s="2" t="s">
        <v>4811</v>
      </c>
      <c r="C2137" s="2" t="s">
        <v>32</v>
      </c>
      <c r="D2137" s="2" t="s">
        <v>33</v>
      </c>
      <c r="E2137" s="5" t="s">
        <v>531</v>
      </c>
      <c r="F2137" s="3" t="s">
        <v>532</v>
      </c>
      <c r="G2137" s="3" t="s">
        <v>36</v>
      </c>
      <c r="H2137" s="2" t="s">
        <v>56</v>
      </c>
      <c r="I2137" s="2" t="s">
        <v>4823</v>
      </c>
      <c r="J2137" s="3" t="str">
        <f>HYPERLINK("https://www.boe.es/gazeta/dias/1831/08/06/pdfs/GMD-1831-96.pdf#page=1","Abrir facsímil")</f>
        <v>Abrir facsímil</v>
      </c>
      <c r="K2137" s="3" t="s">
        <v>58</v>
      </c>
    </row>
    <row r="2138" spans="1:11" ht="42" customHeight="1">
      <c r="A2138" s="2" t="s">
        <v>4824</v>
      </c>
      <c r="B2138" s="2" t="s">
        <v>4824</v>
      </c>
      <c r="C2138" s="2" t="s">
        <v>32</v>
      </c>
      <c r="D2138" s="2" t="s">
        <v>33</v>
      </c>
      <c r="E2138" s="5" t="s">
        <v>1187</v>
      </c>
      <c r="F2138" s="3" t="s">
        <v>1188</v>
      </c>
      <c r="G2138" s="3" t="s">
        <v>36</v>
      </c>
      <c r="H2138" s="2" t="s">
        <v>56</v>
      </c>
      <c r="I2138" s="2" t="s">
        <v>4825</v>
      </c>
      <c r="J2138" s="3" t="str">
        <f>HYPERLINK("https://www.boe.es/gazeta/dias/1831/08/09/pdfs/GMD-1831-97.pdf#page=1","Abrir facsímil")</f>
        <v>Abrir facsímil</v>
      </c>
      <c r="K2138" s="3" t="s">
        <v>58</v>
      </c>
    </row>
    <row r="2139" spans="1:11" ht="42" customHeight="1">
      <c r="A2139" s="2" t="s">
        <v>4826</v>
      </c>
      <c r="B2139" s="2" t="s">
        <v>4826</v>
      </c>
      <c r="C2139" s="2" t="s">
        <v>32</v>
      </c>
      <c r="D2139" s="2" t="s">
        <v>33</v>
      </c>
      <c r="E2139" s="5" t="s">
        <v>782</v>
      </c>
      <c r="F2139" s="3" t="s">
        <v>783</v>
      </c>
      <c r="G2139" s="3" t="s">
        <v>62</v>
      </c>
      <c r="H2139" s="2" t="s">
        <v>56</v>
      </c>
      <c r="I2139" s="2" t="s">
        <v>4827</v>
      </c>
      <c r="J2139" s="3" t="str">
        <f>HYPERLINK("https://www.boe.es/gazeta/dias/1831/08/20/pdfs/GMD-1831-102.pdf#page=2","Abrir facsímil")</f>
        <v>Abrir facsímil</v>
      </c>
      <c r="K2139" s="3" t="s">
        <v>58</v>
      </c>
    </row>
    <row r="2140" spans="1:11" ht="42" customHeight="1">
      <c r="A2140" s="2" t="s">
        <v>4811</v>
      </c>
      <c r="B2140" s="2" t="s">
        <v>4811</v>
      </c>
      <c r="C2140" s="2" t="s">
        <v>32</v>
      </c>
      <c r="D2140" s="2" t="s">
        <v>33</v>
      </c>
      <c r="E2140" s="5" t="s">
        <v>88</v>
      </c>
      <c r="F2140" s="3" t="s">
        <v>89</v>
      </c>
      <c r="G2140" s="3" t="s">
        <v>55</v>
      </c>
      <c r="H2140" s="2" t="s">
        <v>56</v>
      </c>
      <c r="I2140" s="2" t="s">
        <v>4828</v>
      </c>
      <c r="J2140" s="3" t="str">
        <f>HYPERLINK("https://www.boe.es/gazeta/dias/1831/10/01/pdfs/GMD-1831-121.pdf#page=3","Abrir facsímil")</f>
        <v>Abrir facsímil</v>
      </c>
      <c r="K2140" s="3" t="s">
        <v>58</v>
      </c>
    </row>
    <row r="2141" spans="1:11" ht="42" customHeight="1">
      <c r="A2141" s="2" t="s">
        <v>4811</v>
      </c>
      <c r="B2141" s="2" t="s">
        <v>4811</v>
      </c>
      <c r="C2141" s="2" t="s">
        <v>32</v>
      </c>
      <c r="D2141" s="2" t="s">
        <v>33</v>
      </c>
      <c r="E2141" s="5" t="s">
        <v>254</v>
      </c>
      <c r="F2141" s="3" t="s">
        <v>255</v>
      </c>
      <c r="G2141" s="3" t="s">
        <v>36</v>
      </c>
      <c r="H2141" s="2" t="s">
        <v>56</v>
      </c>
      <c r="I2141" s="2" t="s">
        <v>4829</v>
      </c>
      <c r="J2141" s="3" t="str">
        <f>HYPERLINK("https://www.boe.es/gazeta/dias/1831/10/27/pdfs/GMD-1831-132.pdf#page=1","Abrir facsímil")</f>
        <v>Abrir facsímil</v>
      </c>
      <c r="K2141" s="3" t="s">
        <v>58</v>
      </c>
    </row>
    <row r="2142" spans="1:11" ht="42" customHeight="1">
      <c r="A2142" s="2" t="s">
        <v>4811</v>
      </c>
      <c r="B2142" s="2" t="s">
        <v>4811</v>
      </c>
      <c r="C2142" s="2" t="s">
        <v>32</v>
      </c>
      <c r="D2142" s="2" t="s">
        <v>33</v>
      </c>
      <c r="E2142" s="5" t="s">
        <v>53</v>
      </c>
      <c r="F2142" s="3" t="s">
        <v>54</v>
      </c>
      <c r="G2142" s="3" t="s">
        <v>62</v>
      </c>
      <c r="H2142" s="2" t="s">
        <v>56</v>
      </c>
      <c r="I2142" s="2" t="s">
        <v>4830</v>
      </c>
      <c r="J2142" s="3" t="str">
        <f>HYPERLINK("https://www.boe.es/gazeta/dias/1831/10/29/pdfs/GMD-1831-133.pdf#page=2","Abrir facsímil")</f>
        <v>Abrir facsímil</v>
      </c>
      <c r="K2142" s="3" t="s">
        <v>58</v>
      </c>
    </row>
    <row r="2143" spans="1:11" ht="42" customHeight="1">
      <c r="A2143" s="2" t="s">
        <v>4811</v>
      </c>
      <c r="B2143" s="2" t="s">
        <v>4811</v>
      </c>
      <c r="C2143" s="2" t="s">
        <v>32</v>
      </c>
      <c r="D2143" s="2" t="s">
        <v>33</v>
      </c>
      <c r="E2143" s="5" t="s">
        <v>578</v>
      </c>
      <c r="F2143" s="3" t="s">
        <v>579</v>
      </c>
      <c r="G2143" s="3" t="s">
        <v>36</v>
      </c>
      <c r="H2143" s="2" t="s">
        <v>56</v>
      </c>
      <c r="I2143" s="2" t="s">
        <v>4831</v>
      </c>
      <c r="J2143" s="3" t="str">
        <f>HYPERLINK("https://www.boe.es/gazeta/dias/1831/11/17/pdfs/GMD-1831-141.pdf#page=1","Abrir facsímil")</f>
        <v>Abrir facsímil</v>
      </c>
      <c r="K2143" s="3" t="s">
        <v>58</v>
      </c>
    </row>
    <row r="2144" spans="1:11" ht="42" customHeight="1">
      <c r="A2144" s="2" t="s">
        <v>4832</v>
      </c>
      <c r="B2144" s="2" t="s">
        <v>4832</v>
      </c>
      <c r="C2144" s="2" t="s">
        <v>655</v>
      </c>
      <c r="D2144" s="2" t="s">
        <v>18</v>
      </c>
      <c r="E2144" s="5" t="s">
        <v>1404</v>
      </c>
      <c r="F2144" s="3" t="s">
        <v>1405</v>
      </c>
      <c r="G2144" s="3" t="s">
        <v>36</v>
      </c>
      <c r="H2144" s="2" t="s">
        <v>56</v>
      </c>
      <c r="I2144" s="2" t="s">
        <v>4833</v>
      </c>
      <c r="J2144" s="3" t="str">
        <f>HYPERLINK("https://www.boe.es/gazeta/dias/1831/08/02/pdfs/GMD-1831-94.pdf#page=1","Abrir facsímil")</f>
        <v>Abrir facsímil</v>
      </c>
      <c r="K2144" s="3" t="s">
        <v>58</v>
      </c>
    </row>
    <row r="2145" spans="1:11" ht="42" customHeight="1">
      <c r="A2145" s="2" t="s">
        <v>4834</v>
      </c>
      <c r="B2145" s="2" t="s">
        <v>4834</v>
      </c>
      <c r="C2145" s="2" t="s">
        <v>32</v>
      </c>
      <c r="D2145" s="2" t="s">
        <v>33</v>
      </c>
      <c r="E2145" s="5" t="s">
        <v>1004</v>
      </c>
      <c r="F2145" s="3" t="s">
        <v>1005</v>
      </c>
      <c r="G2145" s="3" t="s">
        <v>62</v>
      </c>
      <c r="H2145" s="2" t="s">
        <v>56</v>
      </c>
      <c r="I2145" s="2" t="s">
        <v>4835</v>
      </c>
      <c r="J2145" s="3" t="str">
        <f>HYPERLINK("https://www.boe.es/gazeta/dias/1831/02/05/pdfs/GMD-1831-16.pdf#page=2","Abrir facsímil")</f>
        <v>Abrir facsímil</v>
      </c>
      <c r="K2145" s="3" t="s">
        <v>58</v>
      </c>
    </row>
    <row r="2146" spans="1:11" ht="42" customHeight="1">
      <c r="A2146" s="2" t="s">
        <v>4836</v>
      </c>
      <c r="B2146" s="2" t="s">
        <v>4836</v>
      </c>
      <c r="C2146" s="2" t="s">
        <v>51</v>
      </c>
      <c r="D2146" s="2" t="s">
        <v>52</v>
      </c>
      <c r="E2146" s="5" t="s">
        <v>725</v>
      </c>
      <c r="F2146" s="3" t="s">
        <v>726</v>
      </c>
      <c r="G2146" s="3" t="s">
        <v>21</v>
      </c>
      <c r="H2146" s="2" t="s">
        <v>56</v>
      </c>
      <c r="I2146" s="2" t="s">
        <v>4837</v>
      </c>
      <c r="J2146" s="3" t="str">
        <f>HYPERLINK("https://www.boe.es/gazeta/dias/1831/07/30/pdfs/GMD-1831-93.pdf#page=4","Abrir facsímil")</f>
        <v>Abrir facsímil</v>
      </c>
      <c r="K2146" s="3" t="s">
        <v>58</v>
      </c>
    </row>
    <row r="2147" spans="1:11" ht="42" customHeight="1">
      <c r="A2147" s="2" t="s">
        <v>4836</v>
      </c>
      <c r="B2147" s="2" t="s">
        <v>4836</v>
      </c>
      <c r="C2147" s="2" t="s">
        <v>32</v>
      </c>
      <c r="D2147" s="2" t="s">
        <v>33</v>
      </c>
      <c r="E2147" s="5" t="s">
        <v>547</v>
      </c>
      <c r="F2147" s="3" t="s">
        <v>548</v>
      </c>
      <c r="G2147" s="3" t="s">
        <v>62</v>
      </c>
      <c r="H2147" s="2" t="s">
        <v>56</v>
      </c>
      <c r="I2147" s="2" t="s">
        <v>4838</v>
      </c>
      <c r="J2147" s="3" t="str">
        <f>HYPERLINK("https://www.boe.es/gazeta/dias/1831/08/30/pdfs/GMD-1831-106.pdf#page=2","Abrir facsímil")</f>
        <v>Abrir facsímil</v>
      </c>
      <c r="K2147" s="3" t="s">
        <v>58</v>
      </c>
    </row>
    <row r="2148" spans="1:11" ht="42" customHeight="1">
      <c r="A2148" s="2" t="s">
        <v>4839</v>
      </c>
      <c r="B2148" s="2" t="s">
        <v>4840</v>
      </c>
      <c r="C2148" s="2" t="s">
        <v>81</v>
      </c>
      <c r="D2148" s="2" t="s">
        <v>18</v>
      </c>
      <c r="E2148" s="5" t="s">
        <v>1020</v>
      </c>
      <c r="F2148" s="3" t="s">
        <v>1021</v>
      </c>
      <c r="G2148" s="3" t="s">
        <v>21</v>
      </c>
      <c r="H2148" s="2" t="s">
        <v>56</v>
      </c>
      <c r="I2148" s="2" t="s">
        <v>4841</v>
      </c>
      <c r="J2148" s="3" t="str">
        <f>HYPERLINK("https://www.boe.es/gazeta/dias/1831/12/20/pdfs/GMD-1831-157.pdf#page=4","Abrir facsímil")</f>
        <v>Abrir facsímil</v>
      </c>
      <c r="K2148" s="3" t="s">
        <v>58</v>
      </c>
    </row>
    <row r="2149" spans="1:11" ht="42" customHeight="1">
      <c r="A2149" s="2" t="s">
        <v>4842</v>
      </c>
      <c r="B2149" s="2" t="s">
        <v>4843</v>
      </c>
      <c r="C2149" s="2" t="s">
        <v>81</v>
      </c>
      <c r="D2149" s="2" t="s">
        <v>18</v>
      </c>
      <c r="E2149" s="5" t="s">
        <v>420</v>
      </c>
      <c r="F2149" s="3" t="s">
        <v>421</v>
      </c>
      <c r="G2149" s="3" t="s">
        <v>131</v>
      </c>
      <c r="H2149" s="2" t="s">
        <v>56</v>
      </c>
      <c r="I2149" s="2" t="s">
        <v>4844</v>
      </c>
      <c r="J2149" s="3" t="str">
        <f>HYPERLINK("https://www.boe.es/gazeta/dias/1831/04/23/pdfs/GMD-1831-51.pdf#page=6","Abrir facsímil")</f>
        <v>Abrir facsímil</v>
      </c>
      <c r="K2149" s="3" t="s">
        <v>58</v>
      </c>
    </row>
    <row r="2150" spans="1:11" ht="42" customHeight="1">
      <c r="A2150" s="2" t="s">
        <v>4845</v>
      </c>
      <c r="B2150" s="2" t="s">
        <v>4846</v>
      </c>
      <c r="C2150" s="2" t="s">
        <v>32</v>
      </c>
      <c r="D2150" s="2" t="s">
        <v>33</v>
      </c>
      <c r="E2150" s="5" t="s">
        <v>841</v>
      </c>
      <c r="F2150" s="3" t="s">
        <v>842</v>
      </c>
      <c r="G2150" s="3" t="s">
        <v>21</v>
      </c>
      <c r="H2150" s="2" t="s">
        <v>56</v>
      </c>
      <c r="I2150" s="2" t="s">
        <v>4847</v>
      </c>
      <c r="J2150" s="3" t="str">
        <f>HYPERLINK("https://www.boe.es/gazeta/dias/1831/04/19/pdfs/GMD-1831-49.pdf#page=4","Abrir facsímil")</f>
        <v>Abrir facsímil</v>
      </c>
      <c r="K2150" s="3" t="s">
        <v>58</v>
      </c>
    </row>
    <row r="2151" spans="1:11" ht="42" customHeight="1">
      <c r="A2151" s="2" t="s">
        <v>4848</v>
      </c>
      <c r="B2151" s="2" t="s">
        <v>4848</v>
      </c>
      <c r="C2151" s="2" t="s">
        <v>40</v>
      </c>
      <c r="D2151" s="2" t="s">
        <v>18</v>
      </c>
      <c r="E2151" s="5" t="s">
        <v>738</v>
      </c>
      <c r="F2151" s="3" t="s">
        <v>739</v>
      </c>
      <c r="G2151" s="3" t="s">
        <v>62</v>
      </c>
      <c r="H2151" s="2" t="s">
        <v>56</v>
      </c>
      <c r="I2151" s="2" t="s">
        <v>4849</v>
      </c>
      <c r="J2151" s="3" t="str">
        <f>HYPERLINK("https://www.boe.es/gazeta/dias/1831/01/15/pdfs/GMD-1831-7.pdf#page=2","Abrir facsímil")</f>
        <v>Abrir facsímil</v>
      </c>
      <c r="K2151" s="3" t="s">
        <v>58</v>
      </c>
    </row>
    <row r="2152" spans="1:11" ht="42" customHeight="1">
      <c r="A2152" s="2" t="s">
        <v>4850</v>
      </c>
      <c r="B2152" s="2" t="s">
        <v>4850</v>
      </c>
      <c r="C2152" s="2" t="s">
        <v>32</v>
      </c>
      <c r="D2152" s="2" t="s">
        <v>33</v>
      </c>
      <c r="E2152" s="5" t="s">
        <v>82</v>
      </c>
      <c r="F2152" s="3" t="s">
        <v>83</v>
      </c>
      <c r="G2152" s="3" t="s">
        <v>62</v>
      </c>
      <c r="H2152" s="2" t="s">
        <v>56</v>
      </c>
      <c r="I2152" s="2" t="s">
        <v>4851</v>
      </c>
      <c r="J2152" s="3" t="str">
        <f>HYPERLINK("https://www.boe.es/gazeta/dias/1831/08/23/pdfs/GMD-1831-103.pdf#page=2","Abrir facsímil")</f>
        <v>Abrir facsímil</v>
      </c>
      <c r="K2152" s="3" t="s">
        <v>58</v>
      </c>
    </row>
    <row r="2153" spans="1:11" ht="42" customHeight="1">
      <c r="A2153" s="2" t="s">
        <v>4852</v>
      </c>
      <c r="B2153" s="2" t="s">
        <v>4852</v>
      </c>
      <c r="C2153" s="2" t="s">
        <v>32</v>
      </c>
      <c r="D2153" s="2" t="s">
        <v>33</v>
      </c>
      <c r="E2153" s="5" t="s">
        <v>1100</v>
      </c>
      <c r="F2153" s="3" t="s">
        <v>1101</v>
      </c>
      <c r="G2153" s="3" t="s">
        <v>62</v>
      </c>
      <c r="H2153" s="2" t="s">
        <v>56</v>
      </c>
      <c r="I2153" s="2" t="s">
        <v>4853</v>
      </c>
      <c r="J2153" s="3" t="str">
        <f>HYPERLINK("https://www.boe.es/gazeta/dias/1831/02/03/pdfs/GMD-1831-15.pdf#page=2","Abrir facsímil")</f>
        <v>Abrir facsímil</v>
      </c>
      <c r="K2153" s="3" t="s">
        <v>58</v>
      </c>
    </row>
    <row r="2154" spans="1:11" ht="42" customHeight="1">
      <c r="A2154" s="2" t="s">
        <v>4852</v>
      </c>
      <c r="B2154" s="2" t="s">
        <v>4852</v>
      </c>
      <c r="C2154" s="2" t="s">
        <v>17</v>
      </c>
      <c r="D2154" s="2" t="s">
        <v>18</v>
      </c>
      <c r="E2154" s="5" t="s">
        <v>1138</v>
      </c>
      <c r="F2154" s="3" t="s">
        <v>1139</v>
      </c>
      <c r="G2154" s="3" t="s">
        <v>62</v>
      </c>
      <c r="H2154" s="2" t="s">
        <v>56</v>
      </c>
      <c r="I2154" s="2" t="s">
        <v>4854</v>
      </c>
      <c r="J2154" s="3" t="str">
        <f>HYPERLINK("https://www.boe.es/gazeta/dias/1831/03/17/pdfs/GMD-1831-35.pdf#page=2","Abrir facsímil")</f>
        <v>Abrir facsímil</v>
      </c>
      <c r="K2154" s="3" t="s">
        <v>58</v>
      </c>
    </row>
    <row r="2155" spans="1:11" ht="42" customHeight="1">
      <c r="A2155" s="2" t="s">
        <v>4852</v>
      </c>
      <c r="B2155" s="2" t="s">
        <v>4852</v>
      </c>
      <c r="C2155" s="2" t="s">
        <v>32</v>
      </c>
      <c r="D2155" s="2" t="s">
        <v>33</v>
      </c>
      <c r="E2155" s="5" t="s">
        <v>135</v>
      </c>
      <c r="F2155" s="3" t="s">
        <v>136</v>
      </c>
      <c r="G2155" s="3" t="s">
        <v>36</v>
      </c>
      <c r="H2155" s="2" t="s">
        <v>56</v>
      </c>
      <c r="I2155" s="2" t="s">
        <v>4855</v>
      </c>
      <c r="J2155" s="3" t="str">
        <f>HYPERLINK("https://www.boe.es/gazeta/dias/1831/03/24/pdfs/GMD-1831-38.pdf#page=1","Abrir facsímil")</f>
        <v>Abrir facsímil</v>
      </c>
      <c r="K2155" s="3" t="s">
        <v>58</v>
      </c>
    </row>
    <row r="2156" spans="1:11" ht="42" customHeight="1">
      <c r="A2156" s="2" t="s">
        <v>4852</v>
      </c>
      <c r="B2156" s="2" t="s">
        <v>4852</v>
      </c>
      <c r="C2156" s="2" t="s">
        <v>40</v>
      </c>
      <c r="D2156" s="2" t="s">
        <v>18</v>
      </c>
      <c r="E2156" s="5" t="s">
        <v>19</v>
      </c>
      <c r="F2156" s="3" t="s">
        <v>20</v>
      </c>
      <c r="G2156" s="3" t="s">
        <v>62</v>
      </c>
      <c r="H2156" s="2" t="s">
        <v>56</v>
      </c>
      <c r="I2156" s="2" t="s">
        <v>4856</v>
      </c>
      <c r="J2156" s="3" t="str">
        <f>HYPERLINK("https://www.boe.es/gazeta/dias/1831/05/14/pdfs/GMD-1831-60.pdf#page=2","Abrir facsímil")</f>
        <v>Abrir facsímil</v>
      </c>
      <c r="K2156" s="3" t="s">
        <v>58</v>
      </c>
    </row>
    <row r="2157" spans="1:11" ht="42" customHeight="1">
      <c r="A2157" s="2" t="s">
        <v>4852</v>
      </c>
      <c r="B2157" s="2" t="s">
        <v>4852</v>
      </c>
      <c r="C2157" s="2" t="s">
        <v>17</v>
      </c>
      <c r="D2157" s="2" t="s">
        <v>18</v>
      </c>
      <c r="E2157" s="5" t="s">
        <v>1541</v>
      </c>
      <c r="F2157" s="3" t="s">
        <v>1542</v>
      </c>
      <c r="G2157" s="3" t="s">
        <v>55</v>
      </c>
      <c r="H2157" s="2" t="s">
        <v>56</v>
      </c>
      <c r="I2157" s="2" t="s">
        <v>4857</v>
      </c>
      <c r="J2157" s="3" t="str">
        <f>HYPERLINK("https://www.boe.es/gazeta/dias/1831/05/21/pdfs/GMD-1831-63.pdf#page=3","Abrir facsímil")</f>
        <v>Abrir facsímil</v>
      </c>
      <c r="K2157" s="3" t="s">
        <v>58</v>
      </c>
    </row>
    <row r="2158" spans="1:11" ht="42" customHeight="1">
      <c r="A2158" s="2" t="s">
        <v>4852</v>
      </c>
      <c r="B2158" s="2" t="s">
        <v>4852</v>
      </c>
      <c r="C2158" s="2" t="s">
        <v>17</v>
      </c>
      <c r="D2158" s="2" t="s">
        <v>18</v>
      </c>
      <c r="E2158" s="5" t="s">
        <v>347</v>
      </c>
      <c r="F2158" s="3" t="s">
        <v>348</v>
      </c>
      <c r="G2158" s="3" t="s">
        <v>1036</v>
      </c>
      <c r="H2158" s="2" t="s">
        <v>56</v>
      </c>
      <c r="I2158" s="2" t="s">
        <v>4858</v>
      </c>
      <c r="J2158" s="3" t="str">
        <f>HYPERLINK("https://www.boe.es/gazeta/dias/1831/07/07/pdfs/GMD-1831-83.pdf#page=2","Abrir facsímil")</f>
        <v>Abrir facsímil</v>
      </c>
      <c r="K2158" s="3" t="s">
        <v>58</v>
      </c>
    </row>
    <row r="2159" spans="1:11" ht="42" customHeight="1">
      <c r="A2159" s="2" t="s">
        <v>4852</v>
      </c>
      <c r="B2159" s="2" t="s">
        <v>4852</v>
      </c>
      <c r="C2159" s="2" t="s">
        <v>40</v>
      </c>
      <c r="D2159" s="2" t="s">
        <v>18</v>
      </c>
      <c r="E2159" s="5" t="s">
        <v>72</v>
      </c>
      <c r="F2159" s="3" t="s">
        <v>73</v>
      </c>
      <c r="G2159" s="3" t="s">
        <v>62</v>
      </c>
      <c r="H2159" s="2" t="s">
        <v>56</v>
      </c>
      <c r="I2159" s="2" t="s">
        <v>4859</v>
      </c>
      <c r="J2159" s="3" t="str">
        <f>HYPERLINK("https://www.boe.es/gazeta/dias/1831/07/09/pdfs/GMD-1831-84.pdf#page=2","Abrir facsímil")</f>
        <v>Abrir facsímil</v>
      </c>
      <c r="K2159" s="3" t="s">
        <v>58</v>
      </c>
    </row>
    <row r="2160" spans="1:11" ht="42" customHeight="1">
      <c r="A2160" s="2" t="s">
        <v>4860</v>
      </c>
      <c r="B2160" s="2" t="s">
        <v>4860</v>
      </c>
      <c r="C2160" s="2" t="s">
        <v>17</v>
      </c>
      <c r="D2160" s="2" t="s">
        <v>18</v>
      </c>
      <c r="E2160" s="5" t="s">
        <v>201</v>
      </c>
      <c r="F2160" s="3" t="s">
        <v>202</v>
      </c>
      <c r="G2160" s="3" t="s">
        <v>21</v>
      </c>
      <c r="H2160" s="2" t="s">
        <v>56</v>
      </c>
      <c r="I2160" s="2" t="s">
        <v>4861</v>
      </c>
      <c r="J2160" s="3" t="str">
        <f>HYPERLINK("https://www.boe.es/gazeta/dias/1831/07/23/pdfs/GMD-1831-90.pdf#page=4","Abrir facsímil")</f>
        <v>Abrir facsímil</v>
      </c>
      <c r="K2160" s="3" t="s">
        <v>58</v>
      </c>
    </row>
    <row r="2161" spans="1:11" ht="42" customHeight="1">
      <c r="A2161" s="2" t="s">
        <v>4852</v>
      </c>
      <c r="B2161" s="2" t="s">
        <v>4852</v>
      </c>
      <c r="C2161" s="2" t="s">
        <v>17</v>
      </c>
      <c r="D2161" s="2" t="s">
        <v>18</v>
      </c>
      <c r="E2161" s="5" t="s">
        <v>78</v>
      </c>
      <c r="F2161" s="3" t="s">
        <v>79</v>
      </c>
      <c r="G2161" s="3" t="s">
        <v>62</v>
      </c>
      <c r="H2161" s="2" t="s">
        <v>56</v>
      </c>
      <c r="I2161" s="2" t="s">
        <v>4862</v>
      </c>
      <c r="J2161" s="3" t="str">
        <f>HYPERLINK("https://www.boe.es/gazeta/dias/1831/08/11/pdfs/GMD-1831-98.pdf#page=2","Abrir facsímil")</f>
        <v>Abrir facsímil</v>
      </c>
      <c r="K2161" s="3" t="s">
        <v>58</v>
      </c>
    </row>
    <row r="2162" spans="1:11" ht="42" customHeight="1">
      <c r="A2162" s="2" t="s">
        <v>4863</v>
      </c>
      <c r="B2162" s="2" t="s">
        <v>4863</v>
      </c>
      <c r="C2162" s="2" t="s">
        <v>32</v>
      </c>
      <c r="D2162" s="2" t="s">
        <v>33</v>
      </c>
      <c r="E2162" s="5" t="s">
        <v>82</v>
      </c>
      <c r="F2162" s="3" t="s">
        <v>83</v>
      </c>
      <c r="G2162" s="3" t="s">
        <v>62</v>
      </c>
      <c r="H2162" s="2" t="s">
        <v>56</v>
      </c>
      <c r="I2162" s="2" t="s">
        <v>4864</v>
      </c>
      <c r="J2162" s="3" t="str">
        <f>HYPERLINK("https://www.boe.es/gazeta/dias/1831/08/23/pdfs/GMD-1831-103.pdf#page=2","Abrir facsímil")</f>
        <v>Abrir facsímil</v>
      </c>
      <c r="K2162" s="3" t="s">
        <v>58</v>
      </c>
    </row>
    <row r="2163" spans="1:11" ht="42" customHeight="1">
      <c r="A2163" s="2" t="s">
        <v>4852</v>
      </c>
      <c r="B2163" s="2" t="s">
        <v>4852</v>
      </c>
      <c r="C2163" s="2" t="s">
        <v>32</v>
      </c>
      <c r="D2163" s="2" t="s">
        <v>33</v>
      </c>
      <c r="E2163" s="5" t="s">
        <v>1763</v>
      </c>
      <c r="F2163" s="3" t="s">
        <v>1764</v>
      </c>
      <c r="G2163" s="3" t="s">
        <v>2637</v>
      </c>
      <c r="H2163" s="2" t="s">
        <v>56</v>
      </c>
      <c r="I2163" s="2" t="s">
        <v>4865</v>
      </c>
      <c r="J2163" s="3" t="str">
        <f>HYPERLINK("https://www.boe.es/gazeta/dias/1831/09/06/pdfs/GMD-1831-110.pdf#page=2","Abrir facsímil")</f>
        <v>Abrir facsímil</v>
      </c>
      <c r="K2163" s="3" t="s">
        <v>58</v>
      </c>
    </row>
    <row r="2164" spans="1:11" ht="42" customHeight="1">
      <c r="A2164" s="2" t="s">
        <v>4852</v>
      </c>
      <c r="B2164" s="2" t="s">
        <v>4852</v>
      </c>
      <c r="C2164" s="2" t="s">
        <v>32</v>
      </c>
      <c r="D2164" s="2" t="s">
        <v>33</v>
      </c>
      <c r="E2164" s="5" t="s">
        <v>91</v>
      </c>
      <c r="F2164" s="3" t="s">
        <v>92</v>
      </c>
      <c r="G2164" s="3" t="s">
        <v>93</v>
      </c>
      <c r="H2164" s="2" t="s">
        <v>56</v>
      </c>
      <c r="I2164" s="2" t="s">
        <v>4866</v>
      </c>
      <c r="J2164" s="3" t="str">
        <f>HYPERLINK("https://www.boe.es/gazeta/dias/1831/10/06/pdfs/GMD-1831-123.pdf#page=2","Abrir facsímil")</f>
        <v>Abrir facsímil</v>
      </c>
      <c r="K2164" s="3" t="s">
        <v>58</v>
      </c>
    </row>
    <row r="2165" spans="1:11" ht="42" customHeight="1">
      <c r="A2165" s="2" t="s">
        <v>4852</v>
      </c>
      <c r="B2165" s="2" t="s">
        <v>4852</v>
      </c>
      <c r="C2165" s="2" t="s">
        <v>655</v>
      </c>
      <c r="D2165" s="2" t="s">
        <v>18</v>
      </c>
      <c r="E2165" s="5" t="s">
        <v>756</v>
      </c>
      <c r="F2165" s="3" t="s">
        <v>757</v>
      </c>
      <c r="G2165" s="3" t="s">
        <v>55</v>
      </c>
      <c r="H2165" s="2" t="s">
        <v>56</v>
      </c>
      <c r="I2165" s="2" t="s">
        <v>4867</v>
      </c>
      <c r="J2165" s="3" t="str">
        <f>HYPERLINK("https://www.boe.es/gazeta/dias/1831/10/18/pdfs/GMD-1831-128.pdf#page=3","Abrir facsímil")</f>
        <v>Abrir facsímil</v>
      </c>
      <c r="K2165" s="3" t="s">
        <v>58</v>
      </c>
    </row>
    <row r="2166" spans="1:11" ht="42" customHeight="1">
      <c r="A2166" s="2" t="s">
        <v>4852</v>
      </c>
      <c r="B2166" s="2" t="s">
        <v>4852</v>
      </c>
      <c r="C2166" s="2" t="s">
        <v>32</v>
      </c>
      <c r="D2166" s="2" t="s">
        <v>33</v>
      </c>
      <c r="E2166" s="5" t="s">
        <v>342</v>
      </c>
      <c r="F2166" s="3" t="s">
        <v>343</v>
      </c>
      <c r="G2166" s="3" t="s">
        <v>62</v>
      </c>
      <c r="H2166" s="2" t="s">
        <v>56</v>
      </c>
      <c r="I2166" s="2" t="s">
        <v>4868</v>
      </c>
      <c r="J2166" s="3" t="str">
        <f>HYPERLINK("https://www.boe.es/gazeta/dias/1831/11/05/pdfs/GMD-1831-136.pdf#page=2","Abrir facsímil")</f>
        <v>Abrir facsímil</v>
      </c>
      <c r="K2166" s="3" t="s">
        <v>58</v>
      </c>
    </row>
    <row r="2167" spans="1:11" ht="42" customHeight="1">
      <c r="A2167" s="2" t="s">
        <v>4869</v>
      </c>
      <c r="B2167" s="2" t="s">
        <v>4869</v>
      </c>
      <c r="C2167" s="2" t="s">
        <v>51</v>
      </c>
      <c r="D2167" s="2" t="s">
        <v>52</v>
      </c>
      <c r="E2167" s="5" t="s">
        <v>122</v>
      </c>
      <c r="F2167" s="3" t="s">
        <v>123</v>
      </c>
      <c r="G2167" s="3" t="s">
        <v>55</v>
      </c>
      <c r="H2167" s="2" t="s">
        <v>56</v>
      </c>
      <c r="I2167" s="2" t="s">
        <v>4870</v>
      </c>
      <c r="J2167" s="3" t="str">
        <f>HYPERLINK("https://www.boe.es/gazeta/dias/1831/04/16/pdfs/GMD-1831-48.pdf#page=3","Abrir facsímil")</f>
        <v>Abrir facsímil</v>
      </c>
      <c r="K2167" s="3" t="s">
        <v>58</v>
      </c>
    </row>
    <row r="2168" spans="1:11" ht="42" customHeight="1">
      <c r="A2168" s="2" t="s">
        <v>4871</v>
      </c>
      <c r="B2168" s="2" t="s">
        <v>4871</v>
      </c>
      <c r="C2168" s="2" t="s">
        <v>17</v>
      </c>
      <c r="D2168" s="2" t="s">
        <v>18</v>
      </c>
      <c r="E2168" s="5" t="s">
        <v>1562</v>
      </c>
      <c r="F2168" s="3" t="s">
        <v>1563</v>
      </c>
      <c r="G2168" s="3" t="s">
        <v>55</v>
      </c>
      <c r="H2168" s="2" t="s">
        <v>56</v>
      </c>
      <c r="I2168" s="2" t="s">
        <v>4872</v>
      </c>
      <c r="J2168" s="3" t="str">
        <f>HYPERLINK("https://www.boe.es/gazeta/dias/1831/05/17/pdfs/GMD-1831-61.pdf#page=3","Abrir facsímil")</f>
        <v>Abrir facsímil</v>
      </c>
      <c r="K2168" s="3" t="s">
        <v>58</v>
      </c>
    </row>
    <row r="2169" spans="1:11" ht="42" customHeight="1">
      <c r="A2169" s="2" t="s">
        <v>4873</v>
      </c>
      <c r="B2169" s="2" t="s">
        <v>4873</v>
      </c>
      <c r="C2169" s="2" t="s">
        <v>51</v>
      </c>
      <c r="D2169" s="2" t="s">
        <v>52</v>
      </c>
      <c r="E2169" s="5" t="s">
        <v>85</v>
      </c>
      <c r="F2169" s="3" t="s">
        <v>86</v>
      </c>
      <c r="G2169" s="3" t="s">
        <v>62</v>
      </c>
      <c r="H2169" s="2" t="s">
        <v>56</v>
      </c>
      <c r="I2169" s="2" t="s">
        <v>4874</v>
      </c>
      <c r="J2169" s="3" t="str">
        <f>HYPERLINK("https://www.boe.es/gazeta/dias/1831/09/20/pdfs/GMD-1831-116.pdf#page=2","Abrir facsímil")</f>
        <v>Abrir facsímil</v>
      </c>
      <c r="K2169" s="3" t="s">
        <v>58</v>
      </c>
    </row>
    <row r="2170" spans="1:11" ht="42" customHeight="1">
      <c r="A2170" s="2" t="s">
        <v>4875</v>
      </c>
      <c r="B2170" s="2" t="s">
        <v>4875</v>
      </c>
      <c r="C2170" s="2" t="s">
        <v>655</v>
      </c>
      <c r="D2170" s="2" t="s">
        <v>18</v>
      </c>
      <c r="E2170" s="5" t="s">
        <v>122</v>
      </c>
      <c r="F2170" s="3" t="s">
        <v>123</v>
      </c>
      <c r="G2170" s="3" t="s">
        <v>2835</v>
      </c>
      <c r="H2170" s="2" t="s">
        <v>56</v>
      </c>
      <c r="I2170" s="2" t="s">
        <v>4876</v>
      </c>
      <c r="J2170" s="3" t="str">
        <f>HYPERLINK("https://www.boe.es/gazeta/dias/1831/04/16/pdfs/GMD-1831-48.pdf#page=2","Abrir facsímil")</f>
        <v>Abrir facsímil</v>
      </c>
      <c r="K2170" s="3" t="s">
        <v>58</v>
      </c>
    </row>
    <row r="2171" spans="1:11" ht="42" customHeight="1">
      <c r="A2171" s="2" t="s">
        <v>4877</v>
      </c>
      <c r="B2171" s="2" t="s">
        <v>4878</v>
      </c>
      <c r="C2171" s="2" t="s">
        <v>157</v>
      </c>
      <c r="D2171" s="2" t="s">
        <v>18</v>
      </c>
      <c r="E2171" s="5" t="s">
        <v>259</v>
      </c>
      <c r="F2171" s="3" t="s">
        <v>260</v>
      </c>
      <c r="G2171" s="3" t="s">
        <v>21</v>
      </c>
      <c r="H2171" s="2" t="s">
        <v>56</v>
      </c>
      <c r="I2171" s="2" t="s">
        <v>4879</v>
      </c>
      <c r="J2171" s="3" t="str">
        <f>HYPERLINK("https://www.boe.es/gazeta/dias/1831/11/03/pdfs/GMD-1831-135.pdf#page=4","Abrir facsímil")</f>
        <v>Abrir facsímil</v>
      </c>
      <c r="K2171" s="3" t="s">
        <v>58</v>
      </c>
    </row>
    <row r="2172" spans="1:11" ht="42" customHeight="1">
      <c r="A2172" s="2" t="s">
        <v>4880</v>
      </c>
      <c r="B2172" s="2" t="s">
        <v>4881</v>
      </c>
      <c r="C2172" s="2" t="s">
        <v>32</v>
      </c>
      <c r="D2172" s="2" t="s">
        <v>33</v>
      </c>
      <c r="E2172" s="5" t="s">
        <v>1020</v>
      </c>
      <c r="F2172" s="3" t="s">
        <v>1021</v>
      </c>
      <c r="G2172" s="3" t="s">
        <v>62</v>
      </c>
      <c r="H2172" s="2" t="s">
        <v>56</v>
      </c>
      <c r="I2172" s="2" t="s">
        <v>4882</v>
      </c>
      <c r="J2172" s="3" t="str">
        <f>HYPERLINK("https://www.boe.es/gazeta/dias/1831/12/20/pdfs/GMD-1831-157.pdf#page=2","Abrir facsímil")</f>
        <v>Abrir facsímil</v>
      </c>
      <c r="K2172" s="3" t="s">
        <v>58</v>
      </c>
    </row>
    <row r="2173" spans="1:11" ht="42" customHeight="1">
      <c r="A2173" s="2" t="s">
        <v>4883</v>
      </c>
      <c r="B2173" s="2" t="s">
        <v>4884</v>
      </c>
      <c r="C2173" s="2" t="s">
        <v>157</v>
      </c>
      <c r="D2173" s="2" t="s">
        <v>18</v>
      </c>
      <c r="E2173" s="5" t="s">
        <v>452</v>
      </c>
      <c r="F2173" s="3" t="s">
        <v>453</v>
      </c>
      <c r="G2173" s="3" t="s">
        <v>21</v>
      </c>
      <c r="H2173" s="2" t="s">
        <v>56</v>
      </c>
      <c r="I2173" s="2" t="s">
        <v>4885</v>
      </c>
      <c r="J2173" s="3" t="str">
        <f>HYPERLINK("https://www.boe.es/gazeta/dias/1831/06/04/pdfs/GMD-1831-69.pdf#page=4","Abrir facsímil")</f>
        <v>Abrir facsímil</v>
      </c>
      <c r="K2173" s="3" t="s">
        <v>58</v>
      </c>
    </row>
    <row r="2174" spans="1:11" ht="42" customHeight="1">
      <c r="A2174" s="2" t="s">
        <v>4886</v>
      </c>
      <c r="B2174" s="2" t="s">
        <v>4886</v>
      </c>
      <c r="C2174" s="2" t="s">
        <v>32</v>
      </c>
      <c r="D2174" s="2" t="s">
        <v>33</v>
      </c>
      <c r="E2174" s="5" t="s">
        <v>670</v>
      </c>
      <c r="F2174" s="3" t="s">
        <v>671</v>
      </c>
      <c r="G2174" s="3" t="s">
        <v>1816</v>
      </c>
      <c r="H2174" s="2" t="s">
        <v>56</v>
      </c>
      <c r="I2174" s="2" t="s">
        <v>4887</v>
      </c>
      <c r="J2174" s="3" t="str">
        <f>HYPERLINK("https://www.boe.es/gazeta/dias/1831/06/09/pdfs/GMD-1831-71.pdf#page=2","Abrir facsímil")</f>
        <v>Abrir facsímil</v>
      </c>
      <c r="K2174" s="3" t="s">
        <v>58</v>
      </c>
    </row>
    <row r="2175" spans="1:11" ht="42" customHeight="1">
      <c r="A2175" s="2" t="s">
        <v>4888</v>
      </c>
      <c r="B2175" s="2" t="s">
        <v>4888</v>
      </c>
      <c r="C2175" s="2" t="s">
        <v>81</v>
      </c>
      <c r="D2175" s="2" t="s">
        <v>18</v>
      </c>
      <c r="E2175" s="5" t="s">
        <v>234</v>
      </c>
      <c r="F2175" s="3" t="s">
        <v>235</v>
      </c>
      <c r="G2175" s="3" t="s">
        <v>3223</v>
      </c>
      <c r="H2175" s="2" t="s">
        <v>56</v>
      </c>
      <c r="I2175" s="2" t="s">
        <v>4889</v>
      </c>
      <c r="J2175" s="3" t="str">
        <f>HYPERLINK("https://www.boe.es/gazeta/dias/1831/06/25/pdfs/GMD-1831-78.pdf#page=1","Abrir facsímil")</f>
        <v>Abrir facsímil</v>
      </c>
      <c r="K2175" s="3" t="s">
        <v>58</v>
      </c>
    </row>
    <row r="2176" spans="1:11" ht="42" customHeight="1">
      <c r="A2176" s="2" t="s">
        <v>4890</v>
      </c>
      <c r="B2176" s="2" t="s">
        <v>4891</v>
      </c>
      <c r="C2176" s="2" t="s">
        <v>157</v>
      </c>
      <c r="D2176" s="2" t="s">
        <v>18</v>
      </c>
      <c r="E2176" s="5" t="s">
        <v>126</v>
      </c>
      <c r="F2176" s="3" t="s">
        <v>127</v>
      </c>
      <c r="G2176" s="3" t="s">
        <v>250</v>
      </c>
      <c r="H2176" s="2" t="s">
        <v>56</v>
      </c>
      <c r="I2176" s="2" t="s">
        <v>4892</v>
      </c>
      <c r="J2176" s="3" t="str">
        <f>HYPERLINK("https://www.boe.es/gazeta/dias/1831/04/12/pdfs/GMD-1831-46.pdf#page=7","Abrir facsímil")</f>
        <v>Abrir facsímil</v>
      </c>
      <c r="K2176" s="3" t="s">
        <v>58</v>
      </c>
    </row>
    <row r="2177" spans="1:11" ht="42" customHeight="1">
      <c r="A2177" s="2" t="s">
        <v>4893</v>
      </c>
      <c r="B2177" s="2" t="s">
        <v>4894</v>
      </c>
      <c r="C2177" s="2" t="s">
        <v>67</v>
      </c>
      <c r="D2177" s="2" t="s">
        <v>18</v>
      </c>
      <c r="E2177" s="5" t="s">
        <v>53</v>
      </c>
      <c r="F2177" s="3" t="s">
        <v>54</v>
      </c>
      <c r="G2177" s="3" t="s">
        <v>21</v>
      </c>
      <c r="H2177" s="2" t="s">
        <v>56</v>
      </c>
      <c r="I2177" s="2" t="s">
        <v>4895</v>
      </c>
      <c r="J2177" s="3" t="str">
        <f>HYPERLINK("https://www.boe.es/gazeta/dias/1831/10/29/pdfs/GMD-1831-133.pdf#page=4","Abrir facsímil")</f>
        <v>Abrir facsímil</v>
      </c>
      <c r="K2177" s="3" t="s">
        <v>58</v>
      </c>
    </row>
    <row r="2178" spans="1:11" ht="42" customHeight="1">
      <c r="A2178" s="2" t="s">
        <v>4896</v>
      </c>
      <c r="B2178" s="2" t="s">
        <v>4897</v>
      </c>
      <c r="C2178" s="2" t="s">
        <v>51</v>
      </c>
      <c r="D2178" s="2" t="s">
        <v>52</v>
      </c>
      <c r="E2178" s="5" t="s">
        <v>452</v>
      </c>
      <c r="F2178" s="3" t="s">
        <v>453</v>
      </c>
      <c r="G2178" s="3" t="s">
        <v>21</v>
      </c>
      <c r="H2178" s="2" t="s">
        <v>56</v>
      </c>
      <c r="I2178" s="2" t="s">
        <v>4898</v>
      </c>
      <c r="J2178" s="3" t="str">
        <f>HYPERLINK("https://www.boe.es/gazeta/dias/1831/06/04/pdfs/GMD-1831-69.pdf#page=4","Abrir facsímil")</f>
        <v>Abrir facsímil</v>
      </c>
      <c r="K2178" s="3" t="s">
        <v>58</v>
      </c>
    </row>
    <row r="2179" spans="1:11" ht="42" customHeight="1">
      <c r="A2179" s="2" t="s">
        <v>4899</v>
      </c>
      <c r="B2179" s="2" t="s">
        <v>4900</v>
      </c>
      <c r="C2179" s="2" t="s">
        <v>51</v>
      </c>
      <c r="D2179" s="2" t="s">
        <v>244</v>
      </c>
      <c r="E2179" s="5" t="s">
        <v>721</v>
      </c>
      <c r="F2179" s="3" t="s">
        <v>952</v>
      </c>
      <c r="G2179" s="3" t="s">
        <v>36</v>
      </c>
      <c r="H2179" s="2" t="s">
        <v>56</v>
      </c>
      <c r="I2179" s="2" t="s">
        <v>4901</v>
      </c>
      <c r="J2179" s="3" t="str">
        <f>HYPERLINK("https://www.boe.es/gazeta/dias/1831/12/15/pdfs/GMD-1831-155E.pdf#page=1","Abrir facsímil")</f>
        <v>Abrir facsímil</v>
      </c>
      <c r="K2179" s="3" t="s">
        <v>58</v>
      </c>
    </row>
    <row r="2180" spans="1:11" ht="42" customHeight="1">
      <c r="A2180" s="2" t="s">
        <v>4902</v>
      </c>
      <c r="B2180" s="2" t="s">
        <v>4903</v>
      </c>
      <c r="C2180" s="2" t="s">
        <v>51</v>
      </c>
      <c r="D2180" s="2" t="s">
        <v>52</v>
      </c>
      <c r="E2180" s="5" t="s">
        <v>547</v>
      </c>
      <c r="F2180" s="3" t="s">
        <v>548</v>
      </c>
      <c r="G2180" s="3" t="s">
        <v>55</v>
      </c>
      <c r="H2180" s="2" t="s">
        <v>56</v>
      </c>
      <c r="I2180" s="2" t="s">
        <v>4904</v>
      </c>
      <c r="J2180" s="3" t="str">
        <f>HYPERLINK("https://www.boe.es/gazeta/dias/1831/08/30/pdfs/GMD-1831-106.pdf#page=3","Abrir facsímil")</f>
        <v>Abrir facsímil</v>
      </c>
      <c r="K2180" s="3" t="s">
        <v>58</v>
      </c>
    </row>
    <row r="2181" spans="1:11" ht="42" customHeight="1">
      <c r="A2181" s="2" t="s">
        <v>4905</v>
      </c>
      <c r="B2181" s="2" t="s">
        <v>4906</v>
      </c>
      <c r="C2181" s="2" t="s">
        <v>67</v>
      </c>
      <c r="D2181" s="2" t="s">
        <v>18</v>
      </c>
      <c r="E2181" s="5" t="s">
        <v>46</v>
      </c>
      <c r="F2181" s="3" t="s">
        <v>47</v>
      </c>
      <c r="G2181" s="3" t="s">
        <v>21</v>
      </c>
      <c r="H2181" s="2" t="s">
        <v>56</v>
      </c>
      <c r="I2181" s="2" t="s">
        <v>4907</v>
      </c>
      <c r="J2181" s="3" t="str">
        <f>HYPERLINK("https://www.boe.es/gazeta/dias/1831/09/01/pdfs/GMD-1831-107.pdf#page=4","Abrir facsímil")</f>
        <v>Abrir facsímil</v>
      </c>
      <c r="K2181" s="3" t="s">
        <v>58</v>
      </c>
    </row>
    <row r="2182" spans="1:11" ht="42" customHeight="1">
      <c r="A2182" s="2" t="s">
        <v>4908</v>
      </c>
      <c r="B2182" s="2" t="s">
        <v>4909</v>
      </c>
      <c r="C2182" s="2" t="s">
        <v>17</v>
      </c>
      <c r="D2182" s="2" t="s">
        <v>18</v>
      </c>
      <c r="E2182" s="5" t="s">
        <v>374</v>
      </c>
      <c r="F2182" s="3" t="s">
        <v>375</v>
      </c>
      <c r="G2182" s="3" t="s">
        <v>131</v>
      </c>
      <c r="H2182" s="2" t="s">
        <v>56</v>
      </c>
      <c r="I2182" s="2" t="s">
        <v>4910</v>
      </c>
      <c r="J2182" s="3" t="str">
        <f>HYPERLINK("https://www.boe.es/gazeta/dias/1831/10/11/pdfs/GMD-1831-125.pdf#page=6","Abrir facsímil")</f>
        <v>Abrir facsímil</v>
      </c>
      <c r="K2182" s="3" t="s">
        <v>58</v>
      </c>
    </row>
    <row r="2183" spans="1:11" ht="42" customHeight="1">
      <c r="A2183" s="2" t="s">
        <v>4911</v>
      </c>
      <c r="B2183" s="2" t="s">
        <v>4911</v>
      </c>
      <c r="C2183" s="2" t="s">
        <v>32</v>
      </c>
      <c r="D2183" s="2" t="s">
        <v>33</v>
      </c>
      <c r="E2183" s="5" t="s">
        <v>670</v>
      </c>
      <c r="F2183" s="3" t="s">
        <v>671</v>
      </c>
      <c r="G2183" s="3" t="s">
        <v>21</v>
      </c>
      <c r="H2183" s="2" t="s">
        <v>56</v>
      </c>
      <c r="I2183" s="2" t="s">
        <v>4912</v>
      </c>
      <c r="J2183" s="3" t="str">
        <f>HYPERLINK("https://www.boe.es/gazeta/dias/1831/06/09/pdfs/GMD-1831-71.pdf#page=4","Abrir facsímil")</f>
        <v>Abrir facsímil</v>
      </c>
      <c r="K2183" s="3" t="s">
        <v>58</v>
      </c>
    </row>
    <row r="2184" spans="1:11" ht="42" customHeight="1">
      <c r="A2184" s="2" t="s">
        <v>4913</v>
      </c>
      <c r="B2184" s="2" t="s">
        <v>4913</v>
      </c>
      <c r="C2184" s="2" t="s">
        <v>32</v>
      </c>
      <c r="D2184" s="2" t="s">
        <v>33</v>
      </c>
      <c r="E2184" s="5" t="s">
        <v>845</v>
      </c>
      <c r="F2184" s="3" t="s">
        <v>846</v>
      </c>
      <c r="G2184" s="3" t="s">
        <v>36</v>
      </c>
      <c r="H2184" s="2" t="s">
        <v>56</v>
      </c>
      <c r="I2184" s="2" t="s">
        <v>4914</v>
      </c>
      <c r="J2184" s="3" t="str">
        <f>HYPERLINK("https://www.boe.es/gazeta/dias/1831/07/12/pdfs/GMD-1831-85.pdf#page=1","Abrir facsímil")</f>
        <v>Abrir facsímil</v>
      </c>
      <c r="K2184" s="3" t="s">
        <v>58</v>
      </c>
    </row>
    <row r="2185" spans="1:11" ht="42" customHeight="1">
      <c r="A2185" s="2" t="s">
        <v>4913</v>
      </c>
      <c r="B2185" s="2" t="s">
        <v>4913</v>
      </c>
      <c r="C2185" s="2" t="s">
        <v>32</v>
      </c>
      <c r="D2185" s="2" t="s">
        <v>33</v>
      </c>
      <c r="E2185" s="5" t="s">
        <v>725</v>
      </c>
      <c r="F2185" s="3" t="s">
        <v>726</v>
      </c>
      <c r="G2185" s="3" t="s">
        <v>76</v>
      </c>
      <c r="H2185" s="2" t="s">
        <v>56</v>
      </c>
      <c r="I2185" s="2" t="s">
        <v>4915</v>
      </c>
      <c r="J2185" s="3" t="str">
        <f>HYPERLINK("https://www.boe.es/gazeta/dias/1831/07/30/pdfs/GMD-1831-93.pdf#page=5","Abrir facsímil")</f>
        <v>Abrir facsímil</v>
      </c>
      <c r="K2185" s="3" t="s">
        <v>58</v>
      </c>
    </row>
    <row r="2186" spans="1:11" ht="42" customHeight="1">
      <c r="A2186" s="2" t="s">
        <v>4913</v>
      </c>
      <c r="B2186" s="2" t="s">
        <v>4913</v>
      </c>
      <c r="C2186" s="2" t="s">
        <v>32</v>
      </c>
      <c r="D2186" s="2" t="s">
        <v>33</v>
      </c>
      <c r="E2186" s="5" t="s">
        <v>254</v>
      </c>
      <c r="F2186" s="3" t="s">
        <v>255</v>
      </c>
      <c r="G2186" s="3" t="s">
        <v>36</v>
      </c>
      <c r="H2186" s="2" t="s">
        <v>56</v>
      </c>
      <c r="I2186" s="2" t="s">
        <v>4916</v>
      </c>
      <c r="J2186" s="3" t="str">
        <f>HYPERLINK("https://www.boe.es/gazeta/dias/1831/10/27/pdfs/GMD-1831-132.pdf#page=1","Abrir facsímil")</f>
        <v>Abrir facsímil</v>
      </c>
      <c r="K2186" s="3" t="s">
        <v>58</v>
      </c>
    </row>
    <row r="2187" spans="1:11" ht="42" customHeight="1">
      <c r="A2187" s="2" t="s">
        <v>4917</v>
      </c>
      <c r="B2187" s="2" t="s">
        <v>4917</v>
      </c>
      <c r="C2187" s="2" t="s">
        <v>51</v>
      </c>
      <c r="D2187" s="2" t="s">
        <v>52</v>
      </c>
      <c r="E2187" s="5" t="s">
        <v>68</v>
      </c>
      <c r="F2187" s="3" t="s">
        <v>69</v>
      </c>
      <c r="G2187" s="3" t="s">
        <v>21</v>
      </c>
      <c r="H2187" s="2" t="s">
        <v>56</v>
      </c>
      <c r="I2187" s="2" t="s">
        <v>4918</v>
      </c>
      <c r="J2187" s="3" t="str">
        <f>HYPERLINK("https://www.boe.es/gazeta/dias/1831/12/29/pdfs/GMD-1831-161.pdf#page=4","Abrir facsímil")</f>
        <v>Abrir facsímil</v>
      </c>
      <c r="K2187" s="3" t="s">
        <v>58</v>
      </c>
    </row>
    <row r="2188" spans="1:11" ht="42" customHeight="1">
      <c r="A2188" s="2" t="s">
        <v>4919</v>
      </c>
      <c r="B2188" s="2" t="s">
        <v>4919</v>
      </c>
      <c r="C2188" s="2" t="s">
        <v>51</v>
      </c>
      <c r="D2188" s="2" t="s">
        <v>52</v>
      </c>
      <c r="E2188" s="5" t="s">
        <v>218</v>
      </c>
      <c r="F2188" s="3" t="s">
        <v>219</v>
      </c>
      <c r="G2188" s="3" t="s">
        <v>36</v>
      </c>
      <c r="H2188" s="2" t="s">
        <v>56</v>
      </c>
      <c r="I2188" s="2" t="s">
        <v>4920</v>
      </c>
      <c r="J2188" s="3" t="str">
        <f>HYPERLINK("https://www.boe.es/gazeta/dias/1831/09/03/pdfs/GMD-1831-108.pdf#page=1","Abrir facsímil")</f>
        <v>Abrir facsímil</v>
      </c>
      <c r="K2188" s="3" t="s">
        <v>58</v>
      </c>
    </row>
    <row r="2189" spans="1:11" ht="42" customHeight="1">
      <c r="A2189" s="2" t="s">
        <v>4921</v>
      </c>
      <c r="B2189" s="2" t="s">
        <v>4921</v>
      </c>
      <c r="C2189" s="2" t="s">
        <v>40</v>
      </c>
      <c r="D2189" s="2" t="s">
        <v>18</v>
      </c>
      <c r="E2189" s="5" t="s">
        <v>845</v>
      </c>
      <c r="F2189" s="3" t="s">
        <v>846</v>
      </c>
      <c r="G2189" s="3" t="s">
        <v>1518</v>
      </c>
      <c r="H2189" s="2" t="s">
        <v>56</v>
      </c>
      <c r="I2189" s="2" t="s">
        <v>4922</v>
      </c>
      <c r="J2189" s="3" t="str">
        <f>HYPERLINK("https://www.boe.es/gazeta/dias/1831/07/12/pdfs/GMD-1831-85.pdf#page=3","Abrir facsímil")</f>
        <v>Abrir facsímil</v>
      </c>
      <c r="K2189" s="3" t="s">
        <v>58</v>
      </c>
    </row>
    <row r="2190" spans="1:11" ht="42" customHeight="1">
      <c r="A2190" s="2" t="s">
        <v>4923</v>
      </c>
      <c r="B2190" s="2" t="s">
        <v>4923</v>
      </c>
      <c r="C2190" s="2" t="s">
        <v>32</v>
      </c>
      <c r="D2190" s="2" t="s">
        <v>33</v>
      </c>
      <c r="E2190" s="5" t="s">
        <v>1578</v>
      </c>
      <c r="F2190" s="3" t="s">
        <v>1579</v>
      </c>
      <c r="G2190" s="3" t="s">
        <v>36</v>
      </c>
      <c r="H2190" s="2" t="s">
        <v>56</v>
      </c>
      <c r="I2190" s="2" t="s">
        <v>4924</v>
      </c>
      <c r="J2190" s="3" t="str">
        <f>HYPERLINK("https://www.boe.es/gazeta/dias/1831/09/15/pdfs/GMD-1831-114.pdf#page=1","Abrir facsímil")</f>
        <v>Abrir facsímil</v>
      </c>
      <c r="K2190" s="3" t="s">
        <v>58</v>
      </c>
    </row>
    <row r="2191" spans="1:11" ht="42" customHeight="1">
      <c r="A2191" s="2" t="s">
        <v>4925</v>
      </c>
      <c r="B2191" s="2" t="s">
        <v>4925</v>
      </c>
      <c r="C2191" s="2" t="s">
        <v>32</v>
      </c>
      <c r="D2191" s="2" t="s">
        <v>33</v>
      </c>
      <c r="E2191" s="5" t="s">
        <v>53</v>
      </c>
      <c r="F2191" s="3" t="s">
        <v>54</v>
      </c>
      <c r="G2191" s="3" t="s">
        <v>36</v>
      </c>
      <c r="H2191" s="2" t="s">
        <v>56</v>
      </c>
      <c r="I2191" s="2" t="s">
        <v>4926</v>
      </c>
      <c r="J2191" s="3" t="str">
        <f>HYPERLINK("https://www.boe.es/gazeta/dias/1831/10/29/pdfs/GMD-1831-133.pdf#page=1","Abrir facsímil")</f>
        <v>Abrir facsímil</v>
      </c>
      <c r="K2191" s="3" t="s">
        <v>58</v>
      </c>
    </row>
    <row r="2192" spans="1:11" ht="42" customHeight="1">
      <c r="A2192" s="2" t="s">
        <v>4927</v>
      </c>
      <c r="B2192" s="2" t="s">
        <v>4927</v>
      </c>
      <c r="C2192" s="2" t="s">
        <v>32</v>
      </c>
      <c r="D2192" s="2" t="s">
        <v>33</v>
      </c>
      <c r="E2192" s="5" t="s">
        <v>531</v>
      </c>
      <c r="F2192" s="3" t="s">
        <v>532</v>
      </c>
      <c r="G2192" s="3" t="s">
        <v>36</v>
      </c>
      <c r="H2192" s="2" t="s">
        <v>56</v>
      </c>
      <c r="I2192" s="2" t="s">
        <v>4928</v>
      </c>
      <c r="J2192" s="3" t="str">
        <f>HYPERLINK("https://www.boe.es/gazeta/dias/1831/08/06/pdfs/GMD-1831-96.pdf#page=1","Abrir facsímil")</f>
        <v>Abrir facsímil</v>
      </c>
      <c r="K2192" s="3" t="s">
        <v>58</v>
      </c>
    </row>
    <row r="2193" spans="1:11" ht="42" customHeight="1">
      <c r="A2193" s="2" t="s">
        <v>4929</v>
      </c>
      <c r="B2193" s="2" t="s">
        <v>4929</v>
      </c>
      <c r="C2193" s="2" t="s">
        <v>32</v>
      </c>
      <c r="D2193" s="2" t="s">
        <v>33</v>
      </c>
      <c r="E2193" s="5" t="s">
        <v>218</v>
      </c>
      <c r="F2193" s="3" t="s">
        <v>219</v>
      </c>
      <c r="G2193" s="3" t="s">
        <v>36</v>
      </c>
      <c r="H2193" s="2" t="s">
        <v>56</v>
      </c>
      <c r="I2193" s="2" t="s">
        <v>4930</v>
      </c>
      <c r="J2193" s="3" t="str">
        <f>HYPERLINK("https://www.boe.es/gazeta/dias/1831/09/03/pdfs/GMD-1831-108.pdf#page=1","Abrir facsímil")</f>
        <v>Abrir facsímil</v>
      </c>
      <c r="K2193" s="3" t="s">
        <v>58</v>
      </c>
    </row>
    <row r="2194" spans="1:11" ht="42" customHeight="1">
      <c r="A2194" s="2" t="s">
        <v>4929</v>
      </c>
      <c r="B2194" s="2" t="s">
        <v>4929</v>
      </c>
      <c r="C2194" s="2" t="s">
        <v>32</v>
      </c>
      <c r="D2194" s="2" t="s">
        <v>33</v>
      </c>
      <c r="E2194" s="5" t="s">
        <v>181</v>
      </c>
      <c r="F2194" s="3" t="s">
        <v>182</v>
      </c>
      <c r="G2194" s="3" t="s">
        <v>62</v>
      </c>
      <c r="H2194" s="2" t="s">
        <v>56</v>
      </c>
      <c r="I2194" s="2" t="s">
        <v>4931</v>
      </c>
      <c r="J2194" s="3" t="str">
        <f>HYPERLINK("https://www.boe.es/gazeta/dias/1831/09/13/pdfs/GMD-1831-113.pdf#page=2","Abrir facsímil")</f>
        <v>Abrir facsímil</v>
      </c>
      <c r="K2194" s="3" t="s">
        <v>58</v>
      </c>
    </row>
    <row r="2195" spans="1:11" ht="42" customHeight="1">
      <c r="A2195" s="2" t="s">
        <v>4932</v>
      </c>
      <c r="B2195" s="2" t="s">
        <v>4932</v>
      </c>
      <c r="C2195" s="2" t="s">
        <v>32</v>
      </c>
      <c r="D2195" s="2" t="s">
        <v>33</v>
      </c>
      <c r="E2195" s="5" t="s">
        <v>782</v>
      </c>
      <c r="F2195" s="3" t="s">
        <v>783</v>
      </c>
      <c r="G2195" s="3" t="s">
        <v>36</v>
      </c>
      <c r="H2195" s="2" t="s">
        <v>56</v>
      </c>
      <c r="I2195" s="2" t="s">
        <v>4933</v>
      </c>
      <c r="J2195" s="3" t="str">
        <f>HYPERLINK("https://www.boe.es/gazeta/dias/1831/08/20/pdfs/GMD-1831-102.pdf#page=1","Abrir facsímil")</f>
        <v>Abrir facsímil</v>
      </c>
      <c r="K2195" s="3" t="s">
        <v>58</v>
      </c>
    </row>
    <row r="2196" spans="1:11" ht="42" customHeight="1">
      <c r="A2196" s="2" t="s">
        <v>4934</v>
      </c>
      <c r="B2196" s="2" t="s">
        <v>4934</v>
      </c>
      <c r="C2196" s="2" t="s">
        <v>17</v>
      </c>
      <c r="D2196" s="2" t="s">
        <v>18</v>
      </c>
      <c r="E2196" s="5" t="s">
        <v>725</v>
      </c>
      <c r="F2196" s="3" t="s">
        <v>726</v>
      </c>
      <c r="G2196" s="3" t="s">
        <v>2021</v>
      </c>
      <c r="H2196" s="2" t="s">
        <v>56</v>
      </c>
      <c r="I2196" s="2" t="s">
        <v>4935</v>
      </c>
      <c r="J2196" s="3" t="str">
        <f>HYPERLINK("https://www.boe.es/gazeta/dias/1831/07/30/pdfs/GMD-1831-93.pdf#page=2","Abrir facsímil")</f>
        <v>Abrir facsímil</v>
      </c>
      <c r="K2196" s="3" t="s">
        <v>58</v>
      </c>
    </row>
    <row r="2197" spans="1:11" ht="42" customHeight="1">
      <c r="A2197" s="2" t="s">
        <v>4936</v>
      </c>
      <c r="B2197" s="2" t="s">
        <v>4936</v>
      </c>
      <c r="C2197" s="2" t="s">
        <v>32</v>
      </c>
      <c r="D2197" s="2" t="s">
        <v>33</v>
      </c>
      <c r="E2197" s="5" t="s">
        <v>725</v>
      </c>
      <c r="F2197" s="3" t="s">
        <v>726</v>
      </c>
      <c r="G2197" s="3" t="s">
        <v>2021</v>
      </c>
      <c r="H2197" s="2" t="s">
        <v>56</v>
      </c>
      <c r="I2197" s="2" t="s">
        <v>4937</v>
      </c>
      <c r="J2197" s="3" t="str">
        <f>HYPERLINK("https://www.boe.es/gazeta/dias/1831/07/30/pdfs/GMD-1831-93.pdf#page=2","Abrir facsímil")</f>
        <v>Abrir facsímil</v>
      </c>
      <c r="K2197" s="3" t="s">
        <v>58</v>
      </c>
    </row>
    <row r="2198" spans="1:11" ht="42" customHeight="1">
      <c r="A2198" s="2" t="s">
        <v>4936</v>
      </c>
      <c r="B2198" s="2" t="s">
        <v>4936</v>
      </c>
      <c r="C2198" s="2" t="s">
        <v>32</v>
      </c>
      <c r="D2198" s="2" t="s">
        <v>33</v>
      </c>
      <c r="E2198" s="5" t="s">
        <v>1404</v>
      </c>
      <c r="F2198" s="3" t="s">
        <v>1405</v>
      </c>
      <c r="G2198" s="3" t="s">
        <v>1406</v>
      </c>
      <c r="H2198" s="2" t="s">
        <v>56</v>
      </c>
      <c r="I2198" s="2" t="s">
        <v>4938</v>
      </c>
      <c r="J2198" s="3" t="str">
        <f>HYPERLINK("https://www.boe.es/gazeta/dias/1831/08/02/pdfs/GMD-1831-94.pdf#page=2","Abrir facsímil")</f>
        <v>Abrir facsímil</v>
      </c>
      <c r="K2198" s="3" t="s">
        <v>58</v>
      </c>
    </row>
    <row r="2199" spans="1:11" ht="42" customHeight="1">
      <c r="A2199" s="2" t="s">
        <v>4936</v>
      </c>
      <c r="B2199" s="2" t="s">
        <v>4936</v>
      </c>
      <c r="C2199" s="2" t="s">
        <v>32</v>
      </c>
      <c r="D2199" s="2" t="s">
        <v>33</v>
      </c>
      <c r="E2199" s="5" t="s">
        <v>1404</v>
      </c>
      <c r="F2199" s="3" t="s">
        <v>1405</v>
      </c>
      <c r="G2199" s="3" t="s">
        <v>36</v>
      </c>
      <c r="H2199" s="2" t="s">
        <v>56</v>
      </c>
      <c r="I2199" s="2" t="s">
        <v>4939</v>
      </c>
      <c r="J2199" s="3" t="str">
        <f>HYPERLINK("https://www.boe.es/gazeta/dias/1831/08/02/pdfs/GMD-1831-94.pdf#page=1","Abrir facsímil")</f>
        <v>Abrir facsímil</v>
      </c>
      <c r="K2199" s="3" t="s">
        <v>58</v>
      </c>
    </row>
    <row r="2200" spans="1:11" ht="42" customHeight="1">
      <c r="A2200" s="2" t="s">
        <v>4936</v>
      </c>
      <c r="B2200" s="2" t="s">
        <v>4936</v>
      </c>
      <c r="C2200" s="2" t="s">
        <v>32</v>
      </c>
      <c r="D2200" s="2" t="s">
        <v>33</v>
      </c>
      <c r="E2200" s="5" t="s">
        <v>531</v>
      </c>
      <c r="F2200" s="3" t="s">
        <v>532</v>
      </c>
      <c r="G2200" s="3" t="s">
        <v>36</v>
      </c>
      <c r="H2200" s="2" t="s">
        <v>56</v>
      </c>
      <c r="I2200" s="2" t="s">
        <v>4940</v>
      </c>
      <c r="J2200" s="3" t="str">
        <f>HYPERLINK("https://www.boe.es/gazeta/dias/1831/08/06/pdfs/GMD-1831-96.pdf#page=1","Abrir facsímil")</f>
        <v>Abrir facsímil</v>
      </c>
      <c r="K2200" s="3" t="s">
        <v>58</v>
      </c>
    </row>
    <row r="2201" spans="1:11" ht="42" customHeight="1">
      <c r="A2201" s="2" t="s">
        <v>4936</v>
      </c>
      <c r="B2201" s="2" t="s">
        <v>4936</v>
      </c>
      <c r="C2201" s="2" t="s">
        <v>17</v>
      </c>
      <c r="D2201" s="2" t="s">
        <v>18</v>
      </c>
      <c r="E2201" s="5" t="s">
        <v>531</v>
      </c>
      <c r="F2201" s="3" t="s">
        <v>532</v>
      </c>
      <c r="G2201" s="3" t="s">
        <v>55</v>
      </c>
      <c r="H2201" s="2" t="s">
        <v>56</v>
      </c>
      <c r="I2201" s="2" t="s">
        <v>4941</v>
      </c>
      <c r="J2201" s="3" t="str">
        <f>HYPERLINK("https://www.boe.es/gazeta/dias/1831/08/06/pdfs/GMD-1831-96.pdf#page=3","Abrir facsímil")</f>
        <v>Abrir facsímil</v>
      </c>
      <c r="K2201" s="3" t="s">
        <v>58</v>
      </c>
    </row>
    <row r="2202" spans="1:11" ht="42" customHeight="1">
      <c r="A2202" s="2" t="s">
        <v>4936</v>
      </c>
      <c r="B2202" s="2" t="s">
        <v>4936</v>
      </c>
      <c r="C2202" s="2" t="s">
        <v>32</v>
      </c>
      <c r="D2202" s="2" t="s">
        <v>33</v>
      </c>
      <c r="E2202" s="5" t="s">
        <v>1187</v>
      </c>
      <c r="F2202" s="3" t="s">
        <v>1188</v>
      </c>
      <c r="G2202" s="3" t="s">
        <v>36</v>
      </c>
      <c r="H2202" s="2" t="s">
        <v>56</v>
      </c>
      <c r="I2202" s="2" t="s">
        <v>4942</v>
      </c>
      <c r="J2202" s="3" t="str">
        <f>HYPERLINK("https://www.boe.es/gazeta/dias/1831/08/09/pdfs/GMD-1831-97.pdf#page=1","Abrir facsímil")</f>
        <v>Abrir facsímil</v>
      </c>
      <c r="K2202" s="3" t="s">
        <v>58</v>
      </c>
    </row>
    <row r="2203" spans="1:11" ht="42" customHeight="1">
      <c r="A2203" s="2" t="s">
        <v>4936</v>
      </c>
      <c r="B2203" s="2" t="s">
        <v>4936</v>
      </c>
      <c r="C2203" s="2" t="s">
        <v>32</v>
      </c>
      <c r="D2203" s="2" t="s">
        <v>33</v>
      </c>
      <c r="E2203" s="5" t="s">
        <v>1122</v>
      </c>
      <c r="F2203" s="3" t="s">
        <v>1123</v>
      </c>
      <c r="G2203" s="3" t="s">
        <v>36</v>
      </c>
      <c r="H2203" s="2" t="s">
        <v>56</v>
      </c>
      <c r="I2203" s="2" t="s">
        <v>4943</v>
      </c>
      <c r="J2203" s="3" t="str">
        <f>HYPERLINK("https://www.boe.es/gazeta/dias/1831/08/13/pdfs/GMD-1831-99.pdf#page=1","Abrir facsímil")</f>
        <v>Abrir facsímil</v>
      </c>
      <c r="K2203" s="3" t="s">
        <v>58</v>
      </c>
    </row>
    <row r="2204" spans="1:11" ht="42" customHeight="1">
      <c r="A2204" s="2" t="s">
        <v>4936</v>
      </c>
      <c r="B2204" s="2" t="s">
        <v>4936</v>
      </c>
      <c r="C2204" s="2" t="s">
        <v>32</v>
      </c>
      <c r="D2204" s="2" t="s">
        <v>33</v>
      </c>
      <c r="E2204" s="5" t="s">
        <v>447</v>
      </c>
      <c r="F2204" s="3" t="s">
        <v>448</v>
      </c>
      <c r="G2204" s="3" t="s">
        <v>36</v>
      </c>
      <c r="H2204" s="2" t="s">
        <v>56</v>
      </c>
      <c r="I2204" s="2" t="s">
        <v>4944</v>
      </c>
      <c r="J2204" s="3" t="str">
        <f>HYPERLINK("https://www.boe.es/gazeta/dias/1831/08/16/pdfs/GMD-1831-100.pdf#page=1","Abrir facsímil")</f>
        <v>Abrir facsímil</v>
      </c>
      <c r="K2204" s="3" t="s">
        <v>58</v>
      </c>
    </row>
    <row r="2205" spans="1:11" ht="42" customHeight="1">
      <c r="A2205" s="2" t="s">
        <v>4945</v>
      </c>
      <c r="B2205" s="2" t="s">
        <v>4945</v>
      </c>
      <c r="C2205" s="2" t="s">
        <v>32</v>
      </c>
      <c r="D2205" s="2" t="s">
        <v>33</v>
      </c>
      <c r="E2205" s="5" t="s">
        <v>452</v>
      </c>
      <c r="F2205" s="3" t="s">
        <v>453</v>
      </c>
      <c r="G2205" s="3" t="s">
        <v>55</v>
      </c>
      <c r="H2205" s="2" t="s">
        <v>56</v>
      </c>
      <c r="I2205" s="2" t="s">
        <v>4946</v>
      </c>
      <c r="J2205" s="3" t="str">
        <f>HYPERLINK("https://www.boe.es/gazeta/dias/1831/06/04/pdfs/GMD-1831-69.pdf#page=3","Abrir facsímil")</f>
        <v>Abrir facsímil</v>
      </c>
      <c r="K2205" s="3" t="s">
        <v>58</v>
      </c>
    </row>
    <row r="2206" spans="1:11" ht="42" customHeight="1">
      <c r="A2206" s="2" t="s">
        <v>4947</v>
      </c>
      <c r="B2206" s="2" t="s">
        <v>4947</v>
      </c>
      <c r="C2206" s="2" t="s">
        <v>32</v>
      </c>
      <c r="D2206" s="2" t="s">
        <v>33</v>
      </c>
      <c r="E2206" s="5" t="s">
        <v>72</v>
      </c>
      <c r="F2206" s="3" t="s">
        <v>73</v>
      </c>
      <c r="G2206" s="3" t="s">
        <v>36</v>
      </c>
      <c r="H2206" s="2" t="s">
        <v>56</v>
      </c>
      <c r="I2206" s="2" t="s">
        <v>4948</v>
      </c>
      <c r="J2206" s="3" t="str">
        <f>HYPERLINK("https://www.boe.es/gazeta/dias/1831/07/09/pdfs/GMD-1831-84.pdf#page=1","Abrir facsímil")</f>
        <v>Abrir facsímil</v>
      </c>
      <c r="K2206" s="3" t="s">
        <v>58</v>
      </c>
    </row>
    <row r="2207" spans="1:11" ht="42" customHeight="1">
      <c r="A2207" s="2" t="s">
        <v>4945</v>
      </c>
      <c r="B2207" s="2" t="s">
        <v>4945</v>
      </c>
      <c r="C2207" s="2" t="s">
        <v>32</v>
      </c>
      <c r="D2207" s="2" t="s">
        <v>33</v>
      </c>
      <c r="E2207" s="5" t="s">
        <v>1416</v>
      </c>
      <c r="F2207" s="3" t="s">
        <v>1417</v>
      </c>
      <c r="G2207" s="3" t="s">
        <v>36</v>
      </c>
      <c r="H2207" s="2" t="s">
        <v>56</v>
      </c>
      <c r="I2207" s="2" t="s">
        <v>4949</v>
      </c>
      <c r="J2207" s="3" t="str">
        <f>HYPERLINK("https://www.boe.es/gazeta/dias/1831/07/19/pdfs/GMD-1831-88.pdf#page=1","Abrir facsímil")</f>
        <v>Abrir facsímil</v>
      </c>
      <c r="K2207" s="3" t="s">
        <v>58</v>
      </c>
    </row>
    <row r="2208" spans="1:11" ht="42" customHeight="1">
      <c r="A2208" s="2" t="s">
        <v>4945</v>
      </c>
      <c r="B2208" s="2" t="s">
        <v>4945</v>
      </c>
      <c r="C2208" s="2" t="s">
        <v>32</v>
      </c>
      <c r="D2208" s="2" t="s">
        <v>33</v>
      </c>
      <c r="E2208" s="5" t="s">
        <v>480</v>
      </c>
      <c r="F2208" s="3" t="s">
        <v>481</v>
      </c>
      <c r="G2208" s="3" t="s">
        <v>36</v>
      </c>
      <c r="H2208" s="2" t="s">
        <v>56</v>
      </c>
      <c r="I2208" s="2" t="s">
        <v>4950</v>
      </c>
      <c r="J2208" s="3" t="str">
        <f>HYPERLINK("https://www.boe.es/gazeta/dias/1831/07/21/pdfs/GMD-1831-89.pdf#page=1","Abrir facsímil")</f>
        <v>Abrir facsímil</v>
      </c>
      <c r="K2208" s="3" t="s">
        <v>58</v>
      </c>
    </row>
    <row r="2209" spans="1:11" ht="42" customHeight="1">
      <c r="A2209" s="2" t="s">
        <v>4945</v>
      </c>
      <c r="B2209" s="2" t="s">
        <v>4945</v>
      </c>
      <c r="C2209" s="2" t="s">
        <v>81</v>
      </c>
      <c r="D2209" s="2" t="s">
        <v>18</v>
      </c>
      <c r="E2209" s="5" t="s">
        <v>413</v>
      </c>
      <c r="F2209" s="3" t="s">
        <v>414</v>
      </c>
      <c r="G2209" s="3" t="s">
        <v>21</v>
      </c>
      <c r="H2209" s="2" t="s">
        <v>56</v>
      </c>
      <c r="I2209" s="2" t="s">
        <v>4951</v>
      </c>
      <c r="J2209" s="3" t="str">
        <f>HYPERLINK("https://www.boe.es/gazeta/dias/1831/07/26/pdfs/GMD-1831-91.pdf#page=4","Abrir facsímil")</f>
        <v>Abrir facsímil</v>
      </c>
      <c r="K2209" s="3" t="s">
        <v>58</v>
      </c>
    </row>
    <row r="2210" spans="1:11" ht="42" customHeight="1">
      <c r="A2210" s="2" t="s">
        <v>4945</v>
      </c>
      <c r="B2210" s="2" t="s">
        <v>4945</v>
      </c>
      <c r="C2210" s="2" t="s">
        <v>32</v>
      </c>
      <c r="D2210" s="2" t="s">
        <v>33</v>
      </c>
      <c r="E2210" s="5" t="s">
        <v>96</v>
      </c>
      <c r="F2210" s="3" t="s">
        <v>97</v>
      </c>
      <c r="G2210" s="3" t="s">
        <v>36</v>
      </c>
      <c r="H2210" s="2" t="s">
        <v>56</v>
      </c>
      <c r="I2210" s="2" t="s">
        <v>4952</v>
      </c>
      <c r="J2210" s="3" t="str">
        <f>HYPERLINK("https://www.boe.es/gazeta/dias/1831/12/22/pdfs/GMD-1831-158.pdf#page=1","Abrir facsímil")</f>
        <v>Abrir facsímil</v>
      </c>
      <c r="K2210" s="3" t="s">
        <v>58</v>
      </c>
    </row>
    <row r="2211" spans="1:11" ht="42" customHeight="1">
      <c r="A2211" s="2" t="s">
        <v>4953</v>
      </c>
      <c r="B2211" s="2" t="s">
        <v>4953</v>
      </c>
      <c r="C2211" s="2" t="s">
        <v>32</v>
      </c>
      <c r="D2211" s="2" t="s">
        <v>33</v>
      </c>
      <c r="E2211" s="5" t="s">
        <v>1844</v>
      </c>
      <c r="F2211" s="3" t="s">
        <v>1845</v>
      </c>
      <c r="G2211" s="3" t="s">
        <v>55</v>
      </c>
      <c r="H2211" s="2" t="s">
        <v>56</v>
      </c>
      <c r="I2211" s="2" t="s">
        <v>4954</v>
      </c>
      <c r="J2211" s="3" t="str">
        <f>HYPERLINK("https://www.boe.es/gazeta/dias/1831/01/22/pdfs/GMD-1831-10.pdf#page=3","Abrir facsímil")</f>
        <v>Abrir facsímil</v>
      </c>
      <c r="K2211" s="3" t="s">
        <v>58</v>
      </c>
    </row>
    <row r="2212" spans="1:11" ht="42" customHeight="1">
      <c r="A2212" s="2" t="s">
        <v>4953</v>
      </c>
      <c r="B2212" s="2" t="s">
        <v>4953</v>
      </c>
      <c r="C2212" s="2" t="s">
        <v>32</v>
      </c>
      <c r="D2212" s="2" t="s">
        <v>33</v>
      </c>
      <c r="E2212" s="5" t="s">
        <v>795</v>
      </c>
      <c r="F2212" s="3" t="s">
        <v>796</v>
      </c>
      <c r="G2212" s="3" t="s">
        <v>76</v>
      </c>
      <c r="H2212" s="2" t="s">
        <v>56</v>
      </c>
      <c r="I2212" s="2" t="s">
        <v>4955</v>
      </c>
      <c r="J2212" s="3" t="str">
        <f>HYPERLINK("https://www.boe.es/gazeta/dias/1831/07/02/pdfs/GMD-1831-81.pdf#page=5","Abrir facsímil")</f>
        <v>Abrir facsímil</v>
      </c>
      <c r="K2212" s="3" t="s">
        <v>58</v>
      </c>
    </row>
    <row r="2213" spans="1:11" ht="42" customHeight="1">
      <c r="A2213" s="2" t="s">
        <v>4953</v>
      </c>
      <c r="B2213" s="2" t="s">
        <v>4953</v>
      </c>
      <c r="C2213" s="2" t="s">
        <v>32</v>
      </c>
      <c r="D2213" s="2" t="s">
        <v>33</v>
      </c>
      <c r="E2213" s="5" t="s">
        <v>413</v>
      </c>
      <c r="F2213" s="3" t="s">
        <v>414</v>
      </c>
      <c r="G2213" s="3" t="s">
        <v>36</v>
      </c>
      <c r="H2213" s="2" t="s">
        <v>56</v>
      </c>
      <c r="I2213" s="2" t="s">
        <v>4956</v>
      </c>
      <c r="J2213" s="3" t="str">
        <f>HYPERLINK("https://www.boe.es/gazeta/dias/1831/07/26/pdfs/GMD-1831-91.pdf#page=1","Abrir facsímil")</f>
        <v>Abrir facsímil</v>
      </c>
      <c r="K2213" s="3" t="s">
        <v>58</v>
      </c>
    </row>
    <row r="2214" spans="1:11" ht="42" customHeight="1">
      <c r="A2214" s="2" t="s">
        <v>4953</v>
      </c>
      <c r="B2214" s="2" t="s">
        <v>4953</v>
      </c>
      <c r="C2214" s="2" t="s">
        <v>17</v>
      </c>
      <c r="D2214" s="2" t="s">
        <v>18</v>
      </c>
      <c r="E2214" s="5" t="s">
        <v>178</v>
      </c>
      <c r="F2214" s="3" t="s">
        <v>179</v>
      </c>
      <c r="G2214" s="3" t="s">
        <v>36</v>
      </c>
      <c r="H2214" s="2" t="s">
        <v>56</v>
      </c>
      <c r="I2214" s="2" t="s">
        <v>4957</v>
      </c>
      <c r="J2214" s="3" t="str">
        <f>HYPERLINK("https://www.boe.es/gazeta/dias/1831/08/18/pdfs/GMD-1831-101.pdf#page=1","Abrir facsímil")</f>
        <v>Abrir facsímil</v>
      </c>
      <c r="K2214" s="3" t="s">
        <v>58</v>
      </c>
    </row>
    <row r="2215" spans="1:11" ht="42" customHeight="1">
      <c r="A2215" s="2" t="s">
        <v>4953</v>
      </c>
      <c r="B2215" s="2" t="s">
        <v>4953</v>
      </c>
      <c r="C2215" s="2" t="s">
        <v>32</v>
      </c>
      <c r="D2215" s="2" t="s">
        <v>33</v>
      </c>
      <c r="E2215" s="5" t="s">
        <v>782</v>
      </c>
      <c r="F2215" s="3" t="s">
        <v>783</v>
      </c>
      <c r="G2215" s="3" t="s">
        <v>62</v>
      </c>
      <c r="H2215" s="2" t="s">
        <v>56</v>
      </c>
      <c r="I2215" s="2" t="s">
        <v>4958</v>
      </c>
      <c r="J2215" s="3" t="str">
        <f>HYPERLINK("https://www.boe.es/gazeta/dias/1831/08/20/pdfs/GMD-1831-102.pdf#page=2","Abrir facsímil")</f>
        <v>Abrir facsímil</v>
      </c>
      <c r="K2215" s="3" t="s">
        <v>58</v>
      </c>
    </row>
    <row r="2216" spans="1:11" ht="42" customHeight="1">
      <c r="A2216" s="2" t="s">
        <v>4953</v>
      </c>
      <c r="B2216" s="2" t="s">
        <v>4953</v>
      </c>
      <c r="C2216" s="2" t="s">
        <v>32</v>
      </c>
      <c r="D2216" s="2" t="s">
        <v>33</v>
      </c>
      <c r="E2216" s="5" t="s">
        <v>82</v>
      </c>
      <c r="F2216" s="3" t="s">
        <v>83</v>
      </c>
      <c r="G2216" s="3" t="s">
        <v>36</v>
      </c>
      <c r="H2216" s="2" t="s">
        <v>56</v>
      </c>
      <c r="I2216" s="2" t="s">
        <v>4959</v>
      </c>
      <c r="J2216" s="3" t="str">
        <f>HYPERLINK("https://www.boe.es/gazeta/dias/1831/08/23/pdfs/GMD-1831-103.pdf#page=1","Abrir facsímil")</f>
        <v>Abrir facsímil</v>
      </c>
      <c r="K2216" s="3" t="s">
        <v>58</v>
      </c>
    </row>
    <row r="2217" spans="1:11" ht="42" customHeight="1">
      <c r="A2217" s="2" t="s">
        <v>4953</v>
      </c>
      <c r="B2217" s="2" t="s">
        <v>4953</v>
      </c>
      <c r="C2217" s="2" t="s">
        <v>32</v>
      </c>
      <c r="D2217" s="2" t="s">
        <v>33</v>
      </c>
      <c r="E2217" s="5" t="s">
        <v>158</v>
      </c>
      <c r="F2217" s="3" t="s">
        <v>159</v>
      </c>
      <c r="G2217" s="3" t="s">
        <v>142</v>
      </c>
      <c r="H2217" s="2" t="s">
        <v>56</v>
      </c>
      <c r="I2217" s="2" t="s">
        <v>4960</v>
      </c>
      <c r="J2217" s="3" t="str">
        <f>HYPERLINK("https://www.boe.es/gazeta/dias/1831/08/27/pdfs/GMD-1831-105.pdf#page=1","Abrir facsímil")</f>
        <v>Abrir facsímil</v>
      </c>
      <c r="K2217" s="3" t="s">
        <v>58</v>
      </c>
    </row>
    <row r="2218" spans="1:11" ht="42" customHeight="1">
      <c r="A2218" s="2" t="s">
        <v>4953</v>
      </c>
      <c r="B2218" s="2" t="s">
        <v>4953</v>
      </c>
      <c r="C2218" s="2" t="s">
        <v>32</v>
      </c>
      <c r="D2218" s="2" t="s">
        <v>33</v>
      </c>
      <c r="E2218" s="5" t="s">
        <v>218</v>
      </c>
      <c r="F2218" s="3" t="s">
        <v>219</v>
      </c>
      <c r="G2218" s="3" t="s">
        <v>36</v>
      </c>
      <c r="H2218" s="2" t="s">
        <v>56</v>
      </c>
      <c r="I2218" s="2" t="s">
        <v>4961</v>
      </c>
      <c r="J2218" s="3" t="str">
        <f>HYPERLINK("https://www.boe.es/gazeta/dias/1831/09/03/pdfs/GMD-1831-108.pdf#page=1","Abrir facsímil")</f>
        <v>Abrir facsímil</v>
      </c>
      <c r="K2218" s="3" t="s">
        <v>58</v>
      </c>
    </row>
    <row r="2219" spans="1:11" ht="42" customHeight="1">
      <c r="A2219" s="2" t="s">
        <v>4953</v>
      </c>
      <c r="B2219" s="2" t="s">
        <v>4953</v>
      </c>
      <c r="C2219" s="2" t="s">
        <v>32</v>
      </c>
      <c r="D2219" s="2" t="s">
        <v>33</v>
      </c>
      <c r="E2219" s="5" t="s">
        <v>1763</v>
      </c>
      <c r="F2219" s="3" t="s">
        <v>1764</v>
      </c>
      <c r="G2219" s="3" t="s">
        <v>36</v>
      </c>
      <c r="H2219" s="2" t="s">
        <v>56</v>
      </c>
      <c r="I2219" s="2" t="s">
        <v>4962</v>
      </c>
      <c r="J2219" s="3" t="str">
        <f>HYPERLINK("https://www.boe.es/gazeta/dias/1831/09/06/pdfs/GMD-1831-110.pdf#page=1","Abrir facsímil")</f>
        <v>Abrir facsímil</v>
      </c>
      <c r="K2219" s="3" t="s">
        <v>58</v>
      </c>
    </row>
    <row r="2220" spans="1:11" ht="42" customHeight="1">
      <c r="A2220" s="2" t="s">
        <v>4953</v>
      </c>
      <c r="B2220" s="2" t="s">
        <v>4953</v>
      </c>
      <c r="C2220" s="2" t="s">
        <v>32</v>
      </c>
      <c r="D2220" s="2" t="s">
        <v>33</v>
      </c>
      <c r="E2220" s="5" t="s">
        <v>822</v>
      </c>
      <c r="F2220" s="3" t="s">
        <v>823</v>
      </c>
      <c r="G2220" s="3" t="s">
        <v>36</v>
      </c>
      <c r="H2220" s="2" t="s">
        <v>56</v>
      </c>
      <c r="I2220" s="2" t="s">
        <v>4963</v>
      </c>
      <c r="J2220" s="3" t="str">
        <f>HYPERLINK("https://www.boe.es/gazeta/dias/1831/09/08/pdfs/GMD-1831-111.pdf#page=1","Abrir facsímil")</f>
        <v>Abrir facsímil</v>
      </c>
      <c r="K2220" s="3" t="s">
        <v>58</v>
      </c>
    </row>
    <row r="2221" spans="1:11" ht="42" customHeight="1">
      <c r="A2221" s="2" t="s">
        <v>4953</v>
      </c>
      <c r="B2221" s="2" t="s">
        <v>4953</v>
      </c>
      <c r="C2221" s="2" t="s">
        <v>32</v>
      </c>
      <c r="D2221" s="2" t="s">
        <v>33</v>
      </c>
      <c r="E2221" s="5" t="s">
        <v>118</v>
      </c>
      <c r="F2221" s="3" t="s">
        <v>119</v>
      </c>
      <c r="G2221" s="3" t="s">
        <v>36</v>
      </c>
      <c r="H2221" s="2" t="s">
        <v>56</v>
      </c>
      <c r="I2221" s="2" t="s">
        <v>4964</v>
      </c>
      <c r="J2221" s="3" t="str">
        <f>HYPERLINK("https://www.boe.es/gazeta/dias/1831/09/10/pdfs/GMD-1831-112.pdf#page=1","Abrir facsímil")</f>
        <v>Abrir facsímil</v>
      </c>
      <c r="K2221" s="3" t="s">
        <v>58</v>
      </c>
    </row>
    <row r="2222" spans="1:11" ht="42" customHeight="1">
      <c r="A2222" s="2" t="s">
        <v>4953</v>
      </c>
      <c r="B2222" s="2" t="s">
        <v>4953</v>
      </c>
      <c r="C2222" s="2" t="s">
        <v>17</v>
      </c>
      <c r="D2222" s="2" t="s">
        <v>18</v>
      </c>
      <c r="E2222" s="5" t="s">
        <v>181</v>
      </c>
      <c r="F2222" s="3" t="s">
        <v>182</v>
      </c>
      <c r="G2222" s="3" t="s">
        <v>62</v>
      </c>
      <c r="H2222" s="2" t="s">
        <v>56</v>
      </c>
      <c r="I2222" s="2" t="s">
        <v>4965</v>
      </c>
      <c r="J2222" s="3" t="str">
        <f>HYPERLINK("https://www.boe.es/gazeta/dias/1831/09/13/pdfs/GMD-1831-113.pdf#page=2","Abrir facsímil")</f>
        <v>Abrir facsímil</v>
      </c>
      <c r="K2222" s="3" t="s">
        <v>58</v>
      </c>
    </row>
    <row r="2223" spans="1:11" ht="42" customHeight="1">
      <c r="A2223" s="2" t="s">
        <v>4953</v>
      </c>
      <c r="B2223" s="2" t="s">
        <v>4953</v>
      </c>
      <c r="C2223" s="2" t="s">
        <v>17</v>
      </c>
      <c r="D2223" s="2" t="s">
        <v>18</v>
      </c>
      <c r="E2223" s="5" t="s">
        <v>522</v>
      </c>
      <c r="F2223" s="3" t="s">
        <v>523</v>
      </c>
      <c r="G2223" s="3" t="s">
        <v>55</v>
      </c>
      <c r="H2223" s="2" t="s">
        <v>56</v>
      </c>
      <c r="I2223" s="2" t="s">
        <v>4966</v>
      </c>
      <c r="J2223" s="3" t="str">
        <f>HYPERLINK("https://www.boe.es/gazeta/dias/1831/09/27/pdfs/GMD-1831-119.pdf#page=3","Abrir facsímil")</f>
        <v>Abrir facsímil</v>
      </c>
      <c r="K2223" s="3" t="s">
        <v>58</v>
      </c>
    </row>
    <row r="2224" spans="1:11" ht="42" customHeight="1">
      <c r="A2224" s="2" t="s">
        <v>4953</v>
      </c>
      <c r="B2224" s="2" t="s">
        <v>4953</v>
      </c>
      <c r="C2224" s="2" t="s">
        <v>32</v>
      </c>
      <c r="D2224" s="2" t="s">
        <v>33</v>
      </c>
      <c r="E2224" s="5" t="s">
        <v>88</v>
      </c>
      <c r="F2224" s="3" t="s">
        <v>89</v>
      </c>
      <c r="G2224" s="3" t="s">
        <v>55</v>
      </c>
      <c r="H2224" s="2" t="s">
        <v>56</v>
      </c>
      <c r="I2224" s="2" t="s">
        <v>4967</v>
      </c>
      <c r="J2224" s="3" t="str">
        <f>HYPERLINK("https://www.boe.es/gazeta/dias/1831/10/01/pdfs/GMD-1831-121.pdf#page=3","Abrir facsímil")</f>
        <v>Abrir facsímil</v>
      </c>
      <c r="K2224" s="3" t="s">
        <v>58</v>
      </c>
    </row>
    <row r="2225" spans="1:11" ht="42" customHeight="1">
      <c r="A2225" s="2" t="s">
        <v>4953</v>
      </c>
      <c r="B2225" s="2" t="s">
        <v>4953</v>
      </c>
      <c r="C2225" s="2" t="s">
        <v>32</v>
      </c>
      <c r="D2225" s="2" t="s">
        <v>33</v>
      </c>
      <c r="E2225" s="5" t="s">
        <v>303</v>
      </c>
      <c r="F2225" s="3" t="s">
        <v>304</v>
      </c>
      <c r="G2225" s="3" t="s">
        <v>36</v>
      </c>
      <c r="H2225" s="2" t="s">
        <v>56</v>
      </c>
      <c r="I2225" s="2" t="s">
        <v>4968</v>
      </c>
      <c r="J2225" s="3" t="str">
        <f>HYPERLINK("https://www.boe.es/gazeta/dias/1831/10/04/pdfs/GMD-1831-122.pdf#page=1","Abrir facsímil")</f>
        <v>Abrir facsímil</v>
      </c>
      <c r="K2225" s="3" t="s">
        <v>58</v>
      </c>
    </row>
    <row r="2226" spans="1:11" ht="42" customHeight="1">
      <c r="A2226" s="2" t="s">
        <v>4953</v>
      </c>
      <c r="B2226" s="2" t="s">
        <v>4953</v>
      </c>
      <c r="C2226" s="2" t="s">
        <v>32</v>
      </c>
      <c r="D2226" s="2" t="s">
        <v>33</v>
      </c>
      <c r="E2226" s="5" t="s">
        <v>186</v>
      </c>
      <c r="F2226" s="3" t="s">
        <v>187</v>
      </c>
      <c r="G2226" s="3" t="s">
        <v>62</v>
      </c>
      <c r="H2226" s="2" t="s">
        <v>56</v>
      </c>
      <c r="I2226" s="2" t="s">
        <v>4969</v>
      </c>
      <c r="J2226" s="3" t="str">
        <f>HYPERLINK("https://www.boe.es/gazeta/dias/1831/10/08/pdfs/GMD-1831-124.pdf#page=2","Abrir facsímil")</f>
        <v>Abrir facsímil</v>
      </c>
      <c r="K2226" s="3" t="s">
        <v>58</v>
      </c>
    </row>
    <row r="2227" spans="1:11" ht="42" customHeight="1">
      <c r="A2227" s="2" t="s">
        <v>4953</v>
      </c>
      <c r="B2227" s="2" t="s">
        <v>4953</v>
      </c>
      <c r="C2227" s="2" t="s">
        <v>32</v>
      </c>
      <c r="D2227" s="2" t="s">
        <v>33</v>
      </c>
      <c r="E2227" s="5" t="s">
        <v>764</v>
      </c>
      <c r="F2227" s="3" t="s">
        <v>765</v>
      </c>
      <c r="G2227" s="3" t="s">
        <v>36</v>
      </c>
      <c r="H2227" s="2" t="s">
        <v>56</v>
      </c>
      <c r="I2227" s="2" t="s">
        <v>4970</v>
      </c>
      <c r="J2227" s="3" t="str">
        <f>HYPERLINK("https://www.boe.es/gazeta/dias/1831/10/15/pdfs/GMD-1831-127.pdf#page=1","Abrir facsímil")</f>
        <v>Abrir facsímil</v>
      </c>
      <c r="K2227" s="3" t="s">
        <v>58</v>
      </c>
    </row>
    <row r="2228" spans="1:11" ht="42" customHeight="1">
      <c r="A2228" s="2" t="s">
        <v>4953</v>
      </c>
      <c r="B2228" s="2" t="s">
        <v>4953</v>
      </c>
      <c r="C2228" s="2" t="s">
        <v>32</v>
      </c>
      <c r="D2228" s="2" t="s">
        <v>33</v>
      </c>
      <c r="E2228" s="5" t="s">
        <v>756</v>
      </c>
      <c r="F2228" s="3" t="s">
        <v>757</v>
      </c>
      <c r="G2228" s="3" t="s">
        <v>62</v>
      </c>
      <c r="H2228" s="2" t="s">
        <v>56</v>
      </c>
      <c r="I2228" s="2" t="s">
        <v>4971</v>
      </c>
      <c r="J2228" s="3" t="str">
        <f>HYPERLINK("https://www.boe.es/gazeta/dias/1831/10/18/pdfs/GMD-1831-128.pdf#page=2","Abrir facsímil")</f>
        <v>Abrir facsímil</v>
      </c>
      <c r="K2228" s="3" t="s">
        <v>58</v>
      </c>
    </row>
    <row r="2229" spans="1:11" ht="42" customHeight="1">
      <c r="A2229" s="2" t="s">
        <v>4972</v>
      </c>
      <c r="B2229" s="2" t="s">
        <v>4972</v>
      </c>
      <c r="C2229" s="2" t="s">
        <v>32</v>
      </c>
      <c r="D2229" s="2" t="s">
        <v>33</v>
      </c>
      <c r="E2229" s="5" t="s">
        <v>578</v>
      </c>
      <c r="F2229" s="3" t="s">
        <v>579</v>
      </c>
      <c r="G2229" s="3" t="s">
        <v>36</v>
      </c>
      <c r="H2229" s="2" t="s">
        <v>56</v>
      </c>
      <c r="I2229" s="2" t="s">
        <v>4973</v>
      </c>
      <c r="J2229" s="3" t="str">
        <f>HYPERLINK("https://www.boe.es/gazeta/dias/1831/11/17/pdfs/GMD-1831-141.pdf#page=1","Abrir facsímil")</f>
        <v>Abrir facsímil</v>
      </c>
      <c r="K2229" s="3" t="s">
        <v>58</v>
      </c>
    </row>
    <row r="2230" spans="1:11" ht="42" customHeight="1">
      <c r="A2230" s="2" t="s">
        <v>4953</v>
      </c>
      <c r="B2230" s="2" t="s">
        <v>4953</v>
      </c>
      <c r="C2230" s="2" t="s">
        <v>17</v>
      </c>
      <c r="D2230" s="2" t="s">
        <v>18</v>
      </c>
      <c r="E2230" s="5" t="s">
        <v>34</v>
      </c>
      <c r="F2230" s="3" t="s">
        <v>35</v>
      </c>
      <c r="G2230" s="3" t="s">
        <v>62</v>
      </c>
      <c r="H2230" s="2" t="s">
        <v>56</v>
      </c>
      <c r="I2230" s="2" t="s">
        <v>4974</v>
      </c>
      <c r="J2230" s="3" t="str">
        <f>HYPERLINK("https://www.boe.es/gazeta/dias/1831/11/19/pdfs/GMD-1831-142.pdf#page=2","Abrir facsímil")</f>
        <v>Abrir facsímil</v>
      </c>
      <c r="K2230" s="3" t="s">
        <v>58</v>
      </c>
    </row>
    <row r="2231" spans="1:11" ht="42" customHeight="1">
      <c r="A2231" s="2" t="s">
        <v>4953</v>
      </c>
      <c r="B2231" s="2" t="s">
        <v>4953</v>
      </c>
      <c r="C2231" s="2" t="s">
        <v>32</v>
      </c>
      <c r="D2231" s="2" t="s">
        <v>33</v>
      </c>
      <c r="E2231" s="5" t="s">
        <v>913</v>
      </c>
      <c r="F2231" s="3" t="s">
        <v>914</v>
      </c>
      <c r="G2231" s="3" t="s">
        <v>36</v>
      </c>
      <c r="H2231" s="2" t="s">
        <v>56</v>
      </c>
      <c r="I2231" s="2" t="s">
        <v>4975</v>
      </c>
      <c r="J2231" s="3" t="str">
        <f>HYPERLINK("https://www.boe.es/gazeta/dias/1831/12/03/pdfs/GMD-1831-148.pdf#page=1","Abrir facsímil")</f>
        <v>Abrir facsímil</v>
      </c>
      <c r="K2231" s="3" t="s">
        <v>58</v>
      </c>
    </row>
    <row r="2232" spans="1:11" ht="42" customHeight="1">
      <c r="A2232" s="2" t="s">
        <v>4976</v>
      </c>
      <c r="B2232" s="2" t="s">
        <v>4976</v>
      </c>
      <c r="C2232" s="2" t="s">
        <v>32</v>
      </c>
      <c r="D2232" s="2" t="s">
        <v>33</v>
      </c>
      <c r="E2232" s="5" t="s">
        <v>756</v>
      </c>
      <c r="F2232" s="3" t="s">
        <v>757</v>
      </c>
      <c r="G2232" s="3" t="s">
        <v>62</v>
      </c>
      <c r="H2232" s="2" t="s">
        <v>56</v>
      </c>
      <c r="I2232" s="2" t="s">
        <v>4977</v>
      </c>
      <c r="J2232" s="3" t="str">
        <f>HYPERLINK("https://www.boe.es/gazeta/dias/1831/10/18/pdfs/GMD-1831-128.pdf#page=2","Abrir facsímil")</f>
        <v>Abrir facsímil</v>
      </c>
      <c r="K2232" s="3" t="s">
        <v>58</v>
      </c>
    </row>
    <row r="2233" spans="1:11" ht="42" customHeight="1">
      <c r="A2233" s="2" t="s">
        <v>4978</v>
      </c>
      <c r="B2233" s="2" t="s">
        <v>4978</v>
      </c>
      <c r="C2233" s="2" t="s">
        <v>32</v>
      </c>
      <c r="D2233" s="2" t="s">
        <v>33</v>
      </c>
      <c r="E2233" s="5" t="s">
        <v>78</v>
      </c>
      <c r="F2233" s="3" t="s">
        <v>79</v>
      </c>
      <c r="G2233" s="3" t="s">
        <v>36</v>
      </c>
      <c r="H2233" s="2" t="s">
        <v>56</v>
      </c>
      <c r="I2233" s="2" t="s">
        <v>4979</v>
      </c>
      <c r="J2233" s="3" t="str">
        <f>HYPERLINK("https://www.boe.es/gazeta/dias/1831/08/11/pdfs/GMD-1831-98.pdf#page=1","Abrir facsímil")</f>
        <v>Abrir facsímil</v>
      </c>
      <c r="K2233" s="3" t="s">
        <v>58</v>
      </c>
    </row>
    <row r="2234" spans="1:11" ht="42" customHeight="1">
      <c r="A2234" s="2" t="s">
        <v>4980</v>
      </c>
      <c r="B2234" s="2" t="s">
        <v>4980</v>
      </c>
      <c r="C2234" s="2" t="s">
        <v>32</v>
      </c>
      <c r="D2234" s="2" t="s">
        <v>33</v>
      </c>
      <c r="E2234" s="5" t="s">
        <v>254</v>
      </c>
      <c r="F2234" s="3" t="s">
        <v>255</v>
      </c>
      <c r="G2234" s="3" t="s">
        <v>36</v>
      </c>
      <c r="H2234" s="2" t="s">
        <v>56</v>
      </c>
      <c r="I2234" s="2" t="s">
        <v>4981</v>
      </c>
      <c r="J2234" s="3" t="str">
        <f>HYPERLINK("https://www.boe.es/gazeta/dias/1831/10/27/pdfs/GMD-1831-132.pdf#page=1","Abrir facsímil")</f>
        <v>Abrir facsímil</v>
      </c>
      <c r="K2234" s="3" t="s">
        <v>58</v>
      </c>
    </row>
    <row r="2235" spans="1:11" ht="42" customHeight="1">
      <c r="A2235" s="2" t="s">
        <v>4982</v>
      </c>
      <c r="B2235" s="2" t="s">
        <v>4982</v>
      </c>
      <c r="C2235" s="2" t="s">
        <v>81</v>
      </c>
      <c r="D2235" s="2" t="s">
        <v>18</v>
      </c>
      <c r="E2235" s="5" t="s">
        <v>729</v>
      </c>
      <c r="F2235" s="3" t="s">
        <v>730</v>
      </c>
      <c r="G2235" s="3" t="s">
        <v>36</v>
      </c>
      <c r="H2235" s="2" t="s">
        <v>56</v>
      </c>
      <c r="I2235" s="2" t="s">
        <v>4983</v>
      </c>
      <c r="J2235" s="3" t="str">
        <f>HYPERLINK("https://www.boe.es/gazeta/dias/1831/11/12/pdfs/GMD-1831-139.pdf#page=1","Abrir facsímil")</f>
        <v>Abrir facsímil</v>
      </c>
      <c r="K2235" s="3" t="s">
        <v>58</v>
      </c>
    </row>
    <row r="2236" spans="1:11" ht="42" customHeight="1">
      <c r="A2236" s="2" t="s">
        <v>4984</v>
      </c>
      <c r="B2236" s="2" t="s">
        <v>4985</v>
      </c>
      <c r="C2236" s="2" t="s">
        <v>32</v>
      </c>
      <c r="D2236" s="2" t="s">
        <v>33</v>
      </c>
      <c r="E2236" s="5" t="s">
        <v>1812</v>
      </c>
      <c r="F2236" s="3" t="s">
        <v>1813</v>
      </c>
      <c r="G2236" s="3" t="s">
        <v>3544</v>
      </c>
      <c r="H2236" s="2" t="s">
        <v>56</v>
      </c>
      <c r="I2236" s="2" t="s">
        <v>4986</v>
      </c>
      <c r="J2236" s="3" t="str">
        <f>HYPERLINK("https://www.boe.es/gazeta/dias/1831/04/30/pdfs/GMD-1831-54.pdf#page=4","Abrir facsímil")</f>
        <v>Abrir facsímil</v>
      </c>
      <c r="K2236" s="3" t="s">
        <v>58</v>
      </c>
    </row>
    <row r="2237" spans="1:11" ht="42" customHeight="1">
      <c r="A2237" s="2" t="s">
        <v>4987</v>
      </c>
      <c r="B2237" s="2" t="s">
        <v>4988</v>
      </c>
      <c r="C2237" s="2" t="s">
        <v>32</v>
      </c>
      <c r="D2237" s="2" t="s">
        <v>33</v>
      </c>
      <c r="E2237" s="5" t="s">
        <v>643</v>
      </c>
      <c r="F2237" s="3" t="s">
        <v>644</v>
      </c>
      <c r="G2237" s="3" t="s">
        <v>21</v>
      </c>
      <c r="H2237" s="2" t="s">
        <v>56</v>
      </c>
      <c r="I2237" s="2" t="s">
        <v>4989</v>
      </c>
      <c r="J2237" s="3" t="str">
        <f>HYPERLINK("https://www.boe.es/gazeta/dias/1831/05/05/pdfs/GMD-1831-56.pdf#page=4","Abrir facsímil")</f>
        <v>Abrir facsímil</v>
      </c>
      <c r="K2237" s="3" t="s">
        <v>58</v>
      </c>
    </row>
    <row r="2238" spans="1:11" ht="42" customHeight="1">
      <c r="A2238" s="2" t="s">
        <v>4990</v>
      </c>
      <c r="B2238" s="2" t="s">
        <v>4991</v>
      </c>
      <c r="C2238" s="2" t="s">
        <v>157</v>
      </c>
      <c r="D2238" s="2" t="s">
        <v>18</v>
      </c>
      <c r="E2238" s="5" t="s">
        <v>334</v>
      </c>
      <c r="F2238" s="3" t="s">
        <v>335</v>
      </c>
      <c r="G2238" s="3" t="s">
        <v>21</v>
      </c>
      <c r="H2238" s="2" t="s">
        <v>56</v>
      </c>
      <c r="I2238" s="2" t="s">
        <v>4992</v>
      </c>
      <c r="J2238" s="3" t="str">
        <f>HYPERLINK("https://www.boe.es/gazeta/dias/1831/03/26/pdfs/GMD-1831-39.pdf#page=4","Abrir facsímil")</f>
        <v>Abrir facsímil</v>
      </c>
      <c r="K2238" s="3" t="s">
        <v>58</v>
      </c>
    </row>
    <row r="2239" spans="1:11" ht="42" customHeight="1">
      <c r="A2239" s="2" t="s">
        <v>4993</v>
      </c>
      <c r="B2239" s="2" t="s">
        <v>4993</v>
      </c>
      <c r="C2239" s="2" t="s">
        <v>655</v>
      </c>
      <c r="D2239" s="2" t="s">
        <v>18</v>
      </c>
      <c r="E2239" s="5" t="s">
        <v>809</v>
      </c>
      <c r="F2239" s="3" t="s">
        <v>810</v>
      </c>
      <c r="G2239" s="3" t="s">
        <v>36</v>
      </c>
      <c r="H2239" s="2" t="s">
        <v>56</v>
      </c>
      <c r="I2239" s="2" t="s">
        <v>4994</v>
      </c>
      <c r="J2239" s="3" t="str">
        <f>HYPERLINK("https://www.boe.es/gazeta/dias/1831/08/25/pdfs/GMD-1831-104.pdf#page=1","Abrir facsímil")</f>
        <v>Abrir facsímil</v>
      </c>
      <c r="K2239" s="3" t="s">
        <v>58</v>
      </c>
    </row>
    <row r="2240" spans="1:11" ht="42" customHeight="1">
      <c r="A2240" s="2" t="s">
        <v>4995</v>
      </c>
      <c r="B2240" s="2" t="s">
        <v>4996</v>
      </c>
      <c r="C2240" s="2" t="s">
        <v>17</v>
      </c>
      <c r="D2240" s="2" t="s">
        <v>18</v>
      </c>
      <c r="E2240" s="5" t="s">
        <v>53</v>
      </c>
      <c r="F2240" s="3" t="s">
        <v>54</v>
      </c>
      <c r="G2240" s="3" t="s">
        <v>55</v>
      </c>
      <c r="H2240" s="2" t="s">
        <v>22</v>
      </c>
      <c r="I2240" s="2" t="s">
        <v>4997</v>
      </c>
      <c r="J2240" s="3" t="str">
        <f>HYPERLINK("https://www.boe.es/gazeta/dias/1831/10/29/pdfs/GMD-1831-133.pdf#page=3","Abrir facsímil")</f>
        <v>Abrir facsímil</v>
      </c>
      <c r="K2240" s="3" t="s">
        <v>24</v>
      </c>
    </row>
    <row r="2241" spans="1:11" ht="42" customHeight="1">
      <c r="A2241" s="2" t="s">
        <v>4998</v>
      </c>
      <c r="B2241" s="2" t="s">
        <v>4998</v>
      </c>
      <c r="C2241" s="2" t="s">
        <v>17</v>
      </c>
      <c r="D2241" s="2" t="s">
        <v>18</v>
      </c>
      <c r="E2241" s="5" t="s">
        <v>288</v>
      </c>
      <c r="F2241" s="3" t="s">
        <v>289</v>
      </c>
      <c r="G2241" s="3" t="s">
        <v>62</v>
      </c>
      <c r="H2241" s="2" t="s">
        <v>56</v>
      </c>
      <c r="I2241" s="2" t="s">
        <v>4999</v>
      </c>
      <c r="J2241" s="3" t="str">
        <f>HYPERLINK("https://www.boe.es/gazeta/dias/1831/10/22/pdfs/GMD-1831-130.pdf#page=2","Abrir facsímil")</f>
        <v>Abrir facsímil</v>
      </c>
      <c r="K2241" s="3" t="s">
        <v>58</v>
      </c>
    </row>
    <row r="2242" spans="1:11" ht="42" customHeight="1">
      <c r="A2242" s="2" t="s">
        <v>5000</v>
      </c>
      <c r="B2242" s="2" t="s">
        <v>5000</v>
      </c>
      <c r="C2242" s="2" t="s">
        <v>51</v>
      </c>
      <c r="D2242" s="2" t="s">
        <v>52</v>
      </c>
      <c r="E2242" s="5" t="s">
        <v>903</v>
      </c>
      <c r="F2242" s="3" t="s">
        <v>904</v>
      </c>
      <c r="G2242" s="3" t="s">
        <v>21</v>
      </c>
      <c r="H2242" s="2" t="s">
        <v>56</v>
      </c>
      <c r="I2242" s="2" t="s">
        <v>5001</v>
      </c>
      <c r="J2242" s="3" t="str">
        <f>HYPERLINK("https://www.boe.es/gazeta/dias/1831/12/10/pdfs/GMD-1831-152.pdf#page=4","Abrir facsímil")</f>
        <v>Abrir facsímil</v>
      </c>
      <c r="K2242" s="3" t="s">
        <v>58</v>
      </c>
    </row>
    <row r="2243" spans="1:11" ht="42" customHeight="1">
      <c r="A2243" s="2" t="s">
        <v>5002</v>
      </c>
      <c r="B2243" s="2" t="s">
        <v>5002</v>
      </c>
      <c r="C2243" s="2" t="s">
        <v>32</v>
      </c>
      <c r="D2243" s="2" t="s">
        <v>33</v>
      </c>
      <c r="E2243" s="5" t="s">
        <v>1844</v>
      </c>
      <c r="F2243" s="3" t="s">
        <v>1845</v>
      </c>
      <c r="G2243" s="3" t="s">
        <v>55</v>
      </c>
      <c r="H2243" s="2" t="s">
        <v>56</v>
      </c>
      <c r="I2243" s="2" t="s">
        <v>5003</v>
      </c>
      <c r="J2243" s="3" t="str">
        <f>HYPERLINK("https://www.boe.es/gazeta/dias/1831/01/22/pdfs/GMD-1831-10.pdf#page=3","Abrir facsímil")</f>
        <v>Abrir facsímil</v>
      </c>
      <c r="K2243" s="3" t="s">
        <v>58</v>
      </c>
    </row>
    <row r="2244" spans="1:11" ht="42" customHeight="1">
      <c r="A2244" s="2" t="s">
        <v>5004</v>
      </c>
      <c r="B2244" s="2" t="s">
        <v>5004</v>
      </c>
      <c r="C2244" s="2" t="s">
        <v>51</v>
      </c>
      <c r="D2244" s="2" t="s">
        <v>52</v>
      </c>
      <c r="E2244" s="5" t="s">
        <v>223</v>
      </c>
      <c r="F2244" s="3" t="s">
        <v>224</v>
      </c>
      <c r="G2244" s="3" t="s">
        <v>21</v>
      </c>
      <c r="H2244" s="2" t="s">
        <v>56</v>
      </c>
      <c r="I2244" s="2" t="s">
        <v>5005</v>
      </c>
      <c r="J2244" s="3" t="str">
        <f>HYPERLINK("https://www.boe.es/gazeta/dias/1831/02/01/pdfs/GMD-1831-14.pdf#page=4","Abrir facsímil")</f>
        <v>Abrir facsímil</v>
      </c>
      <c r="K2244" s="3" t="s">
        <v>58</v>
      </c>
    </row>
    <row r="2245" spans="1:11" ht="42" customHeight="1">
      <c r="A2245" s="2" t="s">
        <v>5006</v>
      </c>
      <c r="B2245" s="2" t="s">
        <v>5006</v>
      </c>
      <c r="C2245" s="2" t="s">
        <v>32</v>
      </c>
      <c r="D2245" s="2" t="s">
        <v>33</v>
      </c>
      <c r="E2245" s="5" t="s">
        <v>214</v>
      </c>
      <c r="F2245" s="3" t="s">
        <v>215</v>
      </c>
      <c r="G2245" s="3" t="s">
        <v>36</v>
      </c>
      <c r="H2245" s="2" t="s">
        <v>56</v>
      </c>
      <c r="I2245" s="2" t="s">
        <v>5007</v>
      </c>
      <c r="J2245" s="3" t="str">
        <f>HYPERLINK("https://www.boe.es/gazeta/dias/1831/03/31/pdfs/GMD-1831-41.pdf#page=1","Abrir facsímil")</f>
        <v>Abrir facsímil</v>
      </c>
      <c r="K2245" s="3" t="s">
        <v>58</v>
      </c>
    </row>
    <row r="2246" spans="1:11" ht="42" customHeight="1">
      <c r="A2246" s="2" t="s">
        <v>5008</v>
      </c>
      <c r="B2246" s="2" t="s">
        <v>5008</v>
      </c>
      <c r="C2246" s="2" t="s">
        <v>51</v>
      </c>
      <c r="D2246" s="2" t="s">
        <v>52</v>
      </c>
      <c r="E2246" s="5" t="s">
        <v>2920</v>
      </c>
      <c r="F2246" s="3" t="s">
        <v>2921</v>
      </c>
      <c r="G2246" s="3" t="s">
        <v>21</v>
      </c>
      <c r="H2246" s="2" t="s">
        <v>56</v>
      </c>
      <c r="I2246" s="2" t="s">
        <v>5009</v>
      </c>
      <c r="J2246" s="3" t="str">
        <f>HYPERLINK("https://www.boe.es/gazeta/dias/1831/06/16/pdfs/GMD-1831-74.pdf#page=4","Abrir facsímil")</f>
        <v>Abrir facsímil</v>
      </c>
      <c r="K2246" s="3" t="s">
        <v>58</v>
      </c>
    </row>
    <row r="2247" spans="1:11" ht="42" customHeight="1">
      <c r="A2247" s="2" t="s">
        <v>5008</v>
      </c>
      <c r="B2247" s="2" t="s">
        <v>5008</v>
      </c>
      <c r="C2247" s="2" t="s">
        <v>17</v>
      </c>
      <c r="D2247" s="2" t="s">
        <v>18</v>
      </c>
      <c r="E2247" s="5" t="s">
        <v>374</v>
      </c>
      <c r="F2247" s="3" t="s">
        <v>375</v>
      </c>
      <c r="G2247" s="3" t="s">
        <v>131</v>
      </c>
      <c r="H2247" s="2" t="s">
        <v>56</v>
      </c>
      <c r="I2247" s="2" t="s">
        <v>5010</v>
      </c>
      <c r="J2247" s="3" t="str">
        <f>HYPERLINK("https://www.boe.es/gazeta/dias/1831/10/11/pdfs/GMD-1831-125.pdf#page=6","Abrir facsímil")</f>
        <v>Abrir facsímil</v>
      </c>
      <c r="K2247" s="3" t="s">
        <v>58</v>
      </c>
    </row>
    <row r="2248" spans="1:11" ht="42" customHeight="1">
      <c r="A2248" s="2" t="s">
        <v>5008</v>
      </c>
      <c r="B2248" s="2" t="s">
        <v>5008</v>
      </c>
      <c r="C2248" s="2" t="s">
        <v>17</v>
      </c>
      <c r="D2248" s="2" t="s">
        <v>18</v>
      </c>
      <c r="E2248" s="5" t="s">
        <v>956</v>
      </c>
      <c r="F2248" s="3" t="s">
        <v>957</v>
      </c>
      <c r="G2248" s="3" t="s">
        <v>36</v>
      </c>
      <c r="H2248" s="2" t="s">
        <v>56</v>
      </c>
      <c r="I2248" s="2" t="s">
        <v>5011</v>
      </c>
      <c r="J2248" s="3" t="str">
        <f>HYPERLINK("https://www.boe.es/gazeta/dias/1831/11/22/pdfs/GMD-1831-143.pdf#page=1","Abrir facsímil")</f>
        <v>Abrir facsímil</v>
      </c>
      <c r="K2248" s="3" t="s">
        <v>58</v>
      </c>
    </row>
    <row r="2249" spans="1:11" ht="42" customHeight="1">
      <c r="A2249" s="2" t="s">
        <v>5012</v>
      </c>
      <c r="B2249" s="2" t="s">
        <v>5013</v>
      </c>
      <c r="C2249" s="2" t="s">
        <v>51</v>
      </c>
      <c r="D2249" s="2" t="s">
        <v>52</v>
      </c>
      <c r="E2249" s="5" t="s">
        <v>46</v>
      </c>
      <c r="F2249" s="3" t="s">
        <v>47</v>
      </c>
      <c r="G2249" s="3" t="s">
        <v>21</v>
      </c>
      <c r="H2249" s="2" t="s">
        <v>56</v>
      </c>
      <c r="I2249" s="2" t="s">
        <v>5014</v>
      </c>
      <c r="J2249" s="3" t="str">
        <f>HYPERLINK("https://www.boe.es/gazeta/dias/1831/09/01/pdfs/GMD-1831-107.pdf#page=4","Abrir facsímil")</f>
        <v>Abrir facsímil</v>
      </c>
      <c r="K2249" s="3" t="s">
        <v>58</v>
      </c>
    </row>
    <row r="2250" spans="1:11" ht="42" customHeight="1">
      <c r="A2250" s="2" t="s">
        <v>5015</v>
      </c>
      <c r="B2250" s="2" t="s">
        <v>5015</v>
      </c>
      <c r="C2250" s="2" t="s">
        <v>32</v>
      </c>
      <c r="D2250" s="2" t="s">
        <v>33</v>
      </c>
      <c r="E2250" s="5" t="s">
        <v>391</v>
      </c>
      <c r="F2250" s="3" t="s">
        <v>392</v>
      </c>
      <c r="G2250" s="3" t="s">
        <v>21</v>
      </c>
      <c r="H2250" s="2" t="s">
        <v>56</v>
      </c>
      <c r="I2250" s="2" t="s">
        <v>5016</v>
      </c>
      <c r="J2250" s="3" t="str">
        <f>HYPERLINK("https://www.boe.es/gazeta/dias/1831/03/15/pdfs/GMD-1831-34.pdf#page=4","Abrir facsímil")</f>
        <v>Abrir facsímil</v>
      </c>
      <c r="K2250" s="3" t="s">
        <v>58</v>
      </c>
    </row>
    <row r="2251" spans="1:11" ht="42" customHeight="1">
      <c r="A2251" s="2" t="s">
        <v>5015</v>
      </c>
      <c r="B2251" s="2" t="s">
        <v>5015</v>
      </c>
      <c r="C2251" s="2" t="s">
        <v>17</v>
      </c>
      <c r="D2251" s="2" t="s">
        <v>18</v>
      </c>
      <c r="E2251" s="5" t="s">
        <v>1562</v>
      </c>
      <c r="F2251" s="3" t="s">
        <v>1563</v>
      </c>
      <c r="G2251" s="3" t="s">
        <v>21</v>
      </c>
      <c r="H2251" s="2" t="s">
        <v>56</v>
      </c>
      <c r="I2251" s="2" t="s">
        <v>5017</v>
      </c>
      <c r="J2251" s="3" t="str">
        <f>HYPERLINK("https://www.boe.es/gazeta/dias/1831/05/17/pdfs/GMD-1831-61.pdf#page=4","Abrir facsímil")</f>
        <v>Abrir facsímil</v>
      </c>
      <c r="K2251" s="3" t="s">
        <v>58</v>
      </c>
    </row>
    <row r="2252" spans="1:11" ht="42" customHeight="1">
      <c r="A2252" s="2" t="s">
        <v>5015</v>
      </c>
      <c r="B2252" s="2" t="s">
        <v>5015</v>
      </c>
      <c r="C2252" s="2" t="s">
        <v>51</v>
      </c>
      <c r="D2252" s="2" t="s">
        <v>52</v>
      </c>
      <c r="E2252" s="5" t="s">
        <v>228</v>
      </c>
      <c r="F2252" s="3" t="s">
        <v>229</v>
      </c>
      <c r="G2252" s="3" t="s">
        <v>230</v>
      </c>
      <c r="H2252" s="2" t="s">
        <v>56</v>
      </c>
      <c r="I2252" s="2" t="s">
        <v>5018</v>
      </c>
      <c r="J2252" s="3" t="str">
        <f>HYPERLINK("https://www.boe.es/gazeta/dias/1831/06/07/pdfs/GMD-1831-70.pdf#page=4","Abrir facsímil")</f>
        <v>Abrir facsímil</v>
      </c>
      <c r="K2252" s="3" t="s">
        <v>58</v>
      </c>
    </row>
    <row r="2253" spans="1:11" ht="42" customHeight="1">
      <c r="A2253" s="2" t="s">
        <v>5015</v>
      </c>
      <c r="B2253" s="2" t="s">
        <v>5015</v>
      </c>
      <c r="C2253" s="2" t="s">
        <v>32</v>
      </c>
      <c r="D2253" s="2" t="s">
        <v>33</v>
      </c>
      <c r="E2253" s="5" t="s">
        <v>234</v>
      </c>
      <c r="F2253" s="3" t="s">
        <v>235</v>
      </c>
      <c r="G2253" s="3" t="s">
        <v>62</v>
      </c>
      <c r="H2253" s="2" t="s">
        <v>56</v>
      </c>
      <c r="I2253" s="2" t="s">
        <v>5019</v>
      </c>
      <c r="J2253" s="3" t="str">
        <f>HYPERLINK("https://www.boe.es/gazeta/dias/1831/06/25/pdfs/GMD-1831-78.pdf#page=2","Abrir facsímil")</f>
        <v>Abrir facsímil</v>
      </c>
      <c r="K2253" s="3" t="s">
        <v>58</v>
      </c>
    </row>
    <row r="2254" spans="1:11" ht="42" customHeight="1">
      <c r="A2254" s="2" t="s">
        <v>5015</v>
      </c>
      <c r="B2254" s="2" t="s">
        <v>5015</v>
      </c>
      <c r="C2254" s="2" t="s">
        <v>32</v>
      </c>
      <c r="D2254" s="2" t="s">
        <v>33</v>
      </c>
      <c r="E2254" s="5" t="s">
        <v>234</v>
      </c>
      <c r="F2254" s="3" t="s">
        <v>235</v>
      </c>
      <c r="G2254" s="3" t="s">
        <v>55</v>
      </c>
      <c r="H2254" s="2" t="s">
        <v>56</v>
      </c>
      <c r="I2254" s="2" t="s">
        <v>5020</v>
      </c>
      <c r="J2254" s="3" t="str">
        <f>HYPERLINK("https://www.boe.es/gazeta/dias/1831/06/25/pdfs/GMD-1831-78.pdf#page=3","Abrir facsímil")</f>
        <v>Abrir facsímil</v>
      </c>
      <c r="K2254" s="3" t="s">
        <v>58</v>
      </c>
    </row>
    <row r="2255" spans="1:11" ht="42" customHeight="1">
      <c r="A2255" s="2" t="s">
        <v>5015</v>
      </c>
      <c r="B2255" s="2" t="s">
        <v>5015</v>
      </c>
      <c r="C2255" s="2" t="s">
        <v>51</v>
      </c>
      <c r="D2255" s="2" t="s">
        <v>52</v>
      </c>
      <c r="E2255" s="5" t="s">
        <v>239</v>
      </c>
      <c r="F2255" s="3" t="s">
        <v>240</v>
      </c>
      <c r="G2255" s="3" t="s">
        <v>55</v>
      </c>
      <c r="H2255" s="2" t="s">
        <v>56</v>
      </c>
      <c r="I2255" s="2" t="s">
        <v>5021</v>
      </c>
      <c r="J2255" s="3" t="str">
        <f>HYPERLINK("https://www.boe.es/gazeta/dias/1831/06/30/pdfs/GMD-1831-80.pdf#page=3","Abrir facsímil")</f>
        <v>Abrir facsímil</v>
      </c>
      <c r="K2255" s="3" t="s">
        <v>58</v>
      </c>
    </row>
    <row r="2256" spans="1:11" ht="42" customHeight="1">
      <c r="A2256" s="2" t="s">
        <v>5015</v>
      </c>
      <c r="B2256" s="2" t="s">
        <v>5015</v>
      </c>
      <c r="C2256" s="2" t="s">
        <v>32</v>
      </c>
      <c r="D2256" s="2" t="s">
        <v>33</v>
      </c>
      <c r="E2256" s="5" t="s">
        <v>795</v>
      </c>
      <c r="F2256" s="3" t="s">
        <v>796</v>
      </c>
      <c r="G2256" s="3" t="s">
        <v>21</v>
      </c>
      <c r="H2256" s="2" t="s">
        <v>56</v>
      </c>
      <c r="I2256" s="2" t="s">
        <v>5022</v>
      </c>
      <c r="J2256" s="3" t="str">
        <f>HYPERLINK("https://www.boe.es/gazeta/dias/1831/07/02/pdfs/GMD-1831-81.pdf#page=4","Abrir facsímil")</f>
        <v>Abrir facsímil</v>
      </c>
      <c r="K2256" s="3" t="s">
        <v>58</v>
      </c>
    </row>
    <row r="2257" spans="1:11" ht="42" customHeight="1">
      <c r="A2257" s="2" t="s">
        <v>5015</v>
      </c>
      <c r="B2257" s="2" t="s">
        <v>5015</v>
      </c>
      <c r="C2257" s="2" t="s">
        <v>40</v>
      </c>
      <c r="D2257" s="2" t="s">
        <v>18</v>
      </c>
      <c r="E2257" s="5" t="s">
        <v>795</v>
      </c>
      <c r="F2257" s="3" t="s">
        <v>796</v>
      </c>
      <c r="G2257" s="3" t="s">
        <v>76</v>
      </c>
      <c r="H2257" s="2" t="s">
        <v>56</v>
      </c>
      <c r="I2257" s="2" t="s">
        <v>5023</v>
      </c>
      <c r="J2257" s="3" t="str">
        <f>HYPERLINK("https://www.boe.es/gazeta/dias/1831/07/02/pdfs/GMD-1831-81.pdf#page=5","Abrir facsímil")</f>
        <v>Abrir facsímil</v>
      </c>
      <c r="K2257" s="3" t="s">
        <v>58</v>
      </c>
    </row>
    <row r="2258" spans="1:11" ht="42" customHeight="1">
      <c r="A2258" s="2" t="s">
        <v>5015</v>
      </c>
      <c r="B2258" s="2" t="s">
        <v>5015</v>
      </c>
      <c r="C2258" s="2" t="s">
        <v>17</v>
      </c>
      <c r="D2258" s="2" t="s">
        <v>18</v>
      </c>
      <c r="E2258" s="5" t="s">
        <v>795</v>
      </c>
      <c r="F2258" s="3" t="s">
        <v>796</v>
      </c>
      <c r="G2258" s="3" t="s">
        <v>250</v>
      </c>
      <c r="H2258" s="2" t="s">
        <v>56</v>
      </c>
      <c r="I2258" s="2" t="s">
        <v>5024</v>
      </c>
      <c r="J2258" s="3" t="str">
        <f>HYPERLINK("https://www.boe.es/gazeta/dias/1831/07/02/pdfs/GMD-1831-81.pdf#page=7","Abrir facsímil")</f>
        <v>Abrir facsímil</v>
      </c>
      <c r="K2258" s="3" t="s">
        <v>58</v>
      </c>
    </row>
    <row r="2259" spans="1:11" ht="42" customHeight="1">
      <c r="A2259" s="2" t="s">
        <v>5015</v>
      </c>
      <c r="B2259" s="2" t="s">
        <v>5015</v>
      </c>
      <c r="C2259" s="2" t="s">
        <v>32</v>
      </c>
      <c r="D2259" s="2" t="s">
        <v>33</v>
      </c>
      <c r="E2259" s="5" t="s">
        <v>105</v>
      </c>
      <c r="F2259" s="3" t="s">
        <v>106</v>
      </c>
      <c r="G2259" s="3" t="s">
        <v>62</v>
      </c>
      <c r="H2259" s="2" t="s">
        <v>56</v>
      </c>
      <c r="I2259" s="2" t="s">
        <v>5025</v>
      </c>
      <c r="J2259" s="3" t="str">
        <f>HYPERLINK("https://www.boe.es/gazeta/dias/1831/07/05/pdfs/GMD-1831-82.pdf#page=2","Abrir facsímil")</f>
        <v>Abrir facsímil</v>
      </c>
      <c r="K2259" s="3" t="s">
        <v>58</v>
      </c>
    </row>
    <row r="2260" spans="1:11" ht="42" customHeight="1">
      <c r="A2260" s="2" t="s">
        <v>5015</v>
      </c>
      <c r="B2260" s="2" t="s">
        <v>5015</v>
      </c>
      <c r="C2260" s="2" t="s">
        <v>40</v>
      </c>
      <c r="D2260" s="2" t="s">
        <v>18</v>
      </c>
      <c r="E2260" s="5" t="s">
        <v>845</v>
      </c>
      <c r="F2260" s="3" t="s">
        <v>846</v>
      </c>
      <c r="G2260" s="3" t="s">
        <v>847</v>
      </c>
      <c r="H2260" s="2" t="s">
        <v>56</v>
      </c>
      <c r="I2260" s="2" t="s">
        <v>5026</v>
      </c>
      <c r="J2260" s="3" t="str">
        <f>HYPERLINK("https://www.boe.es/gazeta/dias/1831/07/12/pdfs/GMD-1831-85.pdf#page=4","Abrir facsímil")</f>
        <v>Abrir facsímil</v>
      </c>
      <c r="K2260" s="3" t="s">
        <v>58</v>
      </c>
    </row>
    <row r="2261" spans="1:11" ht="42" customHeight="1">
      <c r="A2261" s="2" t="s">
        <v>5015</v>
      </c>
      <c r="B2261" s="2" t="s">
        <v>5015</v>
      </c>
      <c r="C2261" s="2" t="s">
        <v>81</v>
      </c>
      <c r="D2261" s="2" t="s">
        <v>18</v>
      </c>
      <c r="E2261" s="5" t="s">
        <v>1416</v>
      </c>
      <c r="F2261" s="3" t="s">
        <v>1417</v>
      </c>
      <c r="G2261" s="3" t="s">
        <v>62</v>
      </c>
      <c r="H2261" s="2" t="s">
        <v>56</v>
      </c>
      <c r="I2261" s="2" t="s">
        <v>5027</v>
      </c>
      <c r="J2261" s="3" t="str">
        <f>HYPERLINK("https://www.boe.es/gazeta/dias/1831/07/19/pdfs/GMD-1831-88.pdf#page=2","Abrir facsímil")</f>
        <v>Abrir facsímil</v>
      </c>
      <c r="K2261" s="3" t="s">
        <v>58</v>
      </c>
    </row>
    <row r="2262" spans="1:11" ht="42" customHeight="1">
      <c r="A2262" s="2" t="s">
        <v>5015</v>
      </c>
      <c r="B2262" s="2" t="s">
        <v>5015</v>
      </c>
      <c r="C2262" s="2" t="s">
        <v>17</v>
      </c>
      <c r="D2262" s="2" t="s">
        <v>18</v>
      </c>
      <c r="E2262" s="5" t="s">
        <v>725</v>
      </c>
      <c r="F2262" s="3" t="s">
        <v>726</v>
      </c>
      <c r="G2262" s="3" t="s">
        <v>76</v>
      </c>
      <c r="H2262" s="2" t="s">
        <v>56</v>
      </c>
      <c r="I2262" s="2" t="s">
        <v>5028</v>
      </c>
      <c r="J2262" s="3" t="str">
        <f>HYPERLINK("https://www.boe.es/gazeta/dias/1831/07/30/pdfs/GMD-1831-93.pdf#page=5","Abrir facsímil")</f>
        <v>Abrir facsímil</v>
      </c>
      <c r="K2262" s="3" t="s">
        <v>58</v>
      </c>
    </row>
    <row r="2263" spans="1:11" ht="42" customHeight="1">
      <c r="A2263" s="2" t="s">
        <v>5015</v>
      </c>
      <c r="B2263" s="2" t="s">
        <v>5015</v>
      </c>
      <c r="C2263" s="2" t="s">
        <v>81</v>
      </c>
      <c r="D2263" s="2" t="s">
        <v>18</v>
      </c>
      <c r="E2263" s="5" t="s">
        <v>531</v>
      </c>
      <c r="F2263" s="3" t="s">
        <v>532</v>
      </c>
      <c r="G2263" s="3" t="s">
        <v>5029</v>
      </c>
      <c r="H2263" s="2" t="s">
        <v>56</v>
      </c>
      <c r="I2263" s="2" t="s">
        <v>5030</v>
      </c>
      <c r="J2263" s="3" t="str">
        <f>HYPERLINK("https://www.boe.es/gazeta/dias/1831/08/06/pdfs/GMD-1831-96.pdf#page=2","Abrir facsímil")</f>
        <v>Abrir facsímil</v>
      </c>
      <c r="K2263" s="3" t="s">
        <v>58</v>
      </c>
    </row>
    <row r="2264" spans="1:11" ht="42" customHeight="1">
      <c r="A2264" s="2" t="s">
        <v>5015</v>
      </c>
      <c r="B2264" s="2" t="s">
        <v>5015</v>
      </c>
      <c r="C2264" s="2" t="s">
        <v>51</v>
      </c>
      <c r="D2264" s="2" t="s">
        <v>52</v>
      </c>
      <c r="E2264" s="5" t="s">
        <v>782</v>
      </c>
      <c r="F2264" s="3" t="s">
        <v>783</v>
      </c>
      <c r="G2264" s="3" t="s">
        <v>55</v>
      </c>
      <c r="H2264" s="2" t="s">
        <v>56</v>
      </c>
      <c r="I2264" s="2" t="s">
        <v>5031</v>
      </c>
      <c r="J2264" s="3" t="str">
        <f>HYPERLINK("https://www.boe.es/gazeta/dias/1831/08/20/pdfs/GMD-1831-102.pdf#page=3","Abrir facsímil")</f>
        <v>Abrir facsímil</v>
      </c>
      <c r="K2264" s="3" t="s">
        <v>58</v>
      </c>
    </row>
    <row r="2265" spans="1:11" ht="42" customHeight="1">
      <c r="A2265" s="2" t="s">
        <v>5015</v>
      </c>
      <c r="B2265" s="2" t="s">
        <v>5015</v>
      </c>
      <c r="C2265" s="2" t="s">
        <v>17</v>
      </c>
      <c r="D2265" s="2" t="s">
        <v>18</v>
      </c>
      <c r="E2265" s="5" t="s">
        <v>82</v>
      </c>
      <c r="F2265" s="3" t="s">
        <v>83</v>
      </c>
      <c r="G2265" s="3" t="s">
        <v>55</v>
      </c>
      <c r="H2265" s="2" t="s">
        <v>56</v>
      </c>
      <c r="I2265" s="2" t="s">
        <v>5032</v>
      </c>
      <c r="J2265" s="3" t="str">
        <f>HYPERLINK("https://www.boe.es/gazeta/dias/1831/08/23/pdfs/GMD-1831-103.pdf#page=3","Abrir facsímil")</f>
        <v>Abrir facsímil</v>
      </c>
      <c r="K2265" s="3" t="s">
        <v>58</v>
      </c>
    </row>
    <row r="2266" spans="1:11" ht="42" customHeight="1">
      <c r="A2266" s="2" t="s">
        <v>5015</v>
      </c>
      <c r="B2266" s="2" t="s">
        <v>5015</v>
      </c>
      <c r="C2266" s="2" t="s">
        <v>51</v>
      </c>
      <c r="D2266" s="2" t="s">
        <v>52</v>
      </c>
      <c r="E2266" s="5" t="s">
        <v>82</v>
      </c>
      <c r="F2266" s="3" t="s">
        <v>83</v>
      </c>
      <c r="G2266" s="3" t="s">
        <v>606</v>
      </c>
      <c r="H2266" s="2" t="s">
        <v>56</v>
      </c>
      <c r="I2266" s="2" t="s">
        <v>5033</v>
      </c>
      <c r="J2266" s="3" t="str">
        <f>HYPERLINK("https://www.boe.es/gazeta/dias/1831/08/23/pdfs/GMD-1831-103.pdf#page=8","Abrir facsímil")</f>
        <v>Abrir facsímil</v>
      </c>
      <c r="K2266" s="3" t="s">
        <v>58</v>
      </c>
    </row>
    <row r="2267" spans="1:11" ht="42" customHeight="1">
      <c r="A2267" s="2" t="s">
        <v>5015</v>
      </c>
      <c r="B2267" s="2" t="s">
        <v>5015</v>
      </c>
      <c r="C2267" s="2" t="s">
        <v>32</v>
      </c>
      <c r="D2267" s="2" t="s">
        <v>33</v>
      </c>
      <c r="E2267" s="5" t="s">
        <v>218</v>
      </c>
      <c r="F2267" s="3" t="s">
        <v>219</v>
      </c>
      <c r="G2267" s="3" t="s">
        <v>62</v>
      </c>
      <c r="H2267" s="2" t="s">
        <v>56</v>
      </c>
      <c r="I2267" s="2" t="s">
        <v>5034</v>
      </c>
      <c r="J2267" s="3" t="str">
        <f>HYPERLINK("https://www.boe.es/gazeta/dias/1831/09/03/pdfs/GMD-1831-108.pdf#page=2","Abrir facsímil")</f>
        <v>Abrir facsímil</v>
      </c>
      <c r="K2267" s="3" t="s">
        <v>58</v>
      </c>
    </row>
    <row r="2268" spans="1:11" ht="42" customHeight="1">
      <c r="A2268" s="2" t="s">
        <v>5015</v>
      </c>
      <c r="B2268" s="2" t="s">
        <v>5015</v>
      </c>
      <c r="C2268" s="2" t="s">
        <v>51</v>
      </c>
      <c r="D2268" s="2" t="s">
        <v>52</v>
      </c>
      <c r="E2268" s="5" t="s">
        <v>218</v>
      </c>
      <c r="F2268" s="3" t="s">
        <v>219</v>
      </c>
      <c r="G2268" s="3" t="s">
        <v>55</v>
      </c>
      <c r="H2268" s="2" t="s">
        <v>56</v>
      </c>
      <c r="I2268" s="2" t="s">
        <v>5035</v>
      </c>
      <c r="J2268" s="3" t="str">
        <f>HYPERLINK("https://www.boe.es/gazeta/dias/1831/09/03/pdfs/GMD-1831-108.pdf#page=3","Abrir facsímil")</f>
        <v>Abrir facsímil</v>
      </c>
      <c r="K2268" s="3" t="s">
        <v>58</v>
      </c>
    </row>
    <row r="2269" spans="1:11" ht="42" customHeight="1">
      <c r="A2269" s="2" t="s">
        <v>5015</v>
      </c>
      <c r="B2269" s="2" t="s">
        <v>5015</v>
      </c>
      <c r="C2269" s="2" t="s">
        <v>17</v>
      </c>
      <c r="D2269" s="2" t="s">
        <v>18</v>
      </c>
      <c r="E2269" s="5" t="s">
        <v>181</v>
      </c>
      <c r="F2269" s="3" t="s">
        <v>182</v>
      </c>
      <c r="G2269" s="3" t="s">
        <v>62</v>
      </c>
      <c r="H2269" s="2" t="s">
        <v>56</v>
      </c>
      <c r="I2269" s="2" t="s">
        <v>5036</v>
      </c>
      <c r="J2269" s="3" t="str">
        <f>HYPERLINK("https://www.boe.es/gazeta/dias/1831/09/13/pdfs/GMD-1831-113.pdf#page=2","Abrir facsímil")</f>
        <v>Abrir facsímil</v>
      </c>
      <c r="K2269" s="3" t="s">
        <v>58</v>
      </c>
    </row>
    <row r="2270" spans="1:11" ht="42" customHeight="1">
      <c r="A2270" s="2" t="s">
        <v>5015</v>
      </c>
      <c r="B2270" s="2" t="s">
        <v>5015</v>
      </c>
      <c r="C2270" s="2" t="s">
        <v>51</v>
      </c>
      <c r="D2270" s="2" t="s">
        <v>52</v>
      </c>
      <c r="E2270" s="5" t="s">
        <v>1578</v>
      </c>
      <c r="F2270" s="3" t="s">
        <v>1579</v>
      </c>
      <c r="G2270" s="3" t="s">
        <v>55</v>
      </c>
      <c r="H2270" s="2" t="s">
        <v>56</v>
      </c>
      <c r="I2270" s="2" t="s">
        <v>5037</v>
      </c>
      <c r="J2270" s="3" t="str">
        <f>HYPERLINK("https://www.boe.es/gazeta/dias/1831/09/15/pdfs/GMD-1831-114.pdf#page=3","Abrir facsímil")</f>
        <v>Abrir facsímil</v>
      </c>
      <c r="K2270" s="3" t="s">
        <v>58</v>
      </c>
    </row>
    <row r="2271" spans="1:11" ht="42" customHeight="1">
      <c r="A2271" s="2" t="s">
        <v>5015</v>
      </c>
      <c r="B2271" s="2" t="s">
        <v>5015</v>
      </c>
      <c r="C2271" s="2" t="s">
        <v>51</v>
      </c>
      <c r="D2271" s="2" t="s">
        <v>52</v>
      </c>
      <c r="E2271" s="5" t="s">
        <v>60</v>
      </c>
      <c r="F2271" s="3" t="s">
        <v>61</v>
      </c>
      <c r="G2271" s="3" t="s">
        <v>62</v>
      </c>
      <c r="H2271" s="2" t="s">
        <v>56</v>
      </c>
      <c r="I2271" s="2" t="s">
        <v>5038</v>
      </c>
      <c r="J2271" s="3" t="str">
        <f>HYPERLINK("https://www.boe.es/gazeta/dias/1831/09/22/pdfs/GMD-1831-117.pdf#page=2","Abrir facsímil")</f>
        <v>Abrir facsímil</v>
      </c>
      <c r="K2271" s="3" t="s">
        <v>58</v>
      </c>
    </row>
    <row r="2272" spans="1:11" ht="42" customHeight="1">
      <c r="A2272" s="2" t="s">
        <v>5015</v>
      </c>
      <c r="B2272" s="2" t="s">
        <v>5015</v>
      </c>
      <c r="C2272" s="2" t="s">
        <v>32</v>
      </c>
      <c r="D2272" s="2" t="s">
        <v>33</v>
      </c>
      <c r="E2272" s="5" t="s">
        <v>703</v>
      </c>
      <c r="F2272" s="3" t="s">
        <v>704</v>
      </c>
      <c r="G2272" s="3" t="s">
        <v>62</v>
      </c>
      <c r="H2272" s="2" t="s">
        <v>56</v>
      </c>
      <c r="I2272" s="2" t="s">
        <v>5039</v>
      </c>
      <c r="J2272" s="3" t="str">
        <f>HYPERLINK("https://www.boe.es/gazeta/dias/1831/09/24/pdfs/GMD-1831-118.pdf#page=2","Abrir facsímil")</f>
        <v>Abrir facsímil</v>
      </c>
      <c r="K2272" s="3" t="s">
        <v>58</v>
      </c>
    </row>
    <row r="2273" spans="1:11" ht="42" customHeight="1">
      <c r="A2273" s="2" t="s">
        <v>5015</v>
      </c>
      <c r="B2273" s="2" t="s">
        <v>5015</v>
      </c>
      <c r="C2273" s="2" t="s">
        <v>32</v>
      </c>
      <c r="D2273" s="2" t="s">
        <v>33</v>
      </c>
      <c r="E2273" s="5" t="s">
        <v>703</v>
      </c>
      <c r="F2273" s="3" t="s">
        <v>704</v>
      </c>
      <c r="G2273" s="3" t="s">
        <v>55</v>
      </c>
      <c r="H2273" s="2" t="s">
        <v>56</v>
      </c>
      <c r="I2273" s="2" t="s">
        <v>5040</v>
      </c>
      <c r="J2273" s="3" t="str">
        <f>HYPERLINK("https://www.boe.es/gazeta/dias/1831/09/24/pdfs/GMD-1831-118.pdf#page=3","Abrir facsímil")</f>
        <v>Abrir facsímil</v>
      </c>
      <c r="K2273" s="3" t="s">
        <v>58</v>
      </c>
    </row>
    <row r="2274" spans="1:11" ht="42" customHeight="1">
      <c r="A2274" s="2" t="s">
        <v>5015</v>
      </c>
      <c r="B2274" s="2" t="s">
        <v>5015</v>
      </c>
      <c r="C2274" s="2" t="s">
        <v>32</v>
      </c>
      <c r="D2274" s="2" t="s">
        <v>33</v>
      </c>
      <c r="E2274" s="5" t="s">
        <v>526</v>
      </c>
      <c r="F2274" s="3" t="s">
        <v>527</v>
      </c>
      <c r="G2274" s="3" t="s">
        <v>21</v>
      </c>
      <c r="H2274" s="2" t="s">
        <v>56</v>
      </c>
      <c r="I2274" s="2" t="s">
        <v>5041</v>
      </c>
      <c r="J2274" s="3" t="str">
        <f>HYPERLINK("https://www.boe.es/gazeta/dias/1831/09/29/pdfs/GMD-1831-120.pdf#page=4","Abrir facsímil")</f>
        <v>Abrir facsímil</v>
      </c>
      <c r="K2274" s="3" t="s">
        <v>58</v>
      </c>
    </row>
    <row r="2275" spans="1:11" ht="42" customHeight="1">
      <c r="A2275" s="2" t="s">
        <v>5015</v>
      </c>
      <c r="B2275" s="2" t="s">
        <v>5015</v>
      </c>
      <c r="C2275" s="2" t="s">
        <v>32</v>
      </c>
      <c r="D2275" s="2" t="s">
        <v>33</v>
      </c>
      <c r="E2275" s="5" t="s">
        <v>764</v>
      </c>
      <c r="F2275" s="3" t="s">
        <v>765</v>
      </c>
      <c r="G2275" s="3" t="s">
        <v>55</v>
      </c>
      <c r="H2275" s="2" t="s">
        <v>56</v>
      </c>
      <c r="I2275" s="2" t="s">
        <v>5042</v>
      </c>
      <c r="J2275" s="3" t="str">
        <f>HYPERLINK("https://www.boe.es/gazeta/dias/1831/10/15/pdfs/GMD-1831-127.pdf#page=3","Abrir facsímil")</f>
        <v>Abrir facsímil</v>
      </c>
      <c r="K2275" s="3" t="s">
        <v>58</v>
      </c>
    </row>
    <row r="2276" spans="1:11" ht="42" customHeight="1">
      <c r="A2276" s="2" t="s">
        <v>5015</v>
      </c>
      <c r="B2276" s="2" t="s">
        <v>5015</v>
      </c>
      <c r="C2276" s="2" t="s">
        <v>40</v>
      </c>
      <c r="D2276" s="2" t="s">
        <v>18</v>
      </c>
      <c r="E2276" s="5" t="s">
        <v>875</v>
      </c>
      <c r="F2276" s="3" t="s">
        <v>876</v>
      </c>
      <c r="G2276" s="3" t="s">
        <v>55</v>
      </c>
      <c r="H2276" s="2" t="s">
        <v>56</v>
      </c>
      <c r="I2276" s="2" t="s">
        <v>5043</v>
      </c>
      <c r="J2276" s="3" t="str">
        <f>HYPERLINK("https://www.boe.es/gazeta/dias/1831/10/25/pdfs/GMD-1831-131.pdf#page=3","Abrir facsímil")</f>
        <v>Abrir facsímil</v>
      </c>
      <c r="K2276" s="3" t="s">
        <v>58</v>
      </c>
    </row>
    <row r="2277" spans="1:11" ht="42" customHeight="1">
      <c r="A2277" s="2" t="s">
        <v>5015</v>
      </c>
      <c r="B2277" s="2" t="s">
        <v>5015</v>
      </c>
      <c r="C2277" s="2" t="s">
        <v>32</v>
      </c>
      <c r="D2277" s="2" t="s">
        <v>33</v>
      </c>
      <c r="E2277" s="5" t="s">
        <v>254</v>
      </c>
      <c r="F2277" s="3" t="s">
        <v>255</v>
      </c>
      <c r="G2277" s="3" t="s">
        <v>62</v>
      </c>
      <c r="H2277" s="2" t="s">
        <v>56</v>
      </c>
      <c r="I2277" s="2" t="s">
        <v>5044</v>
      </c>
      <c r="J2277" s="3" t="str">
        <f>HYPERLINK("https://www.boe.es/gazeta/dias/1831/10/27/pdfs/GMD-1831-132.pdf#page=2","Abrir facsímil")</f>
        <v>Abrir facsímil</v>
      </c>
      <c r="K2277" s="3" t="s">
        <v>58</v>
      </c>
    </row>
    <row r="2278" spans="1:11" ht="42" customHeight="1">
      <c r="A2278" s="2" t="s">
        <v>5015</v>
      </c>
      <c r="B2278" s="2" t="s">
        <v>5015</v>
      </c>
      <c r="C2278" s="2" t="s">
        <v>17</v>
      </c>
      <c r="D2278" s="2" t="s">
        <v>18</v>
      </c>
      <c r="E2278" s="5" t="s">
        <v>400</v>
      </c>
      <c r="F2278" s="3" t="s">
        <v>401</v>
      </c>
      <c r="G2278" s="3" t="s">
        <v>55</v>
      </c>
      <c r="H2278" s="2" t="s">
        <v>56</v>
      </c>
      <c r="I2278" s="2" t="s">
        <v>5045</v>
      </c>
      <c r="J2278" s="3" t="str">
        <f>HYPERLINK("https://www.boe.es/gazeta/dias/1831/11/01/pdfs/GMD-1831-134.pdf#page=3","Abrir facsímil")</f>
        <v>Abrir facsímil</v>
      </c>
      <c r="K2278" s="3" t="s">
        <v>58</v>
      </c>
    </row>
    <row r="2279" spans="1:11" ht="42" customHeight="1">
      <c r="A2279" s="2" t="s">
        <v>5015</v>
      </c>
      <c r="B2279" s="2" t="s">
        <v>5015</v>
      </c>
      <c r="C2279" s="2" t="s">
        <v>17</v>
      </c>
      <c r="D2279" s="2" t="s">
        <v>18</v>
      </c>
      <c r="E2279" s="5" t="s">
        <v>1719</v>
      </c>
      <c r="F2279" s="3" t="s">
        <v>1720</v>
      </c>
      <c r="G2279" s="3" t="s">
        <v>36</v>
      </c>
      <c r="H2279" s="2" t="s">
        <v>56</v>
      </c>
      <c r="I2279" s="2" t="s">
        <v>5046</v>
      </c>
      <c r="J2279" s="3" t="str">
        <f>HYPERLINK("https://www.boe.es/gazeta/dias/1831/11/15/pdfs/GMD-1831-140.pdf#page=1","Abrir facsímil")</f>
        <v>Abrir facsímil</v>
      </c>
      <c r="K2279" s="3" t="s">
        <v>58</v>
      </c>
    </row>
    <row r="2280" spans="1:11" ht="42" customHeight="1">
      <c r="A2280" s="2" t="s">
        <v>5015</v>
      </c>
      <c r="B2280" s="2" t="s">
        <v>5015</v>
      </c>
      <c r="C2280" s="2" t="s">
        <v>51</v>
      </c>
      <c r="D2280" s="2" t="s">
        <v>52</v>
      </c>
      <c r="E2280" s="5" t="s">
        <v>34</v>
      </c>
      <c r="F2280" s="3" t="s">
        <v>35</v>
      </c>
      <c r="G2280" s="3" t="s">
        <v>55</v>
      </c>
      <c r="H2280" s="2" t="s">
        <v>56</v>
      </c>
      <c r="I2280" s="2" t="s">
        <v>5047</v>
      </c>
      <c r="J2280" s="3" t="str">
        <f>HYPERLINK("https://www.boe.es/gazeta/dias/1831/11/19/pdfs/GMD-1831-142.pdf#page=3","Abrir facsímil")</f>
        <v>Abrir facsímil</v>
      </c>
      <c r="K2280" s="3" t="s">
        <v>58</v>
      </c>
    </row>
    <row r="2281" spans="1:11" ht="42" customHeight="1">
      <c r="A2281" s="2" t="s">
        <v>5015</v>
      </c>
      <c r="B2281" s="2" t="s">
        <v>5015</v>
      </c>
      <c r="C2281" s="2" t="s">
        <v>17</v>
      </c>
      <c r="D2281" s="2" t="s">
        <v>18</v>
      </c>
      <c r="E2281" s="5" t="s">
        <v>956</v>
      </c>
      <c r="F2281" s="3" t="s">
        <v>957</v>
      </c>
      <c r="G2281" s="3" t="s">
        <v>62</v>
      </c>
      <c r="H2281" s="2" t="s">
        <v>56</v>
      </c>
      <c r="I2281" s="2" t="s">
        <v>5048</v>
      </c>
      <c r="J2281" s="3" t="str">
        <f>HYPERLINK("https://www.boe.es/gazeta/dias/1831/11/22/pdfs/GMD-1831-143.pdf#page=2","Abrir facsímil")</f>
        <v>Abrir facsímil</v>
      </c>
      <c r="K2281" s="3" t="s">
        <v>58</v>
      </c>
    </row>
    <row r="2282" spans="1:11" ht="42" customHeight="1">
      <c r="A2282" s="2" t="s">
        <v>5015</v>
      </c>
      <c r="B2282" s="2" t="s">
        <v>5015</v>
      </c>
      <c r="C2282" s="2" t="s">
        <v>40</v>
      </c>
      <c r="D2282" s="2" t="s">
        <v>18</v>
      </c>
      <c r="E2282" s="5" t="s">
        <v>435</v>
      </c>
      <c r="F2282" s="3" t="s">
        <v>436</v>
      </c>
      <c r="G2282" s="3" t="s">
        <v>55</v>
      </c>
      <c r="H2282" s="2" t="s">
        <v>56</v>
      </c>
      <c r="I2282" s="2" t="s">
        <v>5049</v>
      </c>
      <c r="J2282" s="3" t="str">
        <f>HYPERLINK("https://www.boe.es/gazeta/dias/1831/12/01/pdfs/GMD-1831-147.pdf#page=3","Abrir facsímil")</f>
        <v>Abrir facsímil</v>
      </c>
      <c r="K2282" s="3" t="s">
        <v>58</v>
      </c>
    </row>
    <row r="2283" spans="1:11" ht="42" customHeight="1">
      <c r="A2283" s="2" t="s">
        <v>5015</v>
      </c>
      <c r="B2283" s="2" t="s">
        <v>5015</v>
      </c>
      <c r="C2283" s="2" t="s">
        <v>32</v>
      </c>
      <c r="D2283" s="2" t="s">
        <v>33</v>
      </c>
      <c r="E2283" s="5" t="s">
        <v>913</v>
      </c>
      <c r="F2283" s="3" t="s">
        <v>914</v>
      </c>
      <c r="G2283" s="3" t="s">
        <v>62</v>
      </c>
      <c r="H2283" s="2" t="s">
        <v>56</v>
      </c>
      <c r="I2283" s="2" t="s">
        <v>5050</v>
      </c>
      <c r="J2283" s="3" t="str">
        <f>HYPERLINK("https://www.boe.es/gazeta/dias/1831/12/03/pdfs/GMD-1831-148.pdf#page=2","Abrir facsímil")</f>
        <v>Abrir facsímil</v>
      </c>
      <c r="K2283" s="3" t="s">
        <v>58</v>
      </c>
    </row>
    <row r="2284" spans="1:11" ht="42" customHeight="1">
      <c r="A2284" s="2" t="s">
        <v>5015</v>
      </c>
      <c r="B2284" s="2" t="s">
        <v>5015</v>
      </c>
      <c r="C2284" s="2" t="s">
        <v>17</v>
      </c>
      <c r="D2284" s="2" t="s">
        <v>18</v>
      </c>
      <c r="E2284" s="5" t="s">
        <v>1758</v>
      </c>
      <c r="F2284" s="3" t="s">
        <v>1759</v>
      </c>
      <c r="G2284" s="3" t="s">
        <v>36</v>
      </c>
      <c r="H2284" s="2" t="s">
        <v>56</v>
      </c>
      <c r="I2284" s="2" t="s">
        <v>5051</v>
      </c>
      <c r="J2284" s="3" t="str">
        <f>HYPERLINK("https://www.boe.es/gazeta/dias/1831/12/06/pdfs/GMD-1831-149.pdf#page=1","Abrir facsímil")</f>
        <v>Abrir facsímil</v>
      </c>
      <c r="K2284" s="3" t="s">
        <v>58</v>
      </c>
    </row>
    <row r="2285" spans="1:11" ht="42" customHeight="1">
      <c r="A2285" s="2" t="s">
        <v>5015</v>
      </c>
      <c r="B2285" s="2" t="s">
        <v>5015</v>
      </c>
      <c r="C2285" s="2" t="s">
        <v>40</v>
      </c>
      <c r="D2285" s="2" t="s">
        <v>18</v>
      </c>
      <c r="E2285" s="5" t="s">
        <v>903</v>
      </c>
      <c r="F2285" s="3" t="s">
        <v>904</v>
      </c>
      <c r="G2285" s="3" t="s">
        <v>55</v>
      </c>
      <c r="H2285" s="2" t="s">
        <v>56</v>
      </c>
      <c r="I2285" s="2" t="s">
        <v>5052</v>
      </c>
      <c r="J2285" s="3" t="str">
        <f>HYPERLINK("https://www.boe.es/gazeta/dias/1831/12/10/pdfs/GMD-1831-152.pdf#page=3","Abrir facsímil")</f>
        <v>Abrir facsímil</v>
      </c>
      <c r="K2285" s="3" t="s">
        <v>58</v>
      </c>
    </row>
    <row r="2286" spans="1:11" ht="42" customHeight="1">
      <c r="A2286" s="2" t="s">
        <v>5015</v>
      </c>
      <c r="B2286" s="2" t="s">
        <v>5015</v>
      </c>
      <c r="C2286" s="2" t="s">
        <v>17</v>
      </c>
      <c r="D2286" s="2" t="s">
        <v>18</v>
      </c>
      <c r="E2286" s="5" t="s">
        <v>1020</v>
      </c>
      <c r="F2286" s="3" t="s">
        <v>1021</v>
      </c>
      <c r="G2286" s="3" t="s">
        <v>62</v>
      </c>
      <c r="H2286" s="2" t="s">
        <v>56</v>
      </c>
      <c r="I2286" s="2" t="s">
        <v>5053</v>
      </c>
      <c r="J2286" s="3" t="str">
        <f>HYPERLINK("https://www.boe.es/gazeta/dias/1831/12/20/pdfs/GMD-1831-157.pdf#page=2","Abrir facsímil")</f>
        <v>Abrir facsímil</v>
      </c>
      <c r="K2286" s="3" t="s">
        <v>58</v>
      </c>
    </row>
    <row r="2287" spans="1:11" ht="42" customHeight="1">
      <c r="A2287" s="2" t="s">
        <v>5015</v>
      </c>
      <c r="B2287" s="2" t="s">
        <v>5015</v>
      </c>
      <c r="C2287" s="2" t="s">
        <v>17</v>
      </c>
      <c r="D2287" s="2" t="s">
        <v>18</v>
      </c>
      <c r="E2287" s="5" t="s">
        <v>96</v>
      </c>
      <c r="F2287" s="3" t="s">
        <v>97</v>
      </c>
      <c r="G2287" s="3" t="s">
        <v>98</v>
      </c>
      <c r="H2287" s="2" t="s">
        <v>56</v>
      </c>
      <c r="I2287" s="2" t="s">
        <v>5054</v>
      </c>
      <c r="J2287" s="3" t="str">
        <f>HYPERLINK("https://www.boe.es/gazeta/dias/1831/12/22/pdfs/GMD-1831-158.pdf#page=2","Abrir facsímil")</f>
        <v>Abrir facsímil</v>
      </c>
      <c r="K2287" s="3" t="s">
        <v>58</v>
      </c>
    </row>
    <row r="2288" spans="1:11" ht="42" customHeight="1">
      <c r="A2288" s="2" t="s">
        <v>5015</v>
      </c>
      <c r="B2288" s="2" t="s">
        <v>5015</v>
      </c>
      <c r="C2288" s="2" t="s">
        <v>51</v>
      </c>
      <c r="D2288" s="2" t="s">
        <v>52</v>
      </c>
      <c r="E2288" s="5" t="s">
        <v>369</v>
      </c>
      <c r="F2288" s="3" t="s">
        <v>370</v>
      </c>
      <c r="G2288" s="3" t="s">
        <v>62</v>
      </c>
      <c r="H2288" s="2" t="s">
        <v>56</v>
      </c>
      <c r="I2288" s="2" t="s">
        <v>5055</v>
      </c>
      <c r="J2288" s="3" t="str">
        <f>HYPERLINK("https://www.boe.es/gazeta/dias/1831/12/27/pdfs/GMD-1831-160.pdf#page=2","Abrir facsímil")</f>
        <v>Abrir facsímil</v>
      </c>
      <c r="K2288" s="3" t="s">
        <v>58</v>
      </c>
    </row>
    <row r="2289" spans="1:11" ht="42" customHeight="1">
      <c r="A2289" s="2" t="s">
        <v>5015</v>
      </c>
      <c r="B2289" s="2" t="s">
        <v>5015</v>
      </c>
      <c r="C2289" s="2" t="s">
        <v>51</v>
      </c>
      <c r="D2289" s="2" t="s">
        <v>52</v>
      </c>
      <c r="E2289" s="5" t="s">
        <v>68</v>
      </c>
      <c r="F2289" s="3" t="s">
        <v>69</v>
      </c>
      <c r="G2289" s="3" t="s">
        <v>62</v>
      </c>
      <c r="H2289" s="2" t="s">
        <v>56</v>
      </c>
      <c r="I2289" s="2" t="s">
        <v>5056</v>
      </c>
      <c r="J2289" s="3" t="str">
        <f>HYPERLINK("https://www.boe.es/gazeta/dias/1831/12/29/pdfs/GMD-1831-161.pdf#page=2","Abrir facsímil")</f>
        <v>Abrir facsímil</v>
      </c>
      <c r="K2289" s="3" t="s">
        <v>58</v>
      </c>
    </row>
    <row r="2290" spans="1:11" ht="42" customHeight="1">
      <c r="A2290" s="2" t="s">
        <v>5057</v>
      </c>
      <c r="B2290" s="2" t="s">
        <v>5058</v>
      </c>
      <c r="C2290" s="2" t="s">
        <v>157</v>
      </c>
      <c r="D2290" s="2" t="s">
        <v>18</v>
      </c>
      <c r="E2290" s="5" t="s">
        <v>374</v>
      </c>
      <c r="F2290" s="3" t="s">
        <v>375</v>
      </c>
      <c r="G2290" s="3" t="s">
        <v>131</v>
      </c>
      <c r="H2290" s="2" t="s">
        <v>56</v>
      </c>
      <c r="I2290" s="2" t="s">
        <v>5059</v>
      </c>
      <c r="J2290" s="3" t="str">
        <f>HYPERLINK("https://www.boe.es/gazeta/dias/1831/10/11/pdfs/GMD-1831-125.pdf#page=6","Abrir facsímil")</f>
        <v>Abrir facsímil</v>
      </c>
      <c r="K2290" s="3" t="s">
        <v>58</v>
      </c>
    </row>
    <row r="2291" spans="1:11" ht="42" customHeight="1">
      <c r="A2291" s="2" t="s">
        <v>5060</v>
      </c>
      <c r="B2291" s="2" t="s">
        <v>5061</v>
      </c>
      <c r="C2291" s="2" t="s">
        <v>51</v>
      </c>
      <c r="D2291" s="2" t="s">
        <v>52</v>
      </c>
      <c r="E2291" s="5" t="s">
        <v>822</v>
      </c>
      <c r="F2291" s="3" t="s">
        <v>823</v>
      </c>
      <c r="G2291" s="3" t="s">
        <v>21</v>
      </c>
      <c r="H2291" s="2" t="s">
        <v>56</v>
      </c>
      <c r="I2291" s="2" t="s">
        <v>5062</v>
      </c>
      <c r="J2291" s="3" t="str">
        <f>HYPERLINK("https://www.boe.es/gazeta/dias/1831/09/08/pdfs/GMD-1831-111.pdf#page=4","Abrir facsímil")</f>
        <v>Abrir facsímil</v>
      </c>
      <c r="K2291" s="3" t="s">
        <v>58</v>
      </c>
    </row>
    <row r="2292" spans="1:11" ht="42" customHeight="1">
      <c r="A2292" s="2" t="s">
        <v>5063</v>
      </c>
      <c r="B2292" s="2" t="s">
        <v>5064</v>
      </c>
      <c r="C2292" s="2" t="s">
        <v>655</v>
      </c>
      <c r="D2292" s="2" t="s">
        <v>18</v>
      </c>
      <c r="E2292" s="5" t="s">
        <v>41</v>
      </c>
      <c r="F2292" s="3" t="s">
        <v>42</v>
      </c>
      <c r="G2292" s="3" t="s">
        <v>131</v>
      </c>
      <c r="H2292" s="2" t="s">
        <v>56</v>
      </c>
      <c r="I2292" s="2" t="s">
        <v>5065</v>
      </c>
      <c r="J2292" s="3" t="str">
        <f>HYPERLINK("https://www.boe.es/gazeta/dias/1831/07/14/pdfs/GMD-1831-86.pdf#page=6","Abrir facsímil")</f>
        <v>Abrir facsímil</v>
      </c>
      <c r="K2292" s="3" t="s">
        <v>58</v>
      </c>
    </row>
    <row r="2293" spans="1:11" ht="42" customHeight="1">
      <c r="A2293" s="2" t="s">
        <v>5066</v>
      </c>
      <c r="B2293" s="2" t="s">
        <v>5067</v>
      </c>
      <c r="C2293" s="2" t="s">
        <v>32</v>
      </c>
      <c r="D2293" s="2" t="s">
        <v>33</v>
      </c>
      <c r="E2293" s="5" t="s">
        <v>85</v>
      </c>
      <c r="F2293" s="3" t="s">
        <v>86</v>
      </c>
      <c r="G2293" s="3" t="s">
        <v>21</v>
      </c>
      <c r="H2293" s="2" t="s">
        <v>56</v>
      </c>
      <c r="I2293" s="2" t="s">
        <v>5068</v>
      </c>
      <c r="J2293" s="3" t="str">
        <f>HYPERLINK("https://www.boe.es/gazeta/dias/1831/09/20/pdfs/GMD-1831-116.pdf#page=4","Abrir facsímil")</f>
        <v>Abrir facsímil</v>
      </c>
      <c r="K2293" s="3" t="s">
        <v>58</v>
      </c>
    </row>
    <row r="2294" spans="1:11" ht="42" customHeight="1">
      <c r="A2294" s="2" t="s">
        <v>5069</v>
      </c>
      <c r="B2294" s="2" t="s">
        <v>5070</v>
      </c>
      <c r="C2294" s="2" t="s">
        <v>655</v>
      </c>
      <c r="D2294" s="2" t="s">
        <v>18</v>
      </c>
      <c r="E2294" s="5" t="s">
        <v>1566</v>
      </c>
      <c r="F2294" s="3" t="s">
        <v>1567</v>
      </c>
      <c r="G2294" s="3" t="s">
        <v>21</v>
      </c>
      <c r="H2294" s="2" t="s">
        <v>22</v>
      </c>
      <c r="I2294" s="2" t="s">
        <v>5071</v>
      </c>
      <c r="J2294" s="3" t="str">
        <f>HYPERLINK("https://www.boe.es/gazeta/dias/1831/01/01/pdfs/GMD-1831-1.pdf#page=4","Abrir facsímil")</f>
        <v>Abrir facsímil</v>
      </c>
      <c r="K2294" s="3" t="s">
        <v>24</v>
      </c>
    </row>
    <row r="2295" spans="1:11" ht="42" customHeight="1">
      <c r="A2295" s="2" t="s">
        <v>5072</v>
      </c>
      <c r="B2295" s="2" t="s">
        <v>5073</v>
      </c>
      <c r="C2295" s="2" t="s">
        <v>67</v>
      </c>
      <c r="D2295" s="2" t="s">
        <v>18</v>
      </c>
      <c r="E2295" s="5" t="s">
        <v>764</v>
      </c>
      <c r="F2295" s="3" t="s">
        <v>765</v>
      </c>
      <c r="G2295" s="3" t="s">
        <v>21</v>
      </c>
      <c r="H2295" s="2" t="s">
        <v>56</v>
      </c>
      <c r="I2295" s="2" t="s">
        <v>5074</v>
      </c>
      <c r="J2295" s="3" t="str">
        <f>HYPERLINK("https://www.boe.es/gazeta/dias/1831/10/15/pdfs/GMD-1831-127.pdf#page=4","Abrir facsímil")</f>
        <v>Abrir facsímil</v>
      </c>
      <c r="K2295" s="3" t="s">
        <v>58</v>
      </c>
    </row>
    <row r="2296" spans="1:11" ht="42" customHeight="1">
      <c r="A2296" s="2" t="s">
        <v>5075</v>
      </c>
      <c r="B2296" s="2" t="s">
        <v>5075</v>
      </c>
      <c r="C2296" s="2" t="s">
        <v>32</v>
      </c>
      <c r="D2296" s="2" t="s">
        <v>33</v>
      </c>
      <c r="E2296" s="5" t="s">
        <v>413</v>
      </c>
      <c r="F2296" s="3" t="s">
        <v>414</v>
      </c>
      <c r="G2296" s="3" t="s">
        <v>36</v>
      </c>
      <c r="H2296" s="2" t="s">
        <v>56</v>
      </c>
      <c r="I2296" s="2" t="s">
        <v>5076</v>
      </c>
      <c r="J2296" s="3" t="str">
        <f>HYPERLINK("https://www.boe.es/gazeta/dias/1831/07/26/pdfs/GMD-1831-91.pdf#page=1","Abrir facsímil")</f>
        <v>Abrir facsímil</v>
      </c>
      <c r="K2296" s="3" t="s">
        <v>58</v>
      </c>
    </row>
    <row r="2297" spans="1:11" ht="42" customHeight="1">
      <c r="A2297" s="2" t="s">
        <v>5077</v>
      </c>
      <c r="B2297" s="2" t="s">
        <v>5078</v>
      </c>
      <c r="C2297" s="2" t="s">
        <v>157</v>
      </c>
      <c r="D2297" s="2" t="s">
        <v>18</v>
      </c>
      <c r="E2297" s="5" t="s">
        <v>738</v>
      </c>
      <c r="F2297" s="3" t="s">
        <v>739</v>
      </c>
      <c r="G2297" s="3" t="s">
        <v>21</v>
      </c>
      <c r="H2297" s="2" t="s">
        <v>56</v>
      </c>
      <c r="I2297" s="2" t="s">
        <v>5079</v>
      </c>
      <c r="J2297" s="3" t="str">
        <f>HYPERLINK("https://www.boe.es/gazeta/dias/1831/01/15/pdfs/GMD-1831-7.pdf#page=4","Abrir facsímil")</f>
        <v>Abrir facsímil</v>
      </c>
      <c r="K2297" s="3" t="s">
        <v>58</v>
      </c>
    </row>
    <row r="2298" spans="1:11" ht="42" customHeight="1">
      <c r="A2298" s="2" t="s">
        <v>5080</v>
      </c>
      <c r="B2298" s="2" t="s">
        <v>5081</v>
      </c>
      <c r="C2298" s="2" t="s">
        <v>32</v>
      </c>
      <c r="D2298" s="2" t="s">
        <v>33</v>
      </c>
      <c r="E2298" s="5" t="s">
        <v>3109</v>
      </c>
      <c r="F2298" s="3" t="s">
        <v>3110</v>
      </c>
      <c r="G2298" s="3" t="s">
        <v>55</v>
      </c>
      <c r="H2298" s="2" t="s">
        <v>22</v>
      </c>
      <c r="I2298" s="2" t="s">
        <v>5082</v>
      </c>
      <c r="J2298" s="3" t="str">
        <f>HYPERLINK("https://www.boe.es/gazeta/dias/1831/01/29/pdfs/GMD-1831-13.pdf#page=3","Abrir facsímil")</f>
        <v>Abrir facsímil</v>
      </c>
      <c r="K2298" s="3" t="s">
        <v>24</v>
      </c>
    </row>
    <row r="2299" spans="1:11" ht="42" customHeight="1">
      <c r="A2299" s="2" t="s">
        <v>5083</v>
      </c>
      <c r="B2299" s="2" t="s">
        <v>5084</v>
      </c>
      <c r="C2299" s="2" t="s">
        <v>17</v>
      </c>
      <c r="D2299" s="2" t="s">
        <v>18</v>
      </c>
      <c r="E2299" s="5" t="s">
        <v>764</v>
      </c>
      <c r="F2299" s="3" t="s">
        <v>765</v>
      </c>
      <c r="G2299" s="3" t="s">
        <v>21</v>
      </c>
      <c r="H2299" s="2" t="s">
        <v>56</v>
      </c>
      <c r="I2299" s="2" t="s">
        <v>5085</v>
      </c>
      <c r="J2299" s="3" t="str">
        <f>HYPERLINK("https://www.boe.es/gazeta/dias/1831/10/15/pdfs/GMD-1831-127.pdf#page=4","Abrir facsímil")</f>
        <v>Abrir facsímil</v>
      </c>
      <c r="K2299" s="3" t="s">
        <v>58</v>
      </c>
    </row>
    <row r="2300" spans="1:11" ht="42" customHeight="1">
      <c r="A2300" s="2" t="s">
        <v>5086</v>
      </c>
      <c r="B2300" s="2" t="s">
        <v>5086</v>
      </c>
      <c r="C2300" s="2" t="s">
        <v>51</v>
      </c>
      <c r="D2300" s="2" t="s">
        <v>52</v>
      </c>
      <c r="E2300" s="5" t="s">
        <v>1585</v>
      </c>
      <c r="F2300" s="3" t="s">
        <v>1586</v>
      </c>
      <c r="G2300" s="3" t="s">
        <v>55</v>
      </c>
      <c r="H2300" s="2" t="s">
        <v>56</v>
      </c>
      <c r="I2300" s="2" t="s">
        <v>5087</v>
      </c>
      <c r="J2300" s="3" t="str">
        <f>HYPERLINK("https://www.boe.es/gazeta/dias/1831/12/24/pdfs/GMD-1831-159.pdf#page=3","Abrir facsímil")</f>
        <v>Abrir facsímil</v>
      </c>
      <c r="K2300" s="3" t="s">
        <v>58</v>
      </c>
    </row>
    <row r="2301" spans="1:11" ht="42" customHeight="1">
      <c r="A2301" s="2" t="s">
        <v>5088</v>
      </c>
      <c r="B2301" s="2" t="s">
        <v>5089</v>
      </c>
      <c r="C2301" s="2" t="s">
        <v>17</v>
      </c>
      <c r="D2301" s="2" t="s">
        <v>18</v>
      </c>
      <c r="E2301" s="5" t="s">
        <v>413</v>
      </c>
      <c r="F2301" s="3" t="s">
        <v>414</v>
      </c>
      <c r="G2301" s="3" t="s">
        <v>21</v>
      </c>
      <c r="H2301" s="2" t="s">
        <v>56</v>
      </c>
      <c r="I2301" s="2" t="s">
        <v>5090</v>
      </c>
      <c r="J2301" s="3" t="str">
        <f>HYPERLINK("https://www.boe.es/gazeta/dias/1831/07/26/pdfs/GMD-1831-91.pdf#page=4","Abrir facsímil")</f>
        <v>Abrir facsímil</v>
      </c>
      <c r="K2301" s="3" t="s">
        <v>58</v>
      </c>
    </row>
    <row r="2302" spans="1:11" ht="42" customHeight="1">
      <c r="A2302" s="2" t="s">
        <v>5091</v>
      </c>
      <c r="B2302" s="2" t="s">
        <v>5092</v>
      </c>
      <c r="C2302" s="2" t="s">
        <v>51</v>
      </c>
      <c r="D2302" s="2" t="s">
        <v>52</v>
      </c>
      <c r="E2302" s="5" t="s">
        <v>334</v>
      </c>
      <c r="F2302" s="3" t="s">
        <v>335</v>
      </c>
      <c r="G2302" s="3" t="s">
        <v>21</v>
      </c>
      <c r="H2302" s="2" t="s">
        <v>56</v>
      </c>
      <c r="I2302" s="2" t="s">
        <v>5093</v>
      </c>
      <c r="J2302" s="3" t="str">
        <f>HYPERLINK("https://www.boe.es/gazeta/dias/1831/03/26/pdfs/GMD-1831-39.pdf#page=4","Abrir facsímil")</f>
        <v>Abrir facsímil</v>
      </c>
      <c r="K2302" s="3" t="s">
        <v>58</v>
      </c>
    </row>
    <row r="2303" spans="1:11" ht="42" customHeight="1">
      <c r="A2303" s="2" t="s">
        <v>5094</v>
      </c>
      <c r="B2303" s="2" t="s">
        <v>5095</v>
      </c>
      <c r="C2303" s="2" t="s">
        <v>67</v>
      </c>
      <c r="D2303" s="2" t="s">
        <v>18</v>
      </c>
      <c r="E2303" s="5" t="s">
        <v>413</v>
      </c>
      <c r="F2303" s="3" t="s">
        <v>414</v>
      </c>
      <c r="G2303" s="3" t="s">
        <v>21</v>
      </c>
      <c r="H2303" s="2" t="s">
        <v>56</v>
      </c>
      <c r="I2303" s="2" t="s">
        <v>5096</v>
      </c>
      <c r="J2303" s="3" t="str">
        <f>HYPERLINK("https://www.boe.es/gazeta/dias/1831/07/26/pdfs/GMD-1831-91.pdf#page=4","Abrir facsímil")</f>
        <v>Abrir facsímil</v>
      </c>
      <c r="K2303" s="3" t="s">
        <v>58</v>
      </c>
    </row>
    <row r="2304" spans="1:11" ht="42" customHeight="1">
      <c r="A2304" s="2" t="s">
        <v>5097</v>
      </c>
      <c r="B2304" s="2" t="s">
        <v>5098</v>
      </c>
      <c r="C2304" s="2" t="s">
        <v>67</v>
      </c>
      <c r="D2304" s="2" t="s">
        <v>18</v>
      </c>
      <c r="E2304" s="5" t="s">
        <v>105</v>
      </c>
      <c r="F2304" s="3" t="s">
        <v>106</v>
      </c>
      <c r="G2304" s="3" t="s">
        <v>107</v>
      </c>
      <c r="H2304" s="2" t="s">
        <v>56</v>
      </c>
      <c r="I2304" s="2" t="s">
        <v>5099</v>
      </c>
      <c r="J2304" s="3" t="str">
        <f>HYPERLINK("https://www.boe.es/gazeta/dias/1831/07/05/pdfs/GMD-1831-82.pdf#page=4","Abrir facsímil")</f>
        <v>Abrir facsímil</v>
      </c>
      <c r="K2304" s="3" t="s">
        <v>58</v>
      </c>
    </row>
    <row r="2305" spans="1:11" ht="42" customHeight="1">
      <c r="A2305" s="2" t="s">
        <v>5100</v>
      </c>
      <c r="B2305" s="2" t="s">
        <v>5101</v>
      </c>
      <c r="C2305" s="2" t="s">
        <v>17</v>
      </c>
      <c r="D2305" s="2" t="s">
        <v>18</v>
      </c>
      <c r="E2305" s="5" t="s">
        <v>53</v>
      </c>
      <c r="F2305" s="3" t="s">
        <v>54</v>
      </c>
      <c r="G2305" s="3" t="s">
        <v>55</v>
      </c>
      <c r="H2305" s="2" t="s">
        <v>22</v>
      </c>
      <c r="I2305" s="2" t="s">
        <v>5102</v>
      </c>
      <c r="J2305" s="3" t="str">
        <f>HYPERLINK("https://www.boe.es/gazeta/dias/1831/10/29/pdfs/GMD-1831-133.pdf#page=3","Abrir facsímil")</f>
        <v>Abrir facsímil</v>
      </c>
      <c r="K2305" s="3" t="s">
        <v>24</v>
      </c>
    </row>
    <row r="2306" spans="1:11" ht="42" customHeight="1">
      <c r="A2306" s="2" t="s">
        <v>5103</v>
      </c>
      <c r="B2306" s="2" t="s">
        <v>5104</v>
      </c>
      <c r="C2306" s="2" t="s">
        <v>157</v>
      </c>
      <c r="D2306" s="2" t="s">
        <v>18</v>
      </c>
      <c r="E2306" s="5" t="s">
        <v>420</v>
      </c>
      <c r="F2306" s="3" t="s">
        <v>421</v>
      </c>
      <c r="G2306" s="3" t="s">
        <v>131</v>
      </c>
      <c r="H2306" s="2" t="s">
        <v>56</v>
      </c>
      <c r="I2306" s="2" t="s">
        <v>5105</v>
      </c>
      <c r="J2306" s="3" t="str">
        <f>HYPERLINK("https://www.boe.es/gazeta/dias/1831/04/23/pdfs/GMD-1831-51.pdf#page=6","Abrir facsímil")</f>
        <v>Abrir facsímil</v>
      </c>
      <c r="K2306" s="3" t="s">
        <v>58</v>
      </c>
    </row>
    <row r="2307" spans="1:11" ht="42" customHeight="1">
      <c r="A2307" s="2" t="s">
        <v>5106</v>
      </c>
      <c r="B2307" s="2" t="s">
        <v>5107</v>
      </c>
      <c r="C2307" s="2" t="s">
        <v>51</v>
      </c>
      <c r="D2307" s="2" t="s">
        <v>52</v>
      </c>
      <c r="E2307" s="5" t="s">
        <v>1020</v>
      </c>
      <c r="F2307" s="3" t="s">
        <v>1021</v>
      </c>
      <c r="G2307" s="3" t="s">
        <v>21</v>
      </c>
      <c r="H2307" s="2" t="s">
        <v>56</v>
      </c>
      <c r="I2307" s="2" t="s">
        <v>5108</v>
      </c>
      <c r="J2307" s="3" t="str">
        <f>HYPERLINK("https://www.boe.es/gazeta/dias/1831/12/20/pdfs/GMD-1831-157.pdf#page=4","Abrir facsímil")</f>
        <v>Abrir facsímil</v>
      </c>
      <c r="K2307" s="3" t="s">
        <v>58</v>
      </c>
    </row>
    <row r="2308" spans="1:11" ht="42" customHeight="1">
      <c r="A2308" s="2" t="s">
        <v>5109</v>
      </c>
      <c r="B2308" s="2" t="s">
        <v>5110</v>
      </c>
      <c r="C2308" s="2" t="s">
        <v>157</v>
      </c>
      <c r="D2308" s="2" t="s">
        <v>18</v>
      </c>
      <c r="E2308" s="5" t="s">
        <v>875</v>
      </c>
      <c r="F2308" s="3" t="s">
        <v>876</v>
      </c>
      <c r="G2308" s="3" t="s">
        <v>76</v>
      </c>
      <c r="H2308" s="2" t="s">
        <v>56</v>
      </c>
      <c r="I2308" s="2" t="s">
        <v>5111</v>
      </c>
      <c r="J2308" s="3" t="str">
        <f>HYPERLINK("https://www.boe.es/gazeta/dias/1831/10/25/pdfs/GMD-1831-131.pdf#page=5","Abrir facsímil")</f>
        <v>Abrir facsímil</v>
      </c>
      <c r="K2308" s="3" t="s">
        <v>58</v>
      </c>
    </row>
    <row r="2309" spans="1:11" ht="42" customHeight="1">
      <c r="A2309" s="2" t="s">
        <v>5112</v>
      </c>
      <c r="B2309" s="2" t="s">
        <v>5113</v>
      </c>
      <c r="C2309" s="2" t="s">
        <v>32</v>
      </c>
      <c r="D2309" s="2" t="s">
        <v>33</v>
      </c>
      <c r="E2309" s="5" t="s">
        <v>913</v>
      </c>
      <c r="F2309" s="3" t="s">
        <v>914</v>
      </c>
      <c r="G2309" s="3" t="s">
        <v>36</v>
      </c>
      <c r="H2309" s="2" t="s">
        <v>56</v>
      </c>
      <c r="I2309" s="2" t="s">
        <v>5114</v>
      </c>
      <c r="J2309" s="3" t="str">
        <f>HYPERLINK("https://www.boe.es/gazeta/dias/1831/12/03/pdfs/GMD-1831-148.pdf#page=1","Abrir facsímil")</f>
        <v>Abrir facsímil</v>
      </c>
      <c r="K2309" s="3" t="s">
        <v>58</v>
      </c>
    </row>
    <row r="2310" spans="1:11" ht="42" customHeight="1">
      <c r="A2310" s="2" t="s">
        <v>5115</v>
      </c>
      <c r="B2310" s="2" t="s">
        <v>5115</v>
      </c>
      <c r="C2310" s="2" t="s">
        <v>32</v>
      </c>
      <c r="D2310" s="2" t="s">
        <v>33</v>
      </c>
      <c r="E2310" s="5" t="s">
        <v>756</v>
      </c>
      <c r="F2310" s="3" t="s">
        <v>757</v>
      </c>
      <c r="G2310" s="3" t="s">
        <v>62</v>
      </c>
      <c r="H2310" s="2" t="s">
        <v>56</v>
      </c>
      <c r="I2310" s="2" t="s">
        <v>5116</v>
      </c>
      <c r="J2310" s="3" t="str">
        <f>HYPERLINK("https://www.boe.es/gazeta/dias/1831/10/18/pdfs/GMD-1831-128.pdf#page=2","Abrir facsímil")</f>
        <v>Abrir facsímil</v>
      </c>
      <c r="K2310" s="3" t="s">
        <v>58</v>
      </c>
    </row>
    <row r="2311" spans="1:11" ht="42" customHeight="1">
      <c r="A2311" s="2" t="s">
        <v>5117</v>
      </c>
      <c r="B2311" s="2" t="s">
        <v>5118</v>
      </c>
      <c r="C2311" s="2" t="s">
        <v>32</v>
      </c>
      <c r="D2311" s="2" t="s">
        <v>33</v>
      </c>
      <c r="E2311" s="5" t="s">
        <v>140</v>
      </c>
      <c r="F2311" s="3" t="s">
        <v>141</v>
      </c>
      <c r="G2311" s="3" t="s">
        <v>833</v>
      </c>
      <c r="H2311" s="2" t="s">
        <v>56</v>
      </c>
      <c r="I2311" s="2" t="s">
        <v>5119</v>
      </c>
      <c r="J2311" s="3" t="str">
        <f>HYPERLINK("https://www.boe.es/gazeta/dias/1831/04/26/pdfs/GMD-1831-52.pdf#page=8","Abrir facsímil")</f>
        <v>Abrir facsímil</v>
      </c>
      <c r="K2311" s="3" t="s">
        <v>58</v>
      </c>
    </row>
    <row r="2312" spans="1:11" ht="42" customHeight="1">
      <c r="A2312" s="2" t="s">
        <v>5120</v>
      </c>
      <c r="B2312" s="2" t="s">
        <v>5120</v>
      </c>
      <c r="C2312" s="2" t="s">
        <v>32</v>
      </c>
      <c r="D2312" s="2" t="s">
        <v>33</v>
      </c>
      <c r="E2312" s="5" t="s">
        <v>259</v>
      </c>
      <c r="F2312" s="3" t="s">
        <v>260</v>
      </c>
      <c r="G2312" s="3" t="s">
        <v>910</v>
      </c>
      <c r="H2312" s="2" t="s">
        <v>56</v>
      </c>
      <c r="I2312" s="2" t="s">
        <v>5121</v>
      </c>
      <c r="J2312" s="3" t="str">
        <f>HYPERLINK("https://www.boe.es/gazeta/dias/1831/11/03/pdfs/GMD-1831-135.pdf#page=2","Abrir facsímil")</f>
        <v>Abrir facsímil</v>
      </c>
      <c r="K2312" s="3" t="s">
        <v>58</v>
      </c>
    </row>
    <row r="2313" spans="1:11" ht="42" customHeight="1">
      <c r="A2313" s="2" t="s">
        <v>5122</v>
      </c>
      <c r="B2313" s="2" t="s">
        <v>5122</v>
      </c>
      <c r="C2313" s="2" t="s">
        <v>67</v>
      </c>
      <c r="D2313" s="2" t="s">
        <v>18</v>
      </c>
      <c r="E2313" s="5" t="s">
        <v>729</v>
      </c>
      <c r="F2313" s="3" t="s">
        <v>730</v>
      </c>
      <c r="G2313" s="3" t="s">
        <v>62</v>
      </c>
      <c r="H2313" s="2" t="s">
        <v>56</v>
      </c>
      <c r="I2313" s="2" t="s">
        <v>5123</v>
      </c>
      <c r="J2313" s="3" t="str">
        <f>HYPERLINK("https://www.boe.es/gazeta/dias/1831/11/12/pdfs/GMD-1831-139.pdf#page=2","Abrir facsímil")</f>
        <v>Abrir facsímil</v>
      </c>
      <c r="K2313" s="3" t="s">
        <v>58</v>
      </c>
    </row>
    <row r="2314" spans="1:11" ht="42" customHeight="1">
      <c r="A2314" s="2" t="s">
        <v>5124</v>
      </c>
      <c r="B2314" s="2" t="s">
        <v>5124</v>
      </c>
      <c r="C2314" s="2" t="s">
        <v>32</v>
      </c>
      <c r="D2314" s="2" t="s">
        <v>33</v>
      </c>
      <c r="E2314" s="5" t="s">
        <v>85</v>
      </c>
      <c r="F2314" s="3" t="s">
        <v>86</v>
      </c>
      <c r="G2314" s="3" t="s">
        <v>36</v>
      </c>
      <c r="H2314" s="2" t="s">
        <v>56</v>
      </c>
      <c r="I2314" s="2" t="s">
        <v>5125</v>
      </c>
      <c r="J2314" s="3" t="str">
        <f>HYPERLINK("https://www.boe.es/gazeta/dias/1831/09/20/pdfs/GMD-1831-116.pdf#page=1","Abrir facsímil")</f>
        <v>Abrir facsímil</v>
      </c>
      <c r="K2314" s="3" t="s">
        <v>58</v>
      </c>
    </row>
    <row r="2315" spans="1:11" ht="42" customHeight="1">
      <c r="A2315" s="2" t="s">
        <v>5126</v>
      </c>
      <c r="B2315" s="2" t="s">
        <v>5127</v>
      </c>
      <c r="C2315" s="2" t="s">
        <v>51</v>
      </c>
      <c r="D2315" s="2" t="s">
        <v>52</v>
      </c>
      <c r="E2315" s="5" t="s">
        <v>82</v>
      </c>
      <c r="F2315" s="3" t="s">
        <v>83</v>
      </c>
      <c r="G2315" s="3" t="s">
        <v>606</v>
      </c>
      <c r="H2315" s="2" t="s">
        <v>56</v>
      </c>
      <c r="I2315" s="2" t="s">
        <v>5128</v>
      </c>
      <c r="J2315" s="3" t="str">
        <f>HYPERLINK("https://www.boe.es/gazeta/dias/1831/08/23/pdfs/GMD-1831-103.pdf#page=8","Abrir facsímil")</f>
        <v>Abrir facsímil</v>
      </c>
      <c r="K2315" s="3" t="s">
        <v>58</v>
      </c>
    </row>
    <row r="2316" spans="1:11" ht="42" customHeight="1">
      <c r="A2316" s="2" t="s">
        <v>5129</v>
      </c>
      <c r="B2316" s="2" t="s">
        <v>5129</v>
      </c>
      <c r="C2316" s="2" t="s">
        <v>17</v>
      </c>
      <c r="D2316" s="2" t="s">
        <v>18</v>
      </c>
      <c r="E2316" s="5" t="s">
        <v>201</v>
      </c>
      <c r="F2316" s="3" t="s">
        <v>202</v>
      </c>
      <c r="G2316" s="3" t="s">
        <v>266</v>
      </c>
      <c r="H2316" s="2" t="s">
        <v>56</v>
      </c>
      <c r="I2316" s="2" t="s">
        <v>5130</v>
      </c>
      <c r="J2316" s="3" t="str">
        <f>HYPERLINK("https://www.boe.es/gazeta/dias/1831/07/23/pdfs/GMD-1831-90.pdf#page=5","Abrir facsímil")</f>
        <v>Abrir facsímil</v>
      </c>
      <c r="K2316" s="3" t="s">
        <v>58</v>
      </c>
    </row>
    <row r="2317" spans="1:11" ht="42" customHeight="1">
      <c r="A2317" s="2" t="s">
        <v>5131</v>
      </c>
      <c r="B2317" s="2" t="s">
        <v>5131</v>
      </c>
      <c r="C2317" s="2" t="s">
        <v>32</v>
      </c>
      <c r="D2317" s="2" t="s">
        <v>33</v>
      </c>
      <c r="E2317" s="5" t="s">
        <v>439</v>
      </c>
      <c r="F2317" s="3" t="s">
        <v>440</v>
      </c>
      <c r="G2317" s="3" t="s">
        <v>833</v>
      </c>
      <c r="H2317" s="2" t="s">
        <v>56</v>
      </c>
      <c r="I2317" s="2" t="s">
        <v>5132</v>
      </c>
      <c r="J2317" s="3" t="str">
        <f>HYPERLINK("https://www.boe.es/gazeta/dias/1831/05/03/pdfs/GMD-1831-55.pdf#page=2","Abrir facsímil")</f>
        <v>Abrir facsímil</v>
      </c>
      <c r="K2317" s="3" t="s">
        <v>58</v>
      </c>
    </row>
    <row r="2318" spans="1:11" ht="42" customHeight="1">
      <c r="A2318" s="2" t="s">
        <v>5133</v>
      </c>
      <c r="B2318" s="2" t="s">
        <v>5134</v>
      </c>
      <c r="C2318" s="2" t="s">
        <v>40</v>
      </c>
      <c r="D2318" s="2" t="s">
        <v>18</v>
      </c>
      <c r="E2318" s="5" t="s">
        <v>374</v>
      </c>
      <c r="F2318" s="3" t="s">
        <v>375</v>
      </c>
      <c r="G2318" s="3" t="s">
        <v>21</v>
      </c>
      <c r="H2318" s="2" t="s">
        <v>56</v>
      </c>
      <c r="I2318" s="2" t="s">
        <v>5135</v>
      </c>
      <c r="J2318" s="3" t="str">
        <f>HYPERLINK("https://www.boe.es/gazeta/dias/1831/10/11/pdfs/GMD-1831-125.pdf#page=4","Abrir facsímil")</f>
        <v>Abrir facsímil</v>
      </c>
      <c r="K2318" s="3" t="s">
        <v>58</v>
      </c>
    </row>
    <row r="2319" spans="1:11" ht="42" customHeight="1">
      <c r="A2319" s="2" t="s">
        <v>5136</v>
      </c>
      <c r="B2319" s="2" t="s">
        <v>5137</v>
      </c>
      <c r="C2319" s="2" t="s">
        <v>81</v>
      </c>
      <c r="D2319" s="2" t="s">
        <v>18</v>
      </c>
      <c r="E2319" s="5" t="s">
        <v>429</v>
      </c>
      <c r="F2319" s="3" t="s">
        <v>430</v>
      </c>
      <c r="G2319" s="3" t="s">
        <v>55</v>
      </c>
      <c r="H2319" s="2" t="s">
        <v>56</v>
      </c>
      <c r="I2319" s="2" t="s">
        <v>5138</v>
      </c>
      <c r="J2319" s="3" t="str">
        <f>HYPERLINK("https://www.boe.es/gazeta/dias/1831/05/07/pdfs/GMD-1831-57.pdf#page=3","Abrir facsímil")</f>
        <v>Abrir facsímil</v>
      </c>
      <c r="K2319" s="3" t="s">
        <v>58</v>
      </c>
    </row>
    <row r="2320" spans="1:11" ht="42" customHeight="1">
      <c r="A2320" s="2" t="s">
        <v>5139</v>
      </c>
      <c r="B2320" s="2" t="s">
        <v>5139</v>
      </c>
      <c r="C2320" s="2" t="s">
        <v>32</v>
      </c>
      <c r="D2320" s="2" t="s">
        <v>33</v>
      </c>
      <c r="E2320" s="5" t="s">
        <v>1404</v>
      </c>
      <c r="F2320" s="3" t="s">
        <v>1405</v>
      </c>
      <c r="G2320" s="3" t="s">
        <v>36</v>
      </c>
      <c r="H2320" s="2" t="s">
        <v>56</v>
      </c>
      <c r="I2320" s="2" t="s">
        <v>5140</v>
      </c>
      <c r="J2320" s="3" t="str">
        <f>HYPERLINK("https://www.boe.es/gazeta/dias/1831/08/02/pdfs/GMD-1831-94.pdf#page=1","Abrir facsímil")</f>
        <v>Abrir facsímil</v>
      </c>
      <c r="K2320" s="3" t="s">
        <v>58</v>
      </c>
    </row>
    <row r="2321" spans="1:11" ht="42" customHeight="1">
      <c r="A2321" s="2" t="s">
        <v>5141</v>
      </c>
      <c r="B2321" s="2" t="s">
        <v>5141</v>
      </c>
      <c r="C2321" s="2" t="s">
        <v>32</v>
      </c>
      <c r="D2321" s="2" t="s">
        <v>33</v>
      </c>
      <c r="E2321" s="5" t="s">
        <v>1404</v>
      </c>
      <c r="F2321" s="3" t="s">
        <v>1405</v>
      </c>
      <c r="G2321" s="3" t="s">
        <v>36</v>
      </c>
      <c r="H2321" s="2" t="s">
        <v>56</v>
      </c>
      <c r="I2321" s="2" t="s">
        <v>5142</v>
      </c>
      <c r="J2321" s="3" t="str">
        <f>HYPERLINK("https://www.boe.es/gazeta/dias/1831/08/02/pdfs/GMD-1831-94.pdf#page=1","Abrir facsímil")</f>
        <v>Abrir facsímil</v>
      </c>
      <c r="K2321" s="3" t="s">
        <v>58</v>
      </c>
    </row>
    <row r="2322" spans="1:11" ht="42" customHeight="1">
      <c r="A2322" s="2" t="s">
        <v>5143</v>
      </c>
      <c r="B2322" s="2" t="s">
        <v>5143</v>
      </c>
      <c r="C2322" s="2" t="s">
        <v>32</v>
      </c>
      <c r="D2322" s="2" t="s">
        <v>33</v>
      </c>
      <c r="E2322" s="5" t="s">
        <v>729</v>
      </c>
      <c r="F2322" s="3" t="s">
        <v>730</v>
      </c>
      <c r="G2322" s="3" t="s">
        <v>55</v>
      </c>
      <c r="H2322" s="2" t="s">
        <v>56</v>
      </c>
      <c r="I2322" s="2" t="s">
        <v>5144</v>
      </c>
      <c r="J2322" s="3" t="str">
        <f>HYPERLINK("https://www.boe.es/gazeta/dias/1831/11/12/pdfs/GMD-1831-139.pdf#page=3","Abrir facsímil")</f>
        <v>Abrir facsímil</v>
      </c>
      <c r="K2322" s="3" t="s">
        <v>58</v>
      </c>
    </row>
    <row r="2323" spans="1:11" ht="42" customHeight="1">
      <c r="A2323" s="2" t="s">
        <v>5145</v>
      </c>
      <c r="B2323" s="2" t="s">
        <v>5146</v>
      </c>
      <c r="C2323" s="2" t="s">
        <v>17</v>
      </c>
      <c r="D2323" s="2" t="s">
        <v>18</v>
      </c>
      <c r="E2323" s="5" t="s">
        <v>764</v>
      </c>
      <c r="F2323" s="3" t="s">
        <v>765</v>
      </c>
      <c r="G2323" s="3" t="s">
        <v>21</v>
      </c>
      <c r="H2323" s="2" t="s">
        <v>22</v>
      </c>
      <c r="I2323" s="2" t="s">
        <v>5147</v>
      </c>
      <c r="J2323" s="3" t="str">
        <f>HYPERLINK("https://www.boe.es/gazeta/dias/1831/10/15/pdfs/GMD-1831-127.pdf#page=4","Abrir facsímil")</f>
        <v>Abrir facsímil</v>
      </c>
      <c r="K2323" s="3" t="s">
        <v>24</v>
      </c>
    </row>
    <row r="2324" spans="1:11" ht="42" customHeight="1">
      <c r="A2324" s="2" t="s">
        <v>5148</v>
      </c>
      <c r="B2324" s="2" t="s">
        <v>5149</v>
      </c>
      <c r="C2324" s="2" t="s">
        <v>32</v>
      </c>
      <c r="D2324" s="2" t="s">
        <v>33</v>
      </c>
      <c r="E2324" s="5" t="s">
        <v>228</v>
      </c>
      <c r="F2324" s="3" t="s">
        <v>229</v>
      </c>
      <c r="G2324" s="3" t="s">
        <v>230</v>
      </c>
      <c r="H2324" s="2" t="s">
        <v>56</v>
      </c>
      <c r="I2324" s="2" t="s">
        <v>5150</v>
      </c>
      <c r="J2324" s="3" t="str">
        <f>HYPERLINK("https://www.boe.es/gazeta/dias/1831/06/07/pdfs/GMD-1831-70.pdf#page=4","Abrir facsímil")</f>
        <v>Abrir facsímil</v>
      </c>
      <c r="K2324" s="3" t="s">
        <v>58</v>
      </c>
    </row>
    <row r="2325" spans="1:11" ht="42" customHeight="1">
      <c r="A2325" s="2" t="s">
        <v>5151</v>
      </c>
      <c r="B2325" s="2" t="s">
        <v>5152</v>
      </c>
      <c r="C2325" s="2" t="s">
        <v>51</v>
      </c>
      <c r="D2325" s="2" t="s">
        <v>244</v>
      </c>
      <c r="E2325" s="5" t="s">
        <v>721</v>
      </c>
      <c r="F2325" s="3" t="s">
        <v>952</v>
      </c>
      <c r="G2325" s="3" t="s">
        <v>36</v>
      </c>
      <c r="H2325" s="2" t="s">
        <v>56</v>
      </c>
      <c r="I2325" s="2" t="s">
        <v>5153</v>
      </c>
      <c r="J2325" s="3" t="str">
        <f>HYPERLINK("https://www.boe.es/gazeta/dias/1831/12/15/pdfs/GMD-1831-155E.pdf#page=1","Abrir facsímil")</f>
        <v>Abrir facsímil</v>
      </c>
      <c r="K2325" s="3" t="s">
        <v>58</v>
      </c>
    </row>
    <row r="2326" spans="1:11" ht="42" customHeight="1">
      <c r="A2326" s="2" t="s">
        <v>5154</v>
      </c>
      <c r="B2326" s="2" t="s">
        <v>5155</v>
      </c>
      <c r="C2326" s="2" t="s">
        <v>17</v>
      </c>
      <c r="D2326" s="2" t="s">
        <v>18</v>
      </c>
      <c r="E2326" s="5" t="s">
        <v>53</v>
      </c>
      <c r="F2326" s="3" t="s">
        <v>54</v>
      </c>
      <c r="G2326" s="3" t="s">
        <v>55</v>
      </c>
      <c r="H2326" s="2" t="s">
        <v>56</v>
      </c>
      <c r="I2326" s="2" t="s">
        <v>5156</v>
      </c>
      <c r="J2326" s="3" t="str">
        <f>HYPERLINK("https://www.boe.es/gazeta/dias/1831/10/29/pdfs/GMD-1831-133.pdf#page=3","Abrir facsímil")</f>
        <v>Abrir facsímil</v>
      </c>
      <c r="K2326" s="3" t="s">
        <v>58</v>
      </c>
    </row>
    <row r="2327" spans="1:11" ht="42" customHeight="1">
      <c r="A2327" s="2" t="s">
        <v>5157</v>
      </c>
      <c r="B2327" s="2" t="s">
        <v>5158</v>
      </c>
      <c r="C2327" s="2" t="s">
        <v>32</v>
      </c>
      <c r="D2327" s="2" t="s">
        <v>33</v>
      </c>
      <c r="E2327" s="5" t="s">
        <v>1638</v>
      </c>
      <c r="F2327" s="3" t="s">
        <v>1639</v>
      </c>
      <c r="G2327" s="3" t="s">
        <v>36</v>
      </c>
      <c r="H2327" s="2" t="s">
        <v>56</v>
      </c>
      <c r="I2327" s="2" t="s">
        <v>5159</v>
      </c>
      <c r="J2327" s="3" t="str">
        <f>HYPERLINK("https://www.boe.es/gazeta/dias/1831/03/03/pdfs/GMD-1831-27.pdf#page=1","Abrir facsímil")</f>
        <v>Abrir facsímil</v>
      </c>
      <c r="K2327" s="3" t="s">
        <v>58</v>
      </c>
    </row>
    <row r="2328" spans="1:11" ht="42" customHeight="1">
      <c r="A2328" s="2" t="s">
        <v>5160</v>
      </c>
      <c r="B2328" s="2" t="s">
        <v>5160</v>
      </c>
      <c r="C2328" s="2" t="s">
        <v>17</v>
      </c>
      <c r="D2328" s="2" t="s">
        <v>18</v>
      </c>
      <c r="E2328" s="5" t="s">
        <v>413</v>
      </c>
      <c r="F2328" s="3" t="s">
        <v>414</v>
      </c>
      <c r="G2328" s="3" t="s">
        <v>21</v>
      </c>
      <c r="H2328" s="2" t="s">
        <v>56</v>
      </c>
      <c r="I2328" s="2" t="s">
        <v>5161</v>
      </c>
      <c r="J2328" s="3" t="str">
        <f>HYPERLINK("https://www.boe.es/gazeta/dias/1831/07/26/pdfs/GMD-1831-91.pdf#page=4","Abrir facsímil")</f>
        <v>Abrir facsímil</v>
      </c>
      <c r="K2328" s="3" t="s">
        <v>58</v>
      </c>
    </row>
    <row r="2329" spans="1:11" ht="42" customHeight="1">
      <c r="A2329" s="2" t="s">
        <v>5162</v>
      </c>
      <c r="B2329" s="2" t="s">
        <v>5162</v>
      </c>
      <c r="C2329" s="2" t="s">
        <v>32</v>
      </c>
      <c r="D2329" s="2" t="s">
        <v>33</v>
      </c>
      <c r="E2329" s="5" t="s">
        <v>487</v>
      </c>
      <c r="F2329" s="3" t="s">
        <v>488</v>
      </c>
      <c r="G2329" s="3" t="s">
        <v>36</v>
      </c>
      <c r="H2329" s="2" t="s">
        <v>56</v>
      </c>
      <c r="I2329" s="2" t="s">
        <v>5163</v>
      </c>
      <c r="J2329" s="3" t="str">
        <f>HYPERLINK("https://www.boe.es/gazeta/dias/1831/02/15/pdfs/GMD-1831-20.pdf#page=1","Abrir facsímil")</f>
        <v>Abrir facsímil</v>
      </c>
      <c r="K2329" s="3" t="s">
        <v>58</v>
      </c>
    </row>
    <row r="2330" spans="1:11" ht="42" customHeight="1">
      <c r="A2330" s="2" t="s">
        <v>5164</v>
      </c>
      <c r="B2330" s="2" t="s">
        <v>5164</v>
      </c>
      <c r="C2330" s="2" t="s">
        <v>32</v>
      </c>
      <c r="D2330" s="2" t="s">
        <v>33</v>
      </c>
      <c r="E2330" s="5" t="s">
        <v>539</v>
      </c>
      <c r="F2330" s="3" t="s">
        <v>540</v>
      </c>
      <c r="G2330" s="3" t="s">
        <v>36</v>
      </c>
      <c r="H2330" s="2" t="s">
        <v>56</v>
      </c>
      <c r="I2330" s="2" t="s">
        <v>5165</v>
      </c>
      <c r="J2330" s="3" t="str">
        <f>HYPERLINK("https://www.boe.es/gazeta/dias/1831/03/01/pdfs/GMD-1831-26.pdf#page=1","Abrir facsímil")</f>
        <v>Abrir facsímil</v>
      </c>
      <c r="K2330" s="3" t="s">
        <v>58</v>
      </c>
    </row>
    <row r="2331" spans="1:11" ht="42" customHeight="1">
      <c r="A2331" s="2" t="s">
        <v>5166</v>
      </c>
      <c r="B2331" s="2" t="s">
        <v>5167</v>
      </c>
      <c r="C2331" s="2" t="s">
        <v>32</v>
      </c>
      <c r="D2331" s="2" t="s">
        <v>33</v>
      </c>
      <c r="E2331" s="5" t="s">
        <v>197</v>
      </c>
      <c r="F2331" s="3" t="s">
        <v>198</v>
      </c>
      <c r="G2331" s="3" t="s">
        <v>36</v>
      </c>
      <c r="H2331" s="2" t="s">
        <v>56</v>
      </c>
      <c r="I2331" s="2" t="s">
        <v>5168</v>
      </c>
      <c r="J2331" s="3" t="str">
        <f>HYPERLINK("https://www.boe.es/gazeta/dias/1831/02/08/pdfs/GMD-1831-17.pdf#page=1","Abrir facsímil")</f>
        <v>Abrir facsímil</v>
      </c>
      <c r="K2331" s="3" t="s">
        <v>58</v>
      </c>
    </row>
    <row r="2332" spans="1:11" ht="42" customHeight="1">
      <c r="A2332" s="2" t="s">
        <v>5169</v>
      </c>
      <c r="B2332" s="2" t="s">
        <v>5169</v>
      </c>
      <c r="C2332" s="2" t="s">
        <v>32</v>
      </c>
      <c r="D2332" s="2" t="s">
        <v>33</v>
      </c>
      <c r="E2332" s="5" t="s">
        <v>937</v>
      </c>
      <c r="F2332" s="3" t="s">
        <v>938</v>
      </c>
      <c r="G2332" s="3" t="s">
        <v>988</v>
      </c>
      <c r="H2332" s="2" t="s">
        <v>56</v>
      </c>
      <c r="I2332" s="2" t="s">
        <v>5170</v>
      </c>
      <c r="J2332" s="3" t="str">
        <f>HYPERLINK("https://www.boe.es/gazeta/dias/1831/06/02/pdfs/GMD-1831-68.pdf#page=2","Abrir facsímil")</f>
        <v>Abrir facsímil</v>
      </c>
      <c r="K2332" s="3" t="s">
        <v>58</v>
      </c>
    </row>
    <row r="2333" spans="1:11" ht="42" customHeight="1">
      <c r="A2333" s="2" t="s">
        <v>5169</v>
      </c>
      <c r="B2333" s="2" t="s">
        <v>5169</v>
      </c>
      <c r="C2333" s="2" t="s">
        <v>32</v>
      </c>
      <c r="D2333" s="2" t="s">
        <v>33</v>
      </c>
      <c r="E2333" s="5" t="s">
        <v>613</v>
      </c>
      <c r="F2333" s="3" t="s">
        <v>614</v>
      </c>
      <c r="G2333" s="3" t="s">
        <v>55</v>
      </c>
      <c r="H2333" s="2" t="s">
        <v>56</v>
      </c>
      <c r="I2333" s="2" t="s">
        <v>5171</v>
      </c>
      <c r="J2333" s="3" t="str">
        <f>HYPERLINK("https://www.boe.es/gazeta/dias/1831/06/21/pdfs/GMD-1831-76.pdf#page=3","Abrir facsímil")</f>
        <v>Abrir facsímil</v>
      </c>
      <c r="K2333" s="3" t="s">
        <v>58</v>
      </c>
    </row>
    <row r="2334" spans="1:11" ht="42" customHeight="1">
      <c r="A2334" s="2" t="s">
        <v>5169</v>
      </c>
      <c r="B2334" s="2" t="s">
        <v>5169</v>
      </c>
      <c r="C2334" s="2" t="s">
        <v>81</v>
      </c>
      <c r="D2334" s="2" t="s">
        <v>18</v>
      </c>
      <c r="E2334" s="5" t="s">
        <v>725</v>
      </c>
      <c r="F2334" s="3" t="s">
        <v>726</v>
      </c>
      <c r="G2334" s="3" t="s">
        <v>889</v>
      </c>
      <c r="H2334" s="2" t="s">
        <v>56</v>
      </c>
      <c r="I2334" s="2" t="s">
        <v>5172</v>
      </c>
      <c r="J2334" s="3" t="str">
        <f>HYPERLINK("https://www.boe.es/gazeta/dias/1831/07/30/pdfs/GMD-1831-93.pdf#page=3","Abrir facsímil")</f>
        <v>Abrir facsímil</v>
      </c>
      <c r="K2334" s="3" t="s">
        <v>58</v>
      </c>
    </row>
    <row r="2335" spans="1:11" ht="42" customHeight="1">
      <c r="A2335" s="2" t="s">
        <v>5173</v>
      </c>
      <c r="B2335" s="2" t="s">
        <v>5173</v>
      </c>
      <c r="C2335" s="2" t="s">
        <v>32</v>
      </c>
      <c r="D2335" s="2" t="s">
        <v>33</v>
      </c>
      <c r="E2335" s="5" t="s">
        <v>1100</v>
      </c>
      <c r="F2335" s="3" t="s">
        <v>1101</v>
      </c>
      <c r="G2335" s="3" t="s">
        <v>62</v>
      </c>
      <c r="H2335" s="2" t="s">
        <v>56</v>
      </c>
      <c r="I2335" s="2" t="s">
        <v>5174</v>
      </c>
      <c r="J2335" s="3" t="str">
        <f>HYPERLINK("https://www.boe.es/gazeta/dias/1831/02/03/pdfs/GMD-1831-15.pdf#page=2","Abrir facsímil")</f>
        <v>Abrir facsímil</v>
      </c>
      <c r="K2335" s="3" t="s">
        <v>58</v>
      </c>
    </row>
    <row r="2336" spans="1:11" ht="42" customHeight="1">
      <c r="A2336" s="2" t="s">
        <v>5175</v>
      </c>
      <c r="B2336" s="2" t="s">
        <v>5175</v>
      </c>
      <c r="C2336" s="2" t="s">
        <v>32</v>
      </c>
      <c r="D2336" s="2" t="s">
        <v>33</v>
      </c>
      <c r="E2336" s="5" t="s">
        <v>78</v>
      </c>
      <c r="F2336" s="3" t="s">
        <v>79</v>
      </c>
      <c r="G2336" s="3" t="s">
        <v>36</v>
      </c>
      <c r="H2336" s="2" t="s">
        <v>56</v>
      </c>
      <c r="I2336" s="2" t="s">
        <v>5176</v>
      </c>
      <c r="J2336" s="3" t="str">
        <f>HYPERLINK("https://www.boe.es/gazeta/dias/1831/08/11/pdfs/GMD-1831-98.pdf#page=1","Abrir facsímil")</f>
        <v>Abrir facsímil</v>
      </c>
      <c r="K2336" s="3" t="s">
        <v>58</v>
      </c>
    </row>
    <row r="2337" spans="1:11" ht="42" customHeight="1">
      <c r="A2337" s="2" t="s">
        <v>5177</v>
      </c>
      <c r="B2337" s="2" t="s">
        <v>5177</v>
      </c>
      <c r="C2337" s="2" t="s">
        <v>32</v>
      </c>
      <c r="D2337" s="2" t="s">
        <v>33</v>
      </c>
      <c r="E2337" s="5" t="s">
        <v>1111</v>
      </c>
      <c r="F2337" s="3" t="s">
        <v>1112</v>
      </c>
      <c r="G2337" s="3" t="s">
        <v>36</v>
      </c>
      <c r="H2337" s="2" t="s">
        <v>56</v>
      </c>
      <c r="I2337" s="2" t="s">
        <v>5178</v>
      </c>
      <c r="J2337" s="3" t="str">
        <f>HYPERLINK("https://www.boe.es/gazeta/dias/1831/11/08/pdfs/GMD-1831-137.pdf#page=1","Abrir facsímil")</f>
        <v>Abrir facsímil</v>
      </c>
      <c r="K2337" s="3" t="s">
        <v>58</v>
      </c>
    </row>
    <row r="2338" spans="1:11" ht="42" customHeight="1">
      <c r="A2338" s="2" t="s">
        <v>5179</v>
      </c>
      <c r="B2338" s="2" t="s">
        <v>5179</v>
      </c>
      <c r="C2338" s="2" t="s">
        <v>32</v>
      </c>
      <c r="D2338" s="2" t="s">
        <v>33</v>
      </c>
      <c r="E2338" s="5" t="s">
        <v>429</v>
      </c>
      <c r="F2338" s="3" t="s">
        <v>430</v>
      </c>
      <c r="G2338" s="3" t="s">
        <v>36</v>
      </c>
      <c r="H2338" s="2" t="s">
        <v>56</v>
      </c>
      <c r="I2338" s="2" t="s">
        <v>5180</v>
      </c>
      <c r="J2338" s="3" t="str">
        <f>HYPERLINK("https://www.boe.es/gazeta/dias/1831/05/07/pdfs/GMD-1831-57.pdf#page=1","Abrir facsímil")</f>
        <v>Abrir facsímil</v>
      </c>
      <c r="K2338" s="3" t="s">
        <v>58</v>
      </c>
    </row>
    <row r="2339" spans="1:11" ht="42" customHeight="1">
      <c r="A2339" s="2" t="s">
        <v>5181</v>
      </c>
      <c r="B2339" s="2" t="s">
        <v>5182</v>
      </c>
      <c r="C2339" s="2" t="s">
        <v>32</v>
      </c>
      <c r="D2339" s="2" t="s">
        <v>33</v>
      </c>
      <c r="E2339" s="5" t="s">
        <v>1679</v>
      </c>
      <c r="F2339" s="3" t="s">
        <v>1680</v>
      </c>
      <c r="G2339" s="3" t="s">
        <v>36</v>
      </c>
      <c r="H2339" s="2" t="s">
        <v>56</v>
      </c>
      <c r="I2339" s="2" t="s">
        <v>5183</v>
      </c>
      <c r="J2339" s="3" t="str">
        <f>HYPERLINK("https://www.boe.es/gazeta/dias/1831/12/31/pdfs/GMD-1831-162.pdf#page=1","Abrir facsímil")</f>
        <v>Abrir facsímil</v>
      </c>
      <c r="K2339" s="3" t="s">
        <v>58</v>
      </c>
    </row>
    <row r="2340" spans="1:11" ht="42" customHeight="1">
      <c r="A2340" s="2" t="s">
        <v>5184</v>
      </c>
      <c r="B2340" s="2" t="s">
        <v>5184</v>
      </c>
      <c r="C2340" s="2" t="s">
        <v>32</v>
      </c>
      <c r="D2340" s="2" t="s">
        <v>33</v>
      </c>
      <c r="E2340" s="5" t="s">
        <v>997</v>
      </c>
      <c r="F2340" s="3" t="s">
        <v>998</v>
      </c>
      <c r="G2340" s="3" t="s">
        <v>36</v>
      </c>
      <c r="H2340" s="2" t="s">
        <v>56</v>
      </c>
      <c r="I2340" s="2" t="s">
        <v>5185</v>
      </c>
      <c r="J2340" s="3" t="str">
        <f>HYPERLINK("https://www.boe.es/gazeta/dias/1831/04/14/pdfs/GMD-1831-47.pdf#page=1","Abrir facsímil")</f>
        <v>Abrir facsímil</v>
      </c>
      <c r="K2340" s="3" t="s">
        <v>58</v>
      </c>
    </row>
    <row r="2341" spans="1:11" ht="42" customHeight="1">
      <c r="A2341" s="2" t="s">
        <v>5184</v>
      </c>
      <c r="B2341" s="2" t="s">
        <v>5184</v>
      </c>
      <c r="C2341" s="2" t="s">
        <v>51</v>
      </c>
      <c r="D2341" s="2" t="s">
        <v>52</v>
      </c>
      <c r="E2341" s="5" t="s">
        <v>756</v>
      </c>
      <c r="F2341" s="3" t="s">
        <v>757</v>
      </c>
      <c r="G2341" s="3" t="s">
        <v>55</v>
      </c>
      <c r="H2341" s="2" t="s">
        <v>56</v>
      </c>
      <c r="I2341" s="2" t="s">
        <v>5186</v>
      </c>
      <c r="J2341" s="3" t="str">
        <f>HYPERLINK("https://www.boe.es/gazeta/dias/1831/10/18/pdfs/GMD-1831-128.pdf#page=3","Abrir facsímil")</f>
        <v>Abrir facsímil</v>
      </c>
      <c r="K2341" s="3" t="s">
        <v>58</v>
      </c>
    </row>
    <row r="2342" spans="1:11" ht="42" customHeight="1">
      <c r="A2342" s="2" t="s">
        <v>5187</v>
      </c>
      <c r="B2342" s="2" t="s">
        <v>5187</v>
      </c>
      <c r="C2342" s="2" t="s">
        <v>40</v>
      </c>
      <c r="D2342" s="2" t="s">
        <v>18</v>
      </c>
      <c r="E2342" s="5" t="s">
        <v>1792</v>
      </c>
      <c r="F2342" s="3" t="s">
        <v>1793</v>
      </c>
      <c r="G2342" s="3" t="s">
        <v>21</v>
      </c>
      <c r="H2342" s="2" t="s">
        <v>56</v>
      </c>
      <c r="I2342" s="2" t="s">
        <v>5188</v>
      </c>
      <c r="J2342" s="3" t="str">
        <f>HYPERLINK("https://www.boe.es/gazeta/dias/1831/05/19/pdfs/GMD-1831-62.pdf#page=4","Abrir facsímil")</f>
        <v>Abrir facsímil</v>
      </c>
      <c r="K2342" s="3" t="s">
        <v>58</v>
      </c>
    </row>
    <row r="2343" spans="1:11" ht="42" customHeight="1">
      <c r="A2343" s="2" t="s">
        <v>5189</v>
      </c>
      <c r="B2343" s="2" t="s">
        <v>5189</v>
      </c>
      <c r="C2343" s="2" t="s">
        <v>32</v>
      </c>
      <c r="D2343" s="2" t="s">
        <v>33</v>
      </c>
      <c r="E2343" s="5" t="s">
        <v>334</v>
      </c>
      <c r="F2343" s="3" t="s">
        <v>335</v>
      </c>
      <c r="G2343" s="3" t="s">
        <v>36</v>
      </c>
      <c r="H2343" s="2" t="s">
        <v>56</v>
      </c>
      <c r="I2343" s="2" t="s">
        <v>5190</v>
      </c>
      <c r="J2343" s="3" t="str">
        <f>HYPERLINK("https://www.boe.es/gazeta/dias/1831/03/26/pdfs/GMD-1831-39.pdf#page=1","Abrir facsímil")</f>
        <v>Abrir facsímil</v>
      </c>
      <c r="K2343" s="3" t="s">
        <v>58</v>
      </c>
    </row>
    <row r="2344" spans="1:11" ht="42" customHeight="1">
      <c r="A2344" s="2" t="s">
        <v>5191</v>
      </c>
      <c r="B2344" s="2" t="s">
        <v>5191</v>
      </c>
      <c r="C2344" s="2" t="s">
        <v>17</v>
      </c>
      <c r="D2344" s="2" t="s">
        <v>18</v>
      </c>
      <c r="E2344" s="5" t="s">
        <v>1341</v>
      </c>
      <c r="F2344" s="3" t="s">
        <v>1342</v>
      </c>
      <c r="G2344" s="3" t="s">
        <v>21</v>
      </c>
      <c r="H2344" s="2" t="s">
        <v>56</v>
      </c>
      <c r="I2344" s="2" t="s">
        <v>5192</v>
      </c>
      <c r="J2344" s="3" t="str">
        <f>HYPERLINK("https://www.boe.es/gazeta/dias/1831/01/20/pdfs/GMD-1831-9.pdf#page=4","Abrir facsímil")</f>
        <v>Abrir facsímil</v>
      </c>
      <c r="K2344" s="3" t="s">
        <v>58</v>
      </c>
    </row>
    <row r="2345" spans="1:11" ht="42" customHeight="1">
      <c r="A2345" s="2" t="s">
        <v>5193</v>
      </c>
      <c r="B2345" s="2" t="s">
        <v>5193</v>
      </c>
      <c r="C2345" s="2" t="s">
        <v>17</v>
      </c>
      <c r="D2345" s="2" t="s">
        <v>18</v>
      </c>
      <c r="E2345" s="5" t="s">
        <v>997</v>
      </c>
      <c r="F2345" s="3" t="s">
        <v>998</v>
      </c>
      <c r="G2345" s="3" t="s">
        <v>36</v>
      </c>
      <c r="H2345" s="2" t="s">
        <v>56</v>
      </c>
      <c r="I2345" s="2" t="s">
        <v>5194</v>
      </c>
      <c r="J2345" s="3" t="str">
        <f>HYPERLINK("https://www.boe.es/gazeta/dias/1831/04/14/pdfs/GMD-1831-47.pdf#page=1","Abrir facsímil")</f>
        <v>Abrir facsímil</v>
      </c>
      <c r="K2345" s="3" t="s">
        <v>58</v>
      </c>
    </row>
    <row r="2346" spans="1:11" ht="42" customHeight="1">
      <c r="A2346" s="2" t="s">
        <v>5195</v>
      </c>
      <c r="B2346" s="2" t="s">
        <v>5196</v>
      </c>
      <c r="C2346" s="2" t="s">
        <v>81</v>
      </c>
      <c r="D2346" s="2" t="s">
        <v>18</v>
      </c>
      <c r="E2346" s="5" t="s">
        <v>522</v>
      </c>
      <c r="F2346" s="3" t="s">
        <v>523</v>
      </c>
      <c r="G2346" s="3" t="s">
        <v>131</v>
      </c>
      <c r="H2346" s="2" t="s">
        <v>56</v>
      </c>
      <c r="I2346" s="2" t="s">
        <v>5197</v>
      </c>
      <c r="J2346" s="3" t="str">
        <f>HYPERLINK("https://www.boe.es/gazeta/dias/1831/09/27/pdfs/GMD-1831-119.pdf#page=6","Abrir facsímil")</f>
        <v>Abrir facsímil</v>
      </c>
      <c r="K2346" s="3" t="s">
        <v>58</v>
      </c>
    </row>
    <row r="2347" spans="1:11" ht="42" customHeight="1">
      <c r="A2347" s="2" t="s">
        <v>5198</v>
      </c>
      <c r="B2347" s="2" t="s">
        <v>5198</v>
      </c>
      <c r="C2347" s="2" t="s">
        <v>32</v>
      </c>
      <c r="D2347" s="2" t="s">
        <v>33</v>
      </c>
      <c r="E2347" s="5" t="s">
        <v>361</v>
      </c>
      <c r="F2347" s="3" t="s">
        <v>362</v>
      </c>
      <c r="G2347" s="3" t="s">
        <v>55</v>
      </c>
      <c r="H2347" s="2" t="s">
        <v>56</v>
      </c>
      <c r="I2347" s="2" t="s">
        <v>5199</v>
      </c>
      <c r="J2347" s="3" t="str">
        <f>HYPERLINK("https://www.boe.es/gazeta/dias/1831/06/18/pdfs/GMD-1831-75.pdf#page=3","Abrir facsímil")</f>
        <v>Abrir facsímil</v>
      </c>
      <c r="K2347" s="3" t="s">
        <v>58</v>
      </c>
    </row>
    <row r="2348" spans="1:11" ht="42" customHeight="1">
      <c r="A2348" s="2" t="s">
        <v>5200</v>
      </c>
      <c r="B2348" s="2" t="s">
        <v>5201</v>
      </c>
      <c r="C2348" s="2" t="s">
        <v>17</v>
      </c>
      <c r="D2348" s="2" t="s">
        <v>18</v>
      </c>
      <c r="E2348" s="5" t="s">
        <v>563</v>
      </c>
      <c r="F2348" s="3" t="s">
        <v>564</v>
      </c>
      <c r="G2348" s="3" t="s">
        <v>55</v>
      </c>
      <c r="H2348" s="2" t="s">
        <v>56</v>
      </c>
      <c r="I2348" s="2" t="s">
        <v>5202</v>
      </c>
      <c r="J2348" s="3" t="str">
        <f>HYPERLINK("https://www.boe.es/gazeta/dias/1831/02/10/pdfs/GMD-1831-18.pdf#page=3","Abrir facsímil")</f>
        <v>Abrir facsímil</v>
      </c>
      <c r="K2348" s="3" t="s">
        <v>58</v>
      </c>
    </row>
    <row r="2349" spans="1:11" ht="42" customHeight="1">
      <c r="A2349" s="2" t="s">
        <v>5203</v>
      </c>
      <c r="B2349" s="2" t="s">
        <v>5203</v>
      </c>
      <c r="C2349" s="2" t="s">
        <v>17</v>
      </c>
      <c r="D2349" s="2" t="s">
        <v>18</v>
      </c>
      <c r="E2349" s="5" t="s">
        <v>151</v>
      </c>
      <c r="F2349" s="3" t="s">
        <v>152</v>
      </c>
      <c r="G2349" s="3" t="s">
        <v>791</v>
      </c>
      <c r="H2349" s="2" t="s">
        <v>56</v>
      </c>
      <c r="I2349" s="2" t="s">
        <v>5204</v>
      </c>
      <c r="J2349" s="3" t="str">
        <f>HYPERLINK("https://www.boe.es/gazeta/dias/1831/06/14/pdfs/GMD-1831-73.pdf#page=2","Abrir facsímil")</f>
        <v>Abrir facsímil</v>
      </c>
      <c r="K2349" s="3" t="s">
        <v>58</v>
      </c>
    </row>
    <row r="2350" spans="1:11" ht="42" customHeight="1">
      <c r="A2350" s="2" t="s">
        <v>5205</v>
      </c>
      <c r="B2350" s="2" t="s">
        <v>5205</v>
      </c>
      <c r="C2350" s="2" t="s">
        <v>32</v>
      </c>
      <c r="D2350" s="2" t="s">
        <v>33</v>
      </c>
      <c r="E2350" s="5" t="s">
        <v>670</v>
      </c>
      <c r="F2350" s="3" t="s">
        <v>671</v>
      </c>
      <c r="G2350" s="3" t="s">
        <v>55</v>
      </c>
      <c r="H2350" s="2" t="s">
        <v>56</v>
      </c>
      <c r="I2350" s="2" t="s">
        <v>5206</v>
      </c>
      <c r="J2350" s="3" t="str">
        <f>HYPERLINK("https://www.boe.es/gazeta/dias/1831/06/09/pdfs/GMD-1831-71.pdf#page=3","Abrir facsímil")</f>
        <v>Abrir facsímil</v>
      </c>
      <c r="K2350" s="3" t="s">
        <v>58</v>
      </c>
    </row>
    <row r="2351" spans="1:11" ht="42" customHeight="1">
      <c r="A2351" s="2" t="s">
        <v>5207</v>
      </c>
      <c r="B2351" s="2" t="s">
        <v>5207</v>
      </c>
      <c r="C2351" s="2" t="s">
        <v>17</v>
      </c>
      <c r="D2351" s="2" t="s">
        <v>18</v>
      </c>
      <c r="E2351" s="5" t="s">
        <v>151</v>
      </c>
      <c r="F2351" s="3" t="s">
        <v>152</v>
      </c>
      <c r="G2351" s="3" t="s">
        <v>791</v>
      </c>
      <c r="H2351" s="2" t="s">
        <v>56</v>
      </c>
      <c r="I2351" s="2" t="s">
        <v>5208</v>
      </c>
      <c r="J2351" s="3" t="str">
        <f>HYPERLINK("https://www.boe.es/gazeta/dias/1831/06/14/pdfs/GMD-1831-73.pdf#page=2","Abrir facsímil")</f>
        <v>Abrir facsímil</v>
      </c>
      <c r="K2351" s="3" t="s">
        <v>58</v>
      </c>
    </row>
    <row r="2352" spans="1:11" ht="42" customHeight="1">
      <c r="A2352" s="2" t="s">
        <v>5209</v>
      </c>
      <c r="B2352" s="2" t="s">
        <v>5209</v>
      </c>
      <c r="C2352" s="2" t="s">
        <v>32</v>
      </c>
      <c r="D2352" s="2" t="s">
        <v>33</v>
      </c>
      <c r="E2352" s="5" t="s">
        <v>493</v>
      </c>
      <c r="F2352" s="3" t="s">
        <v>494</v>
      </c>
      <c r="G2352" s="3" t="s">
        <v>62</v>
      </c>
      <c r="H2352" s="2" t="s">
        <v>56</v>
      </c>
      <c r="I2352" s="2" t="s">
        <v>5210</v>
      </c>
      <c r="J2352" s="3" t="str">
        <f>HYPERLINK("https://www.boe.es/gazeta/dias/1831/04/28/pdfs/GMD-1831-53.pdf#page=2","Abrir facsímil")</f>
        <v>Abrir facsímil</v>
      </c>
      <c r="K2352" s="3" t="s">
        <v>58</v>
      </c>
    </row>
    <row r="2353" spans="1:11" ht="42" customHeight="1">
      <c r="A2353" s="2" t="s">
        <v>5209</v>
      </c>
      <c r="B2353" s="2" t="s">
        <v>5209</v>
      </c>
      <c r="C2353" s="2" t="s">
        <v>32</v>
      </c>
      <c r="D2353" s="2" t="s">
        <v>33</v>
      </c>
      <c r="E2353" s="5" t="s">
        <v>662</v>
      </c>
      <c r="F2353" s="3" t="s">
        <v>663</v>
      </c>
      <c r="G2353" s="3" t="s">
        <v>2086</v>
      </c>
      <c r="H2353" s="2" t="s">
        <v>56</v>
      </c>
      <c r="I2353" s="2" t="s">
        <v>5211</v>
      </c>
      <c r="J2353" s="3" t="str">
        <f>HYPERLINK("https://www.boe.es/gazeta/dias/1831/05/28/pdfs/GMD-1831-66.pdf#page=2","Abrir facsímil")</f>
        <v>Abrir facsímil</v>
      </c>
      <c r="K2353" s="3" t="s">
        <v>58</v>
      </c>
    </row>
    <row r="2354" spans="1:11" ht="42" customHeight="1">
      <c r="A2354" s="2" t="s">
        <v>5209</v>
      </c>
      <c r="B2354" s="2" t="s">
        <v>5209</v>
      </c>
      <c r="C2354" s="2" t="s">
        <v>51</v>
      </c>
      <c r="D2354" s="2" t="s">
        <v>52</v>
      </c>
      <c r="E2354" s="5" t="s">
        <v>937</v>
      </c>
      <c r="F2354" s="3" t="s">
        <v>938</v>
      </c>
      <c r="G2354" s="3" t="s">
        <v>988</v>
      </c>
      <c r="H2354" s="2" t="s">
        <v>56</v>
      </c>
      <c r="I2354" s="2" t="s">
        <v>5212</v>
      </c>
      <c r="J2354" s="3" t="str">
        <f>HYPERLINK("https://www.boe.es/gazeta/dias/1831/06/02/pdfs/GMD-1831-68.pdf#page=2","Abrir facsímil")</f>
        <v>Abrir facsímil</v>
      </c>
      <c r="K2354" s="3" t="s">
        <v>58</v>
      </c>
    </row>
    <row r="2355" spans="1:11" ht="42" customHeight="1">
      <c r="A2355" s="2" t="s">
        <v>5209</v>
      </c>
      <c r="B2355" s="2" t="s">
        <v>5209</v>
      </c>
      <c r="C2355" s="2" t="s">
        <v>40</v>
      </c>
      <c r="D2355" s="2" t="s">
        <v>18</v>
      </c>
      <c r="E2355" s="5" t="s">
        <v>228</v>
      </c>
      <c r="F2355" s="3" t="s">
        <v>229</v>
      </c>
      <c r="G2355" s="3" t="s">
        <v>788</v>
      </c>
      <c r="H2355" s="2" t="s">
        <v>56</v>
      </c>
      <c r="I2355" s="2" t="s">
        <v>5213</v>
      </c>
      <c r="J2355" s="3" t="str">
        <f>HYPERLINK("https://www.boe.es/gazeta/dias/1831/06/07/pdfs/GMD-1831-70.pdf#page=2","Abrir facsímil")</f>
        <v>Abrir facsímil</v>
      </c>
      <c r="K2355" s="3" t="s">
        <v>58</v>
      </c>
    </row>
    <row r="2356" spans="1:11" ht="42" customHeight="1">
      <c r="A2356" s="2" t="s">
        <v>5209</v>
      </c>
      <c r="B2356" s="2" t="s">
        <v>5209</v>
      </c>
      <c r="C2356" s="2" t="s">
        <v>40</v>
      </c>
      <c r="D2356" s="2" t="s">
        <v>18</v>
      </c>
      <c r="E2356" s="5" t="s">
        <v>670</v>
      </c>
      <c r="F2356" s="3" t="s">
        <v>671</v>
      </c>
      <c r="G2356" s="3" t="s">
        <v>55</v>
      </c>
      <c r="H2356" s="2" t="s">
        <v>56</v>
      </c>
      <c r="I2356" s="2" t="s">
        <v>5214</v>
      </c>
      <c r="J2356" s="3" t="str">
        <f>HYPERLINK("https://www.boe.es/gazeta/dias/1831/06/09/pdfs/GMD-1831-71.pdf#page=3","Abrir facsímil")</f>
        <v>Abrir facsímil</v>
      </c>
      <c r="K2356" s="3" t="s">
        <v>58</v>
      </c>
    </row>
    <row r="2357" spans="1:11" ht="42" customHeight="1">
      <c r="A2357" s="2" t="s">
        <v>5209</v>
      </c>
      <c r="B2357" s="2" t="s">
        <v>5209</v>
      </c>
      <c r="C2357" s="2" t="s">
        <v>17</v>
      </c>
      <c r="D2357" s="2" t="s">
        <v>18</v>
      </c>
      <c r="E2357" s="5" t="s">
        <v>1733</v>
      </c>
      <c r="F2357" s="3" t="s">
        <v>1734</v>
      </c>
      <c r="G2357" s="3" t="s">
        <v>55</v>
      </c>
      <c r="H2357" s="2" t="s">
        <v>56</v>
      </c>
      <c r="I2357" s="2" t="s">
        <v>5215</v>
      </c>
      <c r="J2357" s="3" t="str">
        <f>HYPERLINK("https://www.boe.es/gazeta/dias/1831/06/11/pdfs/GMD-1831-72.pdf#page=3","Abrir facsímil")</f>
        <v>Abrir facsímil</v>
      </c>
      <c r="K2357" s="3" t="s">
        <v>58</v>
      </c>
    </row>
    <row r="2358" spans="1:11" ht="42" customHeight="1">
      <c r="A2358" s="2" t="s">
        <v>5209</v>
      </c>
      <c r="B2358" s="2" t="s">
        <v>5209</v>
      </c>
      <c r="C2358" s="2" t="s">
        <v>17</v>
      </c>
      <c r="D2358" s="2" t="s">
        <v>18</v>
      </c>
      <c r="E2358" s="5" t="s">
        <v>151</v>
      </c>
      <c r="F2358" s="3" t="s">
        <v>152</v>
      </c>
      <c r="G2358" s="3" t="s">
        <v>791</v>
      </c>
      <c r="H2358" s="2" t="s">
        <v>56</v>
      </c>
      <c r="I2358" s="2" t="s">
        <v>5216</v>
      </c>
      <c r="J2358" s="3" t="str">
        <f>HYPERLINK("https://www.boe.es/gazeta/dias/1831/06/14/pdfs/GMD-1831-73.pdf#page=2","Abrir facsímil")</f>
        <v>Abrir facsímil</v>
      </c>
      <c r="K2358" s="3" t="s">
        <v>58</v>
      </c>
    </row>
    <row r="2359" spans="1:11" ht="42" customHeight="1">
      <c r="A2359" s="2" t="s">
        <v>5209</v>
      </c>
      <c r="B2359" s="2" t="s">
        <v>5209</v>
      </c>
      <c r="C2359" s="2" t="s">
        <v>17</v>
      </c>
      <c r="D2359" s="2" t="s">
        <v>18</v>
      </c>
      <c r="E2359" s="5" t="s">
        <v>2920</v>
      </c>
      <c r="F2359" s="3" t="s">
        <v>2921</v>
      </c>
      <c r="G2359" s="3" t="s">
        <v>36</v>
      </c>
      <c r="H2359" s="2" t="s">
        <v>56</v>
      </c>
      <c r="I2359" s="2" t="s">
        <v>5217</v>
      </c>
      <c r="J2359" s="3" t="str">
        <f>HYPERLINK("https://www.boe.es/gazeta/dias/1831/06/16/pdfs/GMD-1831-74.pdf#page=1","Abrir facsímil")</f>
        <v>Abrir facsímil</v>
      </c>
      <c r="K2359" s="3" t="s">
        <v>58</v>
      </c>
    </row>
    <row r="2360" spans="1:11" ht="42" customHeight="1">
      <c r="A2360" s="2" t="s">
        <v>5209</v>
      </c>
      <c r="B2360" s="2" t="s">
        <v>5209</v>
      </c>
      <c r="C2360" s="2" t="s">
        <v>17</v>
      </c>
      <c r="D2360" s="2" t="s">
        <v>18</v>
      </c>
      <c r="E2360" s="5" t="s">
        <v>361</v>
      </c>
      <c r="F2360" s="3" t="s">
        <v>362</v>
      </c>
      <c r="G2360" s="3" t="s">
        <v>1902</v>
      </c>
      <c r="H2360" s="2" t="s">
        <v>56</v>
      </c>
      <c r="I2360" s="2" t="s">
        <v>5218</v>
      </c>
      <c r="J2360" s="3" t="str">
        <f>HYPERLINK("https://www.boe.es/gazeta/dias/1831/06/18/pdfs/GMD-1831-75.pdf#page=4","Abrir facsímil")</f>
        <v>Abrir facsímil</v>
      </c>
      <c r="K2360" s="3" t="s">
        <v>58</v>
      </c>
    </row>
    <row r="2361" spans="1:11" ht="42" customHeight="1">
      <c r="A2361" s="2" t="s">
        <v>5209</v>
      </c>
      <c r="B2361" s="2" t="s">
        <v>5209</v>
      </c>
      <c r="C2361" s="2" t="s">
        <v>40</v>
      </c>
      <c r="D2361" s="2" t="s">
        <v>18</v>
      </c>
      <c r="E2361" s="5" t="s">
        <v>361</v>
      </c>
      <c r="F2361" s="3" t="s">
        <v>362</v>
      </c>
      <c r="G2361" s="3" t="s">
        <v>55</v>
      </c>
      <c r="H2361" s="2" t="s">
        <v>56</v>
      </c>
      <c r="I2361" s="2" t="s">
        <v>5219</v>
      </c>
      <c r="J2361" s="3" t="str">
        <f>HYPERLINK("https://www.boe.es/gazeta/dias/1831/06/18/pdfs/GMD-1831-75.pdf#page=3","Abrir facsímil")</f>
        <v>Abrir facsímil</v>
      </c>
      <c r="K2361" s="3" t="s">
        <v>58</v>
      </c>
    </row>
    <row r="2362" spans="1:11" ht="42" customHeight="1">
      <c r="A2362" s="2" t="s">
        <v>5209</v>
      </c>
      <c r="B2362" s="2" t="s">
        <v>5209</v>
      </c>
      <c r="C2362" s="2" t="s">
        <v>40</v>
      </c>
      <c r="D2362" s="2" t="s">
        <v>18</v>
      </c>
      <c r="E2362" s="5" t="s">
        <v>613</v>
      </c>
      <c r="F2362" s="3" t="s">
        <v>614</v>
      </c>
      <c r="G2362" s="3" t="s">
        <v>1741</v>
      </c>
      <c r="H2362" s="2" t="s">
        <v>56</v>
      </c>
      <c r="I2362" s="2" t="s">
        <v>5220</v>
      </c>
      <c r="J2362" s="3" t="str">
        <f>HYPERLINK("https://www.boe.es/gazeta/dias/1831/06/21/pdfs/GMD-1831-76.pdf#page=2","Abrir facsímil")</f>
        <v>Abrir facsímil</v>
      </c>
      <c r="K2362" s="3" t="s">
        <v>58</v>
      </c>
    </row>
    <row r="2363" spans="1:11" ht="42" customHeight="1">
      <c r="A2363" s="2" t="s">
        <v>5209</v>
      </c>
      <c r="B2363" s="2" t="s">
        <v>5209</v>
      </c>
      <c r="C2363" s="2" t="s">
        <v>17</v>
      </c>
      <c r="D2363" s="2" t="s">
        <v>18</v>
      </c>
      <c r="E2363" s="5" t="s">
        <v>423</v>
      </c>
      <c r="F2363" s="3" t="s">
        <v>424</v>
      </c>
      <c r="G2363" s="3" t="s">
        <v>36</v>
      </c>
      <c r="H2363" s="2" t="s">
        <v>56</v>
      </c>
      <c r="I2363" s="2" t="s">
        <v>5221</v>
      </c>
      <c r="J2363" s="3" t="str">
        <f>HYPERLINK("https://www.boe.es/gazeta/dias/1831/06/23/pdfs/GMD-1831-77.pdf#page=1","Abrir facsímil")</f>
        <v>Abrir facsímil</v>
      </c>
      <c r="K2363" s="3" t="s">
        <v>58</v>
      </c>
    </row>
    <row r="2364" spans="1:11" ht="42" customHeight="1">
      <c r="A2364" s="2" t="s">
        <v>5209</v>
      </c>
      <c r="B2364" s="2" t="s">
        <v>5209</v>
      </c>
      <c r="C2364" s="2" t="s">
        <v>32</v>
      </c>
      <c r="D2364" s="2" t="s">
        <v>33</v>
      </c>
      <c r="E2364" s="5" t="s">
        <v>234</v>
      </c>
      <c r="F2364" s="3" t="s">
        <v>235</v>
      </c>
      <c r="G2364" s="3" t="s">
        <v>62</v>
      </c>
      <c r="H2364" s="2" t="s">
        <v>56</v>
      </c>
      <c r="I2364" s="2" t="s">
        <v>5222</v>
      </c>
      <c r="J2364" s="3" t="str">
        <f>HYPERLINK("https://www.boe.es/gazeta/dias/1831/06/25/pdfs/GMD-1831-78.pdf#page=2","Abrir facsímil")</f>
        <v>Abrir facsímil</v>
      </c>
      <c r="K2364" s="3" t="s">
        <v>58</v>
      </c>
    </row>
    <row r="2365" spans="1:11" ht="42" customHeight="1">
      <c r="A2365" s="2" t="s">
        <v>5209</v>
      </c>
      <c r="B2365" s="2" t="s">
        <v>5209</v>
      </c>
      <c r="C2365" s="2" t="s">
        <v>32</v>
      </c>
      <c r="D2365" s="2" t="s">
        <v>33</v>
      </c>
      <c r="E2365" s="5" t="s">
        <v>234</v>
      </c>
      <c r="F2365" s="3" t="s">
        <v>235</v>
      </c>
      <c r="G2365" s="3" t="s">
        <v>55</v>
      </c>
      <c r="H2365" s="2" t="s">
        <v>56</v>
      </c>
      <c r="I2365" s="2" t="s">
        <v>5223</v>
      </c>
      <c r="J2365" s="3" t="str">
        <f>HYPERLINK("https://www.boe.es/gazeta/dias/1831/06/25/pdfs/GMD-1831-78.pdf#page=3","Abrir facsímil")</f>
        <v>Abrir facsímil</v>
      </c>
      <c r="K2365" s="3" t="s">
        <v>58</v>
      </c>
    </row>
    <row r="2366" spans="1:11" ht="42" customHeight="1">
      <c r="A2366" s="2" t="s">
        <v>5224</v>
      </c>
      <c r="B2366" s="2" t="s">
        <v>5224</v>
      </c>
      <c r="C2366" s="2" t="s">
        <v>40</v>
      </c>
      <c r="D2366" s="2" t="s">
        <v>18</v>
      </c>
      <c r="E2366" s="5" t="s">
        <v>872</v>
      </c>
      <c r="F2366" s="3" t="s">
        <v>873</v>
      </c>
      <c r="G2366" s="3" t="s">
        <v>62</v>
      </c>
      <c r="H2366" s="2" t="s">
        <v>56</v>
      </c>
      <c r="I2366" s="2" t="s">
        <v>5225</v>
      </c>
      <c r="J2366" s="3" t="str">
        <f>HYPERLINK("https://www.boe.es/gazeta/dias/1831/02/22/pdfs/GMD-1831-23.pdf#page=2","Abrir facsímil")</f>
        <v>Abrir facsímil</v>
      </c>
      <c r="K2366" s="3" t="s">
        <v>58</v>
      </c>
    </row>
    <row r="2367" spans="1:11" ht="42" customHeight="1">
      <c r="A2367" s="2" t="s">
        <v>5226</v>
      </c>
      <c r="B2367" s="2" t="s">
        <v>5226</v>
      </c>
      <c r="C2367" s="2" t="s">
        <v>32</v>
      </c>
      <c r="D2367" s="2" t="s">
        <v>33</v>
      </c>
      <c r="E2367" s="5" t="s">
        <v>872</v>
      </c>
      <c r="F2367" s="3" t="s">
        <v>873</v>
      </c>
      <c r="G2367" s="3" t="s">
        <v>36</v>
      </c>
      <c r="H2367" s="2" t="s">
        <v>56</v>
      </c>
      <c r="I2367" s="2" t="s">
        <v>5227</v>
      </c>
      <c r="J2367" s="3" t="str">
        <f>HYPERLINK("https://www.boe.es/gazeta/dias/1831/02/22/pdfs/GMD-1831-23.pdf#page=1","Abrir facsímil")</f>
        <v>Abrir facsímil</v>
      </c>
      <c r="K2367" s="3" t="s">
        <v>58</v>
      </c>
    </row>
    <row r="2368" spans="1:11" ht="42" customHeight="1">
      <c r="A2368" s="2" t="s">
        <v>5228</v>
      </c>
      <c r="B2368" s="2" t="s">
        <v>5229</v>
      </c>
      <c r="C2368" s="2" t="s">
        <v>51</v>
      </c>
      <c r="D2368" s="2" t="s">
        <v>52</v>
      </c>
      <c r="E2368" s="5" t="s">
        <v>1562</v>
      </c>
      <c r="F2368" s="3" t="s">
        <v>1563</v>
      </c>
      <c r="G2368" s="3" t="s">
        <v>62</v>
      </c>
      <c r="H2368" s="2" t="s">
        <v>22</v>
      </c>
      <c r="I2368" s="2" t="s">
        <v>5230</v>
      </c>
      <c r="J2368" s="3" t="str">
        <f>HYPERLINK("https://www.boe.es/gazeta/dias/1831/05/17/pdfs/GMD-1831-61.pdf#page=2","Abrir facsímil")</f>
        <v>Abrir facsímil</v>
      </c>
      <c r="K2368" s="3" t="s">
        <v>24</v>
      </c>
    </row>
    <row r="2369" spans="1:11" ht="42" customHeight="1">
      <c r="A2369" s="2" t="s">
        <v>5231</v>
      </c>
      <c r="B2369" s="2" t="s">
        <v>5231</v>
      </c>
      <c r="C2369" s="2" t="s">
        <v>32</v>
      </c>
      <c r="D2369" s="2" t="s">
        <v>33</v>
      </c>
      <c r="E2369" s="5" t="s">
        <v>1733</v>
      </c>
      <c r="F2369" s="3" t="s">
        <v>1734</v>
      </c>
      <c r="G2369" s="3" t="s">
        <v>62</v>
      </c>
      <c r="H2369" s="2" t="s">
        <v>56</v>
      </c>
      <c r="I2369" s="2" t="s">
        <v>5232</v>
      </c>
      <c r="J2369" s="3" t="str">
        <f>HYPERLINK("https://www.boe.es/gazeta/dias/1831/06/11/pdfs/GMD-1831-72.pdf#page=2","Abrir facsímil")</f>
        <v>Abrir facsímil</v>
      </c>
      <c r="K2369" s="3" t="s">
        <v>58</v>
      </c>
    </row>
    <row r="2370" spans="1:11" ht="42" customHeight="1">
      <c r="A2370" s="2" t="s">
        <v>5233</v>
      </c>
      <c r="B2370" s="2" t="s">
        <v>5233</v>
      </c>
      <c r="C2370" s="2" t="s">
        <v>32</v>
      </c>
      <c r="D2370" s="2" t="s">
        <v>33</v>
      </c>
      <c r="E2370" s="5" t="s">
        <v>471</v>
      </c>
      <c r="F2370" s="3" t="s">
        <v>472</v>
      </c>
      <c r="G2370" s="3" t="s">
        <v>36</v>
      </c>
      <c r="H2370" s="2" t="s">
        <v>56</v>
      </c>
      <c r="I2370" s="2" t="s">
        <v>5234</v>
      </c>
      <c r="J2370" s="3" t="str">
        <f>HYPERLINK("https://www.boe.es/gazeta/dias/1831/05/12/pdfs/GMD-1831-59.pdf#page=1","Abrir facsímil")</f>
        <v>Abrir facsímil</v>
      </c>
      <c r="K2370" s="3" t="s">
        <v>58</v>
      </c>
    </row>
    <row r="2371" spans="1:11" ht="42" customHeight="1">
      <c r="A2371" s="2" t="s">
        <v>5235</v>
      </c>
      <c r="B2371" s="2" t="s">
        <v>5235</v>
      </c>
      <c r="C2371" s="2" t="s">
        <v>17</v>
      </c>
      <c r="D2371" s="2" t="s">
        <v>18</v>
      </c>
      <c r="E2371" s="5" t="s">
        <v>68</v>
      </c>
      <c r="F2371" s="3" t="s">
        <v>69</v>
      </c>
      <c r="G2371" s="3" t="s">
        <v>62</v>
      </c>
      <c r="H2371" s="2" t="s">
        <v>56</v>
      </c>
      <c r="I2371" s="2" t="s">
        <v>5236</v>
      </c>
      <c r="J2371" s="3" t="str">
        <f>HYPERLINK("https://www.boe.es/gazeta/dias/1831/12/29/pdfs/GMD-1831-161.pdf#page=2","Abrir facsímil")</f>
        <v>Abrir facsímil</v>
      </c>
      <c r="K2371" s="3" t="s">
        <v>58</v>
      </c>
    </row>
    <row r="2372" spans="1:11" ht="42" customHeight="1">
      <c r="A2372" s="2" t="s">
        <v>5237</v>
      </c>
      <c r="B2372" s="2" t="s">
        <v>5238</v>
      </c>
      <c r="C2372" s="2" t="s">
        <v>32</v>
      </c>
      <c r="D2372" s="2" t="s">
        <v>33</v>
      </c>
      <c r="E2372" s="5" t="s">
        <v>322</v>
      </c>
      <c r="F2372" s="3" t="s">
        <v>323</v>
      </c>
      <c r="G2372" s="3" t="s">
        <v>324</v>
      </c>
      <c r="H2372" s="2" t="s">
        <v>22</v>
      </c>
      <c r="I2372" s="2" t="s">
        <v>5239</v>
      </c>
      <c r="J2372" s="3" t="str">
        <f>HYPERLINK("https://www.boe.es/gazeta/dias/1831/07/16/pdfs/GMD-1831-87.pdf#page=3","Abrir facsímil")</f>
        <v>Abrir facsímil</v>
      </c>
      <c r="K2372" s="3" t="s">
        <v>24</v>
      </c>
    </row>
    <row r="2373" spans="1:11" ht="42" customHeight="1">
      <c r="A2373" s="2" t="s">
        <v>5240</v>
      </c>
      <c r="B2373" s="2" t="s">
        <v>5240</v>
      </c>
      <c r="C2373" s="2" t="s">
        <v>32</v>
      </c>
      <c r="D2373" s="2" t="s">
        <v>33</v>
      </c>
      <c r="E2373" s="5" t="s">
        <v>447</v>
      </c>
      <c r="F2373" s="3" t="s">
        <v>448</v>
      </c>
      <c r="G2373" s="3" t="s">
        <v>62</v>
      </c>
      <c r="H2373" s="2" t="s">
        <v>56</v>
      </c>
      <c r="I2373" s="2" t="s">
        <v>5241</v>
      </c>
      <c r="J2373" s="3" t="str">
        <f>HYPERLINK("https://www.boe.es/gazeta/dias/1831/08/16/pdfs/GMD-1831-100.pdf#page=2","Abrir facsímil")</f>
        <v>Abrir facsímil</v>
      </c>
      <c r="K2373" s="3" t="s">
        <v>58</v>
      </c>
    </row>
    <row r="2374" spans="1:11" ht="42" customHeight="1">
      <c r="A2374" s="2" t="s">
        <v>5242</v>
      </c>
      <c r="B2374" s="2" t="s">
        <v>5242</v>
      </c>
      <c r="C2374" s="2" t="s">
        <v>51</v>
      </c>
      <c r="D2374" s="2" t="s">
        <v>52</v>
      </c>
      <c r="E2374" s="5" t="s">
        <v>1020</v>
      </c>
      <c r="F2374" s="3" t="s">
        <v>1021</v>
      </c>
      <c r="G2374" s="3" t="s">
        <v>55</v>
      </c>
      <c r="H2374" s="2" t="s">
        <v>56</v>
      </c>
      <c r="I2374" s="2" t="s">
        <v>5243</v>
      </c>
      <c r="J2374" s="3" t="str">
        <f>HYPERLINK("https://www.boe.es/gazeta/dias/1831/12/20/pdfs/GMD-1831-157.pdf#page=3","Abrir facsímil")</f>
        <v>Abrir facsímil</v>
      </c>
      <c r="K2374" s="3" t="s">
        <v>58</v>
      </c>
    </row>
    <row r="2375" spans="1:11" ht="42" customHeight="1">
      <c r="A2375" s="2" t="s">
        <v>5244</v>
      </c>
      <c r="B2375" s="2" t="s">
        <v>5245</v>
      </c>
      <c r="C2375" s="2" t="s">
        <v>17</v>
      </c>
      <c r="D2375" s="2" t="s">
        <v>18</v>
      </c>
      <c r="E2375" s="5" t="s">
        <v>374</v>
      </c>
      <c r="F2375" s="3" t="s">
        <v>375</v>
      </c>
      <c r="G2375" s="3" t="s">
        <v>131</v>
      </c>
      <c r="H2375" s="2" t="s">
        <v>22</v>
      </c>
      <c r="I2375" s="2" t="s">
        <v>5246</v>
      </c>
      <c r="J2375" s="3" t="str">
        <f>HYPERLINK("https://www.boe.es/gazeta/dias/1831/10/11/pdfs/GMD-1831-125.pdf#page=6","Abrir facsímil")</f>
        <v>Abrir facsímil</v>
      </c>
      <c r="K2375" s="3" t="s">
        <v>24</v>
      </c>
    </row>
    <row r="2376" spans="1:11" ht="42" customHeight="1">
      <c r="A2376" s="2" t="s">
        <v>5247</v>
      </c>
      <c r="B2376" s="2" t="s">
        <v>5248</v>
      </c>
      <c r="C2376" s="2" t="s">
        <v>32</v>
      </c>
      <c r="D2376" s="2" t="s">
        <v>33</v>
      </c>
      <c r="E2376" s="5" t="s">
        <v>322</v>
      </c>
      <c r="F2376" s="3" t="s">
        <v>323</v>
      </c>
      <c r="G2376" s="3" t="s">
        <v>324</v>
      </c>
      <c r="H2376" s="2" t="s">
        <v>56</v>
      </c>
      <c r="I2376" s="2" t="s">
        <v>5249</v>
      </c>
      <c r="J2376" s="3" t="str">
        <f>HYPERLINK("https://www.boe.es/gazeta/dias/1831/07/16/pdfs/GMD-1831-87.pdf#page=3","Abrir facsímil")</f>
        <v>Abrir facsímil</v>
      </c>
      <c r="K2376" s="3" t="s">
        <v>58</v>
      </c>
    </row>
    <row r="2377" spans="1:11" ht="42" customHeight="1">
      <c r="A2377" s="2" t="s">
        <v>5250</v>
      </c>
      <c r="B2377" s="2" t="s">
        <v>5251</v>
      </c>
      <c r="C2377" s="2" t="s">
        <v>17</v>
      </c>
      <c r="D2377" s="2" t="s">
        <v>18</v>
      </c>
      <c r="E2377" s="5" t="s">
        <v>3190</v>
      </c>
      <c r="F2377" s="3" t="s">
        <v>3191</v>
      </c>
      <c r="G2377" s="3" t="s">
        <v>21</v>
      </c>
      <c r="H2377" s="2" t="s">
        <v>22</v>
      </c>
      <c r="I2377" s="2" t="s">
        <v>5252</v>
      </c>
      <c r="J2377" s="3" t="str">
        <f>HYPERLINK("https://www.boe.es/gazeta/dias/1831/02/17/pdfs/GMD-1831-21.pdf#page=4","Abrir facsímil")</f>
        <v>Abrir facsímil</v>
      </c>
      <c r="K2377" s="3" t="s">
        <v>24</v>
      </c>
    </row>
    <row r="2378" spans="1:11" ht="42" customHeight="1">
      <c r="A2378" s="2" t="s">
        <v>5253</v>
      </c>
      <c r="B2378" s="2" t="s">
        <v>5254</v>
      </c>
      <c r="C2378" s="2" t="s">
        <v>32</v>
      </c>
      <c r="D2378" s="2" t="s">
        <v>33</v>
      </c>
      <c r="E2378" s="5" t="s">
        <v>1404</v>
      </c>
      <c r="F2378" s="3" t="s">
        <v>1405</v>
      </c>
      <c r="G2378" s="3" t="s">
        <v>21</v>
      </c>
      <c r="H2378" s="2" t="s">
        <v>22</v>
      </c>
      <c r="I2378" s="2" t="s">
        <v>5255</v>
      </c>
      <c r="J2378" s="3" t="str">
        <f>HYPERLINK("https://www.boe.es/gazeta/dias/1831/08/02/pdfs/GMD-1831-94.pdf#page=4","Abrir facsímil")</f>
        <v>Abrir facsímil</v>
      </c>
      <c r="K2378" s="3" t="s">
        <v>24</v>
      </c>
    </row>
    <row r="2379" spans="1:11" ht="42" customHeight="1">
      <c r="A2379" s="2" t="s">
        <v>5256</v>
      </c>
      <c r="B2379" s="2" t="s">
        <v>5256</v>
      </c>
      <c r="C2379" s="2" t="s">
        <v>32</v>
      </c>
      <c r="D2379" s="2" t="s">
        <v>33</v>
      </c>
      <c r="E2379" s="5" t="s">
        <v>822</v>
      </c>
      <c r="F2379" s="3" t="s">
        <v>823</v>
      </c>
      <c r="G2379" s="3" t="s">
        <v>36</v>
      </c>
      <c r="H2379" s="2" t="s">
        <v>56</v>
      </c>
      <c r="I2379" s="2" t="s">
        <v>5257</v>
      </c>
      <c r="J2379" s="3" t="str">
        <f>HYPERLINK("https://www.boe.es/gazeta/dias/1831/09/08/pdfs/GMD-1831-111.pdf#page=1","Abrir facsímil")</f>
        <v>Abrir facsímil</v>
      </c>
      <c r="K2379" s="3" t="s">
        <v>58</v>
      </c>
    </row>
    <row r="2380" spans="1:11" ht="42" customHeight="1">
      <c r="A2380" s="2" t="s">
        <v>5258</v>
      </c>
      <c r="B2380" s="2" t="s">
        <v>5259</v>
      </c>
      <c r="C2380" s="2" t="s">
        <v>17</v>
      </c>
      <c r="D2380" s="2" t="s">
        <v>18</v>
      </c>
      <c r="E2380" s="5" t="s">
        <v>178</v>
      </c>
      <c r="F2380" s="3" t="s">
        <v>179</v>
      </c>
      <c r="G2380" s="3" t="s">
        <v>4323</v>
      </c>
      <c r="H2380" s="2" t="s">
        <v>56</v>
      </c>
      <c r="I2380" s="2" t="s">
        <v>5260</v>
      </c>
      <c r="J2380" s="3" t="str">
        <f>HYPERLINK("https://www.boe.es/gazeta/dias/1831/08/18/pdfs/GMD-1831-101.pdf#page=4","Abrir facsímil")</f>
        <v>Abrir facsímil</v>
      </c>
      <c r="K2380" s="3" t="s">
        <v>58</v>
      </c>
    </row>
    <row r="2381" spans="1:11" ht="42" customHeight="1">
      <c r="A2381" s="2" t="s">
        <v>5261</v>
      </c>
      <c r="B2381" s="2" t="s">
        <v>5262</v>
      </c>
      <c r="C2381" s="2" t="s">
        <v>67</v>
      </c>
      <c r="D2381" s="2" t="s">
        <v>18</v>
      </c>
      <c r="E2381" s="5" t="s">
        <v>845</v>
      </c>
      <c r="F2381" s="3" t="s">
        <v>846</v>
      </c>
      <c r="G2381" s="3" t="s">
        <v>847</v>
      </c>
      <c r="H2381" s="2" t="s">
        <v>22</v>
      </c>
      <c r="I2381" s="2" t="s">
        <v>5263</v>
      </c>
      <c r="J2381" s="3" t="str">
        <f>HYPERLINK("https://www.boe.es/gazeta/dias/1831/07/12/pdfs/GMD-1831-85.pdf#page=4","Abrir facsímil")</f>
        <v>Abrir facsímil</v>
      </c>
      <c r="K2381" s="3" t="s">
        <v>24</v>
      </c>
    </row>
    <row r="2382" spans="1:11" ht="42" customHeight="1">
      <c r="A2382" s="2" t="s">
        <v>5264</v>
      </c>
      <c r="B2382" s="2" t="s">
        <v>5264</v>
      </c>
      <c r="C2382" s="2" t="s">
        <v>17</v>
      </c>
      <c r="D2382" s="2" t="s">
        <v>18</v>
      </c>
      <c r="E2382" s="5" t="s">
        <v>151</v>
      </c>
      <c r="F2382" s="3" t="s">
        <v>152</v>
      </c>
      <c r="G2382" s="3" t="s">
        <v>791</v>
      </c>
      <c r="H2382" s="2" t="s">
        <v>56</v>
      </c>
      <c r="I2382" s="2" t="s">
        <v>5265</v>
      </c>
      <c r="J2382" s="3" t="str">
        <f>HYPERLINK("https://www.boe.es/gazeta/dias/1831/06/14/pdfs/GMD-1831-73.pdf#page=2","Abrir facsímil")</f>
        <v>Abrir facsímil</v>
      </c>
      <c r="K2382" s="3" t="s">
        <v>58</v>
      </c>
    </row>
    <row r="2383" spans="1:11" ht="42" customHeight="1">
      <c r="A2383" s="2" t="s">
        <v>5266</v>
      </c>
      <c r="B2383" s="2" t="s">
        <v>5267</v>
      </c>
      <c r="C2383" s="2" t="s">
        <v>655</v>
      </c>
      <c r="D2383" s="2" t="s">
        <v>18</v>
      </c>
      <c r="E2383" s="5" t="s">
        <v>845</v>
      </c>
      <c r="F2383" s="3" t="s">
        <v>846</v>
      </c>
      <c r="G2383" s="3" t="s">
        <v>847</v>
      </c>
      <c r="H2383" s="2" t="s">
        <v>56</v>
      </c>
      <c r="I2383" s="2" t="s">
        <v>5268</v>
      </c>
      <c r="J2383" s="3" t="str">
        <f>HYPERLINK("https://www.boe.es/gazeta/dias/1831/07/12/pdfs/GMD-1831-85.pdf#page=4","Abrir facsímil")</f>
        <v>Abrir facsímil</v>
      </c>
      <c r="K2383" s="3" t="s">
        <v>58</v>
      </c>
    </row>
    <row r="2384" spans="1:11" ht="42" customHeight="1">
      <c r="A2384" s="2" t="s">
        <v>5269</v>
      </c>
      <c r="B2384" s="2" t="s">
        <v>5270</v>
      </c>
      <c r="C2384" s="2" t="s">
        <v>32</v>
      </c>
      <c r="D2384" s="2" t="s">
        <v>33</v>
      </c>
      <c r="E2384" s="5" t="s">
        <v>429</v>
      </c>
      <c r="F2384" s="3" t="s">
        <v>430</v>
      </c>
      <c r="G2384" s="3" t="s">
        <v>55</v>
      </c>
      <c r="H2384" s="2" t="s">
        <v>56</v>
      </c>
      <c r="I2384" s="2" t="s">
        <v>5271</v>
      </c>
      <c r="J2384" s="3" t="str">
        <f>HYPERLINK("https://www.boe.es/gazeta/dias/1831/05/07/pdfs/GMD-1831-57.pdf#page=3","Abrir facsímil")</f>
        <v>Abrir facsímil</v>
      </c>
      <c r="K2384" s="3" t="s">
        <v>58</v>
      </c>
    </row>
    <row r="2385" spans="1:11" ht="42" customHeight="1">
      <c r="A2385" s="2" t="s">
        <v>5272</v>
      </c>
      <c r="B2385" s="2" t="s">
        <v>5273</v>
      </c>
      <c r="C2385" s="2" t="s">
        <v>51</v>
      </c>
      <c r="D2385" s="2" t="s">
        <v>52</v>
      </c>
      <c r="E2385" s="5" t="s">
        <v>1230</v>
      </c>
      <c r="F2385" s="3" t="s">
        <v>1231</v>
      </c>
      <c r="G2385" s="3" t="s">
        <v>36</v>
      </c>
      <c r="H2385" s="2" t="s">
        <v>56</v>
      </c>
      <c r="I2385" s="2" t="s">
        <v>5274</v>
      </c>
      <c r="J2385" s="3" t="str">
        <f>HYPERLINK("https://www.boe.es/gazeta/dias/1831/11/10/pdfs/GMD-1831-138.pdf#page=1","Abrir facsímil")</f>
        <v>Abrir facsímil</v>
      </c>
      <c r="K2385" s="3" t="s">
        <v>58</v>
      </c>
    </row>
    <row r="2386" spans="1:11" ht="42" customHeight="1">
      <c r="A2386" s="2" t="s">
        <v>5275</v>
      </c>
      <c r="B2386" s="2" t="s">
        <v>5276</v>
      </c>
      <c r="C2386" s="2" t="s">
        <v>32</v>
      </c>
      <c r="D2386" s="2" t="s">
        <v>33</v>
      </c>
      <c r="E2386" s="5" t="s">
        <v>643</v>
      </c>
      <c r="F2386" s="3" t="s">
        <v>644</v>
      </c>
      <c r="G2386" s="3" t="s">
        <v>55</v>
      </c>
      <c r="H2386" s="2" t="s">
        <v>56</v>
      </c>
      <c r="I2386" s="2" t="s">
        <v>5277</v>
      </c>
      <c r="J2386" s="3" t="str">
        <f>HYPERLINK("https://www.boe.es/gazeta/dias/1831/05/05/pdfs/GMD-1831-56.pdf#page=3","Abrir facsímil")</f>
        <v>Abrir facsímil</v>
      </c>
      <c r="K2386" s="3" t="s">
        <v>58</v>
      </c>
    </row>
    <row r="2387" spans="1:11" ht="42" customHeight="1">
      <c r="A2387" s="2" t="s">
        <v>5278</v>
      </c>
      <c r="B2387" s="2" t="s">
        <v>5279</v>
      </c>
      <c r="C2387" s="2" t="s">
        <v>655</v>
      </c>
      <c r="D2387" s="2" t="s">
        <v>18</v>
      </c>
      <c r="E2387" s="5" t="s">
        <v>88</v>
      </c>
      <c r="F2387" s="3" t="s">
        <v>89</v>
      </c>
      <c r="G2387" s="3" t="s">
        <v>131</v>
      </c>
      <c r="H2387" s="2" t="s">
        <v>56</v>
      </c>
      <c r="I2387" s="2" t="s">
        <v>5280</v>
      </c>
      <c r="J2387" s="3" t="str">
        <f>HYPERLINK("https://www.boe.es/gazeta/dias/1831/10/01/pdfs/GMD-1831-121.pdf#page=6","Abrir facsímil")</f>
        <v>Abrir facsímil</v>
      </c>
      <c r="K2387" s="3" t="s">
        <v>58</v>
      </c>
    </row>
    <row r="2388" spans="1:11" ht="42" customHeight="1">
      <c r="A2388" s="2" t="s">
        <v>5281</v>
      </c>
      <c r="B2388" s="2" t="s">
        <v>5282</v>
      </c>
      <c r="C2388" s="2" t="s">
        <v>51</v>
      </c>
      <c r="D2388" s="2" t="s">
        <v>52</v>
      </c>
      <c r="E2388" s="5" t="s">
        <v>374</v>
      </c>
      <c r="F2388" s="3" t="s">
        <v>375</v>
      </c>
      <c r="G2388" s="3" t="s">
        <v>131</v>
      </c>
      <c r="H2388" s="2" t="s">
        <v>56</v>
      </c>
      <c r="I2388" s="2" t="s">
        <v>5283</v>
      </c>
      <c r="J2388" s="3" t="str">
        <f>HYPERLINK("https://www.boe.es/gazeta/dias/1831/10/11/pdfs/GMD-1831-125.pdf#page=6","Abrir facsímil")</f>
        <v>Abrir facsímil</v>
      </c>
      <c r="K2388" s="3" t="s">
        <v>58</v>
      </c>
    </row>
    <row r="2389" spans="1:11" ht="42" customHeight="1">
      <c r="A2389" s="2" t="s">
        <v>5284</v>
      </c>
      <c r="B2389" s="2" t="s">
        <v>5285</v>
      </c>
      <c r="C2389" s="2" t="s">
        <v>17</v>
      </c>
      <c r="D2389" s="2" t="s">
        <v>18</v>
      </c>
      <c r="E2389" s="5" t="s">
        <v>822</v>
      </c>
      <c r="F2389" s="3" t="s">
        <v>823</v>
      </c>
      <c r="G2389" s="3" t="s">
        <v>21</v>
      </c>
      <c r="H2389" s="2" t="s">
        <v>56</v>
      </c>
      <c r="I2389" s="2" t="s">
        <v>5286</v>
      </c>
      <c r="J2389" s="3" t="str">
        <f>HYPERLINK("https://www.boe.es/gazeta/dias/1831/09/08/pdfs/GMD-1831-111.pdf#page=4","Abrir facsímil")</f>
        <v>Abrir facsímil</v>
      </c>
      <c r="K2389" s="3" t="s">
        <v>58</v>
      </c>
    </row>
    <row r="2390" spans="1:11" ht="42" customHeight="1">
      <c r="A2390" s="2" t="s">
        <v>5287</v>
      </c>
      <c r="B2390" s="2" t="s">
        <v>5287</v>
      </c>
      <c r="C2390" s="2" t="s">
        <v>157</v>
      </c>
      <c r="D2390" s="2" t="s">
        <v>18</v>
      </c>
      <c r="E2390" s="5" t="s">
        <v>374</v>
      </c>
      <c r="F2390" s="3" t="s">
        <v>375</v>
      </c>
      <c r="G2390" s="3" t="s">
        <v>21</v>
      </c>
      <c r="H2390" s="2" t="s">
        <v>56</v>
      </c>
      <c r="I2390" s="2" t="s">
        <v>5288</v>
      </c>
      <c r="J2390" s="3" t="str">
        <f>HYPERLINK("https://www.boe.es/gazeta/dias/1831/10/11/pdfs/GMD-1831-125.pdf#page=4","Abrir facsímil")</f>
        <v>Abrir facsímil</v>
      </c>
      <c r="K2390" s="3" t="s">
        <v>58</v>
      </c>
    </row>
    <row r="2391" spans="1:11" ht="42" customHeight="1">
      <c r="A2391" s="2" t="s">
        <v>5289</v>
      </c>
      <c r="B2391" s="2" t="s">
        <v>5289</v>
      </c>
      <c r="C2391" s="2" t="s">
        <v>32</v>
      </c>
      <c r="D2391" s="2" t="s">
        <v>33</v>
      </c>
      <c r="E2391" s="5" t="s">
        <v>342</v>
      </c>
      <c r="F2391" s="3" t="s">
        <v>343</v>
      </c>
      <c r="G2391" s="3" t="s">
        <v>62</v>
      </c>
      <c r="H2391" s="2" t="s">
        <v>56</v>
      </c>
      <c r="I2391" s="2" t="s">
        <v>5290</v>
      </c>
      <c r="J2391" s="3" t="str">
        <f>HYPERLINK("https://www.boe.es/gazeta/dias/1831/11/05/pdfs/GMD-1831-136.pdf#page=2","Abrir facsímil")</f>
        <v>Abrir facsímil</v>
      </c>
      <c r="K2391" s="3" t="s">
        <v>58</v>
      </c>
    </row>
    <row r="2392" spans="1:11" ht="42" customHeight="1">
      <c r="A2392" s="2" t="s">
        <v>5291</v>
      </c>
      <c r="B2392" s="2" t="s">
        <v>5291</v>
      </c>
      <c r="C2392" s="2" t="s">
        <v>51</v>
      </c>
      <c r="D2392" s="2" t="s">
        <v>52</v>
      </c>
      <c r="E2392" s="5" t="s">
        <v>1230</v>
      </c>
      <c r="F2392" s="3" t="s">
        <v>1231</v>
      </c>
      <c r="G2392" s="3" t="s">
        <v>62</v>
      </c>
      <c r="H2392" s="2" t="s">
        <v>56</v>
      </c>
      <c r="I2392" s="2" t="s">
        <v>5292</v>
      </c>
      <c r="J2392" s="3" t="str">
        <f>HYPERLINK("https://www.boe.es/gazeta/dias/1831/11/10/pdfs/GMD-1831-138.pdf#page=2","Abrir facsímil")</f>
        <v>Abrir facsímil</v>
      </c>
      <c r="K2392" s="3" t="s">
        <v>58</v>
      </c>
    </row>
    <row r="2393" spans="1:11" ht="42" customHeight="1">
      <c r="A2393" s="2" t="s">
        <v>5293</v>
      </c>
      <c r="B2393" s="2" t="s">
        <v>5293</v>
      </c>
      <c r="C2393" s="2" t="s">
        <v>32</v>
      </c>
      <c r="D2393" s="2" t="s">
        <v>33</v>
      </c>
      <c r="E2393" s="5" t="s">
        <v>3190</v>
      </c>
      <c r="F2393" s="3" t="s">
        <v>3191</v>
      </c>
      <c r="G2393" s="3" t="s">
        <v>62</v>
      </c>
      <c r="H2393" s="2" t="s">
        <v>56</v>
      </c>
      <c r="I2393" s="2" t="s">
        <v>5294</v>
      </c>
      <c r="J2393" s="3" t="str">
        <f>HYPERLINK("https://www.boe.es/gazeta/dias/1831/02/17/pdfs/GMD-1831-21.pdf#page=2","Abrir facsímil")</f>
        <v>Abrir facsímil</v>
      </c>
      <c r="K2393" s="3" t="s">
        <v>58</v>
      </c>
    </row>
    <row r="2394" spans="1:11" ht="42" customHeight="1">
      <c r="A2394" s="2" t="s">
        <v>5293</v>
      </c>
      <c r="B2394" s="2" t="s">
        <v>5293</v>
      </c>
      <c r="C2394" s="2" t="s">
        <v>51</v>
      </c>
      <c r="D2394" s="2" t="s">
        <v>52</v>
      </c>
      <c r="E2394" s="5" t="s">
        <v>593</v>
      </c>
      <c r="F2394" s="3" t="s">
        <v>594</v>
      </c>
      <c r="G2394" s="3" t="s">
        <v>131</v>
      </c>
      <c r="H2394" s="2" t="s">
        <v>56</v>
      </c>
      <c r="I2394" s="2" t="s">
        <v>5295</v>
      </c>
      <c r="J2394" s="3" t="str">
        <f>HYPERLINK("https://www.boe.es/gazeta/dias/1831/04/09/pdfs/GMD-1831-45.pdf#page=6","Abrir facsímil")</f>
        <v>Abrir facsímil</v>
      </c>
      <c r="K2394" s="3" t="s">
        <v>58</v>
      </c>
    </row>
    <row r="2395" spans="1:11" ht="42" customHeight="1">
      <c r="A2395" s="2" t="s">
        <v>5293</v>
      </c>
      <c r="B2395" s="2" t="s">
        <v>5293</v>
      </c>
      <c r="C2395" s="2" t="s">
        <v>51</v>
      </c>
      <c r="D2395" s="2" t="s">
        <v>52</v>
      </c>
      <c r="E2395" s="5" t="s">
        <v>997</v>
      </c>
      <c r="F2395" s="3" t="s">
        <v>998</v>
      </c>
      <c r="G2395" s="3" t="s">
        <v>55</v>
      </c>
      <c r="H2395" s="2" t="s">
        <v>56</v>
      </c>
      <c r="I2395" s="2" t="s">
        <v>5296</v>
      </c>
      <c r="J2395" s="3" t="str">
        <f>HYPERLINK("https://www.boe.es/gazeta/dias/1831/04/14/pdfs/GMD-1831-47.pdf#page=3","Abrir facsímil")</f>
        <v>Abrir facsímil</v>
      </c>
      <c r="K2395" s="3" t="s">
        <v>58</v>
      </c>
    </row>
    <row r="2396" spans="1:11" ht="42" customHeight="1">
      <c r="A2396" s="2" t="s">
        <v>5293</v>
      </c>
      <c r="B2396" s="2" t="s">
        <v>5293</v>
      </c>
      <c r="C2396" s="2" t="s">
        <v>51</v>
      </c>
      <c r="D2396" s="2" t="s">
        <v>52</v>
      </c>
      <c r="E2396" s="5" t="s">
        <v>158</v>
      </c>
      <c r="F2396" s="3" t="s">
        <v>159</v>
      </c>
      <c r="G2396" s="3" t="s">
        <v>21</v>
      </c>
      <c r="H2396" s="2" t="s">
        <v>56</v>
      </c>
      <c r="I2396" s="2" t="s">
        <v>5297</v>
      </c>
      <c r="J2396" s="3" t="str">
        <f>HYPERLINK("https://www.boe.es/gazeta/dias/1831/08/27/pdfs/GMD-1831-105.pdf#page=4","Abrir facsímil")</f>
        <v>Abrir facsímil</v>
      </c>
      <c r="K2396" s="3" t="s">
        <v>58</v>
      </c>
    </row>
    <row r="2397" spans="1:11" ht="42" customHeight="1">
      <c r="A2397" s="2" t="s">
        <v>5293</v>
      </c>
      <c r="B2397" s="2" t="s">
        <v>5293</v>
      </c>
      <c r="C2397" s="2" t="s">
        <v>51</v>
      </c>
      <c r="D2397" s="2" t="s">
        <v>52</v>
      </c>
      <c r="E2397" s="5" t="s">
        <v>46</v>
      </c>
      <c r="F2397" s="3" t="s">
        <v>47</v>
      </c>
      <c r="G2397" s="3" t="s">
        <v>55</v>
      </c>
      <c r="H2397" s="2" t="s">
        <v>56</v>
      </c>
      <c r="I2397" s="2" t="s">
        <v>5298</v>
      </c>
      <c r="J2397" s="3" t="str">
        <f>HYPERLINK("https://www.boe.es/gazeta/dias/1831/09/01/pdfs/GMD-1831-107.pdf#page=3","Abrir facsímil")</f>
        <v>Abrir facsímil</v>
      </c>
      <c r="K2397" s="3" t="s">
        <v>58</v>
      </c>
    </row>
    <row r="2398" spans="1:11" ht="42" customHeight="1">
      <c r="A2398" s="2" t="s">
        <v>5293</v>
      </c>
      <c r="B2398" s="2" t="s">
        <v>5293</v>
      </c>
      <c r="C2398" s="2" t="s">
        <v>32</v>
      </c>
      <c r="D2398" s="2" t="s">
        <v>33</v>
      </c>
      <c r="E2398" s="5" t="s">
        <v>526</v>
      </c>
      <c r="F2398" s="3" t="s">
        <v>527</v>
      </c>
      <c r="G2398" s="3" t="s">
        <v>76</v>
      </c>
      <c r="H2398" s="2" t="s">
        <v>56</v>
      </c>
      <c r="I2398" s="2" t="s">
        <v>5299</v>
      </c>
      <c r="J2398" s="3" t="str">
        <f>HYPERLINK("https://www.boe.es/gazeta/dias/1831/09/29/pdfs/GMD-1831-120.pdf#page=5","Abrir facsímil")</f>
        <v>Abrir facsímil</v>
      </c>
      <c r="K2398" s="3" t="s">
        <v>58</v>
      </c>
    </row>
    <row r="2399" spans="1:11" ht="42" customHeight="1">
      <c r="A2399" s="2" t="s">
        <v>5293</v>
      </c>
      <c r="B2399" s="2" t="s">
        <v>5293</v>
      </c>
      <c r="C2399" s="2" t="s">
        <v>51</v>
      </c>
      <c r="D2399" s="2" t="s">
        <v>52</v>
      </c>
      <c r="E2399" s="5" t="s">
        <v>91</v>
      </c>
      <c r="F2399" s="3" t="s">
        <v>92</v>
      </c>
      <c r="G2399" s="3" t="s">
        <v>76</v>
      </c>
      <c r="H2399" s="2" t="s">
        <v>56</v>
      </c>
      <c r="I2399" s="2" t="s">
        <v>5300</v>
      </c>
      <c r="J2399" s="3" t="str">
        <f>HYPERLINK("https://www.boe.es/gazeta/dias/1831/10/06/pdfs/GMD-1831-123.pdf#page=5","Abrir facsímil")</f>
        <v>Abrir facsímil</v>
      </c>
      <c r="K2399" s="3" t="s">
        <v>58</v>
      </c>
    </row>
    <row r="2400" spans="1:11" ht="42" customHeight="1">
      <c r="A2400" s="2" t="s">
        <v>5293</v>
      </c>
      <c r="B2400" s="2" t="s">
        <v>5293</v>
      </c>
      <c r="C2400" s="2" t="s">
        <v>32</v>
      </c>
      <c r="D2400" s="2" t="s">
        <v>33</v>
      </c>
      <c r="E2400" s="5" t="s">
        <v>374</v>
      </c>
      <c r="F2400" s="3" t="s">
        <v>375</v>
      </c>
      <c r="G2400" s="3" t="s">
        <v>55</v>
      </c>
      <c r="H2400" s="2" t="s">
        <v>56</v>
      </c>
      <c r="I2400" s="2" t="s">
        <v>5301</v>
      </c>
      <c r="J2400" s="3" t="str">
        <f>HYPERLINK("https://www.boe.es/gazeta/dias/1831/10/11/pdfs/GMD-1831-125.pdf#page=3","Abrir facsímil")</f>
        <v>Abrir facsímil</v>
      </c>
      <c r="K2400" s="3" t="s">
        <v>58</v>
      </c>
    </row>
    <row r="2401" spans="1:11" ht="42" customHeight="1">
      <c r="A2401" s="2" t="s">
        <v>5293</v>
      </c>
      <c r="B2401" s="2" t="s">
        <v>5293</v>
      </c>
      <c r="C2401" s="2" t="s">
        <v>17</v>
      </c>
      <c r="D2401" s="2" t="s">
        <v>18</v>
      </c>
      <c r="E2401" s="5" t="s">
        <v>400</v>
      </c>
      <c r="F2401" s="3" t="s">
        <v>401</v>
      </c>
      <c r="G2401" s="3" t="s">
        <v>36</v>
      </c>
      <c r="H2401" s="2" t="s">
        <v>56</v>
      </c>
      <c r="I2401" s="2" t="s">
        <v>5302</v>
      </c>
      <c r="J2401" s="3" t="str">
        <f>HYPERLINK("https://www.boe.es/gazeta/dias/1831/11/01/pdfs/GMD-1831-134.pdf#page=1","Abrir facsímil")</f>
        <v>Abrir facsímil</v>
      </c>
      <c r="K2401" s="3" t="s">
        <v>58</v>
      </c>
    </row>
    <row r="2402" spans="1:11" ht="42" customHeight="1">
      <c r="A2402" s="2" t="s">
        <v>5293</v>
      </c>
      <c r="B2402" s="2" t="s">
        <v>5293</v>
      </c>
      <c r="C2402" s="2" t="s">
        <v>51</v>
      </c>
      <c r="D2402" s="2" t="s">
        <v>52</v>
      </c>
      <c r="E2402" s="5" t="s">
        <v>400</v>
      </c>
      <c r="F2402" s="3" t="s">
        <v>401</v>
      </c>
      <c r="G2402" s="3" t="s">
        <v>62</v>
      </c>
      <c r="H2402" s="2" t="s">
        <v>56</v>
      </c>
      <c r="I2402" s="2" t="s">
        <v>5303</v>
      </c>
      <c r="J2402" s="3" t="str">
        <f>HYPERLINK("https://www.boe.es/gazeta/dias/1831/11/01/pdfs/GMD-1831-134.pdf#page=2","Abrir facsímil")</f>
        <v>Abrir facsímil</v>
      </c>
      <c r="K2402" s="3" t="s">
        <v>58</v>
      </c>
    </row>
    <row r="2403" spans="1:11" ht="42" customHeight="1">
      <c r="A2403" s="2" t="s">
        <v>5293</v>
      </c>
      <c r="B2403" s="2" t="s">
        <v>5293</v>
      </c>
      <c r="C2403" s="2" t="s">
        <v>17</v>
      </c>
      <c r="D2403" s="2" t="s">
        <v>18</v>
      </c>
      <c r="E2403" s="5" t="s">
        <v>34</v>
      </c>
      <c r="F2403" s="3" t="s">
        <v>35</v>
      </c>
      <c r="G2403" s="3" t="s">
        <v>76</v>
      </c>
      <c r="H2403" s="2" t="s">
        <v>56</v>
      </c>
      <c r="I2403" s="2" t="s">
        <v>5304</v>
      </c>
      <c r="J2403" s="3" t="str">
        <f>HYPERLINK("https://www.boe.es/gazeta/dias/1831/11/19/pdfs/GMD-1831-142.pdf#page=5","Abrir facsímil")</f>
        <v>Abrir facsímil</v>
      </c>
      <c r="K2403" s="3" t="s">
        <v>58</v>
      </c>
    </row>
    <row r="2404" spans="1:11" ht="42" customHeight="1">
      <c r="A2404" s="2" t="s">
        <v>5293</v>
      </c>
      <c r="B2404" s="2" t="s">
        <v>5293</v>
      </c>
      <c r="C2404" s="2" t="s">
        <v>32</v>
      </c>
      <c r="D2404" s="2" t="s">
        <v>33</v>
      </c>
      <c r="E2404" s="5" t="s">
        <v>297</v>
      </c>
      <c r="F2404" s="3" t="s">
        <v>298</v>
      </c>
      <c r="G2404" s="3" t="s">
        <v>55</v>
      </c>
      <c r="H2404" s="2" t="s">
        <v>56</v>
      </c>
      <c r="I2404" s="2" t="s">
        <v>5305</v>
      </c>
      <c r="J2404" s="3" t="str">
        <f>HYPERLINK("https://www.boe.es/gazeta/dias/1831/11/24/pdfs/GMD-1831-144.pdf#page=3","Abrir facsímil")</f>
        <v>Abrir facsímil</v>
      </c>
      <c r="K2404" s="3" t="s">
        <v>58</v>
      </c>
    </row>
    <row r="2405" spans="1:11" ht="42" customHeight="1">
      <c r="A2405" s="2" t="s">
        <v>5293</v>
      </c>
      <c r="B2405" s="2" t="s">
        <v>5293</v>
      </c>
      <c r="C2405" s="2" t="s">
        <v>32</v>
      </c>
      <c r="D2405" s="2" t="s">
        <v>33</v>
      </c>
      <c r="E2405" s="5" t="s">
        <v>1758</v>
      </c>
      <c r="F2405" s="3" t="s">
        <v>1759</v>
      </c>
      <c r="G2405" s="3" t="s">
        <v>62</v>
      </c>
      <c r="H2405" s="2" t="s">
        <v>56</v>
      </c>
      <c r="I2405" s="2" t="s">
        <v>5306</v>
      </c>
      <c r="J2405" s="3" t="str">
        <f>HYPERLINK("https://www.boe.es/gazeta/dias/1831/12/06/pdfs/GMD-1831-149.pdf#page=2","Abrir facsímil")</f>
        <v>Abrir facsímil</v>
      </c>
      <c r="K2405" s="3" t="s">
        <v>58</v>
      </c>
    </row>
    <row r="2406" spans="1:11" ht="42" customHeight="1">
      <c r="A2406" s="2" t="s">
        <v>5293</v>
      </c>
      <c r="B2406" s="2" t="s">
        <v>5293</v>
      </c>
      <c r="C2406" s="2" t="s">
        <v>51</v>
      </c>
      <c r="D2406" s="2" t="s">
        <v>52</v>
      </c>
      <c r="E2406" s="5" t="s">
        <v>1020</v>
      </c>
      <c r="F2406" s="3" t="s">
        <v>1021</v>
      </c>
      <c r="G2406" s="3" t="s">
        <v>55</v>
      </c>
      <c r="H2406" s="2" t="s">
        <v>56</v>
      </c>
      <c r="I2406" s="2" t="s">
        <v>5307</v>
      </c>
      <c r="J2406" s="3" t="str">
        <f>HYPERLINK("https://www.boe.es/gazeta/dias/1831/12/20/pdfs/GMD-1831-157.pdf#page=3","Abrir facsímil")</f>
        <v>Abrir facsímil</v>
      </c>
      <c r="K2406" s="3" t="s">
        <v>58</v>
      </c>
    </row>
    <row r="2407" spans="1:11" ht="42" customHeight="1">
      <c r="A2407" s="2" t="s">
        <v>5308</v>
      </c>
      <c r="B2407" s="2" t="s">
        <v>5309</v>
      </c>
      <c r="C2407" s="2" t="s">
        <v>32</v>
      </c>
      <c r="D2407" s="2" t="s">
        <v>33</v>
      </c>
      <c r="E2407" s="5" t="s">
        <v>1763</v>
      </c>
      <c r="F2407" s="3" t="s">
        <v>1764</v>
      </c>
      <c r="G2407" s="3" t="s">
        <v>21</v>
      </c>
      <c r="H2407" s="2" t="s">
        <v>56</v>
      </c>
      <c r="I2407" s="2" t="s">
        <v>5310</v>
      </c>
      <c r="J2407" s="3" t="str">
        <f>HYPERLINK("https://www.boe.es/gazeta/dias/1831/09/06/pdfs/GMD-1831-110.pdf#page=4","Abrir facsímil")</f>
        <v>Abrir facsímil</v>
      </c>
      <c r="K2407" s="3" t="s">
        <v>58</v>
      </c>
    </row>
    <row r="2408" spans="1:11" ht="42" customHeight="1">
      <c r="A2408" s="2" t="s">
        <v>5311</v>
      </c>
      <c r="B2408" s="2" t="s">
        <v>5312</v>
      </c>
      <c r="C2408" s="2" t="s">
        <v>32</v>
      </c>
      <c r="D2408" s="2" t="s">
        <v>33</v>
      </c>
      <c r="E2408" s="5" t="s">
        <v>547</v>
      </c>
      <c r="F2408" s="3" t="s">
        <v>548</v>
      </c>
      <c r="G2408" s="3" t="s">
        <v>55</v>
      </c>
      <c r="H2408" s="2" t="s">
        <v>56</v>
      </c>
      <c r="I2408" s="2" t="s">
        <v>5313</v>
      </c>
      <c r="J2408" s="3" t="str">
        <f>HYPERLINK("https://www.boe.es/gazeta/dias/1831/08/30/pdfs/GMD-1831-106.pdf#page=3","Abrir facsímil")</f>
        <v>Abrir facsímil</v>
      </c>
      <c r="K2408" s="3" t="s">
        <v>58</v>
      </c>
    </row>
    <row r="2409" spans="1:11" ht="42" customHeight="1">
      <c r="A2409" s="2" t="s">
        <v>5314</v>
      </c>
      <c r="B2409" s="2" t="s">
        <v>5315</v>
      </c>
      <c r="C2409" s="2" t="s">
        <v>51</v>
      </c>
      <c r="D2409" s="2" t="s">
        <v>52</v>
      </c>
      <c r="E2409" s="5" t="s">
        <v>568</v>
      </c>
      <c r="F2409" s="3" t="s">
        <v>569</v>
      </c>
      <c r="G2409" s="3" t="s">
        <v>21</v>
      </c>
      <c r="H2409" s="2" t="s">
        <v>56</v>
      </c>
      <c r="I2409" s="2" t="s">
        <v>5316</v>
      </c>
      <c r="J2409" s="3" t="str">
        <f>HYPERLINK("https://www.boe.es/gazeta/dias/1831/12/17/pdfs/GMD-1831-156.pdf#page=4","Abrir facsímil")</f>
        <v>Abrir facsímil</v>
      </c>
      <c r="K2409" s="3" t="s">
        <v>58</v>
      </c>
    </row>
    <row r="2410" spans="1:11" ht="42" customHeight="1">
      <c r="A2410" s="2" t="s">
        <v>5317</v>
      </c>
      <c r="B2410" s="2" t="s">
        <v>5317</v>
      </c>
      <c r="C2410" s="2" t="s">
        <v>32</v>
      </c>
      <c r="D2410" s="2" t="s">
        <v>33</v>
      </c>
      <c r="E2410" s="5" t="s">
        <v>756</v>
      </c>
      <c r="F2410" s="3" t="s">
        <v>757</v>
      </c>
      <c r="G2410" s="3" t="s">
        <v>36</v>
      </c>
      <c r="H2410" s="2" t="s">
        <v>56</v>
      </c>
      <c r="I2410" s="2" t="s">
        <v>5318</v>
      </c>
      <c r="J2410" s="3" t="str">
        <f>HYPERLINK("https://www.boe.es/gazeta/dias/1831/10/18/pdfs/GMD-1831-128.pdf#page=1","Abrir facsímil")</f>
        <v>Abrir facsímil</v>
      </c>
      <c r="K2410" s="3" t="s">
        <v>58</v>
      </c>
    </row>
    <row r="2411" spans="1:11" ht="42" customHeight="1">
      <c r="A2411" s="2" t="s">
        <v>5319</v>
      </c>
      <c r="B2411" s="2" t="s">
        <v>5320</v>
      </c>
      <c r="C2411" s="2" t="s">
        <v>32</v>
      </c>
      <c r="D2411" s="2" t="s">
        <v>33</v>
      </c>
      <c r="E2411" s="5" t="s">
        <v>782</v>
      </c>
      <c r="F2411" s="3" t="s">
        <v>783</v>
      </c>
      <c r="G2411" s="3" t="s">
        <v>62</v>
      </c>
      <c r="H2411" s="2" t="s">
        <v>56</v>
      </c>
      <c r="I2411" s="2" t="s">
        <v>5321</v>
      </c>
      <c r="J2411" s="3" t="str">
        <f>HYPERLINK("https://www.boe.es/gazeta/dias/1831/08/20/pdfs/GMD-1831-102.pdf#page=2","Abrir facsímil")</f>
        <v>Abrir facsímil</v>
      </c>
      <c r="K2411" s="3" t="s">
        <v>58</v>
      </c>
    </row>
    <row r="2412" spans="1:11" ht="42" customHeight="1">
      <c r="A2412" s="2" t="s">
        <v>5322</v>
      </c>
      <c r="B2412" s="2" t="s">
        <v>5322</v>
      </c>
      <c r="C2412" s="2" t="s">
        <v>32</v>
      </c>
      <c r="D2412" s="2" t="s">
        <v>33</v>
      </c>
      <c r="E2412" s="5" t="s">
        <v>447</v>
      </c>
      <c r="F2412" s="3" t="s">
        <v>448</v>
      </c>
      <c r="G2412" s="3" t="s">
        <v>62</v>
      </c>
      <c r="H2412" s="2" t="s">
        <v>56</v>
      </c>
      <c r="I2412" s="2" t="s">
        <v>5323</v>
      </c>
      <c r="J2412" s="3" t="str">
        <f>HYPERLINK("https://www.boe.es/gazeta/dias/1831/08/16/pdfs/GMD-1831-100.pdf#page=2","Abrir facsímil")</f>
        <v>Abrir facsímil</v>
      </c>
      <c r="K2412" s="3" t="s">
        <v>58</v>
      </c>
    </row>
    <row r="2413" spans="1:11" ht="42" customHeight="1">
      <c r="A2413" s="2" t="s">
        <v>5324</v>
      </c>
      <c r="B2413" s="2" t="s">
        <v>5324</v>
      </c>
      <c r="C2413" s="2" t="s">
        <v>32</v>
      </c>
      <c r="D2413" s="2" t="s">
        <v>33</v>
      </c>
      <c r="E2413" s="5" t="s">
        <v>447</v>
      </c>
      <c r="F2413" s="3" t="s">
        <v>448</v>
      </c>
      <c r="G2413" s="3" t="s">
        <v>62</v>
      </c>
      <c r="H2413" s="2" t="s">
        <v>56</v>
      </c>
      <c r="I2413" s="2" t="s">
        <v>5325</v>
      </c>
      <c r="J2413" s="3" t="str">
        <f>HYPERLINK("https://www.boe.es/gazeta/dias/1831/08/16/pdfs/GMD-1831-100.pdf#page=2","Abrir facsímil")</f>
        <v>Abrir facsímil</v>
      </c>
      <c r="K2413" s="3" t="s">
        <v>58</v>
      </c>
    </row>
    <row r="2414" spans="1:11" ht="42" customHeight="1">
      <c r="A2414" s="2" t="s">
        <v>5326</v>
      </c>
      <c r="B2414" s="2" t="s">
        <v>5326</v>
      </c>
      <c r="C2414" s="2" t="s">
        <v>32</v>
      </c>
      <c r="D2414" s="2" t="s">
        <v>33</v>
      </c>
      <c r="E2414" s="5" t="s">
        <v>1562</v>
      </c>
      <c r="F2414" s="3" t="s">
        <v>1563</v>
      </c>
      <c r="G2414" s="3" t="s">
        <v>62</v>
      </c>
      <c r="H2414" s="2" t="s">
        <v>56</v>
      </c>
      <c r="I2414" s="2" t="s">
        <v>5327</v>
      </c>
      <c r="J2414" s="3" t="str">
        <f>HYPERLINK("https://www.boe.es/gazeta/dias/1831/05/17/pdfs/GMD-1831-61.pdf#page=2","Abrir facsímil")</f>
        <v>Abrir facsímil</v>
      </c>
      <c r="K2414" s="3" t="s">
        <v>58</v>
      </c>
    </row>
    <row r="2415" spans="1:11" ht="42" customHeight="1">
      <c r="A2415" s="2" t="s">
        <v>5328</v>
      </c>
      <c r="B2415" s="2" t="s">
        <v>5329</v>
      </c>
      <c r="C2415" s="2" t="s">
        <v>17</v>
      </c>
      <c r="D2415" s="2" t="s">
        <v>18</v>
      </c>
      <c r="E2415" s="5" t="s">
        <v>822</v>
      </c>
      <c r="F2415" s="3" t="s">
        <v>823</v>
      </c>
      <c r="G2415" s="3" t="s">
        <v>62</v>
      </c>
      <c r="H2415" s="2" t="s">
        <v>56</v>
      </c>
      <c r="I2415" s="2" t="s">
        <v>5330</v>
      </c>
      <c r="J2415" s="3" t="str">
        <f>HYPERLINK("https://www.boe.es/gazeta/dias/1831/09/08/pdfs/GMD-1831-111.pdf#page=2","Abrir facsímil")</f>
        <v>Abrir facsímil</v>
      </c>
      <c r="K2415" s="3" t="s">
        <v>58</v>
      </c>
    </row>
    <row r="2416" spans="1:11" ht="42" customHeight="1">
      <c r="A2416" s="2" t="s">
        <v>5331</v>
      </c>
      <c r="B2416" s="2" t="s">
        <v>5331</v>
      </c>
      <c r="C2416" s="2" t="s">
        <v>32</v>
      </c>
      <c r="D2416" s="2" t="s">
        <v>33</v>
      </c>
      <c r="E2416" s="5" t="s">
        <v>88</v>
      </c>
      <c r="F2416" s="3" t="s">
        <v>89</v>
      </c>
      <c r="G2416" s="3" t="s">
        <v>55</v>
      </c>
      <c r="H2416" s="2" t="s">
        <v>56</v>
      </c>
      <c r="I2416" s="2" t="s">
        <v>5332</v>
      </c>
      <c r="J2416" s="3" t="str">
        <f>HYPERLINK("https://www.boe.es/gazeta/dias/1831/10/01/pdfs/GMD-1831-121.pdf#page=3","Abrir facsímil")</f>
        <v>Abrir facsímil</v>
      </c>
      <c r="K2416" s="3" t="s">
        <v>58</v>
      </c>
    </row>
    <row r="2417" spans="1:11" ht="42" customHeight="1">
      <c r="A2417" s="2" t="s">
        <v>5333</v>
      </c>
      <c r="B2417" s="2" t="s">
        <v>5333</v>
      </c>
      <c r="C2417" s="2" t="s">
        <v>32</v>
      </c>
      <c r="D2417" s="2" t="s">
        <v>33</v>
      </c>
      <c r="E2417" s="5" t="s">
        <v>88</v>
      </c>
      <c r="F2417" s="3" t="s">
        <v>89</v>
      </c>
      <c r="G2417" s="3" t="s">
        <v>55</v>
      </c>
      <c r="H2417" s="2" t="s">
        <v>56</v>
      </c>
      <c r="I2417" s="2" t="s">
        <v>5334</v>
      </c>
      <c r="J2417" s="3" t="str">
        <f>HYPERLINK("https://www.boe.es/gazeta/dias/1831/10/01/pdfs/GMD-1831-121.pdf#page=3","Abrir facsímil")</f>
        <v>Abrir facsímil</v>
      </c>
      <c r="K2417" s="3" t="s">
        <v>58</v>
      </c>
    </row>
    <row r="2418" spans="1:11" ht="42" customHeight="1">
      <c r="A2418" s="2" t="s">
        <v>5335</v>
      </c>
      <c r="B2418" s="2" t="s">
        <v>5335</v>
      </c>
      <c r="C2418" s="2" t="s">
        <v>32</v>
      </c>
      <c r="D2418" s="2" t="s">
        <v>33</v>
      </c>
      <c r="E2418" s="5" t="s">
        <v>522</v>
      </c>
      <c r="F2418" s="3" t="s">
        <v>523</v>
      </c>
      <c r="G2418" s="3" t="s">
        <v>55</v>
      </c>
      <c r="H2418" s="2" t="s">
        <v>56</v>
      </c>
      <c r="I2418" s="2" t="s">
        <v>5336</v>
      </c>
      <c r="J2418" s="3" t="str">
        <f>HYPERLINK("https://www.boe.es/gazeta/dias/1831/09/27/pdfs/GMD-1831-119.pdf#page=3","Abrir facsímil")</f>
        <v>Abrir facsímil</v>
      </c>
      <c r="K2418" s="3" t="s">
        <v>58</v>
      </c>
    </row>
    <row r="2419" spans="1:11" ht="42" customHeight="1">
      <c r="A2419" s="2" t="s">
        <v>5337</v>
      </c>
      <c r="B2419" s="2" t="s">
        <v>5337</v>
      </c>
      <c r="C2419" s="2" t="s">
        <v>32</v>
      </c>
      <c r="D2419" s="2" t="s">
        <v>33</v>
      </c>
      <c r="E2419" s="5" t="s">
        <v>1043</v>
      </c>
      <c r="F2419" s="3" t="s">
        <v>1044</v>
      </c>
      <c r="G2419" s="3" t="s">
        <v>36</v>
      </c>
      <c r="H2419" s="2" t="s">
        <v>56</v>
      </c>
      <c r="I2419" s="2" t="s">
        <v>5338</v>
      </c>
      <c r="J2419" s="3" t="str">
        <f>HYPERLINK("https://www.boe.es/gazeta/dias/1831/11/29/pdfs/GMD-1831-146.pdf#page=1","Abrir facsímil")</f>
        <v>Abrir facsímil</v>
      </c>
      <c r="K2419" s="3" t="s">
        <v>58</v>
      </c>
    </row>
    <row r="2420" spans="1:11" ht="42" customHeight="1">
      <c r="A2420" s="2" t="s">
        <v>5339</v>
      </c>
      <c r="B2420" s="2" t="s">
        <v>5340</v>
      </c>
      <c r="C2420" s="2" t="s">
        <v>32</v>
      </c>
      <c r="D2420" s="2" t="s">
        <v>33</v>
      </c>
      <c r="E2420" s="5" t="s">
        <v>214</v>
      </c>
      <c r="F2420" s="3" t="s">
        <v>215</v>
      </c>
      <c r="G2420" s="3" t="s">
        <v>62</v>
      </c>
      <c r="H2420" s="2" t="s">
        <v>56</v>
      </c>
      <c r="I2420" s="2" t="s">
        <v>5341</v>
      </c>
      <c r="J2420" s="3" t="str">
        <f>HYPERLINK("https://www.boe.es/gazeta/dias/1831/03/31/pdfs/GMD-1831-41.pdf#page=2","Abrir facsímil")</f>
        <v>Abrir facsímil</v>
      </c>
      <c r="K2420" s="3" t="s">
        <v>58</v>
      </c>
    </row>
    <row r="2421" spans="1:11" ht="42" customHeight="1">
      <c r="A2421" s="2" t="s">
        <v>5339</v>
      </c>
      <c r="B2421" s="2" t="s">
        <v>5340</v>
      </c>
      <c r="C2421" s="2" t="s">
        <v>17</v>
      </c>
      <c r="D2421" s="2" t="s">
        <v>18</v>
      </c>
      <c r="E2421" s="5" t="s">
        <v>447</v>
      </c>
      <c r="F2421" s="3" t="s">
        <v>448</v>
      </c>
      <c r="G2421" s="3" t="s">
        <v>55</v>
      </c>
      <c r="H2421" s="2" t="s">
        <v>56</v>
      </c>
      <c r="I2421" s="2" t="s">
        <v>5342</v>
      </c>
      <c r="J2421" s="3" t="str">
        <f>HYPERLINK("https://www.boe.es/gazeta/dias/1831/08/16/pdfs/GMD-1831-100.pdf#page=3","Abrir facsímil")</f>
        <v>Abrir facsímil</v>
      </c>
      <c r="K2421" s="3" t="s">
        <v>58</v>
      </c>
    </row>
    <row r="2422" spans="1:11" ht="42" customHeight="1">
      <c r="A2422" s="2" t="s">
        <v>5343</v>
      </c>
      <c r="B2422" s="2" t="s">
        <v>5344</v>
      </c>
      <c r="C2422" s="2" t="s">
        <v>32</v>
      </c>
      <c r="D2422" s="2" t="s">
        <v>33</v>
      </c>
      <c r="E2422" s="5" t="s">
        <v>522</v>
      </c>
      <c r="F2422" s="3" t="s">
        <v>523</v>
      </c>
      <c r="G2422" s="3" t="s">
        <v>76</v>
      </c>
      <c r="H2422" s="2" t="s">
        <v>56</v>
      </c>
      <c r="I2422" s="2" t="s">
        <v>5345</v>
      </c>
      <c r="J2422" s="3" t="str">
        <f>HYPERLINK("https://www.boe.es/gazeta/dias/1831/09/27/pdfs/GMD-1831-119.pdf#page=5","Abrir facsímil")</f>
        <v>Abrir facsímil</v>
      </c>
      <c r="K2422" s="3" t="s">
        <v>58</v>
      </c>
    </row>
    <row r="2423" spans="1:11" ht="42" customHeight="1">
      <c r="A2423" s="2" t="s">
        <v>5346</v>
      </c>
      <c r="B2423" s="2" t="s">
        <v>5347</v>
      </c>
      <c r="C2423" s="2" t="s">
        <v>32</v>
      </c>
      <c r="D2423" s="2" t="s">
        <v>33</v>
      </c>
      <c r="E2423" s="5" t="s">
        <v>181</v>
      </c>
      <c r="F2423" s="3" t="s">
        <v>182</v>
      </c>
      <c r="G2423" s="3" t="s">
        <v>62</v>
      </c>
      <c r="H2423" s="2" t="s">
        <v>56</v>
      </c>
      <c r="I2423" s="2" t="s">
        <v>5348</v>
      </c>
      <c r="J2423" s="3" t="str">
        <f>HYPERLINK("https://www.boe.es/gazeta/dias/1831/09/13/pdfs/GMD-1831-113.pdf#page=2","Abrir facsímil")</f>
        <v>Abrir facsímil</v>
      </c>
      <c r="K2423" s="3" t="s">
        <v>58</v>
      </c>
    </row>
    <row r="2424" spans="1:11" ht="42" customHeight="1">
      <c r="A2424" s="2" t="s">
        <v>5349</v>
      </c>
      <c r="B2424" s="2" t="s">
        <v>5349</v>
      </c>
      <c r="C2424" s="2" t="s">
        <v>32</v>
      </c>
      <c r="D2424" s="2" t="s">
        <v>33</v>
      </c>
      <c r="E2424" s="5" t="s">
        <v>1541</v>
      </c>
      <c r="F2424" s="3" t="s">
        <v>1542</v>
      </c>
      <c r="G2424" s="3" t="s">
        <v>55</v>
      </c>
      <c r="H2424" s="2" t="s">
        <v>56</v>
      </c>
      <c r="I2424" s="2" t="s">
        <v>5350</v>
      </c>
      <c r="J2424" s="3" t="str">
        <f>HYPERLINK("https://www.boe.es/gazeta/dias/1831/05/21/pdfs/GMD-1831-63.pdf#page=3","Abrir facsímil")</f>
        <v>Abrir facsímil</v>
      </c>
      <c r="K2424" s="3" t="s">
        <v>58</v>
      </c>
    </row>
    <row r="2425" spans="1:11" ht="42" customHeight="1">
      <c r="A2425" s="2" t="s">
        <v>5351</v>
      </c>
      <c r="B2425" s="2" t="s">
        <v>5351</v>
      </c>
      <c r="C2425" s="2" t="s">
        <v>40</v>
      </c>
      <c r="D2425" s="2" t="s">
        <v>18</v>
      </c>
      <c r="E2425" s="5" t="s">
        <v>146</v>
      </c>
      <c r="F2425" s="3" t="s">
        <v>147</v>
      </c>
      <c r="G2425" s="3" t="s">
        <v>55</v>
      </c>
      <c r="H2425" s="2" t="s">
        <v>56</v>
      </c>
      <c r="I2425" s="2" t="s">
        <v>5352</v>
      </c>
      <c r="J2425" s="3" t="str">
        <f>HYPERLINK("https://www.boe.es/gazeta/dias/1831/12/13/pdfs/GMD-1831-153.pdf#page=3","Abrir facsímil")</f>
        <v>Abrir facsímil</v>
      </c>
      <c r="K2425" s="3" t="s">
        <v>58</v>
      </c>
    </row>
    <row r="2426" spans="1:11" ht="42" customHeight="1">
      <c r="A2426" s="2" t="s">
        <v>5353</v>
      </c>
      <c r="B2426" s="2" t="s">
        <v>5354</v>
      </c>
      <c r="C2426" s="2" t="s">
        <v>32</v>
      </c>
      <c r="D2426" s="2" t="s">
        <v>33</v>
      </c>
      <c r="E2426" s="5" t="s">
        <v>814</v>
      </c>
      <c r="F2426" s="3" t="s">
        <v>815</v>
      </c>
      <c r="G2426" s="3" t="s">
        <v>21</v>
      </c>
      <c r="H2426" s="2" t="s">
        <v>56</v>
      </c>
      <c r="I2426" s="2" t="s">
        <v>5355</v>
      </c>
      <c r="J2426" s="3" t="str">
        <f>HYPERLINK("https://www.boe.es/gazeta/dias/1831/02/19/pdfs/GMD-1831-22.pdf#page=4","Abrir facsímil")</f>
        <v>Abrir facsímil</v>
      </c>
      <c r="K2426" s="3" t="s">
        <v>58</v>
      </c>
    </row>
    <row r="2427" spans="1:11" ht="42" customHeight="1">
      <c r="A2427" s="2" t="s">
        <v>5356</v>
      </c>
      <c r="B2427" s="2" t="s">
        <v>5357</v>
      </c>
      <c r="C2427" s="2" t="s">
        <v>51</v>
      </c>
      <c r="D2427" s="2" t="s">
        <v>52</v>
      </c>
      <c r="E2427" s="5" t="s">
        <v>19</v>
      </c>
      <c r="F2427" s="3" t="s">
        <v>20</v>
      </c>
      <c r="G2427" s="3" t="s">
        <v>76</v>
      </c>
      <c r="H2427" s="2" t="s">
        <v>56</v>
      </c>
      <c r="I2427" s="2" t="s">
        <v>5358</v>
      </c>
      <c r="J2427" s="3" t="str">
        <f>HYPERLINK("https://www.boe.es/gazeta/dias/1831/05/14/pdfs/GMD-1831-60.pdf#page=5","Abrir facsímil")</f>
        <v>Abrir facsímil</v>
      </c>
      <c r="K2427" s="3" t="s">
        <v>58</v>
      </c>
    </row>
    <row r="2428" spans="1:11" ht="42" customHeight="1">
      <c r="A2428" s="2" t="s">
        <v>5359</v>
      </c>
      <c r="B2428" s="2" t="s">
        <v>5360</v>
      </c>
      <c r="C2428" s="2" t="s">
        <v>32</v>
      </c>
      <c r="D2428" s="2" t="s">
        <v>33</v>
      </c>
      <c r="E2428" s="5" t="s">
        <v>471</v>
      </c>
      <c r="F2428" s="3" t="s">
        <v>472</v>
      </c>
      <c r="G2428" s="3" t="s">
        <v>62</v>
      </c>
      <c r="H2428" s="2" t="s">
        <v>56</v>
      </c>
      <c r="I2428" s="2" t="s">
        <v>5361</v>
      </c>
      <c r="J2428" s="3" t="str">
        <f>HYPERLINK("https://www.boe.es/gazeta/dias/1831/05/12/pdfs/GMD-1831-59.pdf#page=2","Abrir facsímil")</f>
        <v>Abrir facsímil</v>
      </c>
      <c r="K2428" s="3" t="s">
        <v>58</v>
      </c>
    </row>
    <row r="2429" spans="1:11" ht="42" customHeight="1">
      <c r="A2429" s="2" t="s">
        <v>5362</v>
      </c>
      <c r="B2429" s="2" t="s">
        <v>5362</v>
      </c>
      <c r="C2429" s="2" t="s">
        <v>51</v>
      </c>
      <c r="D2429" s="2" t="s">
        <v>52</v>
      </c>
      <c r="E2429" s="5" t="s">
        <v>1043</v>
      </c>
      <c r="F2429" s="3" t="s">
        <v>1044</v>
      </c>
      <c r="G2429" s="3" t="s">
        <v>36</v>
      </c>
      <c r="H2429" s="2" t="s">
        <v>56</v>
      </c>
      <c r="I2429" s="2" t="s">
        <v>5363</v>
      </c>
      <c r="J2429" s="3" t="str">
        <f>HYPERLINK("https://www.boe.es/gazeta/dias/1831/11/29/pdfs/GMD-1831-146.pdf#page=1","Abrir facsímil")</f>
        <v>Abrir facsímil</v>
      </c>
      <c r="K2429" s="3" t="s">
        <v>58</v>
      </c>
    </row>
    <row r="2430" spans="1:11" ht="42" customHeight="1">
      <c r="A2430" s="2" t="s">
        <v>5364</v>
      </c>
      <c r="B2430" s="2" t="s">
        <v>5365</v>
      </c>
      <c r="C2430" s="2" t="s">
        <v>17</v>
      </c>
      <c r="D2430" s="2" t="s">
        <v>18</v>
      </c>
      <c r="E2430" s="5" t="s">
        <v>413</v>
      </c>
      <c r="F2430" s="3" t="s">
        <v>414</v>
      </c>
      <c r="G2430" s="3" t="s">
        <v>21</v>
      </c>
      <c r="H2430" s="2" t="s">
        <v>56</v>
      </c>
      <c r="I2430" s="2" t="s">
        <v>5366</v>
      </c>
      <c r="J2430" s="3" t="str">
        <f>HYPERLINK("https://www.boe.es/gazeta/dias/1831/07/26/pdfs/GMD-1831-91.pdf#page=4","Abrir facsímil")</f>
        <v>Abrir facsímil</v>
      </c>
      <c r="K2430" s="3" t="s">
        <v>58</v>
      </c>
    </row>
    <row r="2431" spans="1:11" ht="42" customHeight="1">
      <c r="A2431" s="2" t="s">
        <v>5367</v>
      </c>
      <c r="B2431" s="2" t="s">
        <v>5367</v>
      </c>
      <c r="C2431" s="2" t="s">
        <v>32</v>
      </c>
      <c r="D2431" s="2" t="s">
        <v>33</v>
      </c>
      <c r="E2431" s="5" t="s">
        <v>539</v>
      </c>
      <c r="F2431" s="3" t="s">
        <v>540</v>
      </c>
      <c r="G2431" s="3" t="s">
        <v>36</v>
      </c>
      <c r="H2431" s="2" t="s">
        <v>56</v>
      </c>
      <c r="I2431" s="2" t="s">
        <v>5368</v>
      </c>
      <c r="J2431" s="3" t="str">
        <f>HYPERLINK("https://www.boe.es/gazeta/dias/1831/03/01/pdfs/GMD-1831-26.pdf#page=1","Abrir facsímil")</f>
        <v>Abrir facsímil</v>
      </c>
      <c r="K2431" s="3" t="s">
        <v>58</v>
      </c>
    </row>
    <row r="2432" spans="1:11" ht="42" customHeight="1">
      <c r="A2432" s="2" t="s">
        <v>5369</v>
      </c>
      <c r="B2432" s="2" t="s">
        <v>5369</v>
      </c>
      <c r="C2432" s="2" t="s">
        <v>17</v>
      </c>
      <c r="D2432" s="2" t="s">
        <v>18</v>
      </c>
      <c r="E2432" s="5" t="s">
        <v>969</v>
      </c>
      <c r="F2432" s="3" t="s">
        <v>970</v>
      </c>
      <c r="G2432" s="3" t="s">
        <v>21</v>
      </c>
      <c r="H2432" s="2" t="s">
        <v>56</v>
      </c>
      <c r="I2432" s="2" t="s">
        <v>5370</v>
      </c>
      <c r="J2432" s="3" t="str">
        <f>HYPERLINK("https://www.boe.es/gazeta/dias/1831/02/24/pdfs/GMD-1831-24.pdf#page=4","Abrir facsímil")</f>
        <v>Abrir facsímil</v>
      </c>
      <c r="K2432" s="3" t="s">
        <v>58</v>
      </c>
    </row>
    <row r="2433" spans="1:11" ht="42" customHeight="1">
      <c r="A2433" s="2" t="s">
        <v>5371</v>
      </c>
      <c r="B2433" s="2" t="s">
        <v>5372</v>
      </c>
      <c r="C2433" s="2" t="s">
        <v>32</v>
      </c>
      <c r="D2433" s="2" t="s">
        <v>33</v>
      </c>
      <c r="E2433" s="5" t="s">
        <v>593</v>
      </c>
      <c r="F2433" s="3" t="s">
        <v>594</v>
      </c>
      <c r="G2433" s="3" t="s">
        <v>36</v>
      </c>
      <c r="H2433" s="2" t="s">
        <v>56</v>
      </c>
      <c r="I2433" s="2" t="s">
        <v>5373</v>
      </c>
      <c r="J2433" s="3" t="str">
        <f>HYPERLINK("https://www.boe.es/gazeta/dias/1831/04/09/pdfs/GMD-1831-45.pdf#page=1","Abrir facsímil")</f>
        <v>Abrir facsímil</v>
      </c>
      <c r="K2433" s="3" t="s">
        <v>58</v>
      </c>
    </row>
    <row r="2434" spans="1:11" ht="42" customHeight="1">
      <c r="A2434" s="2" t="s">
        <v>5374</v>
      </c>
      <c r="B2434" s="2" t="s">
        <v>5374</v>
      </c>
      <c r="C2434" s="2" t="s">
        <v>17</v>
      </c>
      <c r="D2434" s="2" t="s">
        <v>18</v>
      </c>
      <c r="E2434" s="5" t="s">
        <v>292</v>
      </c>
      <c r="F2434" s="3" t="s">
        <v>293</v>
      </c>
      <c r="G2434" s="3" t="s">
        <v>1245</v>
      </c>
      <c r="H2434" s="2" t="s">
        <v>56</v>
      </c>
      <c r="I2434" s="2" t="s">
        <v>5375</v>
      </c>
      <c r="J2434" s="3" t="str">
        <f>HYPERLINK("https://www.boe.es/gazeta/dias/1831/04/07/pdfs/GMD-1831-44.pdf#page=2","Abrir facsímil")</f>
        <v>Abrir facsímil</v>
      </c>
      <c r="K2434" s="3" t="s">
        <v>58</v>
      </c>
    </row>
    <row r="2435" spans="1:11" ht="42" customHeight="1">
      <c r="A2435" s="2" t="s">
        <v>5376</v>
      </c>
      <c r="B2435" s="2" t="s">
        <v>5376</v>
      </c>
      <c r="C2435" s="2" t="s">
        <v>32</v>
      </c>
      <c r="D2435" s="2" t="s">
        <v>33</v>
      </c>
      <c r="E2435" s="5" t="s">
        <v>68</v>
      </c>
      <c r="F2435" s="3" t="s">
        <v>69</v>
      </c>
      <c r="G2435" s="3" t="s">
        <v>36</v>
      </c>
      <c r="H2435" s="2" t="s">
        <v>56</v>
      </c>
      <c r="I2435" s="2" t="s">
        <v>5377</v>
      </c>
      <c r="J2435" s="3" t="str">
        <f>HYPERLINK("https://www.boe.es/gazeta/dias/1831/12/29/pdfs/GMD-1831-161.pdf#page=1","Abrir facsímil")</f>
        <v>Abrir facsímil</v>
      </c>
      <c r="K2435" s="3" t="s">
        <v>58</v>
      </c>
    </row>
    <row r="2436" spans="1:11" ht="42" customHeight="1">
      <c r="A2436" s="2" t="s">
        <v>5378</v>
      </c>
      <c r="B2436" s="2" t="s">
        <v>5378</v>
      </c>
      <c r="C2436" s="2" t="s">
        <v>17</v>
      </c>
      <c r="D2436" s="2" t="s">
        <v>18</v>
      </c>
      <c r="E2436" s="5" t="s">
        <v>2199</v>
      </c>
      <c r="F2436" s="3" t="s">
        <v>2200</v>
      </c>
      <c r="G2436" s="3" t="s">
        <v>21</v>
      </c>
      <c r="H2436" s="2" t="s">
        <v>56</v>
      </c>
      <c r="I2436" s="2" t="s">
        <v>5379</v>
      </c>
      <c r="J2436" s="3" t="str">
        <f>HYPERLINK("https://www.boe.es/gazeta/dias/1831/11/26/pdfs/GMD-1831-145.pdf#page=4","Abrir facsímil")</f>
        <v>Abrir facsímil</v>
      </c>
      <c r="K2436" s="3" t="s">
        <v>58</v>
      </c>
    </row>
    <row r="2437" spans="1:11" ht="42" customHeight="1">
      <c r="A2437" s="2" t="s">
        <v>5380</v>
      </c>
      <c r="B2437" s="2" t="s">
        <v>5381</v>
      </c>
      <c r="C2437" s="2" t="s">
        <v>157</v>
      </c>
      <c r="D2437" s="2" t="s">
        <v>18</v>
      </c>
      <c r="E2437" s="5" t="s">
        <v>822</v>
      </c>
      <c r="F2437" s="3" t="s">
        <v>823</v>
      </c>
      <c r="G2437" s="3" t="s">
        <v>21</v>
      </c>
      <c r="H2437" s="2" t="s">
        <v>22</v>
      </c>
      <c r="I2437" s="2" t="s">
        <v>5382</v>
      </c>
      <c r="J2437" s="3" t="str">
        <f>HYPERLINK("https://www.boe.es/gazeta/dias/1831/09/08/pdfs/GMD-1831-111.pdf#page=4","Abrir facsímil")</f>
        <v>Abrir facsímil</v>
      </c>
      <c r="K2437" s="3" t="s">
        <v>24</v>
      </c>
    </row>
    <row r="2438" spans="1:11" ht="42" customHeight="1">
      <c r="A2438" s="2" t="s">
        <v>5383</v>
      </c>
      <c r="B2438" s="2" t="s">
        <v>5384</v>
      </c>
      <c r="C2438" s="2" t="s">
        <v>32</v>
      </c>
      <c r="D2438" s="2" t="s">
        <v>33</v>
      </c>
      <c r="E2438" s="5" t="s">
        <v>913</v>
      </c>
      <c r="F2438" s="3" t="s">
        <v>914</v>
      </c>
      <c r="G2438" s="3" t="s">
        <v>36</v>
      </c>
      <c r="H2438" s="2" t="s">
        <v>56</v>
      </c>
      <c r="I2438" s="2" t="s">
        <v>5385</v>
      </c>
      <c r="J2438" s="3" t="str">
        <f>HYPERLINK("https://www.boe.es/gazeta/dias/1831/12/03/pdfs/GMD-1831-148.pdf#page=1","Abrir facsímil")</f>
        <v>Abrir facsímil</v>
      </c>
      <c r="K2438" s="3" t="s">
        <v>58</v>
      </c>
    </row>
    <row r="2439" spans="1:11" ht="42" customHeight="1">
      <c r="A2439" s="2" t="s">
        <v>5386</v>
      </c>
      <c r="B2439" s="2" t="s">
        <v>5387</v>
      </c>
      <c r="C2439" s="2" t="s">
        <v>51</v>
      </c>
      <c r="D2439" s="2" t="s">
        <v>52</v>
      </c>
      <c r="E2439" s="5" t="s">
        <v>281</v>
      </c>
      <c r="F2439" s="3" t="s">
        <v>282</v>
      </c>
      <c r="G2439" s="3" t="s">
        <v>21</v>
      </c>
      <c r="H2439" s="2" t="s">
        <v>56</v>
      </c>
      <c r="I2439" s="2" t="s">
        <v>5388</v>
      </c>
      <c r="J2439" s="3" t="str">
        <f>HYPERLINK("https://www.boe.es/gazeta/dias/1831/03/08/pdfs/GMD-1831-29.pdf#page=4","Abrir facsímil")</f>
        <v>Abrir facsímil</v>
      </c>
      <c r="K2439" s="3" t="s">
        <v>58</v>
      </c>
    </row>
    <row r="2440" spans="1:11" ht="42" customHeight="1">
      <c r="A2440" s="2" t="s">
        <v>5389</v>
      </c>
      <c r="B2440" s="2" t="s">
        <v>5389</v>
      </c>
      <c r="C2440" s="2" t="s">
        <v>17</v>
      </c>
      <c r="D2440" s="2" t="s">
        <v>18</v>
      </c>
      <c r="E2440" s="5" t="s">
        <v>2116</v>
      </c>
      <c r="F2440" s="3" t="s">
        <v>2117</v>
      </c>
      <c r="G2440" s="3" t="s">
        <v>55</v>
      </c>
      <c r="H2440" s="2" t="s">
        <v>56</v>
      </c>
      <c r="I2440" s="2" t="s">
        <v>5390</v>
      </c>
      <c r="J2440" s="3" t="str">
        <f>HYPERLINK("https://www.boe.es/gazeta/dias/1831/01/27/pdfs/GMD-1831-12.pdf#page=3","Abrir facsímil")</f>
        <v>Abrir facsímil</v>
      </c>
      <c r="K2440" s="3" t="s">
        <v>58</v>
      </c>
    </row>
    <row r="2441" spans="1:11" ht="42" customHeight="1">
      <c r="A2441" s="2" t="s">
        <v>5389</v>
      </c>
      <c r="B2441" s="2" t="s">
        <v>5389</v>
      </c>
      <c r="C2441" s="2" t="s">
        <v>67</v>
      </c>
      <c r="D2441" s="2" t="s">
        <v>18</v>
      </c>
      <c r="E2441" s="5" t="s">
        <v>956</v>
      </c>
      <c r="F2441" s="3" t="s">
        <v>957</v>
      </c>
      <c r="G2441" s="3" t="s">
        <v>21</v>
      </c>
      <c r="H2441" s="2" t="s">
        <v>56</v>
      </c>
      <c r="I2441" s="2" t="s">
        <v>5391</v>
      </c>
      <c r="J2441" s="3" t="str">
        <f>HYPERLINK("https://www.boe.es/gazeta/dias/1831/11/22/pdfs/GMD-1831-143.pdf#page=4","Abrir facsímil")</f>
        <v>Abrir facsímil</v>
      </c>
      <c r="K2441" s="3" t="s">
        <v>58</v>
      </c>
    </row>
    <row r="2442" spans="1:11" ht="42" customHeight="1">
      <c r="A2442" s="2" t="s">
        <v>5389</v>
      </c>
      <c r="B2442" s="2" t="s">
        <v>5389</v>
      </c>
      <c r="C2442" s="2" t="s">
        <v>40</v>
      </c>
      <c r="D2442" s="2" t="s">
        <v>18</v>
      </c>
      <c r="E2442" s="5" t="s">
        <v>68</v>
      </c>
      <c r="F2442" s="3" t="s">
        <v>69</v>
      </c>
      <c r="G2442" s="3" t="s">
        <v>62</v>
      </c>
      <c r="H2442" s="2" t="s">
        <v>56</v>
      </c>
      <c r="I2442" s="2" t="s">
        <v>5392</v>
      </c>
      <c r="J2442" s="3" t="str">
        <f>HYPERLINK("https://www.boe.es/gazeta/dias/1831/12/29/pdfs/GMD-1831-161.pdf#page=2","Abrir facsímil")</f>
        <v>Abrir facsímil</v>
      </c>
      <c r="K2442" s="3" t="s">
        <v>58</v>
      </c>
    </row>
    <row r="2443" spans="1:11" ht="42" customHeight="1">
      <c r="A2443" s="2" t="s">
        <v>5393</v>
      </c>
      <c r="B2443" s="2" t="s">
        <v>5393</v>
      </c>
      <c r="C2443" s="2" t="s">
        <v>17</v>
      </c>
      <c r="D2443" s="2" t="s">
        <v>18</v>
      </c>
      <c r="E2443" s="5" t="s">
        <v>126</v>
      </c>
      <c r="F2443" s="3" t="s">
        <v>127</v>
      </c>
      <c r="G2443" s="3" t="s">
        <v>250</v>
      </c>
      <c r="H2443" s="2" t="s">
        <v>56</v>
      </c>
      <c r="I2443" s="2" t="s">
        <v>5394</v>
      </c>
      <c r="J2443" s="3" t="str">
        <f>HYPERLINK("https://www.boe.es/gazeta/dias/1831/04/12/pdfs/GMD-1831-46.pdf#page=7","Abrir facsímil")</f>
        <v>Abrir facsímil</v>
      </c>
      <c r="K2443" s="3" t="s">
        <v>58</v>
      </c>
    </row>
    <row r="2444" spans="1:11" ht="42" customHeight="1">
      <c r="A2444" s="2" t="s">
        <v>5395</v>
      </c>
      <c r="B2444" s="2" t="s">
        <v>5395</v>
      </c>
      <c r="C2444" s="2" t="s">
        <v>51</v>
      </c>
      <c r="D2444" s="2" t="s">
        <v>52</v>
      </c>
      <c r="E2444" s="5" t="s">
        <v>429</v>
      </c>
      <c r="F2444" s="3" t="s">
        <v>430</v>
      </c>
      <c r="G2444" s="3" t="s">
        <v>55</v>
      </c>
      <c r="H2444" s="2" t="s">
        <v>56</v>
      </c>
      <c r="I2444" s="2" t="s">
        <v>5396</v>
      </c>
      <c r="J2444" s="3" t="str">
        <f>HYPERLINK("https://www.boe.es/gazeta/dias/1831/05/07/pdfs/GMD-1831-57.pdf#page=3","Abrir facsímil")</f>
        <v>Abrir facsímil</v>
      </c>
      <c r="K2444" s="3" t="s">
        <v>58</v>
      </c>
    </row>
    <row r="2445" spans="1:11" ht="42" customHeight="1">
      <c r="A2445" s="2" t="s">
        <v>5395</v>
      </c>
      <c r="B2445" s="2" t="s">
        <v>5395</v>
      </c>
      <c r="C2445" s="2" t="s">
        <v>17</v>
      </c>
      <c r="D2445" s="2" t="s">
        <v>18</v>
      </c>
      <c r="E2445" s="5" t="s">
        <v>413</v>
      </c>
      <c r="F2445" s="3" t="s">
        <v>414</v>
      </c>
      <c r="G2445" s="3" t="s">
        <v>21</v>
      </c>
      <c r="H2445" s="2" t="s">
        <v>56</v>
      </c>
      <c r="I2445" s="2" t="s">
        <v>5397</v>
      </c>
      <c r="J2445" s="3" t="str">
        <f>HYPERLINK("https://www.boe.es/gazeta/dias/1831/07/26/pdfs/GMD-1831-91.pdf#page=4","Abrir facsímil")</f>
        <v>Abrir facsímil</v>
      </c>
      <c r="K2445" s="3" t="s">
        <v>58</v>
      </c>
    </row>
    <row r="2446" spans="1:11" ht="42" customHeight="1">
      <c r="A2446" s="2" t="s">
        <v>5398</v>
      </c>
      <c r="B2446" s="2" t="s">
        <v>5399</v>
      </c>
      <c r="C2446" s="2" t="s">
        <v>51</v>
      </c>
      <c r="D2446" s="2" t="s">
        <v>52</v>
      </c>
      <c r="E2446" s="5" t="s">
        <v>53</v>
      </c>
      <c r="F2446" s="3" t="s">
        <v>54</v>
      </c>
      <c r="G2446" s="3" t="s">
        <v>55</v>
      </c>
      <c r="H2446" s="2" t="s">
        <v>56</v>
      </c>
      <c r="I2446" s="2" t="s">
        <v>5400</v>
      </c>
      <c r="J2446" s="3" t="str">
        <f>HYPERLINK("https://www.boe.es/gazeta/dias/1831/10/29/pdfs/GMD-1831-133.pdf#page=3","Abrir facsímil")</f>
        <v>Abrir facsímil</v>
      </c>
      <c r="K2446" s="3" t="s">
        <v>58</v>
      </c>
    </row>
    <row r="2447" spans="1:11" ht="42" customHeight="1">
      <c r="A2447" s="2" t="s">
        <v>5401</v>
      </c>
      <c r="B2447" s="2" t="s">
        <v>5402</v>
      </c>
      <c r="C2447" s="2" t="s">
        <v>32</v>
      </c>
      <c r="D2447" s="2" t="s">
        <v>33</v>
      </c>
      <c r="E2447" s="5" t="s">
        <v>181</v>
      </c>
      <c r="F2447" s="3" t="s">
        <v>182</v>
      </c>
      <c r="G2447" s="3" t="s">
        <v>21</v>
      </c>
      <c r="H2447" s="2" t="s">
        <v>56</v>
      </c>
      <c r="I2447" s="2" t="s">
        <v>5403</v>
      </c>
      <c r="J2447" s="3" t="str">
        <f>HYPERLINK("https://www.boe.es/gazeta/dias/1831/09/13/pdfs/GMD-1831-113.pdf#page=4","Abrir facsímil")</f>
        <v>Abrir facsímil</v>
      </c>
      <c r="K2447" s="3" t="s">
        <v>58</v>
      </c>
    </row>
    <row r="2448" spans="1:11" ht="42" customHeight="1">
      <c r="A2448" s="2" t="s">
        <v>5404</v>
      </c>
      <c r="B2448" s="2" t="s">
        <v>5404</v>
      </c>
      <c r="C2448" s="2" t="s">
        <v>32</v>
      </c>
      <c r="D2448" s="2" t="s">
        <v>33</v>
      </c>
      <c r="E2448" s="5" t="s">
        <v>539</v>
      </c>
      <c r="F2448" s="3" t="s">
        <v>540</v>
      </c>
      <c r="G2448" s="3" t="s">
        <v>36</v>
      </c>
      <c r="H2448" s="2" t="s">
        <v>56</v>
      </c>
      <c r="I2448" s="2" t="s">
        <v>5405</v>
      </c>
      <c r="J2448" s="3" t="str">
        <f>HYPERLINK("https://www.boe.es/gazeta/dias/1831/03/01/pdfs/GMD-1831-26.pdf#page=1","Abrir facsímil")</f>
        <v>Abrir facsímil</v>
      </c>
      <c r="K2448" s="3" t="s">
        <v>58</v>
      </c>
    </row>
    <row r="2449" spans="1:11" ht="42" customHeight="1">
      <c r="A2449" s="2" t="s">
        <v>5406</v>
      </c>
      <c r="B2449" s="2" t="s">
        <v>5406</v>
      </c>
      <c r="C2449" s="2" t="s">
        <v>32</v>
      </c>
      <c r="D2449" s="2" t="s">
        <v>33</v>
      </c>
      <c r="E2449" s="5" t="s">
        <v>490</v>
      </c>
      <c r="F2449" s="3" t="s">
        <v>491</v>
      </c>
      <c r="G2449" s="3" t="s">
        <v>36</v>
      </c>
      <c r="H2449" s="2" t="s">
        <v>56</v>
      </c>
      <c r="I2449" s="2" t="s">
        <v>5407</v>
      </c>
      <c r="J2449" s="3" t="str">
        <f>HYPERLINK("https://www.boe.es/gazeta/dias/1831/03/05/pdfs/GMD-1831-28.pdf#page=1","Abrir facsímil")</f>
        <v>Abrir facsímil</v>
      </c>
      <c r="K2449" s="3" t="s">
        <v>58</v>
      </c>
    </row>
    <row r="2450" spans="1:11" ht="42" customHeight="1">
      <c r="A2450" s="2" t="s">
        <v>5408</v>
      </c>
      <c r="B2450" s="2" t="s">
        <v>5409</v>
      </c>
      <c r="C2450" s="2" t="s">
        <v>32</v>
      </c>
      <c r="D2450" s="2" t="s">
        <v>33</v>
      </c>
      <c r="E2450" s="5" t="s">
        <v>190</v>
      </c>
      <c r="F2450" s="3" t="s">
        <v>191</v>
      </c>
      <c r="G2450" s="3" t="s">
        <v>1059</v>
      </c>
      <c r="H2450" s="2" t="s">
        <v>56</v>
      </c>
      <c r="I2450" s="2" t="s">
        <v>5410</v>
      </c>
      <c r="J2450" s="3" t="str">
        <f>HYPERLINK("https://www.boe.es/gazeta/dias/1831/02/12/pdfs/GMD-1831-19.pdf#page=1","Abrir facsímil")</f>
        <v>Abrir facsímil</v>
      </c>
      <c r="K2450" s="3" t="s">
        <v>58</v>
      </c>
    </row>
    <row r="2451" spans="1:11" ht="42" customHeight="1">
      <c r="A2451" s="2" t="s">
        <v>5408</v>
      </c>
      <c r="B2451" s="2" t="s">
        <v>5409</v>
      </c>
      <c r="C2451" s="2" t="s">
        <v>32</v>
      </c>
      <c r="D2451" s="2" t="s">
        <v>33</v>
      </c>
      <c r="E2451" s="5" t="s">
        <v>34</v>
      </c>
      <c r="F2451" s="3" t="s">
        <v>35</v>
      </c>
      <c r="G2451" s="3" t="s">
        <v>62</v>
      </c>
      <c r="H2451" s="2" t="s">
        <v>56</v>
      </c>
      <c r="I2451" s="2" t="s">
        <v>5411</v>
      </c>
      <c r="J2451" s="3" t="str">
        <f>HYPERLINK("https://www.boe.es/gazeta/dias/1831/11/19/pdfs/GMD-1831-142.pdf#page=2","Abrir facsímil")</f>
        <v>Abrir facsímil</v>
      </c>
      <c r="K2451" s="3" t="s">
        <v>58</v>
      </c>
    </row>
    <row r="2452" spans="1:11" ht="42" customHeight="1">
      <c r="A2452" s="2" t="s">
        <v>5412</v>
      </c>
      <c r="B2452" s="2" t="s">
        <v>5412</v>
      </c>
      <c r="C2452" s="2" t="s">
        <v>32</v>
      </c>
      <c r="D2452" s="2" t="s">
        <v>33</v>
      </c>
      <c r="E2452" s="5" t="s">
        <v>1638</v>
      </c>
      <c r="F2452" s="3" t="s">
        <v>1639</v>
      </c>
      <c r="G2452" s="3" t="s">
        <v>36</v>
      </c>
      <c r="H2452" s="2" t="s">
        <v>56</v>
      </c>
      <c r="I2452" s="2" t="s">
        <v>5413</v>
      </c>
      <c r="J2452" s="3" t="str">
        <f>HYPERLINK("https://www.boe.es/gazeta/dias/1831/03/03/pdfs/GMD-1831-27.pdf#page=1","Abrir facsímil")</f>
        <v>Abrir facsímil</v>
      </c>
      <c r="K2452" s="3" t="s">
        <v>58</v>
      </c>
    </row>
    <row r="2453" spans="1:11" ht="42" customHeight="1">
      <c r="A2453" s="2" t="s">
        <v>5412</v>
      </c>
      <c r="B2453" s="2" t="s">
        <v>5412</v>
      </c>
      <c r="C2453" s="2" t="s">
        <v>32</v>
      </c>
      <c r="D2453" s="2" t="s">
        <v>33</v>
      </c>
      <c r="E2453" s="5" t="s">
        <v>334</v>
      </c>
      <c r="F2453" s="3" t="s">
        <v>335</v>
      </c>
      <c r="G2453" s="3" t="s">
        <v>36</v>
      </c>
      <c r="H2453" s="2" t="s">
        <v>56</v>
      </c>
      <c r="I2453" s="2" t="s">
        <v>5414</v>
      </c>
      <c r="J2453" s="3" t="str">
        <f>HYPERLINK("https://www.boe.es/gazeta/dias/1831/03/26/pdfs/GMD-1831-39.pdf#page=1","Abrir facsímil")</f>
        <v>Abrir facsímil</v>
      </c>
      <c r="K2453" s="3" t="s">
        <v>58</v>
      </c>
    </row>
    <row r="2454" spans="1:11" ht="42" customHeight="1">
      <c r="A2454" s="2" t="s">
        <v>5415</v>
      </c>
      <c r="B2454" s="2" t="s">
        <v>5415</v>
      </c>
      <c r="C2454" s="2" t="s">
        <v>32</v>
      </c>
      <c r="D2454" s="2" t="s">
        <v>33</v>
      </c>
      <c r="E2454" s="5" t="s">
        <v>1482</v>
      </c>
      <c r="F2454" s="3" t="s">
        <v>1483</v>
      </c>
      <c r="G2454" s="3" t="s">
        <v>36</v>
      </c>
      <c r="H2454" s="2" t="s">
        <v>56</v>
      </c>
      <c r="I2454" s="2" t="s">
        <v>5416</v>
      </c>
      <c r="J2454" s="3" t="str">
        <f>HYPERLINK("https://www.boe.es/gazeta/dias/1831/04/05/pdfs/GMD-1831-43.pdf#page=1","Abrir facsímil")</f>
        <v>Abrir facsímil</v>
      </c>
      <c r="K2454" s="3" t="s">
        <v>58</v>
      </c>
    </row>
    <row r="2455" spans="1:11" ht="42" customHeight="1">
      <c r="A2455" s="2" t="s">
        <v>5412</v>
      </c>
      <c r="B2455" s="2" t="s">
        <v>5412</v>
      </c>
      <c r="C2455" s="2" t="s">
        <v>32</v>
      </c>
      <c r="D2455" s="2" t="s">
        <v>33</v>
      </c>
      <c r="E2455" s="5" t="s">
        <v>937</v>
      </c>
      <c r="F2455" s="3" t="s">
        <v>938</v>
      </c>
      <c r="G2455" s="3" t="s">
        <v>988</v>
      </c>
      <c r="H2455" s="2" t="s">
        <v>56</v>
      </c>
      <c r="I2455" s="2" t="s">
        <v>5417</v>
      </c>
      <c r="J2455" s="3" t="str">
        <f>HYPERLINK("https://www.boe.es/gazeta/dias/1831/06/02/pdfs/GMD-1831-68.pdf#page=2","Abrir facsímil")</f>
        <v>Abrir facsímil</v>
      </c>
      <c r="K2455" s="3" t="s">
        <v>58</v>
      </c>
    </row>
    <row r="2456" spans="1:11" ht="42" customHeight="1">
      <c r="A2456" s="2" t="s">
        <v>5418</v>
      </c>
      <c r="B2456" s="2" t="s">
        <v>5419</v>
      </c>
      <c r="C2456" s="2" t="s">
        <v>32</v>
      </c>
      <c r="D2456" s="2" t="s">
        <v>33</v>
      </c>
      <c r="E2456" s="5" t="s">
        <v>334</v>
      </c>
      <c r="F2456" s="3" t="s">
        <v>335</v>
      </c>
      <c r="G2456" s="3" t="s">
        <v>36</v>
      </c>
      <c r="H2456" s="2" t="s">
        <v>56</v>
      </c>
      <c r="I2456" s="2" t="s">
        <v>5420</v>
      </c>
      <c r="J2456" s="3" t="str">
        <f>HYPERLINK("https://www.boe.es/gazeta/dias/1831/03/26/pdfs/GMD-1831-39.pdf#page=1","Abrir facsímil")</f>
        <v>Abrir facsímil</v>
      </c>
      <c r="K2456" s="3" t="s">
        <v>58</v>
      </c>
    </row>
    <row r="2457" spans="1:11" ht="42" customHeight="1">
      <c r="A2457" s="2" t="s">
        <v>5421</v>
      </c>
      <c r="B2457" s="2" t="s">
        <v>5421</v>
      </c>
      <c r="C2457" s="2" t="s">
        <v>32</v>
      </c>
      <c r="D2457" s="2" t="s">
        <v>33</v>
      </c>
      <c r="E2457" s="5" t="s">
        <v>391</v>
      </c>
      <c r="F2457" s="3" t="s">
        <v>392</v>
      </c>
      <c r="G2457" s="3" t="s">
        <v>55</v>
      </c>
      <c r="H2457" s="2" t="s">
        <v>56</v>
      </c>
      <c r="I2457" s="2" t="s">
        <v>5422</v>
      </c>
      <c r="J2457" s="3" t="str">
        <f>HYPERLINK("https://www.boe.es/gazeta/dias/1831/03/15/pdfs/GMD-1831-34.pdf#page=3","Abrir facsímil")</f>
        <v>Abrir facsímil</v>
      </c>
      <c r="K2457" s="3" t="s">
        <v>58</v>
      </c>
    </row>
    <row r="2458" spans="1:11" ht="42" customHeight="1">
      <c r="A2458" s="2" t="s">
        <v>5423</v>
      </c>
      <c r="B2458" s="2" t="s">
        <v>5423</v>
      </c>
      <c r="C2458" s="2" t="s">
        <v>32</v>
      </c>
      <c r="D2458" s="2" t="s">
        <v>33</v>
      </c>
      <c r="E2458" s="5" t="s">
        <v>53</v>
      </c>
      <c r="F2458" s="3" t="s">
        <v>54</v>
      </c>
      <c r="G2458" s="3" t="s">
        <v>55</v>
      </c>
      <c r="H2458" s="2" t="s">
        <v>56</v>
      </c>
      <c r="I2458" s="2" t="s">
        <v>5424</v>
      </c>
      <c r="J2458" s="3" t="str">
        <f>HYPERLINK("https://www.boe.es/gazeta/dias/1831/10/29/pdfs/GMD-1831-133.pdf#page=3","Abrir facsímil")</f>
        <v>Abrir facsímil</v>
      </c>
      <c r="K2458" s="3" t="s">
        <v>58</v>
      </c>
    </row>
    <row r="2459" spans="1:11" ht="42" customHeight="1">
      <c r="A2459" s="2" t="s">
        <v>5425</v>
      </c>
      <c r="B2459" s="2" t="s">
        <v>5426</v>
      </c>
      <c r="C2459" s="2" t="s">
        <v>17</v>
      </c>
      <c r="D2459" s="2" t="s">
        <v>18</v>
      </c>
      <c r="E2459" s="5" t="s">
        <v>903</v>
      </c>
      <c r="F2459" s="3" t="s">
        <v>904</v>
      </c>
      <c r="G2459" s="3" t="s">
        <v>36</v>
      </c>
      <c r="H2459" s="2" t="s">
        <v>56</v>
      </c>
      <c r="I2459" s="2" t="s">
        <v>5427</v>
      </c>
      <c r="J2459" s="3" t="str">
        <f>HYPERLINK("https://www.boe.es/gazeta/dias/1831/12/10/pdfs/GMD-1831-152.pdf#page=1","Abrir facsímil")</f>
        <v>Abrir facsímil</v>
      </c>
      <c r="K2459" s="3" t="s">
        <v>58</v>
      </c>
    </row>
    <row r="2460" spans="1:11" ht="42" customHeight="1">
      <c r="A2460" s="2" t="s">
        <v>5428</v>
      </c>
      <c r="B2460" s="2" t="s">
        <v>5429</v>
      </c>
      <c r="C2460" s="2" t="s">
        <v>157</v>
      </c>
      <c r="D2460" s="2" t="s">
        <v>18</v>
      </c>
      <c r="E2460" s="5" t="s">
        <v>85</v>
      </c>
      <c r="F2460" s="3" t="s">
        <v>86</v>
      </c>
      <c r="G2460" s="3" t="s">
        <v>21</v>
      </c>
      <c r="H2460" s="2" t="s">
        <v>56</v>
      </c>
      <c r="I2460" s="2" t="s">
        <v>5430</v>
      </c>
      <c r="J2460" s="3" t="str">
        <f>HYPERLINK("https://www.boe.es/gazeta/dias/1831/09/20/pdfs/GMD-1831-116.pdf#page=4","Abrir facsímil")</f>
        <v>Abrir facsímil</v>
      </c>
      <c r="K2460" s="3" t="s">
        <v>58</v>
      </c>
    </row>
    <row r="2461" spans="1:11" ht="42" customHeight="1">
      <c r="A2461" s="2" t="s">
        <v>5431</v>
      </c>
      <c r="B2461" s="2" t="s">
        <v>5431</v>
      </c>
      <c r="C2461" s="2" t="s">
        <v>17</v>
      </c>
      <c r="D2461" s="2" t="s">
        <v>18</v>
      </c>
      <c r="E2461" s="5" t="s">
        <v>19</v>
      </c>
      <c r="F2461" s="3" t="s">
        <v>20</v>
      </c>
      <c r="G2461" s="3" t="s">
        <v>131</v>
      </c>
      <c r="H2461" s="2" t="s">
        <v>56</v>
      </c>
      <c r="I2461" s="2" t="s">
        <v>5432</v>
      </c>
      <c r="J2461" s="3" t="str">
        <f>HYPERLINK("https://www.boe.es/gazeta/dias/1831/05/14/pdfs/GMD-1831-60.pdf#page=6","Abrir facsímil")</f>
        <v>Abrir facsímil</v>
      </c>
      <c r="K2461" s="3" t="s">
        <v>58</v>
      </c>
    </row>
    <row r="2462" spans="1:11" ht="42" customHeight="1">
      <c r="A2462" s="2" t="s">
        <v>5431</v>
      </c>
      <c r="B2462" s="2" t="s">
        <v>5431</v>
      </c>
      <c r="C2462" s="2" t="s">
        <v>32</v>
      </c>
      <c r="D2462" s="2" t="s">
        <v>33</v>
      </c>
      <c r="E2462" s="5" t="s">
        <v>670</v>
      </c>
      <c r="F2462" s="3" t="s">
        <v>671</v>
      </c>
      <c r="G2462" s="3" t="s">
        <v>606</v>
      </c>
      <c r="H2462" s="2" t="s">
        <v>56</v>
      </c>
      <c r="I2462" s="2" t="s">
        <v>5433</v>
      </c>
      <c r="J2462" s="3" t="str">
        <f>HYPERLINK("https://www.boe.es/gazeta/dias/1831/06/09/pdfs/GMD-1831-71.pdf#page=8","Abrir facsímil")</f>
        <v>Abrir facsímil</v>
      </c>
      <c r="K2462" s="3" t="s">
        <v>58</v>
      </c>
    </row>
    <row r="2463" spans="1:11" ht="42" customHeight="1">
      <c r="A2463" s="2" t="s">
        <v>5431</v>
      </c>
      <c r="B2463" s="2" t="s">
        <v>5431</v>
      </c>
      <c r="C2463" s="2" t="s">
        <v>32</v>
      </c>
      <c r="D2463" s="2" t="s">
        <v>33</v>
      </c>
      <c r="E2463" s="5" t="s">
        <v>1122</v>
      </c>
      <c r="F2463" s="3" t="s">
        <v>1123</v>
      </c>
      <c r="G2463" s="3" t="s">
        <v>21</v>
      </c>
      <c r="H2463" s="2" t="s">
        <v>56</v>
      </c>
      <c r="I2463" s="2" t="s">
        <v>5434</v>
      </c>
      <c r="J2463" s="3" t="str">
        <f>HYPERLINK("https://www.boe.es/gazeta/dias/1831/08/13/pdfs/GMD-1831-99.pdf#page=4","Abrir facsímil")</f>
        <v>Abrir facsímil</v>
      </c>
      <c r="K2463" s="3" t="s">
        <v>58</v>
      </c>
    </row>
    <row r="2464" spans="1:11" ht="42" customHeight="1">
      <c r="A2464" s="2" t="s">
        <v>5431</v>
      </c>
      <c r="B2464" s="2" t="s">
        <v>5431</v>
      </c>
      <c r="C2464" s="2" t="s">
        <v>17</v>
      </c>
      <c r="D2464" s="2" t="s">
        <v>18</v>
      </c>
      <c r="E2464" s="5" t="s">
        <v>703</v>
      </c>
      <c r="F2464" s="3" t="s">
        <v>704</v>
      </c>
      <c r="G2464" s="3" t="s">
        <v>21</v>
      </c>
      <c r="H2464" s="2" t="s">
        <v>56</v>
      </c>
      <c r="I2464" s="2" t="s">
        <v>5435</v>
      </c>
      <c r="J2464" s="3" t="str">
        <f>HYPERLINK("https://www.boe.es/gazeta/dias/1831/09/24/pdfs/GMD-1831-118.pdf#page=4","Abrir facsímil")</f>
        <v>Abrir facsímil</v>
      </c>
      <c r="K2464" s="3" t="s">
        <v>58</v>
      </c>
    </row>
    <row r="2465" spans="1:11" ht="42" customHeight="1">
      <c r="A2465" s="2" t="s">
        <v>5436</v>
      </c>
      <c r="B2465" s="2" t="s">
        <v>5436</v>
      </c>
      <c r="C2465" s="2" t="s">
        <v>51</v>
      </c>
      <c r="D2465" s="2" t="s">
        <v>52</v>
      </c>
      <c r="E2465" s="5" t="s">
        <v>334</v>
      </c>
      <c r="F2465" s="3" t="s">
        <v>335</v>
      </c>
      <c r="G2465" s="3" t="s">
        <v>21</v>
      </c>
      <c r="H2465" s="2" t="s">
        <v>56</v>
      </c>
      <c r="I2465" s="2" t="s">
        <v>5437</v>
      </c>
      <c r="J2465" s="3" t="str">
        <f>HYPERLINK("https://www.boe.es/gazeta/dias/1831/03/26/pdfs/GMD-1831-39.pdf#page=4","Abrir facsímil")</f>
        <v>Abrir facsímil</v>
      </c>
      <c r="K2465" s="3" t="s">
        <v>58</v>
      </c>
    </row>
    <row r="2466" spans="1:11" ht="42" customHeight="1">
      <c r="A2466" s="2" t="s">
        <v>5438</v>
      </c>
      <c r="B2466" s="2" t="s">
        <v>5439</v>
      </c>
      <c r="C2466" s="2" t="s">
        <v>81</v>
      </c>
      <c r="D2466" s="2" t="s">
        <v>18</v>
      </c>
      <c r="E2466" s="5" t="s">
        <v>725</v>
      </c>
      <c r="F2466" s="3" t="s">
        <v>726</v>
      </c>
      <c r="G2466" s="3" t="s">
        <v>250</v>
      </c>
      <c r="H2466" s="2" t="s">
        <v>22</v>
      </c>
      <c r="I2466" s="2" t="s">
        <v>5440</v>
      </c>
      <c r="J2466" s="3" t="str">
        <f>HYPERLINK("https://www.boe.es/gazeta/dias/1831/07/30/pdfs/GMD-1831-93.pdf#page=7","Abrir facsímil")</f>
        <v>Abrir facsímil</v>
      </c>
      <c r="K2466" s="3" t="s">
        <v>24</v>
      </c>
    </row>
    <row r="2467" spans="1:11" ht="42" customHeight="1">
      <c r="A2467" s="2" t="s">
        <v>5441</v>
      </c>
      <c r="B2467" s="2" t="s">
        <v>5442</v>
      </c>
      <c r="C2467" s="2" t="s">
        <v>17</v>
      </c>
      <c r="D2467" s="2" t="s">
        <v>18</v>
      </c>
      <c r="E2467" s="5" t="s">
        <v>374</v>
      </c>
      <c r="F2467" s="3" t="s">
        <v>375</v>
      </c>
      <c r="G2467" s="3" t="s">
        <v>131</v>
      </c>
      <c r="H2467" s="2" t="s">
        <v>56</v>
      </c>
      <c r="I2467" s="2" t="s">
        <v>5443</v>
      </c>
      <c r="J2467" s="3" t="str">
        <f>HYPERLINK("https://www.boe.es/gazeta/dias/1831/10/11/pdfs/GMD-1831-125.pdf#page=6","Abrir facsímil")</f>
        <v>Abrir facsímil</v>
      </c>
      <c r="K2467" s="3" t="s">
        <v>58</v>
      </c>
    </row>
    <row r="2468" spans="1:11" ht="42" customHeight="1">
      <c r="A2468" s="2" t="s">
        <v>5444</v>
      </c>
      <c r="B2468" s="2" t="s">
        <v>5444</v>
      </c>
      <c r="C2468" s="2" t="s">
        <v>17</v>
      </c>
      <c r="D2468" s="2" t="s">
        <v>18</v>
      </c>
      <c r="E2468" s="5" t="s">
        <v>1844</v>
      </c>
      <c r="F2468" s="3" t="s">
        <v>1845</v>
      </c>
      <c r="G2468" s="3" t="s">
        <v>21</v>
      </c>
      <c r="H2468" s="2" t="s">
        <v>56</v>
      </c>
      <c r="I2468" s="2" t="s">
        <v>5445</v>
      </c>
      <c r="J2468" s="3" t="str">
        <f>HYPERLINK("https://www.boe.es/gazeta/dias/1831/01/22/pdfs/GMD-1831-10.pdf#page=4","Abrir facsímil")</f>
        <v>Abrir facsímil</v>
      </c>
      <c r="K2468" s="3" t="s">
        <v>58</v>
      </c>
    </row>
    <row r="2469" spans="1:11" ht="42" customHeight="1">
      <c r="A2469" s="2" t="s">
        <v>5446</v>
      </c>
      <c r="B2469" s="2" t="s">
        <v>5447</v>
      </c>
      <c r="C2469" s="2" t="s">
        <v>67</v>
      </c>
      <c r="D2469" s="2" t="s">
        <v>18</v>
      </c>
      <c r="E2469" s="5" t="s">
        <v>2199</v>
      </c>
      <c r="F2469" s="3" t="s">
        <v>2200</v>
      </c>
      <c r="G2469" s="3" t="s">
        <v>21</v>
      </c>
      <c r="H2469" s="2" t="s">
        <v>22</v>
      </c>
      <c r="I2469" s="2" t="s">
        <v>5448</v>
      </c>
      <c r="J2469" s="3" t="str">
        <f>HYPERLINK("https://www.boe.es/gazeta/dias/1831/11/26/pdfs/GMD-1831-145.pdf#page=4","Abrir facsímil")</f>
        <v>Abrir facsímil</v>
      </c>
      <c r="K2469" s="3" t="s">
        <v>24</v>
      </c>
    </row>
    <row r="2470" spans="1:11" ht="42" customHeight="1">
      <c r="A2470" s="2" t="s">
        <v>5449</v>
      </c>
      <c r="B2470" s="2" t="s">
        <v>5450</v>
      </c>
      <c r="C2470" s="2" t="s">
        <v>32</v>
      </c>
      <c r="D2470" s="2" t="s">
        <v>33</v>
      </c>
      <c r="E2470" s="5" t="s">
        <v>795</v>
      </c>
      <c r="F2470" s="3" t="s">
        <v>796</v>
      </c>
      <c r="G2470" s="3" t="s">
        <v>1297</v>
      </c>
      <c r="H2470" s="2" t="s">
        <v>56</v>
      </c>
      <c r="I2470" s="2" t="s">
        <v>5451</v>
      </c>
      <c r="J2470" s="3" t="str">
        <f>HYPERLINK("https://www.boe.es/gazeta/dias/1831/07/02/pdfs/GMD-1831-81.pdf#page=8","Abrir facsímil")</f>
        <v>Abrir facsímil</v>
      </c>
      <c r="K2470" s="3" t="s">
        <v>58</v>
      </c>
    </row>
    <row r="2471" spans="1:11" ht="42" customHeight="1">
      <c r="A2471" s="2" t="s">
        <v>5452</v>
      </c>
      <c r="B2471" s="2" t="s">
        <v>5452</v>
      </c>
      <c r="C2471" s="2" t="s">
        <v>32</v>
      </c>
      <c r="D2471" s="2" t="s">
        <v>33</v>
      </c>
      <c r="E2471" s="5" t="s">
        <v>46</v>
      </c>
      <c r="F2471" s="3" t="s">
        <v>47</v>
      </c>
      <c r="G2471" s="3" t="s">
        <v>21</v>
      </c>
      <c r="H2471" s="2" t="s">
        <v>56</v>
      </c>
      <c r="I2471" s="2" t="s">
        <v>5453</v>
      </c>
      <c r="J2471" s="3" t="str">
        <f>HYPERLINK("https://www.boe.es/gazeta/dias/1831/09/01/pdfs/GMD-1831-107.pdf#page=4","Abrir facsímil")</f>
        <v>Abrir facsímil</v>
      </c>
      <c r="K2471" s="3" t="s">
        <v>58</v>
      </c>
    </row>
    <row r="2472" spans="1:11" ht="42" customHeight="1">
      <c r="A2472" s="2" t="s">
        <v>5454</v>
      </c>
      <c r="B2472" s="2" t="s">
        <v>5455</v>
      </c>
      <c r="C2472" s="2" t="s">
        <v>17</v>
      </c>
      <c r="D2472" s="2" t="s">
        <v>18</v>
      </c>
      <c r="E2472" s="5" t="s">
        <v>105</v>
      </c>
      <c r="F2472" s="3" t="s">
        <v>106</v>
      </c>
      <c r="G2472" s="3" t="s">
        <v>107</v>
      </c>
      <c r="H2472" s="2" t="s">
        <v>56</v>
      </c>
      <c r="I2472" s="2" t="s">
        <v>5456</v>
      </c>
      <c r="J2472" s="3" t="str">
        <f>HYPERLINK("https://www.boe.es/gazeta/dias/1831/07/05/pdfs/GMD-1831-82.pdf#page=4","Abrir facsímil")</f>
        <v>Abrir facsímil</v>
      </c>
      <c r="K2472" s="3" t="s">
        <v>58</v>
      </c>
    </row>
    <row r="2473" spans="1:11" ht="42" customHeight="1">
      <c r="A2473" s="2" t="s">
        <v>5457</v>
      </c>
      <c r="B2473" s="2" t="s">
        <v>5457</v>
      </c>
      <c r="C2473" s="2" t="s">
        <v>32</v>
      </c>
      <c r="D2473" s="2" t="s">
        <v>33</v>
      </c>
      <c r="E2473" s="5" t="s">
        <v>214</v>
      </c>
      <c r="F2473" s="3" t="s">
        <v>215</v>
      </c>
      <c r="G2473" s="3" t="s">
        <v>36</v>
      </c>
      <c r="H2473" s="2" t="s">
        <v>56</v>
      </c>
      <c r="I2473" s="2" t="s">
        <v>5458</v>
      </c>
      <c r="J2473" s="3" t="str">
        <f>HYPERLINK("https://www.boe.es/gazeta/dias/1831/03/31/pdfs/GMD-1831-41.pdf#page=1","Abrir facsímil")</f>
        <v>Abrir facsímil</v>
      </c>
      <c r="K2473" s="3" t="s">
        <v>58</v>
      </c>
    </row>
    <row r="2474" spans="1:11" ht="42" customHeight="1">
      <c r="A2474" s="2" t="s">
        <v>5459</v>
      </c>
      <c r="B2474" s="2" t="s">
        <v>5459</v>
      </c>
      <c r="C2474" s="2" t="s">
        <v>32</v>
      </c>
      <c r="D2474" s="2" t="s">
        <v>33</v>
      </c>
      <c r="E2474" s="5" t="s">
        <v>214</v>
      </c>
      <c r="F2474" s="3" t="s">
        <v>215</v>
      </c>
      <c r="G2474" s="3" t="s">
        <v>36</v>
      </c>
      <c r="H2474" s="2" t="s">
        <v>56</v>
      </c>
      <c r="I2474" s="2" t="s">
        <v>5460</v>
      </c>
      <c r="J2474" s="3" t="str">
        <f>HYPERLINK("https://www.boe.es/gazeta/dias/1831/03/31/pdfs/GMD-1831-41.pdf#page=1","Abrir facsímil")</f>
        <v>Abrir facsímil</v>
      </c>
      <c r="K2474" s="3" t="s">
        <v>58</v>
      </c>
    </row>
    <row r="2475" spans="1:11" ht="42" customHeight="1">
      <c r="A2475" s="2" t="s">
        <v>5461</v>
      </c>
      <c r="B2475" s="2" t="s">
        <v>5461</v>
      </c>
      <c r="C2475" s="2" t="s">
        <v>32</v>
      </c>
      <c r="D2475" s="2" t="s">
        <v>33</v>
      </c>
      <c r="E2475" s="5" t="s">
        <v>27</v>
      </c>
      <c r="F2475" s="3" t="s">
        <v>28</v>
      </c>
      <c r="G2475" s="3" t="s">
        <v>36</v>
      </c>
      <c r="H2475" s="2" t="s">
        <v>56</v>
      </c>
      <c r="I2475" s="2" t="s">
        <v>5462</v>
      </c>
      <c r="J2475" s="3" t="str">
        <f>HYPERLINK("https://www.boe.es/gazeta/dias/1831/05/31/pdfs/GMD-1831-67.pdf#page=1","Abrir facsímil")</f>
        <v>Abrir facsímil</v>
      </c>
      <c r="K2475" s="3" t="s">
        <v>58</v>
      </c>
    </row>
    <row r="2476" spans="1:11" ht="42" customHeight="1">
      <c r="A2476" s="2" t="s">
        <v>5463</v>
      </c>
      <c r="B2476" s="2" t="s">
        <v>5463</v>
      </c>
      <c r="C2476" s="2" t="s">
        <v>32</v>
      </c>
      <c r="D2476" s="2" t="s">
        <v>33</v>
      </c>
      <c r="E2476" s="5" t="s">
        <v>875</v>
      </c>
      <c r="F2476" s="3" t="s">
        <v>876</v>
      </c>
      <c r="G2476" s="3" t="s">
        <v>36</v>
      </c>
      <c r="H2476" s="2" t="s">
        <v>56</v>
      </c>
      <c r="I2476" s="2" t="s">
        <v>5464</v>
      </c>
      <c r="J2476" s="3" t="str">
        <f>HYPERLINK("https://www.boe.es/gazeta/dias/1831/10/25/pdfs/GMD-1831-131.pdf#page=1","Abrir facsímil")</f>
        <v>Abrir facsímil</v>
      </c>
      <c r="K2476" s="3" t="s">
        <v>58</v>
      </c>
    </row>
    <row r="2477" spans="1:11" ht="42" customHeight="1">
      <c r="A2477" s="2" t="s">
        <v>5465</v>
      </c>
      <c r="B2477" s="2" t="s">
        <v>5465</v>
      </c>
      <c r="C2477" s="2" t="s">
        <v>32</v>
      </c>
      <c r="D2477" s="2" t="s">
        <v>33</v>
      </c>
      <c r="E2477" s="5" t="s">
        <v>228</v>
      </c>
      <c r="F2477" s="3" t="s">
        <v>229</v>
      </c>
      <c r="G2477" s="3" t="s">
        <v>36</v>
      </c>
      <c r="H2477" s="2" t="s">
        <v>56</v>
      </c>
      <c r="I2477" s="2" t="s">
        <v>5466</v>
      </c>
      <c r="J2477" s="3" t="str">
        <f>HYPERLINK("https://www.boe.es/gazeta/dias/1831/06/07/pdfs/GMD-1831-70.pdf#page=1","Abrir facsímil")</f>
        <v>Abrir facsímil</v>
      </c>
      <c r="K2477" s="3" t="s">
        <v>58</v>
      </c>
    </row>
    <row r="2478" spans="1:11" ht="42" customHeight="1">
      <c r="A2478" s="2" t="s">
        <v>5467</v>
      </c>
      <c r="B2478" s="2" t="s">
        <v>5468</v>
      </c>
      <c r="C2478" s="2" t="s">
        <v>32</v>
      </c>
      <c r="D2478" s="2" t="s">
        <v>33</v>
      </c>
      <c r="E2478" s="5" t="s">
        <v>1758</v>
      </c>
      <c r="F2478" s="3" t="s">
        <v>1759</v>
      </c>
      <c r="G2478" s="3" t="s">
        <v>36</v>
      </c>
      <c r="H2478" s="2" t="s">
        <v>56</v>
      </c>
      <c r="I2478" s="2" t="s">
        <v>5469</v>
      </c>
      <c r="J2478" s="3" t="str">
        <f>HYPERLINK("https://www.boe.es/gazeta/dias/1831/12/06/pdfs/GMD-1831-149.pdf#page=1","Abrir facsímil")</f>
        <v>Abrir facsímil</v>
      </c>
      <c r="K2478" s="3" t="s">
        <v>58</v>
      </c>
    </row>
    <row r="2479" spans="1:11" ht="42" customHeight="1">
      <c r="A2479" s="2" t="s">
        <v>5470</v>
      </c>
      <c r="B2479" s="2" t="s">
        <v>5471</v>
      </c>
      <c r="C2479" s="2" t="s">
        <v>17</v>
      </c>
      <c r="D2479" s="2" t="s">
        <v>18</v>
      </c>
      <c r="E2479" s="5" t="s">
        <v>374</v>
      </c>
      <c r="F2479" s="3" t="s">
        <v>375</v>
      </c>
      <c r="G2479" s="3" t="s">
        <v>131</v>
      </c>
      <c r="H2479" s="2" t="s">
        <v>56</v>
      </c>
      <c r="I2479" s="2" t="s">
        <v>5472</v>
      </c>
      <c r="J2479" s="3" t="str">
        <f>HYPERLINK("https://www.boe.es/gazeta/dias/1831/10/11/pdfs/GMD-1831-125.pdf#page=6","Abrir facsímil")</f>
        <v>Abrir facsímil</v>
      </c>
      <c r="K2479" s="3" t="s">
        <v>58</v>
      </c>
    </row>
    <row r="2480" spans="1:11" ht="42" customHeight="1">
      <c r="A2480" s="2" t="s">
        <v>5473</v>
      </c>
      <c r="B2480" s="2" t="s">
        <v>5473</v>
      </c>
      <c r="C2480" s="2" t="s">
        <v>32</v>
      </c>
      <c r="D2480" s="2" t="s">
        <v>33</v>
      </c>
      <c r="E2480" s="5" t="s">
        <v>126</v>
      </c>
      <c r="F2480" s="3" t="s">
        <v>127</v>
      </c>
      <c r="G2480" s="3" t="s">
        <v>55</v>
      </c>
      <c r="H2480" s="2" t="s">
        <v>56</v>
      </c>
      <c r="I2480" s="2" t="s">
        <v>5474</v>
      </c>
      <c r="J2480" s="3" t="str">
        <f>HYPERLINK("https://www.boe.es/gazeta/dias/1831/04/12/pdfs/GMD-1831-46.pdf#page=3","Abrir facsímil")</f>
        <v>Abrir facsímil</v>
      </c>
      <c r="K2480" s="3" t="s">
        <v>58</v>
      </c>
    </row>
    <row r="2481" spans="1:11" ht="42" customHeight="1">
      <c r="A2481" s="2" t="s">
        <v>5475</v>
      </c>
      <c r="B2481" s="2" t="s">
        <v>5475</v>
      </c>
      <c r="C2481" s="2" t="s">
        <v>67</v>
      </c>
      <c r="D2481" s="2" t="s">
        <v>18</v>
      </c>
      <c r="E2481" s="5" t="s">
        <v>46</v>
      </c>
      <c r="F2481" s="3" t="s">
        <v>47</v>
      </c>
      <c r="G2481" s="3" t="s">
        <v>21</v>
      </c>
      <c r="H2481" s="2" t="s">
        <v>56</v>
      </c>
      <c r="I2481" s="2" t="s">
        <v>5476</v>
      </c>
      <c r="J2481" s="3" t="str">
        <f>HYPERLINK("https://www.boe.es/gazeta/dias/1831/09/01/pdfs/GMD-1831-107.pdf#page=4","Abrir facsímil")</f>
        <v>Abrir facsímil</v>
      </c>
      <c r="K2481" s="3" t="s">
        <v>58</v>
      </c>
    </row>
    <row r="2482" spans="1:11" ht="42" customHeight="1">
      <c r="A2482" s="2" t="s">
        <v>5477</v>
      </c>
      <c r="B2482" s="2" t="s">
        <v>5477</v>
      </c>
      <c r="C2482" s="2" t="s">
        <v>51</v>
      </c>
      <c r="D2482" s="2" t="s">
        <v>52</v>
      </c>
      <c r="E2482" s="5" t="s">
        <v>259</v>
      </c>
      <c r="F2482" s="3" t="s">
        <v>260</v>
      </c>
      <c r="G2482" s="3" t="s">
        <v>21</v>
      </c>
      <c r="H2482" s="2" t="s">
        <v>56</v>
      </c>
      <c r="I2482" s="2" t="s">
        <v>5478</v>
      </c>
      <c r="J2482" s="3" t="str">
        <f>HYPERLINK("https://www.boe.es/gazeta/dias/1831/11/03/pdfs/GMD-1831-135.pdf#page=4","Abrir facsímil")</f>
        <v>Abrir facsímil</v>
      </c>
      <c r="K2482" s="3" t="s">
        <v>58</v>
      </c>
    </row>
    <row r="2483" spans="1:11" ht="42" customHeight="1">
      <c r="A2483" s="2" t="s">
        <v>5479</v>
      </c>
      <c r="B2483" s="2" t="s">
        <v>5479</v>
      </c>
      <c r="C2483" s="2" t="s">
        <v>32</v>
      </c>
      <c r="D2483" s="2" t="s">
        <v>33</v>
      </c>
      <c r="E2483" s="5" t="s">
        <v>593</v>
      </c>
      <c r="F2483" s="3" t="s">
        <v>594</v>
      </c>
      <c r="G2483" s="3" t="s">
        <v>36</v>
      </c>
      <c r="H2483" s="2" t="s">
        <v>56</v>
      </c>
      <c r="I2483" s="2" t="s">
        <v>5480</v>
      </c>
      <c r="J2483" s="3" t="str">
        <f>HYPERLINK("https://www.boe.es/gazeta/dias/1831/04/09/pdfs/GMD-1831-45.pdf#page=1","Abrir facsímil")</f>
        <v>Abrir facsímil</v>
      </c>
      <c r="K2483" s="3" t="s">
        <v>58</v>
      </c>
    </row>
    <row r="2484" spans="1:11" ht="42" customHeight="1">
      <c r="A2484" s="2" t="s">
        <v>5479</v>
      </c>
      <c r="B2484" s="2" t="s">
        <v>5479</v>
      </c>
      <c r="C2484" s="2" t="s">
        <v>51</v>
      </c>
      <c r="D2484" s="2" t="s">
        <v>52</v>
      </c>
      <c r="E2484" s="5" t="s">
        <v>395</v>
      </c>
      <c r="F2484" s="3" t="s">
        <v>396</v>
      </c>
      <c r="G2484" s="3" t="s">
        <v>131</v>
      </c>
      <c r="H2484" s="2" t="s">
        <v>56</v>
      </c>
      <c r="I2484" s="2" t="s">
        <v>5481</v>
      </c>
      <c r="J2484" s="3" t="str">
        <f>HYPERLINK("https://www.boe.es/gazeta/dias/1831/10/20/pdfs/GMD-1831-129.pdf#page=6","Abrir facsímil")</f>
        <v>Abrir facsímil</v>
      </c>
      <c r="K2484" s="3" t="s">
        <v>58</v>
      </c>
    </row>
    <row r="2485" spans="1:11" ht="42" customHeight="1">
      <c r="A2485" s="2" t="s">
        <v>5482</v>
      </c>
      <c r="B2485" s="2" t="s">
        <v>5483</v>
      </c>
      <c r="C2485" s="2" t="s">
        <v>32</v>
      </c>
      <c r="D2485" s="2" t="s">
        <v>33</v>
      </c>
      <c r="E2485" s="5" t="s">
        <v>1844</v>
      </c>
      <c r="F2485" s="3" t="s">
        <v>1845</v>
      </c>
      <c r="G2485" s="3" t="s">
        <v>36</v>
      </c>
      <c r="H2485" s="2" t="s">
        <v>56</v>
      </c>
      <c r="I2485" s="2" t="s">
        <v>5484</v>
      </c>
      <c r="J2485" s="3" t="str">
        <f>HYPERLINK("https://www.boe.es/gazeta/dias/1831/01/22/pdfs/GMD-1831-10.pdf#page=1","Abrir facsímil")</f>
        <v>Abrir facsímil</v>
      </c>
      <c r="K2485" s="3" t="s">
        <v>58</v>
      </c>
    </row>
    <row r="2486" spans="1:11" ht="42" customHeight="1">
      <c r="A2486" s="2" t="s">
        <v>5485</v>
      </c>
      <c r="B2486" s="2" t="s">
        <v>5486</v>
      </c>
      <c r="C2486" s="2" t="s">
        <v>157</v>
      </c>
      <c r="D2486" s="2" t="s">
        <v>18</v>
      </c>
      <c r="E2486" s="5" t="s">
        <v>281</v>
      </c>
      <c r="F2486" s="3" t="s">
        <v>282</v>
      </c>
      <c r="G2486" s="3" t="s">
        <v>21</v>
      </c>
      <c r="H2486" s="2" t="s">
        <v>22</v>
      </c>
      <c r="I2486" s="2" t="s">
        <v>5487</v>
      </c>
      <c r="J2486" s="3" t="str">
        <f>HYPERLINK("https://www.boe.es/gazeta/dias/1831/03/08/pdfs/GMD-1831-29.pdf#page=4","Abrir facsímil")</f>
        <v>Abrir facsímil</v>
      </c>
      <c r="K2486" s="3" t="s">
        <v>24</v>
      </c>
    </row>
    <row r="2487" spans="1:11" ht="42" customHeight="1">
      <c r="A2487" s="2" t="s">
        <v>5488</v>
      </c>
      <c r="B2487" s="2" t="s">
        <v>5489</v>
      </c>
      <c r="C2487" s="2" t="s">
        <v>17</v>
      </c>
      <c r="D2487" s="2" t="s">
        <v>18</v>
      </c>
      <c r="E2487" s="5" t="s">
        <v>1138</v>
      </c>
      <c r="F2487" s="3" t="s">
        <v>1139</v>
      </c>
      <c r="G2487" s="3" t="s">
        <v>21</v>
      </c>
      <c r="H2487" s="2" t="s">
        <v>56</v>
      </c>
      <c r="I2487" s="2" t="s">
        <v>5490</v>
      </c>
      <c r="J2487" s="3" t="str">
        <f>HYPERLINK("https://www.boe.es/gazeta/dias/1831/03/17/pdfs/GMD-1831-35.pdf#page=4","Abrir facsímil")</f>
        <v>Abrir facsímil</v>
      </c>
      <c r="K2487" s="3" t="s">
        <v>58</v>
      </c>
    </row>
    <row r="2488" spans="1:11" ht="42" customHeight="1">
      <c r="A2488" s="2" t="s">
        <v>5491</v>
      </c>
      <c r="B2488" s="2" t="s">
        <v>5492</v>
      </c>
      <c r="C2488" s="2" t="s">
        <v>51</v>
      </c>
      <c r="D2488" s="2" t="s">
        <v>52</v>
      </c>
      <c r="E2488" s="5" t="s">
        <v>158</v>
      </c>
      <c r="F2488" s="3" t="s">
        <v>159</v>
      </c>
      <c r="G2488" s="3" t="s">
        <v>131</v>
      </c>
      <c r="H2488" s="2" t="s">
        <v>56</v>
      </c>
      <c r="I2488" s="2" t="s">
        <v>5493</v>
      </c>
      <c r="J2488" s="3" t="str">
        <f>HYPERLINK("https://www.boe.es/gazeta/dias/1831/08/27/pdfs/GMD-1831-105.pdf#page=6","Abrir facsímil")</f>
        <v>Abrir facsímil</v>
      </c>
      <c r="K2488" s="3" t="s">
        <v>58</v>
      </c>
    </row>
    <row r="2489" spans="1:11" ht="42" customHeight="1">
      <c r="A2489" s="2" t="s">
        <v>5494</v>
      </c>
      <c r="B2489" s="2" t="s">
        <v>5495</v>
      </c>
      <c r="C2489" s="2" t="s">
        <v>51</v>
      </c>
      <c r="D2489" s="2" t="s">
        <v>52</v>
      </c>
      <c r="E2489" s="5" t="s">
        <v>190</v>
      </c>
      <c r="F2489" s="3" t="s">
        <v>191</v>
      </c>
      <c r="G2489" s="3" t="s">
        <v>62</v>
      </c>
      <c r="H2489" s="2" t="s">
        <v>56</v>
      </c>
      <c r="I2489" s="2" t="s">
        <v>5496</v>
      </c>
      <c r="J2489" s="3" t="str">
        <f>HYPERLINK("https://www.boe.es/gazeta/dias/1831/02/12/pdfs/GMD-1831-19.pdf#page=2","Abrir facsímil")</f>
        <v>Abrir facsímil</v>
      </c>
      <c r="K2489" s="3" t="s">
        <v>58</v>
      </c>
    </row>
    <row r="2490" spans="1:11" ht="42" customHeight="1">
      <c r="A2490" s="2" t="s">
        <v>5497</v>
      </c>
      <c r="B2490" s="2" t="s">
        <v>5498</v>
      </c>
      <c r="C2490" s="2" t="s">
        <v>17</v>
      </c>
      <c r="D2490" s="2" t="s">
        <v>18</v>
      </c>
      <c r="E2490" s="5" t="s">
        <v>374</v>
      </c>
      <c r="F2490" s="3" t="s">
        <v>375</v>
      </c>
      <c r="G2490" s="3" t="s">
        <v>131</v>
      </c>
      <c r="H2490" s="2" t="s">
        <v>56</v>
      </c>
      <c r="I2490" s="2" t="s">
        <v>5499</v>
      </c>
      <c r="J2490" s="3" t="str">
        <f>HYPERLINK("https://www.boe.es/gazeta/dias/1831/10/11/pdfs/GMD-1831-125.pdf#page=6","Abrir facsímil")</f>
        <v>Abrir facsímil</v>
      </c>
      <c r="K2490" s="3" t="s">
        <v>58</v>
      </c>
    </row>
    <row r="2491" spans="1:11" ht="42" customHeight="1">
      <c r="A2491" s="2" t="s">
        <v>5500</v>
      </c>
      <c r="B2491" s="2" t="s">
        <v>5501</v>
      </c>
      <c r="C2491" s="2" t="s">
        <v>157</v>
      </c>
      <c r="D2491" s="2" t="s">
        <v>18</v>
      </c>
      <c r="E2491" s="5" t="s">
        <v>135</v>
      </c>
      <c r="F2491" s="3" t="s">
        <v>136</v>
      </c>
      <c r="G2491" s="3" t="s">
        <v>21</v>
      </c>
      <c r="H2491" s="2" t="s">
        <v>56</v>
      </c>
      <c r="I2491" s="2" t="s">
        <v>5502</v>
      </c>
      <c r="J2491" s="3" t="str">
        <f>HYPERLINK("https://www.boe.es/gazeta/dias/1831/03/24/pdfs/GMD-1831-38.pdf#page=4","Abrir facsímil")</f>
        <v>Abrir facsímil</v>
      </c>
      <c r="K2491" s="3" t="s">
        <v>58</v>
      </c>
    </row>
    <row r="2492" spans="1:11" ht="42" customHeight="1">
      <c r="A2492" s="2" t="s">
        <v>5503</v>
      </c>
      <c r="B2492" s="2" t="s">
        <v>5503</v>
      </c>
      <c r="C2492" s="2" t="s">
        <v>32</v>
      </c>
      <c r="D2492" s="2" t="s">
        <v>33</v>
      </c>
      <c r="E2492" s="5" t="s">
        <v>875</v>
      </c>
      <c r="F2492" s="3" t="s">
        <v>876</v>
      </c>
      <c r="G2492" s="3" t="s">
        <v>36</v>
      </c>
      <c r="H2492" s="2" t="s">
        <v>56</v>
      </c>
      <c r="I2492" s="2" t="s">
        <v>5504</v>
      </c>
      <c r="J2492" s="3" t="str">
        <f>HYPERLINK("https://www.boe.es/gazeta/dias/1831/10/25/pdfs/GMD-1831-131.pdf#page=1","Abrir facsímil")</f>
        <v>Abrir facsímil</v>
      </c>
      <c r="K2492" s="3" t="s">
        <v>58</v>
      </c>
    </row>
    <row r="2493" spans="1:11" ht="42" customHeight="1">
      <c r="A2493" s="2" t="s">
        <v>5505</v>
      </c>
      <c r="B2493" s="2" t="s">
        <v>5505</v>
      </c>
      <c r="C2493" s="2" t="s">
        <v>32</v>
      </c>
      <c r="D2493" s="2" t="s">
        <v>33</v>
      </c>
      <c r="E2493" s="5" t="s">
        <v>374</v>
      </c>
      <c r="F2493" s="3" t="s">
        <v>375</v>
      </c>
      <c r="G2493" s="3" t="s">
        <v>62</v>
      </c>
      <c r="H2493" s="2" t="s">
        <v>56</v>
      </c>
      <c r="I2493" s="2" t="s">
        <v>5506</v>
      </c>
      <c r="J2493" s="3" t="str">
        <f>HYPERLINK("https://www.boe.es/gazeta/dias/1831/10/11/pdfs/GMD-1831-125.pdf#page=2","Abrir facsímil")</f>
        <v>Abrir facsímil</v>
      </c>
      <c r="K2493" s="3" t="s">
        <v>58</v>
      </c>
    </row>
    <row r="2494" spans="1:11" ht="42" customHeight="1">
      <c r="A2494" s="2" t="s">
        <v>5507</v>
      </c>
      <c r="B2494" s="2" t="s">
        <v>5507</v>
      </c>
      <c r="C2494" s="2" t="s">
        <v>32</v>
      </c>
      <c r="D2494" s="2" t="s">
        <v>33</v>
      </c>
      <c r="E2494" s="5" t="s">
        <v>276</v>
      </c>
      <c r="F2494" s="3" t="s">
        <v>277</v>
      </c>
      <c r="G2494" s="3" t="s">
        <v>36</v>
      </c>
      <c r="H2494" s="2" t="s">
        <v>56</v>
      </c>
      <c r="I2494" s="2" t="s">
        <v>5508</v>
      </c>
      <c r="J2494" s="3" t="str">
        <f>HYPERLINK("https://www.boe.es/gazeta/dias/1831/10/13/pdfs/GMD-1831-126.pdf#page=1","Abrir facsímil")</f>
        <v>Abrir facsímil</v>
      </c>
      <c r="K2494" s="3" t="s">
        <v>58</v>
      </c>
    </row>
    <row r="2495" spans="1:11" ht="42" customHeight="1">
      <c r="A2495" s="2" t="s">
        <v>5509</v>
      </c>
      <c r="B2495" s="2" t="s">
        <v>5510</v>
      </c>
      <c r="C2495" s="2" t="s">
        <v>32</v>
      </c>
      <c r="D2495" s="2" t="s">
        <v>33</v>
      </c>
      <c r="E2495" s="5" t="s">
        <v>1341</v>
      </c>
      <c r="F2495" s="3" t="s">
        <v>1342</v>
      </c>
      <c r="G2495" s="3" t="s">
        <v>36</v>
      </c>
      <c r="H2495" s="2" t="s">
        <v>56</v>
      </c>
      <c r="I2495" s="2" t="s">
        <v>5511</v>
      </c>
      <c r="J2495" s="3" t="str">
        <f>HYPERLINK("https://www.boe.es/gazeta/dias/1831/01/20/pdfs/GMD-1831-9.pdf#page=1","Abrir facsímil")</f>
        <v>Abrir facsímil</v>
      </c>
      <c r="K2495" s="3" t="s">
        <v>58</v>
      </c>
    </row>
    <row r="2496" spans="1:11" ht="42" customHeight="1">
      <c r="A2496" s="2" t="s">
        <v>5512</v>
      </c>
      <c r="B2496" s="2" t="s">
        <v>5513</v>
      </c>
      <c r="C2496" s="2" t="s">
        <v>32</v>
      </c>
      <c r="D2496" s="2" t="s">
        <v>33</v>
      </c>
      <c r="E2496" s="5" t="s">
        <v>670</v>
      </c>
      <c r="F2496" s="3" t="s">
        <v>671</v>
      </c>
      <c r="G2496" s="3" t="s">
        <v>131</v>
      </c>
      <c r="H2496" s="2" t="s">
        <v>56</v>
      </c>
      <c r="I2496" s="2" t="s">
        <v>5514</v>
      </c>
      <c r="J2496" s="3" t="str">
        <f>HYPERLINK("https://www.boe.es/gazeta/dias/1831/06/09/pdfs/GMD-1831-71.pdf#page=6","Abrir facsímil")</f>
        <v>Abrir facsímil</v>
      </c>
      <c r="K2496" s="3" t="s">
        <v>58</v>
      </c>
    </row>
    <row r="2497" spans="1:11" ht="42" customHeight="1">
      <c r="A2497" s="2" t="s">
        <v>5515</v>
      </c>
      <c r="B2497" s="2" t="s">
        <v>5515</v>
      </c>
      <c r="C2497" s="2" t="s">
        <v>32</v>
      </c>
      <c r="D2497" s="2" t="s">
        <v>33</v>
      </c>
      <c r="E2497" s="5" t="s">
        <v>91</v>
      </c>
      <c r="F2497" s="3" t="s">
        <v>92</v>
      </c>
      <c r="G2497" s="3" t="s">
        <v>36</v>
      </c>
      <c r="H2497" s="2" t="s">
        <v>56</v>
      </c>
      <c r="I2497" s="2" t="s">
        <v>5516</v>
      </c>
      <c r="J2497" s="3" t="str">
        <f>HYPERLINK("https://www.boe.es/gazeta/dias/1831/10/06/pdfs/GMD-1831-123.pdf#page=1","Abrir facsímil")</f>
        <v>Abrir facsímil</v>
      </c>
      <c r="K2497" s="3" t="s">
        <v>58</v>
      </c>
    </row>
    <row r="2498" spans="1:11" ht="42" customHeight="1">
      <c r="A2498" s="2" t="s">
        <v>5517</v>
      </c>
      <c r="B2498" s="2" t="s">
        <v>5517</v>
      </c>
      <c r="C2498" s="2" t="s">
        <v>32</v>
      </c>
      <c r="D2498" s="2" t="s">
        <v>33</v>
      </c>
      <c r="E2498" s="5" t="s">
        <v>643</v>
      </c>
      <c r="F2498" s="3" t="s">
        <v>644</v>
      </c>
      <c r="G2498" s="3" t="s">
        <v>21</v>
      </c>
      <c r="H2498" s="2" t="s">
        <v>56</v>
      </c>
      <c r="I2498" s="2" t="s">
        <v>5518</v>
      </c>
      <c r="J2498" s="3" t="str">
        <f>HYPERLINK("https://www.boe.es/gazeta/dias/1831/05/05/pdfs/GMD-1831-56.pdf#page=4","Abrir facsímil")</f>
        <v>Abrir facsímil</v>
      </c>
      <c r="K2498" s="3" t="s">
        <v>58</v>
      </c>
    </row>
    <row r="2499" spans="1:11" ht="42" customHeight="1">
      <c r="A2499" s="2" t="s">
        <v>5519</v>
      </c>
      <c r="B2499" s="2" t="s">
        <v>5519</v>
      </c>
      <c r="C2499" s="2" t="s">
        <v>32</v>
      </c>
      <c r="D2499" s="2" t="s">
        <v>33</v>
      </c>
      <c r="E2499" s="5" t="s">
        <v>218</v>
      </c>
      <c r="F2499" s="3" t="s">
        <v>219</v>
      </c>
      <c r="G2499" s="3" t="s">
        <v>36</v>
      </c>
      <c r="H2499" s="2" t="s">
        <v>56</v>
      </c>
      <c r="I2499" s="2" t="s">
        <v>5520</v>
      </c>
      <c r="J2499" s="3" t="str">
        <f>HYPERLINK("https://www.boe.es/gazeta/dias/1831/09/03/pdfs/GMD-1831-108.pdf#page=1","Abrir facsímil")</f>
        <v>Abrir facsímil</v>
      </c>
      <c r="K2499" s="3" t="s">
        <v>58</v>
      </c>
    </row>
    <row r="2500" spans="1:11" ht="42" customHeight="1">
      <c r="A2500" s="2" t="s">
        <v>5521</v>
      </c>
      <c r="B2500" s="2" t="s">
        <v>5521</v>
      </c>
      <c r="C2500" s="2" t="s">
        <v>32</v>
      </c>
      <c r="D2500" s="2" t="s">
        <v>33</v>
      </c>
      <c r="E2500" s="5" t="s">
        <v>135</v>
      </c>
      <c r="F2500" s="3" t="s">
        <v>136</v>
      </c>
      <c r="G2500" s="3" t="s">
        <v>36</v>
      </c>
      <c r="H2500" s="2" t="s">
        <v>56</v>
      </c>
      <c r="I2500" s="2" t="s">
        <v>5522</v>
      </c>
      <c r="J2500" s="3" t="str">
        <f>HYPERLINK("https://www.boe.es/gazeta/dias/1831/03/24/pdfs/GMD-1831-38.pdf#page=1","Abrir facsímil")</f>
        <v>Abrir facsímil</v>
      </c>
      <c r="K2500" s="3" t="s">
        <v>58</v>
      </c>
    </row>
    <row r="2501" spans="1:11" ht="42" customHeight="1">
      <c r="A2501" s="2" t="s">
        <v>5523</v>
      </c>
      <c r="B2501" s="2" t="s">
        <v>5523</v>
      </c>
      <c r="C2501" s="2" t="s">
        <v>17</v>
      </c>
      <c r="D2501" s="2" t="s">
        <v>18</v>
      </c>
      <c r="E2501" s="5" t="s">
        <v>395</v>
      </c>
      <c r="F2501" s="3" t="s">
        <v>396</v>
      </c>
      <c r="G2501" s="3" t="s">
        <v>55</v>
      </c>
      <c r="H2501" s="2" t="s">
        <v>56</v>
      </c>
      <c r="I2501" s="2" t="s">
        <v>5524</v>
      </c>
      <c r="J2501" s="3" t="str">
        <f>HYPERLINK("https://www.boe.es/gazeta/dias/1831/10/20/pdfs/GMD-1831-129.pdf#page=3","Abrir facsímil")</f>
        <v>Abrir facsímil</v>
      </c>
      <c r="K2501" s="3" t="s">
        <v>58</v>
      </c>
    </row>
    <row r="2502" spans="1:11" ht="42" customHeight="1">
      <c r="A2502" s="2" t="s">
        <v>5525</v>
      </c>
      <c r="B2502" s="2" t="s">
        <v>5525</v>
      </c>
      <c r="C2502" s="2" t="s">
        <v>32</v>
      </c>
      <c r="D2502" s="2" t="s">
        <v>33</v>
      </c>
      <c r="E2502" s="5" t="s">
        <v>197</v>
      </c>
      <c r="F2502" s="3" t="s">
        <v>198</v>
      </c>
      <c r="G2502" s="3" t="s">
        <v>1087</v>
      </c>
      <c r="H2502" s="2" t="s">
        <v>56</v>
      </c>
      <c r="I2502" s="2" t="s">
        <v>5526</v>
      </c>
      <c r="J2502" s="3" t="str">
        <f>HYPERLINK("https://www.boe.es/gazeta/dias/1831/02/08/pdfs/GMD-1831-17.pdf#page=2","Abrir facsímil")</f>
        <v>Abrir facsímil</v>
      </c>
      <c r="K2502" s="3" t="s">
        <v>58</v>
      </c>
    </row>
    <row r="2503" spans="1:11" ht="42" customHeight="1">
      <c r="A2503" s="2" t="s">
        <v>5527</v>
      </c>
      <c r="B2503" s="2" t="s">
        <v>5528</v>
      </c>
      <c r="C2503" s="2" t="s">
        <v>17</v>
      </c>
      <c r="D2503" s="2" t="s">
        <v>18</v>
      </c>
      <c r="E2503" s="5" t="s">
        <v>53</v>
      </c>
      <c r="F2503" s="3" t="s">
        <v>54</v>
      </c>
      <c r="G2503" s="3" t="s">
        <v>55</v>
      </c>
      <c r="H2503" s="2" t="s">
        <v>22</v>
      </c>
      <c r="I2503" s="2" t="s">
        <v>5529</v>
      </c>
      <c r="J2503" s="3" t="str">
        <f>HYPERLINK("https://www.boe.es/gazeta/dias/1831/10/29/pdfs/GMD-1831-133.pdf#page=3","Abrir facsímil")</f>
        <v>Abrir facsímil</v>
      </c>
      <c r="K2503" s="3" t="s">
        <v>24</v>
      </c>
    </row>
    <row r="2504" spans="1:11" ht="42" customHeight="1">
      <c r="A2504" s="2" t="s">
        <v>5530</v>
      </c>
      <c r="B2504" s="2" t="s">
        <v>5531</v>
      </c>
      <c r="C2504" s="2" t="s">
        <v>17</v>
      </c>
      <c r="D2504" s="2" t="s">
        <v>18</v>
      </c>
      <c r="E2504" s="5" t="s">
        <v>158</v>
      </c>
      <c r="F2504" s="3" t="s">
        <v>159</v>
      </c>
      <c r="G2504" s="3" t="s">
        <v>131</v>
      </c>
      <c r="H2504" s="2" t="s">
        <v>56</v>
      </c>
      <c r="I2504" s="2" t="s">
        <v>5532</v>
      </c>
      <c r="J2504" s="3" t="str">
        <f>HYPERLINK("https://www.boe.es/gazeta/dias/1831/08/27/pdfs/GMD-1831-105.pdf#page=6","Abrir facsímil")</f>
        <v>Abrir facsímil</v>
      </c>
      <c r="K2504" s="3" t="s">
        <v>58</v>
      </c>
    </row>
    <row r="2505" spans="1:11" ht="42" customHeight="1">
      <c r="A2505" s="2" t="s">
        <v>5533</v>
      </c>
      <c r="B2505" s="2" t="s">
        <v>5534</v>
      </c>
      <c r="C2505" s="2" t="s">
        <v>17</v>
      </c>
      <c r="D2505" s="2" t="s">
        <v>18</v>
      </c>
      <c r="E2505" s="5" t="s">
        <v>374</v>
      </c>
      <c r="F2505" s="3" t="s">
        <v>375</v>
      </c>
      <c r="G2505" s="3" t="s">
        <v>131</v>
      </c>
      <c r="H2505" s="2" t="s">
        <v>56</v>
      </c>
      <c r="I2505" s="2" t="s">
        <v>5535</v>
      </c>
      <c r="J2505" s="3" t="str">
        <f>HYPERLINK("https://www.boe.es/gazeta/dias/1831/10/11/pdfs/GMD-1831-125.pdf#page=6","Abrir facsímil")</f>
        <v>Abrir facsímil</v>
      </c>
      <c r="K2505" s="3" t="s">
        <v>58</v>
      </c>
    </row>
    <row r="2506" spans="1:11" ht="42" customHeight="1">
      <c r="A2506" s="2" t="s">
        <v>5536</v>
      </c>
      <c r="B2506" s="2" t="s">
        <v>5537</v>
      </c>
      <c r="C2506" s="2" t="s">
        <v>157</v>
      </c>
      <c r="D2506" s="2" t="s">
        <v>18</v>
      </c>
      <c r="E2506" s="5" t="s">
        <v>643</v>
      </c>
      <c r="F2506" s="3" t="s">
        <v>644</v>
      </c>
      <c r="G2506" s="3" t="s">
        <v>21</v>
      </c>
      <c r="H2506" s="2" t="s">
        <v>56</v>
      </c>
      <c r="I2506" s="2" t="s">
        <v>5538</v>
      </c>
      <c r="J2506" s="3" t="str">
        <f>HYPERLINK("https://www.boe.es/gazeta/dias/1831/05/05/pdfs/GMD-1831-56.pdf#page=4","Abrir facsímil")</f>
        <v>Abrir facsímil</v>
      </c>
      <c r="K2506" s="3" t="s">
        <v>58</v>
      </c>
    </row>
    <row r="2507" spans="1:11" ht="42" customHeight="1">
      <c r="A2507" s="2" t="s">
        <v>5539</v>
      </c>
      <c r="B2507" s="2" t="s">
        <v>5540</v>
      </c>
      <c r="C2507" s="2" t="s">
        <v>32</v>
      </c>
      <c r="D2507" s="2" t="s">
        <v>33</v>
      </c>
      <c r="E2507" s="5" t="s">
        <v>292</v>
      </c>
      <c r="F2507" s="3" t="s">
        <v>293</v>
      </c>
      <c r="G2507" s="3" t="s">
        <v>21</v>
      </c>
      <c r="H2507" s="2" t="s">
        <v>56</v>
      </c>
      <c r="I2507" s="2" t="s">
        <v>5541</v>
      </c>
      <c r="J2507" s="3" t="str">
        <f>HYPERLINK("https://www.boe.es/gazeta/dias/1831/04/07/pdfs/GMD-1831-44.pdf#page=4","Abrir facsímil")</f>
        <v>Abrir facsímil</v>
      </c>
      <c r="K2507" s="3" t="s">
        <v>58</v>
      </c>
    </row>
    <row r="2508" spans="1:11" ht="42" customHeight="1">
      <c r="A2508" s="2" t="s">
        <v>5542</v>
      </c>
      <c r="B2508" s="2" t="s">
        <v>5542</v>
      </c>
      <c r="C2508" s="2" t="s">
        <v>32</v>
      </c>
      <c r="D2508" s="2" t="s">
        <v>33</v>
      </c>
      <c r="E2508" s="5" t="s">
        <v>1719</v>
      </c>
      <c r="F2508" s="3" t="s">
        <v>1720</v>
      </c>
      <c r="G2508" s="3" t="s">
        <v>36</v>
      </c>
      <c r="H2508" s="2" t="s">
        <v>56</v>
      </c>
      <c r="I2508" s="2" t="s">
        <v>5543</v>
      </c>
      <c r="J2508" s="3" t="str">
        <f>HYPERLINK("https://www.boe.es/gazeta/dias/1831/11/15/pdfs/GMD-1831-140.pdf#page=1","Abrir facsímil")</f>
        <v>Abrir facsímil</v>
      </c>
      <c r="K2508" s="3" t="s">
        <v>58</v>
      </c>
    </row>
    <row r="2509" spans="1:11" ht="42" customHeight="1">
      <c r="A2509" s="2" t="s">
        <v>5544</v>
      </c>
      <c r="B2509" s="2" t="s">
        <v>5545</v>
      </c>
      <c r="C2509" s="2" t="s">
        <v>32</v>
      </c>
      <c r="D2509" s="2" t="s">
        <v>33</v>
      </c>
      <c r="E2509" s="5" t="s">
        <v>181</v>
      </c>
      <c r="F2509" s="3" t="s">
        <v>182</v>
      </c>
      <c r="G2509" s="3" t="s">
        <v>36</v>
      </c>
      <c r="H2509" s="2" t="s">
        <v>22</v>
      </c>
      <c r="I2509" s="2" t="s">
        <v>5546</v>
      </c>
      <c r="J2509" s="3" t="str">
        <f>HYPERLINK("https://www.boe.es/gazeta/dias/1831/09/13/pdfs/GMD-1831-113.pdf#page=1","Abrir facsímil")</f>
        <v>Abrir facsímil</v>
      </c>
      <c r="K2509" s="3" t="s">
        <v>24</v>
      </c>
    </row>
    <row r="2510" spans="1:11" ht="42" customHeight="1">
      <c r="A2510" s="2" t="s">
        <v>5547</v>
      </c>
      <c r="B2510" s="2" t="s">
        <v>5547</v>
      </c>
      <c r="C2510" s="2" t="s">
        <v>17</v>
      </c>
      <c r="D2510" s="2" t="s">
        <v>18</v>
      </c>
      <c r="E2510" s="5" t="s">
        <v>169</v>
      </c>
      <c r="F2510" s="3" t="s">
        <v>170</v>
      </c>
      <c r="G2510" s="3" t="s">
        <v>21</v>
      </c>
      <c r="H2510" s="2" t="s">
        <v>56</v>
      </c>
      <c r="I2510" s="2" t="s">
        <v>5548</v>
      </c>
      <c r="J2510" s="3" t="str">
        <f>HYPERLINK("https://www.boe.es/gazeta/dias/1831/08/04/pdfs/GMD-1831-95.pdf#page=4","Abrir facsímil")</f>
        <v>Abrir facsímil</v>
      </c>
      <c r="K2510" s="3" t="s">
        <v>58</v>
      </c>
    </row>
    <row r="2511" spans="1:11" ht="42" customHeight="1">
      <c r="A2511" s="2" t="s">
        <v>5547</v>
      </c>
      <c r="B2511" s="2" t="s">
        <v>5547</v>
      </c>
      <c r="C2511" s="2" t="s">
        <v>32</v>
      </c>
      <c r="D2511" s="2" t="s">
        <v>33</v>
      </c>
      <c r="E2511" s="5" t="s">
        <v>756</v>
      </c>
      <c r="F2511" s="3" t="s">
        <v>757</v>
      </c>
      <c r="G2511" s="3" t="s">
        <v>62</v>
      </c>
      <c r="H2511" s="2" t="s">
        <v>56</v>
      </c>
      <c r="I2511" s="2" t="s">
        <v>5549</v>
      </c>
      <c r="J2511" s="3" t="str">
        <f>HYPERLINK("https://www.boe.es/gazeta/dias/1831/10/18/pdfs/GMD-1831-128.pdf#page=2","Abrir facsímil")</f>
        <v>Abrir facsímil</v>
      </c>
      <c r="K2511" s="3" t="s">
        <v>58</v>
      </c>
    </row>
    <row r="2512" spans="1:11" ht="42" customHeight="1">
      <c r="A2512" s="2" t="s">
        <v>5550</v>
      </c>
      <c r="B2512" s="2" t="s">
        <v>5551</v>
      </c>
      <c r="C2512" s="2" t="s">
        <v>157</v>
      </c>
      <c r="D2512" s="2" t="s">
        <v>18</v>
      </c>
      <c r="E2512" s="5" t="s">
        <v>374</v>
      </c>
      <c r="F2512" s="3" t="s">
        <v>375</v>
      </c>
      <c r="G2512" s="3" t="s">
        <v>131</v>
      </c>
      <c r="H2512" s="2" t="s">
        <v>56</v>
      </c>
      <c r="I2512" s="2" t="s">
        <v>5552</v>
      </c>
      <c r="J2512" s="3" t="str">
        <f>HYPERLINK("https://www.boe.es/gazeta/dias/1831/10/11/pdfs/GMD-1831-125.pdf#page=6","Abrir facsímil")</f>
        <v>Abrir facsímil</v>
      </c>
      <c r="K2512" s="3" t="s">
        <v>58</v>
      </c>
    </row>
    <row r="2513" spans="1:11" ht="42" customHeight="1">
      <c r="A2513" s="2" t="s">
        <v>5553</v>
      </c>
      <c r="B2513" s="2" t="s">
        <v>5554</v>
      </c>
      <c r="C2513" s="2" t="s">
        <v>32</v>
      </c>
      <c r="D2513" s="2" t="s">
        <v>33</v>
      </c>
      <c r="E2513" s="5" t="s">
        <v>413</v>
      </c>
      <c r="F2513" s="3" t="s">
        <v>414</v>
      </c>
      <c r="G2513" s="3" t="s">
        <v>21</v>
      </c>
      <c r="H2513" s="2" t="s">
        <v>56</v>
      </c>
      <c r="I2513" s="2" t="s">
        <v>5555</v>
      </c>
      <c r="J2513" s="3" t="str">
        <f>HYPERLINK("https://www.boe.es/gazeta/dias/1831/07/26/pdfs/GMD-1831-91.pdf#page=4","Abrir facsímil")</f>
        <v>Abrir facsímil</v>
      </c>
      <c r="K2513" s="3" t="s">
        <v>58</v>
      </c>
    </row>
    <row r="2514" spans="1:11" ht="42" customHeight="1">
      <c r="A2514" s="2" t="s">
        <v>5556</v>
      </c>
      <c r="B2514" s="2" t="s">
        <v>5556</v>
      </c>
      <c r="C2514" s="2" t="s">
        <v>32</v>
      </c>
      <c r="D2514" s="2" t="s">
        <v>33</v>
      </c>
      <c r="E2514" s="5" t="s">
        <v>85</v>
      </c>
      <c r="F2514" s="3" t="s">
        <v>86</v>
      </c>
      <c r="G2514" s="3" t="s">
        <v>55</v>
      </c>
      <c r="H2514" s="2" t="s">
        <v>56</v>
      </c>
      <c r="I2514" s="2" t="s">
        <v>5557</v>
      </c>
      <c r="J2514" s="3" t="str">
        <f>HYPERLINK("https://www.boe.es/gazeta/dias/1831/09/20/pdfs/GMD-1831-116.pdf#page=3","Abrir facsímil")</f>
        <v>Abrir facsímil</v>
      </c>
      <c r="K2514" s="3" t="s">
        <v>58</v>
      </c>
    </row>
    <row r="2515" spans="1:11" ht="42" customHeight="1">
      <c r="A2515" s="2" t="s">
        <v>5558</v>
      </c>
      <c r="B2515" s="2" t="s">
        <v>5558</v>
      </c>
      <c r="C2515" s="2" t="s">
        <v>32</v>
      </c>
      <c r="D2515" s="2" t="s">
        <v>33</v>
      </c>
      <c r="E2515" s="5" t="s">
        <v>276</v>
      </c>
      <c r="F2515" s="3" t="s">
        <v>277</v>
      </c>
      <c r="G2515" s="3" t="s">
        <v>21</v>
      </c>
      <c r="H2515" s="2" t="s">
        <v>56</v>
      </c>
      <c r="I2515" s="2" t="s">
        <v>5559</v>
      </c>
      <c r="J2515" s="3" t="str">
        <f>HYPERLINK("https://www.boe.es/gazeta/dias/1831/10/13/pdfs/GMD-1831-126.pdf#page=4","Abrir facsímil")</f>
        <v>Abrir facsímil</v>
      </c>
      <c r="K2515" s="3" t="s">
        <v>58</v>
      </c>
    </row>
    <row r="2516" spans="1:11" ht="42" customHeight="1">
      <c r="A2516" s="2" t="s">
        <v>5560</v>
      </c>
      <c r="B2516" s="2" t="s">
        <v>5561</v>
      </c>
      <c r="C2516" s="2" t="s">
        <v>17</v>
      </c>
      <c r="D2516" s="2" t="s">
        <v>18</v>
      </c>
      <c r="E2516" s="5" t="s">
        <v>1031</v>
      </c>
      <c r="F2516" s="3" t="s">
        <v>1032</v>
      </c>
      <c r="G2516" s="3" t="s">
        <v>21</v>
      </c>
      <c r="H2516" s="2" t="s">
        <v>56</v>
      </c>
      <c r="I2516" s="2" t="s">
        <v>5562</v>
      </c>
      <c r="J2516" s="3" t="str">
        <f>HYPERLINK("https://www.boe.es/gazeta/dias/1831/05/10/pdfs/GMD-1831-58.pdf#page=4","Abrir facsímil")</f>
        <v>Abrir facsímil</v>
      </c>
      <c r="K2516" s="3" t="s">
        <v>58</v>
      </c>
    </row>
    <row r="2517" spans="1:11" ht="42" customHeight="1">
      <c r="A2517" s="2" t="s">
        <v>5563</v>
      </c>
      <c r="B2517" s="2" t="s">
        <v>5564</v>
      </c>
      <c r="C2517" s="2" t="s">
        <v>81</v>
      </c>
      <c r="D2517" s="2" t="s">
        <v>18</v>
      </c>
      <c r="E2517" s="5" t="s">
        <v>259</v>
      </c>
      <c r="F2517" s="3" t="s">
        <v>260</v>
      </c>
      <c r="G2517" s="3" t="s">
        <v>21</v>
      </c>
      <c r="H2517" s="2" t="s">
        <v>56</v>
      </c>
      <c r="I2517" s="2" t="s">
        <v>5565</v>
      </c>
      <c r="J2517" s="3" t="str">
        <f>HYPERLINK("https://www.boe.es/gazeta/dias/1831/11/03/pdfs/GMD-1831-135.pdf#page=4","Abrir facsímil")</f>
        <v>Abrir facsímil</v>
      </c>
      <c r="K2517" s="3" t="s">
        <v>58</v>
      </c>
    </row>
    <row r="2518" spans="1:11" ht="42" customHeight="1">
      <c r="A2518" s="2" t="s">
        <v>5566</v>
      </c>
      <c r="B2518" s="2" t="s">
        <v>5567</v>
      </c>
      <c r="C2518" s="2" t="s">
        <v>17</v>
      </c>
      <c r="D2518" s="2" t="s">
        <v>18</v>
      </c>
      <c r="E2518" s="5" t="s">
        <v>374</v>
      </c>
      <c r="F2518" s="3" t="s">
        <v>375</v>
      </c>
      <c r="G2518" s="3" t="s">
        <v>131</v>
      </c>
      <c r="H2518" s="2" t="s">
        <v>56</v>
      </c>
      <c r="I2518" s="2" t="s">
        <v>5568</v>
      </c>
      <c r="J2518" s="3" t="str">
        <f>HYPERLINK("https://www.boe.es/gazeta/dias/1831/10/11/pdfs/GMD-1831-125.pdf#page=6","Abrir facsímil")</f>
        <v>Abrir facsímil</v>
      </c>
      <c r="K2518" s="3" t="s">
        <v>58</v>
      </c>
    </row>
    <row r="2519" spans="1:11" ht="42" customHeight="1">
      <c r="A2519" s="2" t="s">
        <v>5569</v>
      </c>
      <c r="B2519" s="2" t="s">
        <v>5570</v>
      </c>
      <c r="C2519" s="2" t="s">
        <v>81</v>
      </c>
      <c r="D2519" s="2" t="s">
        <v>18</v>
      </c>
      <c r="E2519" s="5" t="s">
        <v>181</v>
      </c>
      <c r="F2519" s="3" t="s">
        <v>182</v>
      </c>
      <c r="G2519" s="3" t="s">
        <v>21</v>
      </c>
      <c r="H2519" s="2" t="s">
        <v>22</v>
      </c>
      <c r="I2519" s="2" t="s">
        <v>5571</v>
      </c>
      <c r="J2519" s="3" t="str">
        <f>HYPERLINK("https://www.boe.es/gazeta/dias/1831/09/13/pdfs/GMD-1831-113.pdf#page=4","Abrir facsímil")</f>
        <v>Abrir facsímil</v>
      </c>
      <c r="K2519" s="3" t="s">
        <v>24</v>
      </c>
    </row>
    <row r="2520" spans="1:11" ht="42" customHeight="1">
      <c r="A2520" s="2" t="s">
        <v>5572</v>
      </c>
      <c r="B2520" s="2" t="s">
        <v>5573</v>
      </c>
      <c r="C2520" s="2" t="s">
        <v>32</v>
      </c>
      <c r="D2520" s="2" t="s">
        <v>33</v>
      </c>
      <c r="E2520" s="5" t="s">
        <v>782</v>
      </c>
      <c r="F2520" s="3" t="s">
        <v>783</v>
      </c>
      <c r="G2520" s="3" t="s">
        <v>606</v>
      </c>
      <c r="H2520" s="2" t="s">
        <v>56</v>
      </c>
      <c r="I2520" s="2" t="s">
        <v>5574</v>
      </c>
      <c r="J2520" s="3" t="str">
        <f>HYPERLINK("https://www.boe.es/gazeta/dias/1831/08/20/pdfs/GMD-1831-102.pdf#page=8","Abrir facsímil")</f>
        <v>Abrir facsímil</v>
      </c>
      <c r="K2520" s="3" t="s">
        <v>58</v>
      </c>
    </row>
    <row r="2521" spans="1:11" ht="42" customHeight="1">
      <c r="A2521" s="2" t="s">
        <v>5575</v>
      </c>
      <c r="B2521" s="2" t="s">
        <v>5576</v>
      </c>
      <c r="C2521" s="2" t="s">
        <v>157</v>
      </c>
      <c r="D2521" s="2" t="s">
        <v>18</v>
      </c>
      <c r="E2521" s="5" t="s">
        <v>782</v>
      </c>
      <c r="F2521" s="3" t="s">
        <v>783</v>
      </c>
      <c r="G2521" s="3" t="s">
        <v>606</v>
      </c>
      <c r="H2521" s="2" t="s">
        <v>56</v>
      </c>
      <c r="I2521" s="2" t="s">
        <v>5577</v>
      </c>
      <c r="J2521" s="3" t="str">
        <f>HYPERLINK("https://www.boe.es/gazeta/dias/1831/08/20/pdfs/GMD-1831-102.pdf#page=8","Abrir facsímil")</f>
        <v>Abrir facsímil</v>
      </c>
      <c r="K2521" s="3" t="s">
        <v>58</v>
      </c>
    </row>
    <row r="2522" spans="1:11" ht="42" customHeight="1">
      <c r="A2522" s="2" t="s">
        <v>5578</v>
      </c>
      <c r="B2522" s="2" t="s">
        <v>5579</v>
      </c>
      <c r="C2522" s="2" t="s">
        <v>655</v>
      </c>
      <c r="D2522" s="2" t="s">
        <v>18</v>
      </c>
      <c r="E2522" s="5" t="s">
        <v>105</v>
      </c>
      <c r="F2522" s="3" t="s">
        <v>106</v>
      </c>
      <c r="G2522" s="3" t="s">
        <v>107</v>
      </c>
      <c r="H2522" s="2" t="s">
        <v>22</v>
      </c>
      <c r="I2522" s="2" t="s">
        <v>5580</v>
      </c>
      <c r="J2522" s="3" t="str">
        <f>HYPERLINK("https://www.boe.es/gazeta/dias/1831/07/05/pdfs/GMD-1831-82.pdf#page=4","Abrir facsímil")</f>
        <v>Abrir facsímil</v>
      </c>
      <c r="K2522" s="3" t="s">
        <v>24</v>
      </c>
    </row>
    <row r="2523" spans="1:11" ht="42" customHeight="1">
      <c r="A2523" s="2" t="s">
        <v>5581</v>
      </c>
      <c r="B2523" s="2" t="s">
        <v>5582</v>
      </c>
      <c r="C2523" s="2" t="s">
        <v>32</v>
      </c>
      <c r="D2523" s="2" t="s">
        <v>33</v>
      </c>
      <c r="E2523" s="5" t="s">
        <v>146</v>
      </c>
      <c r="F2523" s="3" t="s">
        <v>147</v>
      </c>
      <c r="G2523" s="3" t="s">
        <v>36</v>
      </c>
      <c r="H2523" s="2" t="s">
        <v>56</v>
      </c>
      <c r="I2523" s="2" t="s">
        <v>5583</v>
      </c>
      <c r="J2523" s="3" t="str">
        <f>HYPERLINK("https://www.boe.es/gazeta/dias/1831/12/13/pdfs/GMD-1831-153.pdf#page=1","Abrir facsímil")</f>
        <v>Abrir facsímil</v>
      </c>
      <c r="K2523" s="3" t="s">
        <v>58</v>
      </c>
    </row>
    <row r="2524" spans="1:11" ht="42" customHeight="1">
      <c r="A2524" s="2" t="s">
        <v>5584</v>
      </c>
      <c r="B2524" s="2" t="s">
        <v>5585</v>
      </c>
      <c r="C2524" s="2" t="s">
        <v>67</v>
      </c>
      <c r="D2524" s="2" t="s">
        <v>18</v>
      </c>
      <c r="E2524" s="5" t="s">
        <v>146</v>
      </c>
      <c r="F2524" s="3" t="s">
        <v>147</v>
      </c>
      <c r="G2524" s="3" t="s">
        <v>62</v>
      </c>
      <c r="H2524" s="2" t="s">
        <v>22</v>
      </c>
      <c r="I2524" s="2" t="s">
        <v>5586</v>
      </c>
      <c r="J2524" s="3" t="str">
        <f>HYPERLINK("https://www.boe.es/gazeta/dias/1831/12/13/pdfs/GMD-1831-153.pdf#page=2","Abrir facsímil")</f>
        <v>Abrir facsímil</v>
      </c>
      <c r="K2524" s="3" t="s">
        <v>24</v>
      </c>
    </row>
    <row r="2525" spans="1:11" ht="42" customHeight="1">
      <c r="A2525" s="2" t="s">
        <v>5587</v>
      </c>
      <c r="B2525" s="2" t="s">
        <v>5588</v>
      </c>
      <c r="C2525" s="2" t="s">
        <v>32</v>
      </c>
      <c r="D2525" s="2" t="s">
        <v>33</v>
      </c>
      <c r="E2525" s="5" t="s">
        <v>733</v>
      </c>
      <c r="F2525" s="3" t="s">
        <v>734</v>
      </c>
      <c r="G2525" s="3" t="s">
        <v>36</v>
      </c>
      <c r="H2525" s="2" t="s">
        <v>56</v>
      </c>
      <c r="I2525" s="2" t="s">
        <v>5589</v>
      </c>
      <c r="J2525" s="3" t="str">
        <f>HYPERLINK("https://www.boe.es/gazeta/dias/1831/05/26/pdfs/GMD-1831-65.pdf#page=1","Abrir facsímil")</f>
        <v>Abrir facsímil</v>
      </c>
      <c r="K2525" s="3" t="s">
        <v>58</v>
      </c>
    </row>
    <row r="2526" spans="1:11" ht="42" customHeight="1">
      <c r="A2526" s="2" t="s">
        <v>5590</v>
      </c>
      <c r="B2526" s="2" t="s">
        <v>5591</v>
      </c>
      <c r="C2526" s="2" t="s">
        <v>67</v>
      </c>
      <c r="D2526" s="2" t="s">
        <v>18</v>
      </c>
      <c r="E2526" s="5" t="s">
        <v>2479</v>
      </c>
      <c r="F2526" s="3" t="s">
        <v>2480</v>
      </c>
      <c r="G2526" s="3" t="s">
        <v>21</v>
      </c>
      <c r="H2526" s="2" t="s">
        <v>56</v>
      </c>
      <c r="I2526" s="2" t="s">
        <v>5592</v>
      </c>
      <c r="J2526" s="3" t="str">
        <f>HYPERLINK("https://www.boe.es/gazeta/dias/1831/04/02/pdfs/GMD-1831-42.pdf#page=4","Abrir facsímil")</f>
        <v>Abrir facsímil</v>
      </c>
      <c r="K2526" s="3" t="s">
        <v>58</v>
      </c>
    </row>
    <row r="2527" spans="1:11" ht="42" customHeight="1">
      <c r="A2527" s="2" t="s">
        <v>5593</v>
      </c>
      <c r="B2527" s="2" t="s">
        <v>5594</v>
      </c>
      <c r="C2527" s="2" t="s">
        <v>40</v>
      </c>
      <c r="D2527" s="2" t="s">
        <v>18</v>
      </c>
      <c r="E2527" s="5" t="s">
        <v>334</v>
      </c>
      <c r="F2527" s="3" t="s">
        <v>335</v>
      </c>
      <c r="G2527" s="3" t="s">
        <v>55</v>
      </c>
      <c r="H2527" s="2" t="s">
        <v>56</v>
      </c>
      <c r="I2527" s="2" t="s">
        <v>5595</v>
      </c>
      <c r="J2527" s="3" t="str">
        <f>HYPERLINK("https://www.boe.es/gazeta/dias/1831/03/26/pdfs/GMD-1831-39.pdf#page=3","Abrir facsímil")</f>
        <v>Abrir facsímil</v>
      </c>
      <c r="K2527" s="3" t="s">
        <v>58</v>
      </c>
    </row>
    <row r="2528" spans="1:11" ht="42" customHeight="1">
      <c r="A2528" s="2" t="s">
        <v>5596</v>
      </c>
      <c r="B2528" s="2" t="s">
        <v>5596</v>
      </c>
      <c r="C2528" s="2" t="s">
        <v>32</v>
      </c>
      <c r="D2528" s="2" t="s">
        <v>33</v>
      </c>
      <c r="E2528" s="5" t="s">
        <v>1758</v>
      </c>
      <c r="F2528" s="3" t="s">
        <v>1759</v>
      </c>
      <c r="G2528" s="3" t="s">
        <v>62</v>
      </c>
      <c r="H2528" s="2" t="s">
        <v>56</v>
      </c>
      <c r="I2528" s="2" t="s">
        <v>5597</v>
      </c>
      <c r="J2528" s="3" t="str">
        <f>HYPERLINK("https://www.boe.es/gazeta/dias/1831/12/06/pdfs/GMD-1831-149.pdf#page=2","Abrir facsímil")</f>
        <v>Abrir facsímil</v>
      </c>
      <c r="K2528" s="3" t="s">
        <v>58</v>
      </c>
    </row>
    <row r="2529" spans="1:11" ht="42" customHeight="1">
      <c r="A2529" s="2" t="s">
        <v>5598</v>
      </c>
      <c r="B2529" s="2" t="s">
        <v>5598</v>
      </c>
      <c r="C2529" s="2" t="s">
        <v>32</v>
      </c>
      <c r="D2529" s="2" t="s">
        <v>33</v>
      </c>
      <c r="E2529" s="5" t="s">
        <v>568</v>
      </c>
      <c r="F2529" s="3" t="s">
        <v>569</v>
      </c>
      <c r="G2529" s="3" t="s">
        <v>55</v>
      </c>
      <c r="H2529" s="2" t="s">
        <v>56</v>
      </c>
      <c r="I2529" s="2" t="s">
        <v>5599</v>
      </c>
      <c r="J2529" s="3" t="str">
        <f>HYPERLINK("https://www.boe.es/gazeta/dias/1831/12/17/pdfs/GMD-1831-156.pdf#page=3","Abrir facsímil")</f>
        <v>Abrir facsímil</v>
      </c>
      <c r="K2529" s="3" t="s">
        <v>58</v>
      </c>
    </row>
    <row r="2530" spans="1:11" ht="42" customHeight="1">
      <c r="A2530" s="2" t="s">
        <v>5600</v>
      </c>
      <c r="B2530" s="2" t="s">
        <v>5600</v>
      </c>
      <c r="C2530" s="2" t="s">
        <v>32</v>
      </c>
      <c r="D2530" s="2" t="s">
        <v>33</v>
      </c>
      <c r="E2530" s="5" t="s">
        <v>328</v>
      </c>
      <c r="F2530" s="3" t="s">
        <v>329</v>
      </c>
      <c r="G2530" s="3" t="s">
        <v>2005</v>
      </c>
      <c r="H2530" s="2" t="s">
        <v>56</v>
      </c>
      <c r="I2530" s="2" t="s">
        <v>5601</v>
      </c>
      <c r="J2530" s="3" t="str">
        <f>HYPERLINK("https://www.boe.es/gazeta/dias/1831/12/08/pdfs/GMD-1831-150.pdf#page=3","Abrir facsímil")</f>
        <v>Abrir facsímil</v>
      </c>
      <c r="K2530" s="3" t="s">
        <v>58</v>
      </c>
    </row>
    <row r="2531" spans="1:11" ht="42" customHeight="1">
      <c r="A2531" s="2" t="s">
        <v>5600</v>
      </c>
      <c r="B2531" s="2" t="s">
        <v>5600</v>
      </c>
      <c r="C2531" s="2" t="s">
        <v>32</v>
      </c>
      <c r="D2531" s="2" t="s">
        <v>33</v>
      </c>
      <c r="E2531" s="5" t="s">
        <v>903</v>
      </c>
      <c r="F2531" s="3" t="s">
        <v>904</v>
      </c>
      <c r="G2531" s="3" t="s">
        <v>55</v>
      </c>
      <c r="H2531" s="2" t="s">
        <v>56</v>
      </c>
      <c r="I2531" s="2" t="s">
        <v>5602</v>
      </c>
      <c r="J2531" s="3" t="str">
        <f>HYPERLINK("https://www.boe.es/gazeta/dias/1831/12/10/pdfs/GMD-1831-152.pdf#page=3","Abrir facsímil")</f>
        <v>Abrir facsímil</v>
      </c>
      <c r="K2531" s="3" t="s">
        <v>58</v>
      </c>
    </row>
    <row r="2532" spans="1:11" ht="42" customHeight="1">
      <c r="A2532" s="2" t="s">
        <v>5600</v>
      </c>
      <c r="B2532" s="2" t="s">
        <v>5600</v>
      </c>
      <c r="C2532" s="2" t="s">
        <v>32</v>
      </c>
      <c r="D2532" s="2" t="s">
        <v>33</v>
      </c>
      <c r="E2532" s="5" t="s">
        <v>1020</v>
      </c>
      <c r="F2532" s="3" t="s">
        <v>1021</v>
      </c>
      <c r="G2532" s="3" t="s">
        <v>62</v>
      </c>
      <c r="H2532" s="2" t="s">
        <v>56</v>
      </c>
      <c r="I2532" s="2" t="s">
        <v>5603</v>
      </c>
      <c r="J2532" s="3" t="str">
        <f>HYPERLINK("https://www.boe.es/gazeta/dias/1831/12/20/pdfs/GMD-1831-157.pdf#page=2","Abrir facsímil")</f>
        <v>Abrir facsímil</v>
      </c>
      <c r="K2532" s="3" t="s">
        <v>58</v>
      </c>
    </row>
    <row r="2533" spans="1:11" ht="42" customHeight="1">
      <c r="A2533" s="2" t="s">
        <v>5604</v>
      </c>
      <c r="B2533" s="2" t="s">
        <v>5604</v>
      </c>
      <c r="C2533" s="2" t="s">
        <v>32</v>
      </c>
      <c r="D2533" s="2" t="s">
        <v>33</v>
      </c>
      <c r="E2533" s="5" t="s">
        <v>342</v>
      </c>
      <c r="F2533" s="3" t="s">
        <v>343</v>
      </c>
      <c r="G2533" s="3" t="s">
        <v>36</v>
      </c>
      <c r="H2533" s="2" t="s">
        <v>56</v>
      </c>
      <c r="I2533" s="2" t="s">
        <v>5605</v>
      </c>
      <c r="J2533" s="3" t="str">
        <f>HYPERLINK("https://www.boe.es/gazeta/dias/1831/11/05/pdfs/GMD-1831-136.pdf#page=1","Abrir facsímil")</f>
        <v>Abrir facsímil</v>
      </c>
      <c r="K2533" s="3" t="s">
        <v>58</v>
      </c>
    </row>
    <row r="2534" spans="1:11" ht="42" customHeight="1">
      <c r="A2534" s="2" t="s">
        <v>5606</v>
      </c>
      <c r="B2534" s="2" t="s">
        <v>5607</v>
      </c>
      <c r="C2534" s="2" t="s">
        <v>17</v>
      </c>
      <c r="D2534" s="2" t="s">
        <v>18</v>
      </c>
      <c r="E2534" s="5" t="s">
        <v>845</v>
      </c>
      <c r="F2534" s="3" t="s">
        <v>846</v>
      </c>
      <c r="G2534" s="3" t="s">
        <v>847</v>
      </c>
      <c r="H2534" s="2" t="s">
        <v>56</v>
      </c>
      <c r="I2534" s="2" t="s">
        <v>5608</v>
      </c>
      <c r="J2534" s="3" t="str">
        <f>HYPERLINK("https://www.boe.es/gazeta/dias/1831/07/12/pdfs/GMD-1831-85.pdf#page=4","Abrir facsímil")</f>
        <v>Abrir facsímil</v>
      </c>
      <c r="K2534" s="3" t="s">
        <v>58</v>
      </c>
    </row>
    <row r="2535" spans="1:11" ht="42" customHeight="1">
      <c r="A2535" s="2" t="s">
        <v>5609</v>
      </c>
      <c r="B2535" s="2" t="s">
        <v>5609</v>
      </c>
      <c r="C2535" s="2" t="s">
        <v>32</v>
      </c>
      <c r="D2535" s="2" t="s">
        <v>33</v>
      </c>
      <c r="E2535" s="5" t="s">
        <v>60</v>
      </c>
      <c r="F2535" s="3" t="s">
        <v>61</v>
      </c>
      <c r="G2535" s="3" t="s">
        <v>21</v>
      </c>
      <c r="H2535" s="2" t="s">
        <v>56</v>
      </c>
      <c r="I2535" s="2" t="s">
        <v>5610</v>
      </c>
      <c r="J2535" s="3" t="str">
        <f>HYPERLINK("https://www.boe.es/gazeta/dias/1831/09/22/pdfs/GMD-1831-117.pdf#page=4","Abrir facsímil")</f>
        <v>Abrir facsímil</v>
      </c>
      <c r="K2535" s="3" t="s">
        <v>58</v>
      </c>
    </row>
    <row r="2536" spans="1:11" ht="42" customHeight="1">
      <c r="A2536" s="2" t="s">
        <v>5611</v>
      </c>
      <c r="B2536" s="2" t="s">
        <v>5611</v>
      </c>
      <c r="C2536" s="2" t="s">
        <v>40</v>
      </c>
      <c r="D2536" s="2" t="s">
        <v>18</v>
      </c>
      <c r="E2536" s="5" t="s">
        <v>174</v>
      </c>
      <c r="F2536" s="3" t="s">
        <v>175</v>
      </c>
      <c r="G2536" s="3" t="s">
        <v>55</v>
      </c>
      <c r="H2536" s="2" t="s">
        <v>56</v>
      </c>
      <c r="I2536" s="2" t="s">
        <v>5612</v>
      </c>
      <c r="J2536" s="3" t="str">
        <f>HYPERLINK("https://www.boe.es/gazeta/dias/1831/01/18/pdfs/GMD-1831-8.pdf#page=3","Abrir facsímil")</f>
        <v>Abrir facsímil</v>
      </c>
      <c r="K2536" s="3" t="s">
        <v>58</v>
      </c>
    </row>
    <row r="2537" spans="1:11" ht="42" customHeight="1">
      <c r="A2537" s="2" t="s">
        <v>5613</v>
      </c>
      <c r="B2537" s="2" t="s">
        <v>5613</v>
      </c>
      <c r="C2537" s="2" t="s">
        <v>32</v>
      </c>
      <c r="D2537" s="2" t="s">
        <v>33</v>
      </c>
      <c r="E2537" s="5" t="s">
        <v>1416</v>
      </c>
      <c r="F2537" s="3" t="s">
        <v>1417</v>
      </c>
      <c r="G2537" s="3" t="s">
        <v>55</v>
      </c>
      <c r="H2537" s="2" t="s">
        <v>56</v>
      </c>
      <c r="I2537" s="2" t="s">
        <v>5614</v>
      </c>
      <c r="J2537" s="3" t="str">
        <f>HYPERLINK("https://www.boe.es/gazeta/dias/1831/07/19/pdfs/GMD-1831-88.pdf#page=3","Abrir facsímil")</f>
        <v>Abrir facsímil</v>
      </c>
      <c r="K2537" s="3" t="s">
        <v>58</v>
      </c>
    </row>
    <row r="2538" spans="1:11" ht="42" customHeight="1">
      <c r="A2538" s="2" t="s">
        <v>5615</v>
      </c>
      <c r="B2538" s="2" t="s">
        <v>5615</v>
      </c>
      <c r="C2538" s="2" t="s">
        <v>32</v>
      </c>
      <c r="D2538" s="2" t="s">
        <v>33</v>
      </c>
      <c r="E2538" s="5" t="s">
        <v>234</v>
      </c>
      <c r="F2538" s="3" t="s">
        <v>235</v>
      </c>
      <c r="G2538" s="3" t="s">
        <v>62</v>
      </c>
      <c r="H2538" s="2" t="s">
        <v>56</v>
      </c>
      <c r="I2538" s="2" t="s">
        <v>5616</v>
      </c>
      <c r="J2538" s="3" t="str">
        <f>HYPERLINK("https://www.boe.es/gazeta/dias/1831/06/25/pdfs/GMD-1831-78.pdf#page=2","Abrir facsímil")</f>
        <v>Abrir facsímil</v>
      </c>
      <c r="K2538" s="3" t="s">
        <v>58</v>
      </c>
    </row>
    <row r="2539" spans="1:11" ht="42" customHeight="1">
      <c r="A2539" s="2" t="s">
        <v>5615</v>
      </c>
      <c r="B2539" s="2" t="s">
        <v>5615</v>
      </c>
      <c r="C2539" s="2" t="s">
        <v>32</v>
      </c>
      <c r="D2539" s="2" t="s">
        <v>33</v>
      </c>
      <c r="E2539" s="5" t="s">
        <v>105</v>
      </c>
      <c r="F2539" s="3" t="s">
        <v>106</v>
      </c>
      <c r="G2539" s="3" t="s">
        <v>36</v>
      </c>
      <c r="H2539" s="2" t="s">
        <v>56</v>
      </c>
      <c r="I2539" s="2" t="s">
        <v>5617</v>
      </c>
      <c r="J2539" s="3" t="str">
        <f>HYPERLINK("https://www.boe.es/gazeta/dias/1831/07/05/pdfs/GMD-1831-82.pdf#page=1","Abrir facsímil")</f>
        <v>Abrir facsímil</v>
      </c>
      <c r="K2539" s="3" t="s">
        <v>58</v>
      </c>
    </row>
    <row r="2540" spans="1:11" ht="42" customHeight="1">
      <c r="A2540" s="2" t="s">
        <v>5615</v>
      </c>
      <c r="B2540" s="2" t="s">
        <v>5615</v>
      </c>
      <c r="C2540" s="2" t="s">
        <v>32</v>
      </c>
      <c r="D2540" s="2" t="s">
        <v>33</v>
      </c>
      <c r="E2540" s="5" t="s">
        <v>1416</v>
      </c>
      <c r="F2540" s="3" t="s">
        <v>1417</v>
      </c>
      <c r="G2540" s="3" t="s">
        <v>36</v>
      </c>
      <c r="H2540" s="2" t="s">
        <v>56</v>
      </c>
      <c r="I2540" s="2" t="s">
        <v>5618</v>
      </c>
      <c r="J2540" s="3" t="str">
        <f>HYPERLINK("https://www.boe.es/gazeta/dias/1831/07/19/pdfs/GMD-1831-88.pdf#page=1","Abrir facsímil")</f>
        <v>Abrir facsímil</v>
      </c>
      <c r="K2540" s="3" t="s">
        <v>58</v>
      </c>
    </row>
    <row r="2541" spans="1:11" ht="42" customHeight="1">
      <c r="A2541" s="2" t="s">
        <v>5615</v>
      </c>
      <c r="B2541" s="2" t="s">
        <v>5615</v>
      </c>
      <c r="C2541" s="2" t="s">
        <v>32</v>
      </c>
      <c r="D2541" s="2" t="s">
        <v>33</v>
      </c>
      <c r="E2541" s="5" t="s">
        <v>480</v>
      </c>
      <c r="F2541" s="3" t="s">
        <v>481</v>
      </c>
      <c r="G2541" s="3" t="s">
        <v>36</v>
      </c>
      <c r="H2541" s="2" t="s">
        <v>56</v>
      </c>
      <c r="I2541" s="2" t="s">
        <v>5619</v>
      </c>
      <c r="J2541" s="3" t="str">
        <f>HYPERLINK("https://www.boe.es/gazeta/dias/1831/07/21/pdfs/GMD-1831-89.pdf#page=1","Abrir facsímil")</f>
        <v>Abrir facsímil</v>
      </c>
      <c r="K2541" s="3" t="s">
        <v>58</v>
      </c>
    </row>
    <row r="2542" spans="1:11" ht="42" customHeight="1">
      <c r="A2542" s="2" t="s">
        <v>5615</v>
      </c>
      <c r="B2542" s="2" t="s">
        <v>5615</v>
      </c>
      <c r="C2542" s="2" t="s">
        <v>32</v>
      </c>
      <c r="D2542" s="2" t="s">
        <v>33</v>
      </c>
      <c r="E2542" s="5" t="s">
        <v>88</v>
      </c>
      <c r="F2542" s="3" t="s">
        <v>89</v>
      </c>
      <c r="G2542" s="3" t="s">
        <v>55</v>
      </c>
      <c r="H2542" s="2" t="s">
        <v>56</v>
      </c>
      <c r="I2542" s="2" t="s">
        <v>5620</v>
      </c>
      <c r="J2542" s="3" t="str">
        <f>HYPERLINK("https://www.boe.es/gazeta/dias/1831/10/01/pdfs/GMD-1831-121.pdf#page=3","Abrir facsímil")</f>
        <v>Abrir facsímil</v>
      </c>
      <c r="K2542" s="3" t="s">
        <v>58</v>
      </c>
    </row>
    <row r="2543" spans="1:11" ht="42" customHeight="1">
      <c r="A2543" s="2" t="s">
        <v>5615</v>
      </c>
      <c r="B2543" s="2" t="s">
        <v>5615</v>
      </c>
      <c r="C2543" s="2" t="s">
        <v>32</v>
      </c>
      <c r="D2543" s="2" t="s">
        <v>33</v>
      </c>
      <c r="E2543" s="5" t="s">
        <v>276</v>
      </c>
      <c r="F2543" s="3" t="s">
        <v>277</v>
      </c>
      <c r="G2543" s="3" t="s">
        <v>36</v>
      </c>
      <c r="H2543" s="2" t="s">
        <v>56</v>
      </c>
      <c r="I2543" s="2" t="s">
        <v>5621</v>
      </c>
      <c r="J2543" s="3" t="str">
        <f>HYPERLINK("https://www.boe.es/gazeta/dias/1831/10/13/pdfs/GMD-1831-126.pdf#page=1","Abrir facsímil")</f>
        <v>Abrir facsímil</v>
      </c>
      <c r="K2543" s="3" t="s">
        <v>58</v>
      </c>
    </row>
    <row r="2544" spans="1:11" ht="42" customHeight="1">
      <c r="A2544" s="2" t="s">
        <v>5615</v>
      </c>
      <c r="B2544" s="2" t="s">
        <v>5615</v>
      </c>
      <c r="C2544" s="2" t="s">
        <v>32</v>
      </c>
      <c r="D2544" s="2" t="s">
        <v>33</v>
      </c>
      <c r="E2544" s="5" t="s">
        <v>764</v>
      </c>
      <c r="F2544" s="3" t="s">
        <v>765</v>
      </c>
      <c r="G2544" s="3" t="s">
        <v>36</v>
      </c>
      <c r="H2544" s="2" t="s">
        <v>56</v>
      </c>
      <c r="I2544" s="2" t="s">
        <v>5622</v>
      </c>
      <c r="J2544" s="3" t="str">
        <f>HYPERLINK("https://www.boe.es/gazeta/dias/1831/10/15/pdfs/GMD-1831-127.pdf#page=1","Abrir facsímil")</f>
        <v>Abrir facsímil</v>
      </c>
      <c r="K2544" s="3" t="s">
        <v>58</v>
      </c>
    </row>
    <row r="2545" spans="1:11" ht="42" customHeight="1">
      <c r="A2545" s="2" t="s">
        <v>5615</v>
      </c>
      <c r="B2545" s="2" t="s">
        <v>5615</v>
      </c>
      <c r="C2545" s="2" t="s">
        <v>32</v>
      </c>
      <c r="D2545" s="2" t="s">
        <v>33</v>
      </c>
      <c r="E2545" s="5" t="s">
        <v>756</v>
      </c>
      <c r="F2545" s="3" t="s">
        <v>757</v>
      </c>
      <c r="G2545" s="3" t="s">
        <v>62</v>
      </c>
      <c r="H2545" s="2" t="s">
        <v>56</v>
      </c>
      <c r="I2545" s="2" t="s">
        <v>5623</v>
      </c>
      <c r="J2545" s="3" t="str">
        <f>HYPERLINK("https://www.boe.es/gazeta/dias/1831/10/18/pdfs/GMD-1831-128.pdf#page=2","Abrir facsímil")</f>
        <v>Abrir facsímil</v>
      </c>
      <c r="K2545" s="3" t="s">
        <v>58</v>
      </c>
    </row>
    <row r="2546" spans="1:11" ht="42" customHeight="1">
      <c r="A2546" s="2" t="s">
        <v>5615</v>
      </c>
      <c r="B2546" s="2" t="s">
        <v>5615</v>
      </c>
      <c r="C2546" s="2" t="s">
        <v>32</v>
      </c>
      <c r="D2546" s="2" t="s">
        <v>33</v>
      </c>
      <c r="E2546" s="5" t="s">
        <v>395</v>
      </c>
      <c r="F2546" s="3" t="s">
        <v>396</v>
      </c>
      <c r="G2546" s="3" t="s">
        <v>62</v>
      </c>
      <c r="H2546" s="2" t="s">
        <v>56</v>
      </c>
      <c r="I2546" s="2" t="s">
        <v>5624</v>
      </c>
      <c r="J2546" s="3" t="str">
        <f>HYPERLINK("https://www.boe.es/gazeta/dias/1831/10/20/pdfs/GMD-1831-129.pdf#page=2","Abrir facsímil")</f>
        <v>Abrir facsímil</v>
      </c>
      <c r="K2546" s="3" t="s">
        <v>58</v>
      </c>
    </row>
    <row r="2547" spans="1:11" ht="42" customHeight="1">
      <c r="A2547" s="2" t="s">
        <v>5615</v>
      </c>
      <c r="B2547" s="2" t="s">
        <v>5615</v>
      </c>
      <c r="C2547" s="2" t="s">
        <v>32</v>
      </c>
      <c r="D2547" s="2" t="s">
        <v>33</v>
      </c>
      <c r="E2547" s="5" t="s">
        <v>395</v>
      </c>
      <c r="F2547" s="3" t="s">
        <v>396</v>
      </c>
      <c r="G2547" s="3" t="s">
        <v>55</v>
      </c>
      <c r="H2547" s="2" t="s">
        <v>56</v>
      </c>
      <c r="I2547" s="2" t="s">
        <v>5625</v>
      </c>
      <c r="J2547" s="3" t="str">
        <f>HYPERLINK("https://www.boe.es/gazeta/dias/1831/10/20/pdfs/GMD-1831-129.pdf#page=3","Abrir facsímil")</f>
        <v>Abrir facsímil</v>
      </c>
      <c r="K2547" s="3" t="s">
        <v>58</v>
      </c>
    </row>
    <row r="2548" spans="1:11" ht="42" customHeight="1">
      <c r="A2548" s="2" t="s">
        <v>5615</v>
      </c>
      <c r="B2548" s="2" t="s">
        <v>5615</v>
      </c>
      <c r="C2548" s="2" t="s">
        <v>32</v>
      </c>
      <c r="D2548" s="2" t="s">
        <v>33</v>
      </c>
      <c r="E2548" s="5" t="s">
        <v>875</v>
      </c>
      <c r="F2548" s="3" t="s">
        <v>876</v>
      </c>
      <c r="G2548" s="3" t="s">
        <v>36</v>
      </c>
      <c r="H2548" s="2" t="s">
        <v>56</v>
      </c>
      <c r="I2548" s="2" t="s">
        <v>5626</v>
      </c>
      <c r="J2548" s="3" t="str">
        <f>HYPERLINK("https://www.boe.es/gazeta/dias/1831/10/25/pdfs/GMD-1831-131.pdf#page=1","Abrir facsímil")</f>
        <v>Abrir facsímil</v>
      </c>
      <c r="K2548" s="3" t="s">
        <v>58</v>
      </c>
    </row>
    <row r="2549" spans="1:11" ht="42" customHeight="1">
      <c r="A2549" s="2" t="s">
        <v>5627</v>
      </c>
      <c r="B2549" s="2" t="s">
        <v>5627</v>
      </c>
      <c r="C2549" s="2" t="s">
        <v>32</v>
      </c>
      <c r="D2549" s="2" t="s">
        <v>33</v>
      </c>
      <c r="E2549" s="5" t="s">
        <v>1733</v>
      </c>
      <c r="F2549" s="3" t="s">
        <v>1734</v>
      </c>
      <c r="G2549" s="3" t="s">
        <v>36</v>
      </c>
      <c r="H2549" s="2" t="s">
        <v>56</v>
      </c>
      <c r="I2549" s="2" t="s">
        <v>5628</v>
      </c>
      <c r="J2549" s="3" t="str">
        <f>HYPERLINK("https://www.boe.es/gazeta/dias/1831/06/11/pdfs/GMD-1831-72.pdf#page=1","Abrir facsímil")</f>
        <v>Abrir facsímil</v>
      </c>
      <c r="K2549" s="3" t="s">
        <v>58</v>
      </c>
    </row>
    <row r="2550" spans="1:11" ht="42" customHeight="1">
      <c r="A2550" s="2" t="s">
        <v>5629</v>
      </c>
      <c r="B2550" s="2" t="s">
        <v>5630</v>
      </c>
      <c r="C2550" s="2" t="s">
        <v>32</v>
      </c>
      <c r="D2550" s="2" t="s">
        <v>33</v>
      </c>
      <c r="E2550" s="5" t="s">
        <v>151</v>
      </c>
      <c r="F2550" s="3" t="s">
        <v>152</v>
      </c>
      <c r="G2550" s="3" t="s">
        <v>153</v>
      </c>
      <c r="H2550" s="2" t="s">
        <v>56</v>
      </c>
      <c r="I2550" s="2" t="s">
        <v>5631</v>
      </c>
      <c r="J2550" s="3" t="str">
        <f>HYPERLINK("https://www.boe.es/gazeta/dias/1831/06/14/pdfs/GMD-1831-73.pdf#page=4","Abrir facsímil")</f>
        <v>Abrir facsímil</v>
      </c>
      <c r="K2550" s="3" t="s">
        <v>58</v>
      </c>
    </row>
    <row r="2551" spans="1:11" ht="42" customHeight="1">
      <c r="A2551" s="2" t="s">
        <v>5632</v>
      </c>
      <c r="B2551" s="2" t="s">
        <v>5632</v>
      </c>
      <c r="C2551" s="2" t="s">
        <v>32</v>
      </c>
      <c r="D2551" s="2" t="s">
        <v>33</v>
      </c>
      <c r="E2551" s="5" t="s">
        <v>703</v>
      </c>
      <c r="F2551" s="3" t="s">
        <v>704</v>
      </c>
      <c r="G2551" s="3" t="s">
        <v>36</v>
      </c>
      <c r="H2551" s="2" t="s">
        <v>56</v>
      </c>
      <c r="I2551" s="2" t="s">
        <v>5633</v>
      </c>
      <c r="J2551" s="3" t="str">
        <f>HYPERLINK("https://www.boe.es/gazeta/dias/1831/09/24/pdfs/GMD-1831-118.pdf#page=1","Abrir facsímil")</f>
        <v>Abrir facsímil</v>
      </c>
      <c r="K2551" s="3" t="s">
        <v>58</v>
      </c>
    </row>
    <row r="2552" spans="1:11" ht="42" customHeight="1">
      <c r="A2552" s="2" t="s">
        <v>5634</v>
      </c>
      <c r="B2552" s="2" t="s">
        <v>5634</v>
      </c>
      <c r="C2552" s="2" t="s">
        <v>17</v>
      </c>
      <c r="D2552" s="2" t="s">
        <v>18</v>
      </c>
      <c r="E2552" s="5" t="s">
        <v>733</v>
      </c>
      <c r="F2552" s="3" t="s">
        <v>734</v>
      </c>
      <c r="G2552" s="3" t="s">
        <v>62</v>
      </c>
      <c r="H2552" s="2" t="s">
        <v>56</v>
      </c>
      <c r="I2552" s="2" t="s">
        <v>5635</v>
      </c>
      <c r="J2552" s="3" t="str">
        <f>HYPERLINK("https://www.boe.es/gazeta/dias/1831/05/26/pdfs/GMD-1831-65.pdf#page=2","Abrir facsímil")</f>
        <v>Abrir facsímil</v>
      </c>
      <c r="K2552" s="3" t="s">
        <v>58</v>
      </c>
    </row>
    <row r="2553" spans="1:11" ht="42" customHeight="1">
      <c r="A2553" s="2" t="s">
        <v>5636</v>
      </c>
      <c r="B2553" s="2" t="s">
        <v>5636</v>
      </c>
      <c r="C2553" s="2" t="s">
        <v>51</v>
      </c>
      <c r="D2553" s="2" t="s">
        <v>52</v>
      </c>
      <c r="E2553" s="5" t="s">
        <v>1020</v>
      </c>
      <c r="F2553" s="3" t="s">
        <v>1021</v>
      </c>
      <c r="G2553" s="3" t="s">
        <v>62</v>
      </c>
      <c r="H2553" s="2" t="s">
        <v>56</v>
      </c>
      <c r="I2553" s="2" t="s">
        <v>5637</v>
      </c>
      <c r="J2553" s="3" t="str">
        <f>HYPERLINK("https://www.boe.es/gazeta/dias/1831/12/20/pdfs/GMD-1831-157.pdf#page=2","Abrir facsímil")</f>
        <v>Abrir facsímil</v>
      </c>
      <c r="K2553" s="3" t="s">
        <v>58</v>
      </c>
    </row>
    <row r="2554" spans="1:11" ht="42" customHeight="1">
      <c r="A2554" s="2" t="s">
        <v>5638</v>
      </c>
      <c r="B2554" s="2" t="s">
        <v>5638</v>
      </c>
      <c r="C2554" s="2" t="s">
        <v>32</v>
      </c>
      <c r="D2554" s="2" t="s">
        <v>33</v>
      </c>
      <c r="E2554" s="5" t="s">
        <v>1566</v>
      </c>
      <c r="F2554" s="3" t="s">
        <v>1567</v>
      </c>
      <c r="G2554" s="3" t="s">
        <v>55</v>
      </c>
      <c r="H2554" s="2" t="s">
        <v>56</v>
      </c>
      <c r="I2554" s="2" t="s">
        <v>5639</v>
      </c>
      <c r="J2554" s="3" t="str">
        <f>HYPERLINK("https://www.boe.es/gazeta/dias/1831/01/01/pdfs/GMD-1831-1.pdf#page=3","Abrir facsímil")</f>
        <v>Abrir facsímil</v>
      </c>
      <c r="K2554" s="3" t="s">
        <v>58</v>
      </c>
    </row>
    <row r="2555" spans="1:11" ht="42" customHeight="1">
      <c r="A2555" s="2" t="s">
        <v>5638</v>
      </c>
      <c r="B2555" s="2" t="s">
        <v>5638</v>
      </c>
      <c r="C2555" s="2" t="s">
        <v>32</v>
      </c>
      <c r="D2555" s="2" t="s">
        <v>33</v>
      </c>
      <c r="E2555" s="5" t="s">
        <v>1844</v>
      </c>
      <c r="F2555" s="3" t="s">
        <v>1845</v>
      </c>
      <c r="G2555" s="3" t="s">
        <v>55</v>
      </c>
      <c r="H2555" s="2" t="s">
        <v>56</v>
      </c>
      <c r="I2555" s="2" t="s">
        <v>5640</v>
      </c>
      <c r="J2555" s="3" t="str">
        <f>HYPERLINK("https://www.boe.es/gazeta/dias/1831/01/22/pdfs/GMD-1831-10.pdf#page=3","Abrir facsímil")</f>
        <v>Abrir facsímil</v>
      </c>
      <c r="K2555" s="3" t="s">
        <v>58</v>
      </c>
    </row>
    <row r="2556" spans="1:11" ht="42" customHeight="1">
      <c r="A2556" s="2" t="s">
        <v>5641</v>
      </c>
      <c r="B2556" s="2" t="s">
        <v>5641</v>
      </c>
      <c r="C2556" s="2" t="s">
        <v>32</v>
      </c>
      <c r="D2556" s="2" t="s">
        <v>33</v>
      </c>
      <c r="E2556" s="5" t="s">
        <v>1482</v>
      </c>
      <c r="F2556" s="3" t="s">
        <v>1483</v>
      </c>
      <c r="G2556" s="3" t="s">
        <v>36</v>
      </c>
      <c r="H2556" s="2" t="s">
        <v>56</v>
      </c>
      <c r="I2556" s="2" t="s">
        <v>5642</v>
      </c>
      <c r="J2556" s="3" t="str">
        <f>HYPERLINK("https://www.boe.es/gazeta/dias/1831/04/05/pdfs/GMD-1831-43.pdf#page=1","Abrir facsímil")</f>
        <v>Abrir facsímil</v>
      </c>
      <c r="K2556" s="3" t="s">
        <v>58</v>
      </c>
    </row>
    <row r="2557" spans="1:11" ht="42" customHeight="1">
      <c r="A2557" s="2" t="s">
        <v>5638</v>
      </c>
      <c r="B2557" s="2" t="s">
        <v>5638</v>
      </c>
      <c r="C2557" s="2" t="s">
        <v>32</v>
      </c>
      <c r="D2557" s="2" t="s">
        <v>33</v>
      </c>
      <c r="E2557" s="5" t="s">
        <v>493</v>
      </c>
      <c r="F2557" s="3" t="s">
        <v>494</v>
      </c>
      <c r="G2557" s="3" t="s">
        <v>62</v>
      </c>
      <c r="H2557" s="2" t="s">
        <v>56</v>
      </c>
      <c r="I2557" s="2" t="s">
        <v>5643</v>
      </c>
      <c r="J2557" s="3" t="str">
        <f>HYPERLINK("https://www.boe.es/gazeta/dias/1831/04/28/pdfs/GMD-1831-53.pdf#page=2","Abrir facsímil")</f>
        <v>Abrir facsímil</v>
      </c>
      <c r="K2557" s="3" t="s">
        <v>58</v>
      </c>
    </row>
    <row r="2558" spans="1:11" ht="42" customHeight="1">
      <c r="A2558" s="2" t="s">
        <v>5638</v>
      </c>
      <c r="B2558" s="2" t="s">
        <v>5638</v>
      </c>
      <c r="C2558" s="2" t="s">
        <v>32</v>
      </c>
      <c r="D2558" s="2" t="s">
        <v>33</v>
      </c>
      <c r="E2558" s="5" t="s">
        <v>471</v>
      </c>
      <c r="F2558" s="3" t="s">
        <v>472</v>
      </c>
      <c r="G2558" s="3" t="s">
        <v>62</v>
      </c>
      <c r="H2558" s="2" t="s">
        <v>56</v>
      </c>
      <c r="I2558" s="2" t="s">
        <v>5644</v>
      </c>
      <c r="J2558" s="3" t="str">
        <f>HYPERLINK("https://www.boe.es/gazeta/dias/1831/05/12/pdfs/GMD-1831-59.pdf#page=2","Abrir facsímil")</f>
        <v>Abrir facsímil</v>
      </c>
      <c r="K2558" s="3" t="s">
        <v>58</v>
      </c>
    </row>
    <row r="2559" spans="1:11" ht="42" customHeight="1">
      <c r="A2559" s="2" t="s">
        <v>5638</v>
      </c>
      <c r="B2559" s="2" t="s">
        <v>5638</v>
      </c>
      <c r="C2559" s="2" t="s">
        <v>32</v>
      </c>
      <c r="D2559" s="2" t="s">
        <v>33</v>
      </c>
      <c r="E2559" s="5" t="s">
        <v>19</v>
      </c>
      <c r="F2559" s="3" t="s">
        <v>20</v>
      </c>
      <c r="G2559" s="3" t="s">
        <v>62</v>
      </c>
      <c r="H2559" s="2" t="s">
        <v>56</v>
      </c>
      <c r="I2559" s="2" t="s">
        <v>5645</v>
      </c>
      <c r="J2559" s="3" t="str">
        <f>HYPERLINK("https://www.boe.es/gazeta/dias/1831/05/14/pdfs/GMD-1831-60.pdf#page=2","Abrir facsímil")</f>
        <v>Abrir facsímil</v>
      </c>
      <c r="K2559" s="3" t="s">
        <v>58</v>
      </c>
    </row>
    <row r="2560" spans="1:11" ht="42" customHeight="1">
      <c r="A2560" s="2" t="s">
        <v>5638</v>
      </c>
      <c r="B2560" s="2" t="s">
        <v>5638</v>
      </c>
      <c r="C2560" s="2" t="s">
        <v>32</v>
      </c>
      <c r="D2560" s="2" t="s">
        <v>33</v>
      </c>
      <c r="E2560" s="5" t="s">
        <v>822</v>
      </c>
      <c r="F2560" s="3" t="s">
        <v>823</v>
      </c>
      <c r="G2560" s="3" t="s">
        <v>21</v>
      </c>
      <c r="H2560" s="2" t="s">
        <v>56</v>
      </c>
      <c r="I2560" s="2" t="s">
        <v>5646</v>
      </c>
      <c r="J2560" s="3" t="str">
        <f>HYPERLINK("https://www.boe.es/gazeta/dias/1831/09/08/pdfs/GMD-1831-111.pdf#page=4","Abrir facsímil")</f>
        <v>Abrir facsímil</v>
      </c>
      <c r="K2560" s="3" t="s">
        <v>58</v>
      </c>
    </row>
    <row r="2561" spans="1:11" ht="42" customHeight="1">
      <c r="A2561" s="2" t="s">
        <v>5638</v>
      </c>
      <c r="B2561" s="2" t="s">
        <v>5638</v>
      </c>
      <c r="C2561" s="2" t="s">
        <v>32</v>
      </c>
      <c r="D2561" s="2" t="s">
        <v>33</v>
      </c>
      <c r="E2561" s="5" t="s">
        <v>1585</v>
      </c>
      <c r="F2561" s="3" t="s">
        <v>1586</v>
      </c>
      <c r="G2561" s="3" t="s">
        <v>36</v>
      </c>
      <c r="H2561" s="2" t="s">
        <v>56</v>
      </c>
      <c r="I2561" s="2" t="s">
        <v>5647</v>
      </c>
      <c r="J2561" s="3" t="str">
        <f>HYPERLINK("https://www.boe.es/gazeta/dias/1831/12/24/pdfs/GMD-1831-159.pdf#page=1","Abrir facsímil")</f>
        <v>Abrir facsímil</v>
      </c>
      <c r="K2561" s="3" t="s">
        <v>58</v>
      </c>
    </row>
    <row r="2562" spans="1:11" ht="42" customHeight="1">
      <c r="A2562" s="2" t="s">
        <v>5648</v>
      </c>
      <c r="B2562" s="2" t="s">
        <v>5648</v>
      </c>
      <c r="C2562" s="2" t="s">
        <v>17</v>
      </c>
      <c r="D2562" s="2" t="s">
        <v>18</v>
      </c>
      <c r="E2562" s="5" t="s">
        <v>369</v>
      </c>
      <c r="F2562" s="3" t="s">
        <v>370</v>
      </c>
      <c r="G2562" s="3" t="s">
        <v>21</v>
      </c>
      <c r="H2562" s="2" t="s">
        <v>56</v>
      </c>
      <c r="I2562" s="2" t="s">
        <v>5649</v>
      </c>
      <c r="J2562" s="3" t="str">
        <f>HYPERLINK("https://www.boe.es/gazeta/dias/1831/12/27/pdfs/GMD-1831-160.pdf#page=4","Abrir facsímil")</f>
        <v>Abrir facsímil</v>
      </c>
      <c r="K2562" s="3" t="s">
        <v>58</v>
      </c>
    </row>
    <row r="2563" spans="1:11" ht="42" customHeight="1">
      <c r="A2563" s="2" t="s">
        <v>5650</v>
      </c>
      <c r="B2563" s="2" t="s">
        <v>5650</v>
      </c>
      <c r="C2563" s="2" t="s">
        <v>81</v>
      </c>
      <c r="D2563" s="2" t="s">
        <v>18</v>
      </c>
      <c r="E2563" s="5" t="s">
        <v>19</v>
      </c>
      <c r="F2563" s="3" t="s">
        <v>20</v>
      </c>
      <c r="G2563" s="3" t="s">
        <v>131</v>
      </c>
      <c r="H2563" s="2" t="s">
        <v>56</v>
      </c>
      <c r="I2563" s="2" t="s">
        <v>5651</v>
      </c>
      <c r="J2563" s="3" t="str">
        <f>HYPERLINK("https://www.boe.es/gazeta/dias/1831/05/14/pdfs/GMD-1831-60.pdf#page=6","Abrir facsímil")</f>
        <v>Abrir facsímil</v>
      </c>
      <c r="K2563" s="3" t="s">
        <v>58</v>
      </c>
    </row>
    <row r="2564" spans="1:11" ht="42" customHeight="1">
      <c r="A2564" s="2" t="s">
        <v>5652</v>
      </c>
      <c r="B2564" s="2" t="s">
        <v>5652</v>
      </c>
      <c r="C2564" s="2" t="s">
        <v>32</v>
      </c>
      <c r="D2564" s="2" t="s">
        <v>33</v>
      </c>
      <c r="E2564" s="5" t="s">
        <v>140</v>
      </c>
      <c r="F2564" s="3" t="s">
        <v>141</v>
      </c>
      <c r="G2564" s="3" t="s">
        <v>76</v>
      </c>
      <c r="H2564" s="2" t="s">
        <v>56</v>
      </c>
      <c r="I2564" s="2" t="s">
        <v>5653</v>
      </c>
      <c r="J2564" s="3" t="str">
        <f>HYPERLINK("https://www.boe.es/gazeta/dias/1831/04/26/pdfs/GMD-1831-52.pdf#page=5","Abrir facsímil")</f>
        <v>Abrir facsímil</v>
      </c>
      <c r="K2564" s="3" t="s">
        <v>58</v>
      </c>
    </row>
    <row r="2565" spans="1:11" ht="42" customHeight="1">
      <c r="A2565" s="2" t="s">
        <v>5654</v>
      </c>
      <c r="B2565" s="2" t="s">
        <v>5654</v>
      </c>
      <c r="C2565" s="2" t="s">
        <v>32</v>
      </c>
      <c r="D2565" s="2" t="s">
        <v>33</v>
      </c>
      <c r="E2565" s="5" t="s">
        <v>140</v>
      </c>
      <c r="F2565" s="3" t="s">
        <v>141</v>
      </c>
      <c r="G2565" s="3" t="s">
        <v>76</v>
      </c>
      <c r="H2565" s="2" t="s">
        <v>56</v>
      </c>
      <c r="I2565" s="2" t="s">
        <v>5655</v>
      </c>
      <c r="J2565" s="3" t="str">
        <f>HYPERLINK("https://www.boe.es/gazeta/dias/1831/04/26/pdfs/GMD-1831-52.pdf#page=5","Abrir facsímil")</f>
        <v>Abrir facsímil</v>
      </c>
      <c r="K2565" s="3" t="s">
        <v>58</v>
      </c>
    </row>
    <row r="2566" spans="1:11" ht="42" customHeight="1">
      <c r="A2566" s="2" t="s">
        <v>5656</v>
      </c>
      <c r="B2566" s="2" t="s">
        <v>5656</v>
      </c>
      <c r="C2566" s="2" t="s">
        <v>32</v>
      </c>
      <c r="D2566" s="2" t="s">
        <v>33</v>
      </c>
      <c r="E2566" s="5" t="s">
        <v>1578</v>
      </c>
      <c r="F2566" s="3" t="s">
        <v>1579</v>
      </c>
      <c r="G2566" s="3" t="s">
        <v>36</v>
      </c>
      <c r="H2566" s="2" t="s">
        <v>56</v>
      </c>
      <c r="I2566" s="2" t="s">
        <v>5657</v>
      </c>
      <c r="J2566" s="3" t="str">
        <f>HYPERLINK("https://www.boe.es/gazeta/dias/1831/09/15/pdfs/GMD-1831-114.pdf#page=1","Abrir facsímil")</f>
        <v>Abrir facsímil</v>
      </c>
      <c r="K2566" s="3" t="s">
        <v>58</v>
      </c>
    </row>
    <row r="2567" spans="1:11" ht="42" customHeight="1">
      <c r="A2567" s="2" t="s">
        <v>5658</v>
      </c>
      <c r="B2567" s="2" t="s">
        <v>5658</v>
      </c>
      <c r="C2567" s="2" t="s">
        <v>40</v>
      </c>
      <c r="D2567" s="2" t="s">
        <v>18</v>
      </c>
      <c r="E2567" s="5" t="s">
        <v>169</v>
      </c>
      <c r="F2567" s="3" t="s">
        <v>170</v>
      </c>
      <c r="G2567" s="3" t="s">
        <v>1155</v>
      </c>
      <c r="H2567" s="2" t="s">
        <v>56</v>
      </c>
      <c r="I2567" s="2" t="s">
        <v>5659</v>
      </c>
      <c r="J2567" s="3" t="str">
        <f>HYPERLINK("https://www.boe.es/gazeta/dias/1831/08/04/pdfs/GMD-1831-95.pdf#page=5","Abrir facsímil")</f>
        <v>Abrir facsímil</v>
      </c>
      <c r="K2567" s="3" t="s">
        <v>58</v>
      </c>
    </row>
    <row r="2568" spans="1:11" ht="42" customHeight="1">
      <c r="A2568" s="2" t="s">
        <v>5658</v>
      </c>
      <c r="B2568" s="2" t="s">
        <v>5658</v>
      </c>
      <c r="C2568" s="2" t="s">
        <v>17</v>
      </c>
      <c r="D2568" s="2" t="s">
        <v>18</v>
      </c>
      <c r="E2568" s="5" t="s">
        <v>169</v>
      </c>
      <c r="F2568" s="3" t="s">
        <v>170</v>
      </c>
      <c r="G2568" s="3" t="s">
        <v>21</v>
      </c>
      <c r="H2568" s="2" t="s">
        <v>56</v>
      </c>
      <c r="I2568" s="2" t="s">
        <v>5660</v>
      </c>
      <c r="J2568" s="3" t="str">
        <f>HYPERLINK("https://www.boe.es/gazeta/dias/1831/08/04/pdfs/GMD-1831-95.pdf#page=4","Abrir facsímil")</f>
        <v>Abrir facsímil</v>
      </c>
      <c r="K2568" s="3" t="s">
        <v>58</v>
      </c>
    </row>
    <row r="2569" spans="1:11" ht="42" customHeight="1">
      <c r="A2569" s="2" t="s">
        <v>5661</v>
      </c>
      <c r="B2569" s="2" t="s">
        <v>5662</v>
      </c>
      <c r="C2569" s="2" t="s">
        <v>32</v>
      </c>
      <c r="D2569" s="2" t="s">
        <v>33</v>
      </c>
      <c r="E2569" s="5" t="s">
        <v>169</v>
      </c>
      <c r="F2569" s="3" t="s">
        <v>170</v>
      </c>
      <c r="G2569" s="3" t="s">
        <v>21</v>
      </c>
      <c r="H2569" s="2" t="s">
        <v>56</v>
      </c>
      <c r="I2569" s="2" t="s">
        <v>5663</v>
      </c>
      <c r="J2569" s="3" t="str">
        <f>HYPERLINK("https://www.boe.es/gazeta/dias/1831/08/04/pdfs/GMD-1831-95.pdf#page=4","Abrir facsímil")</f>
        <v>Abrir facsímil</v>
      </c>
      <c r="K2569" s="3" t="s">
        <v>58</v>
      </c>
    </row>
    <row r="2570" spans="1:11" ht="42" customHeight="1">
      <c r="A2570" s="2" t="s">
        <v>5664</v>
      </c>
      <c r="B2570" s="2" t="s">
        <v>5664</v>
      </c>
      <c r="C2570" s="2" t="s">
        <v>32</v>
      </c>
      <c r="D2570" s="2" t="s">
        <v>33</v>
      </c>
      <c r="E2570" s="5" t="s">
        <v>875</v>
      </c>
      <c r="F2570" s="3" t="s">
        <v>876</v>
      </c>
      <c r="G2570" s="3" t="s">
        <v>36</v>
      </c>
      <c r="H2570" s="2" t="s">
        <v>56</v>
      </c>
      <c r="I2570" s="2" t="s">
        <v>5665</v>
      </c>
      <c r="J2570" s="3" t="str">
        <f>HYPERLINK("https://www.boe.es/gazeta/dias/1831/10/25/pdfs/GMD-1831-131.pdf#page=1","Abrir facsímil")</f>
        <v>Abrir facsímil</v>
      </c>
      <c r="K2570" s="3" t="s">
        <v>58</v>
      </c>
    </row>
    <row r="2571" spans="1:11" ht="42" customHeight="1">
      <c r="A2571" s="2" t="s">
        <v>5666</v>
      </c>
      <c r="B2571" s="2" t="s">
        <v>5666</v>
      </c>
      <c r="C2571" s="2" t="s">
        <v>32</v>
      </c>
      <c r="D2571" s="2" t="s">
        <v>33</v>
      </c>
      <c r="E2571" s="5" t="s">
        <v>1855</v>
      </c>
      <c r="F2571" s="3" t="s">
        <v>1856</v>
      </c>
      <c r="G2571" s="3" t="s">
        <v>36</v>
      </c>
      <c r="H2571" s="2" t="s">
        <v>56</v>
      </c>
      <c r="I2571" s="2" t="s">
        <v>5667</v>
      </c>
      <c r="J2571" s="3" t="str">
        <f>HYPERLINK("https://www.boe.es/gazeta/dias/1831/01/11/pdfs/GMD-1831-5.pdf#page=1","Abrir facsímil")</f>
        <v>Abrir facsímil</v>
      </c>
      <c r="K2571" s="3" t="s">
        <v>58</v>
      </c>
    </row>
    <row r="2572" spans="1:11" ht="42" customHeight="1">
      <c r="A2572" s="2" t="s">
        <v>5666</v>
      </c>
      <c r="B2572" s="2" t="s">
        <v>5666</v>
      </c>
      <c r="C2572" s="2" t="s">
        <v>32</v>
      </c>
      <c r="D2572" s="2" t="s">
        <v>33</v>
      </c>
      <c r="E2572" s="5" t="s">
        <v>1225</v>
      </c>
      <c r="F2572" s="3" t="s">
        <v>1226</v>
      </c>
      <c r="G2572" s="3" t="s">
        <v>62</v>
      </c>
      <c r="H2572" s="2" t="s">
        <v>56</v>
      </c>
      <c r="I2572" s="2" t="s">
        <v>5668</v>
      </c>
      <c r="J2572" s="3" t="str">
        <f>HYPERLINK("https://www.boe.es/gazeta/dias/1831/05/24/pdfs/GMD-1831-64.pdf#page=2","Abrir facsímil")</f>
        <v>Abrir facsímil</v>
      </c>
      <c r="K2572" s="3" t="s">
        <v>58</v>
      </c>
    </row>
    <row r="2573" spans="1:11" ht="42" customHeight="1">
      <c r="A2573" s="2" t="s">
        <v>5666</v>
      </c>
      <c r="B2573" s="2" t="s">
        <v>5666</v>
      </c>
      <c r="C2573" s="2" t="s">
        <v>32</v>
      </c>
      <c r="D2573" s="2" t="s">
        <v>33</v>
      </c>
      <c r="E2573" s="5" t="s">
        <v>662</v>
      </c>
      <c r="F2573" s="3" t="s">
        <v>663</v>
      </c>
      <c r="G2573" s="3" t="s">
        <v>55</v>
      </c>
      <c r="H2573" s="2" t="s">
        <v>56</v>
      </c>
      <c r="I2573" s="2" t="s">
        <v>5669</v>
      </c>
      <c r="J2573" s="3" t="str">
        <f>HYPERLINK("https://www.boe.es/gazeta/dias/1831/05/28/pdfs/GMD-1831-66.pdf#page=3","Abrir facsímil")</f>
        <v>Abrir facsímil</v>
      </c>
      <c r="K2573" s="3" t="s">
        <v>58</v>
      </c>
    </row>
    <row r="2574" spans="1:11" ht="42" customHeight="1">
      <c r="A2574" s="2" t="s">
        <v>5666</v>
      </c>
      <c r="B2574" s="2" t="s">
        <v>5666</v>
      </c>
      <c r="C2574" s="2" t="s">
        <v>32</v>
      </c>
      <c r="D2574" s="2" t="s">
        <v>33</v>
      </c>
      <c r="E2574" s="5" t="s">
        <v>151</v>
      </c>
      <c r="F2574" s="3" t="s">
        <v>152</v>
      </c>
      <c r="G2574" s="3" t="s">
        <v>36</v>
      </c>
      <c r="H2574" s="2" t="s">
        <v>56</v>
      </c>
      <c r="I2574" s="2" t="s">
        <v>5670</v>
      </c>
      <c r="J2574" s="3" t="str">
        <f>HYPERLINK("https://www.boe.es/gazeta/dias/1831/06/14/pdfs/GMD-1831-73.pdf#page=1","Abrir facsímil")</f>
        <v>Abrir facsímil</v>
      </c>
      <c r="K2574" s="3" t="s">
        <v>58</v>
      </c>
    </row>
    <row r="2575" spans="1:11" ht="42" customHeight="1">
      <c r="A2575" s="2" t="s">
        <v>5666</v>
      </c>
      <c r="B2575" s="2" t="s">
        <v>5666</v>
      </c>
      <c r="C2575" s="2" t="s">
        <v>32</v>
      </c>
      <c r="D2575" s="2" t="s">
        <v>33</v>
      </c>
      <c r="E2575" s="5" t="s">
        <v>795</v>
      </c>
      <c r="F2575" s="3" t="s">
        <v>796</v>
      </c>
      <c r="G2575" s="3" t="s">
        <v>62</v>
      </c>
      <c r="H2575" s="2" t="s">
        <v>56</v>
      </c>
      <c r="I2575" s="2" t="s">
        <v>5671</v>
      </c>
      <c r="J2575" s="3" t="str">
        <f>HYPERLINK("https://www.boe.es/gazeta/dias/1831/07/02/pdfs/GMD-1831-81.pdf#page=2","Abrir facsímil")</f>
        <v>Abrir facsímil</v>
      </c>
      <c r="K2575" s="3" t="s">
        <v>58</v>
      </c>
    </row>
    <row r="2576" spans="1:11" ht="42" customHeight="1">
      <c r="A2576" s="2" t="s">
        <v>5666</v>
      </c>
      <c r="B2576" s="2" t="s">
        <v>5666</v>
      </c>
      <c r="C2576" s="2" t="s">
        <v>32</v>
      </c>
      <c r="D2576" s="2" t="s">
        <v>33</v>
      </c>
      <c r="E2576" s="5" t="s">
        <v>105</v>
      </c>
      <c r="F2576" s="3" t="s">
        <v>106</v>
      </c>
      <c r="G2576" s="3" t="s">
        <v>36</v>
      </c>
      <c r="H2576" s="2" t="s">
        <v>56</v>
      </c>
      <c r="I2576" s="2" t="s">
        <v>5672</v>
      </c>
      <c r="J2576" s="3" t="str">
        <f>HYPERLINK("https://www.boe.es/gazeta/dias/1831/07/05/pdfs/GMD-1831-82.pdf#page=1","Abrir facsímil")</f>
        <v>Abrir facsímil</v>
      </c>
      <c r="K2576" s="3" t="s">
        <v>58</v>
      </c>
    </row>
    <row r="2577" spans="1:11" ht="42" customHeight="1">
      <c r="A2577" s="2" t="s">
        <v>5666</v>
      </c>
      <c r="B2577" s="2" t="s">
        <v>5666</v>
      </c>
      <c r="C2577" s="2" t="s">
        <v>32</v>
      </c>
      <c r="D2577" s="2" t="s">
        <v>33</v>
      </c>
      <c r="E2577" s="5" t="s">
        <v>809</v>
      </c>
      <c r="F2577" s="3" t="s">
        <v>810</v>
      </c>
      <c r="G2577" s="3" t="s">
        <v>36</v>
      </c>
      <c r="H2577" s="2" t="s">
        <v>56</v>
      </c>
      <c r="I2577" s="2" t="s">
        <v>5673</v>
      </c>
      <c r="J2577" s="3" t="str">
        <f>HYPERLINK("https://www.boe.es/gazeta/dias/1831/08/25/pdfs/GMD-1831-104.pdf#page=1","Abrir facsímil")</f>
        <v>Abrir facsímil</v>
      </c>
      <c r="K2577" s="3" t="s">
        <v>58</v>
      </c>
    </row>
    <row r="2578" spans="1:11" ht="42" customHeight="1">
      <c r="A2578" s="2" t="s">
        <v>5674</v>
      </c>
      <c r="B2578" s="2" t="s">
        <v>5674</v>
      </c>
      <c r="C2578" s="2" t="s">
        <v>32</v>
      </c>
      <c r="D2578" s="2" t="s">
        <v>33</v>
      </c>
      <c r="E2578" s="5" t="s">
        <v>1855</v>
      </c>
      <c r="F2578" s="3" t="s">
        <v>1856</v>
      </c>
      <c r="G2578" s="3" t="s">
        <v>62</v>
      </c>
      <c r="H2578" s="2" t="s">
        <v>56</v>
      </c>
      <c r="I2578" s="2" t="s">
        <v>5675</v>
      </c>
      <c r="J2578" s="3" t="str">
        <f>HYPERLINK("https://www.boe.es/gazeta/dias/1831/01/11/pdfs/GMD-1831-5.pdf#page=2","Abrir facsímil")</f>
        <v>Abrir facsímil</v>
      </c>
      <c r="K2578" s="3" t="s">
        <v>58</v>
      </c>
    </row>
    <row r="2579" spans="1:11" ht="42" customHeight="1">
      <c r="A2579" s="2" t="s">
        <v>5676</v>
      </c>
      <c r="B2579" s="2" t="s">
        <v>5677</v>
      </c>
      <c r="C2579" s="2" t="s">
        <v>17</v>
      </c>
      <c r="D2579" s="2" t="s">
        <v>18</v>
      </c>
      <c r="E2579" s="5" t="s">
        <v>490</v>
      </c>
      <c r="F2579" s="3" t="s">
        <v>491</v>
      </c>
      <c r="G2579" s="3" t="s">
        <v>62</v>
      </c>
      <c r="H2579" s="2" t="s">
        <v>56</v>
      </c>
      <c r="I2579" s="2" t="s">
        <v>5678</v>
      </c>
      <c r="J2579" s="3" t="str">
        <f>HYPERLINK("https://www.boe.es/gazeta/dias/1831/03/05/pdfs/GMD-1831-28.pdf#page=2","Abrir facsímil")</f>
        <v>Abrir facsímil</v>
      </c>
      <c r="K2579" s="3" t="s">
        <v>58</v>
      </c>
    </row>
    <row r="2580" spans="1:11" ht="42" customHeight="1">
      <c r="A2580" s="2" t="s">
        <v>5679</v>
      </c>
      <c r="B2580" s="2" t="s">
        <v>5679</v>
      </c>
      <c r="C2580" s="2" t="s">
        <v>32</v>
      </c>
      <c r="D2580" s="2" t="s">
        <v>33</v>
      </c>
      <c r="E2580" s="5" t="s">
        <v>72</v>
      </c>
      <c r="F2580" s="3" t="s">
        <v>73</v>
      </c>
      <c r="G2580" s="3" t="s">
        <v>36</v>
      </c>
      <c r="H2580" s="2" t="s">
        <v>56</v>
      </c>
      <c r="I2580" s="2" t="s">
        <v>5680</v>
      </c>
      <c r="J2580" s="3" t="str">
        <f>HYPERLINK("https://www.boe.es/gazeta/dias/1831/07/09/pdfs/GMD-1831-84.pdf#page=1","Abrir facsímil")</f>
        <v>Abrir facsímil</v>
      </c>
      <c r="K2580" s="3" t="s">
        <v>58</v>
      </c>
    </row>
    <row r="2581" spans="1:11" ht="42" customHeight="1">
      <c r="A2581" s="2" t="s">
        <v>5681</v>
      </c>
      <c r="B2581" s="2" t="s">
        <v>5681</v>
      </c>
      <c r="C2581" s="2" t="s">
        <v>32</v>
      </c>
      <c r="D2581" s="2" t="s">
        <v>33</v>
      </c>
      <c r="E2581" s="5" t="s">
        <v>703</v>
      </c>
      <c r="F2581" s="3" t="s">
        <v>704</v>
      </c>
      <c r="G2581" s="3" t="s">
        <v>36</v>
      </c>
      <c r="H2581" s="2" t="s">
        <v>56</v>
      </c>
      <c r="I2581" s="2" t="s">
        <v>5682</v>
      </c>
      <c r="J2581" s="3" t="str">
        <f>HYPERLINK("https://www.boe.es/gazeta/dias/1831/09/24/pdfs/GMD-1831-118.pdf#page=1","Abrir facsímil")</f>
        <v>Abrir facsímil</v>
      </c>
      <c r="K2581" s="3" t="s">
        <v>58</v>
      </c>
    </row>
    <row r="2582" spans="1:11" ht="42" customHeight="1">
      <c r="A2582" s="2" t="s">
        <v>5681</v>
      </c>
      <c r="B2582" s="2" t="s">
        <v>5681</v>
      </c>
      <c r="C2582" s="2" t="s">
        <v>32</v>
      </c>
      <c r="D2582" s="2" t="s">
        <v>33</v>
      </c>
      <c r="E2582" s="5" t="s">
        <v>522</v>
      </c>
      <c r="F2582" s="3" t="s">
        <v>523</v>
      </c>
      <c r="G2582" s="3" t="s">
        <v>21</v>
      </c>
      <c r="H2582" s="2" t="s">
        <v>56</v>
      </c>
      <c r="I2582" s="2" t="s">
        <v>5683</v>
      </c>
      <c r="J2582" s="3" t="str">
        <f>HYPERLINK("https://www.boe.es/gazeta/dias/1831/09/27/pdfs/GMD-1831-119.pdf#page=4","Abrir facsímil")</f>
        <v>Abrir facsímil</v>
      </c>
      <c r="K2582" s="3" t="s">
        <v>58</v>
      </c>
    </row>
    <row r="2583" spans="1:11" ht="42" customHeight="1">
      <c r="A2583" s="2" t="s">
        <v>5681</v>
      </c>
      <c r="B2583" s="2" t="s">
        <v>5681</v>
      </c>
      <c r="C2583" s="2" t="s">
        <v>32</v>
      </c>
      <c r="D2583" s="2" t="s">
        <v>33</v>
      </c>
      <c r="E2583" s="5" t="s">
        <v>526</v>
      </c>
      <c r="F2583" s="3" t="s">
        <v>527</v>
      </c>
      <c r="G2583" s="3" t="s">
        <v>55</v>
      </c>
      <c r="H2583" s="2" t="s">
        <v>56</v>
      </c>
      <c r="I2583" s="2" t="s">
        <v>5684</v>
      </c>
      <c r="J2583" s="3" t="str">
        <f>HYPERLINK("https://www.boe.es/gazeta/dias/1831/09/29/pdfs/GMD-1831-120.pdf#page=3","Abrir facsímil")</f>
        <v>Abrir facsímil</v>
      </c>
      <c r="K2583" s="3" t="s">
        <v>58</v>
      </c>
    </row>
    <row r="2584" spans="1:11" ht="42" customHeight="1">
      <c r="A2584" s="2" t="s">
        <v>5681</v>
      </c>
      <c r="B2584" s="2" t="s">
        <v>5681</v>
      </c>
      <c r="C2584" s="2" t="s">
        <v>32</v>
      </c>
      <c r="D2584" s="2" t="s">
        <v>33</v>
      </c>
      <c r="E2584" s="5" t="s">
        <v>186</v>
      </c>
      <c r="F2584" s="3" t="s">
        <v>187</v>
      </c>
      <c r="G2584" s="3" t="s">
        <v>62</v>
      </c>
      <c r="H2584" s="2" t="s">
        <v>56</v>
      </c>
      <c r="I2584" s="2" t="s">
        <v>5685</v>
      </c>
      <c r="J2584" s="3" t="str">
        <f>HYPERLINK("https://www.boe.es/gazeta/dias/1831/10/08/pdfs/GMD-1831-124.pdf#page=2","Abrir facsímil")</f>
        <v>Abrir facsímil</v>
      </c>
      <c r="K2584" s="3" t="s">
        <v>58</v>
      </c>
    </row>
    <row r="2585" spans="1:11" ht="42" customHeight="1">
      <c r="A2585" s="2" t="s">
        <v>5681</v>
      </c>
      <c r="B2585" s="2" t="s">
        <v>5681</v>
      </c>
      <c r="C2585" s="2" t="s">
        <v>32</v>
      </c>
      <c r="D2585" s="2" t="s">
        <v>33</v>
      </c>
      <c r="E2585" s="5" t="s">
        <v>395</v>
      </c>
      <c r="F2585" s="3" t="s">
        <v>396</v>
      </c>
      <c r="G2585" s="3" t="s">
        <v>62</v>
      </c>
      <c r="H2585" s="2" t="s">
        <v>56</v>
      </c>
      <c r="I2585" s="2" t="s">
        <v>5686</v>
      </c>
      <c r="J2585" s="3" t="str">
        <f>HYPERLINK("https://www.boe.es/gazeta/dias/1831/10/20/pdfs/GMD-1831-129.pdf#page=2","Abrir facsímil")</f>
        <v>Abrir facsímil</v>
      </c>
      <c r="K2585" s="3" t="s">
        <v>58</v>
      </c>
    </row>
    <row r="2586" spans="1:11" ht="42" customHeight="1">
      <c r="A2586" s="2" t="s">
        <v>5681</v>
      </c>
      <c r="B2586" s="2" t="s">
        <v>5681</v>
      </c>
      <c r="C2586" s="2" t="s">
        <v>32</v>
      </c>
      <c r="D2586" s="2" t="s">
        <v>33</v>
      </c>
      <c r="E2586" s="5" t="s">
        <v>395</v>
      </c>
      <c r="F2586" s="3" t="s">
        <v>396</v>
      </c>
      <c r="G2586" s="3" t="s">
        <v>55</v>
      </c>
      <c r="H2586" s="2" t="s">
        <v>56</v>
      </c>
      <c r="I2586" s="2" t="s">
        <v>5687</v>
      </c>
      <c r="J2586" s="3" t="str">
        <f>HYPERLINK("https://www.boe.es/gazeta/dias/1831/10/20/pdfs/GMD-1831-129.pdf#page=3","Abrir facsímil")</f>
        <v>Abrir facsímil</v>
      </c>
      <c r="K2586" s="3" t="s">
        <v>58</v>
      </c>
    </row>
    <row r="2587" spans="1:11" ht="42" customHeight="1">
      <c r="A2587" s="2" t="s">
        <v>5681</v>
      </c>
      <c r="B2587" s="2" t="s">
        <v>5681</v>
      </c>
      <c r="C2587" s="2" t="s">
        <v>32</v>
      </c>
      <c r="D2587" s="2" t="s">
        <v>33</v>
      </c>
      <c r="E2587" s="5" t="s">
        <v>288</v>
      </c>
      <c r="F2587" s="3" t="s">
        <v>289</v>
      </c>
      <c r="G2587" s="3" t="s">
        <v>36</v>
      </c>
      <c r="H2587" s="2" t="s">
        <v>56</v>
      </c>
      <c r="I2587" s="2" t="s">
        <v>5688</v>
      </c>
      <c r="J2587" s="3" t="str">
        <f>HYPERLINK("https://www.boe.es/gazeta/dias/1831/10/22/pdfs/GMD-1831-130.pdf#page=1","Abrir facsímil")</f>
        <v>Abrir facsímil</v>
      </c>
      <c r="K2587" s="3" t="s">
        <v>58</v>
      </c>
    </row>
    <row r="2588" spans="1:11" ht="42" customHeight="1">
      <c r="A2588" s="2" t="s">
        <v>5681</v>
      </c>
      <c r="B2588" s="2" t="s">
        <v>5681</v>
      </c>
      <c r="C2588" s="2" t="s">
        <v>32</v>
      </c>
      <c r="D2588" s="2" t="s">
        <v>33</v>
      </c>
      <c r="E2588" s="5" t="s">
        <v>1111</v>
      </c>
      <c r="F2588" s="3" t="s">
        <v>1112</v>
      </c>
      <c r="G2588" s="3" t="s">
        <v>36</v>
      </c>
      <c r="H2588" s="2" t="s">
        <v>56</v>
      </c>
      <c r="I2588" s="2" t="s">
        <v>5689</v>
      </c>
      <c r="J2588" s="3" t="str">
        <f>HYPERLINK("https://www.boe.es/gazeta/dias/1831/11/08/pdfs/GMD-1831-137.pdf#page=1","Abrir facsímil")</f>
        <v>Abrir facsímil</v>
      </c>
      <c r="K2588" s="3" t="s">
        <v>58</v>
      </c>
    </row>
    <row r="2589" spans="1:11" ht="42" customHeight="1">
      <c r="A2589" s="2" t="s">
        <v>5690</v>
      </c>
      <c r="B2589" s="2" t="s">
        <v>5690</v>
      </c>
      <c r="C2589" s="2" t="s">
        <v>40</v>
      </c>
      <c r="D2589" s="2" t="s">
        <v>18</v>
      </c>
      <c r="E2589" s="5" t="s">
        <v>91</v>
      </c>
      <c r="F2589" s="3" t="s">
        <v>92</v>
      </c>
      <c r="G2589" s="3" t="s">
        <v>93</v>
      </c>
      <c r="H2589" s="2" t="s">
        <v>56</v>
      </c>
      <c r="I2589" s="2" t="s">
        <v>5691</v>
      </c>
      <c r="J2589" s="3" t="str">
        <f>HYPERLINK("https://www.boe.es/gazeta/dias/1831/10/06/pdfs/GMD-1831-123.pdf#page=2","Abrir facsímil")</f>
        <v>Abrir facsímil</v>
      </c>
      <c r="K2589" s="3" t="s">
        <v>58</v>
      </c>
    </row>
    <row r="2590" spans="1:11" ht="42" customHeight="1">
      <c r="A2590" s="2" t="s">
        <v>5692</v>
      </c>
      <c r="B2590" s="2" t="s">
        <v>5692</v>
      </c>
      <c r="C2590" s="2" t="s">
        <v>67</v>
      </c>
      <c r="D2590" s="2" t="s">
        <v>18</v>
      </c>
      <c r="E2590" s="5" t="s">
        <v>272</v>
      </c>
      <c r="F2590" s="3" t="s">
        <v>273</v>
      </c>
      <c r="G2590" s="3" t="s">
        <v>55</v>
      </c>
      <c r="H2590" s="2" t="s">
        <v>56</v>
      </c>
      <c r="I2590" s="2" t="s">
        <v>5693</v>
      </c>
      <c r="J2590" s="3" t="str">
        <f>HYPERLINK("https://www.boe.es/gazeta/dias/1831/06/28/pdfs/GMD-1831-79.pdf#page=3","Abrir facsímil")</f>
        <v>Abrir facsímil</v>
      </c>
      <c r="K2590" s="3" t="s">
        <v>58</v>
      </c>
    </row>
    <row r="2591" spans="1:11" ht="42" customHeight="1">
      <c r="A2591" s="2" t="s">
        <v>5694</v>
      </c>
      <c r="B2591" s="2" t="s">
        <v>5694</v>
      </c>
      <c r="C2591" s="2" t="s">
        <v>32</v>
      </c>
      <c r="D2591" s="2" t="s">
        <v>33</v>
      </c>
      <c r="E2591" s="5" t="s">
        <v>613</v>
      </c>
      <c r="F2591" s="3" t="s">
        <v>614</v>
      </c>
      <c r="G2591" s="3" t="s">
        <v>36</v>
      </c>
      <c r="H2591" s="2" t="s">
        <v>56</v>
      </c>
      <c r="I2591" s="2" t="s">
        <v>5695</v>
      </c>
      <c r="J2591" s="3" t="str">
        <f>HYPERLINK("https://www.boe.es/gazeta/dias/1831/06/21/pdfs/GMD-1831-76.pdf#page=1","Abrir facsímil")</f>
        <v>Abrir facsímil</v>
      </c>
      <c r="K2591" s="3" t="s">
        <v>58</v>
      </c>
    </row>
    <row r="2592" spans="1:11" ht="42" customHeight="1">
      <c r="A2592" s="2" t="s">
        <v>5696</v>
      </c>
      <c r="B2592" s="2" t="s">
        <v>5696</v>
      </c>
      <c r="C2592" s="2" t="s">
        <v>32</v>
      </c>
      <c r="D2592" s="2" t="s">
        <v>33</v>
      </c>
      <c r="E2592" s="5" t="s">
        <v>493</v>
      </c>
      <c r="F2592" s="3" t="s">
        <v>494</v>
      </c>
      <c r="G2592" s="3" t="s">
        <v>62</v>
      </c>
      <c r="H2592" s="2" t="s">
        <v>56</v>
      </c>
      <c r="I2592" s="2" t="s">
        <v>5697</v>
      </c>
      <c r="J2592" s="3" t="str">
        <f>HYPERLINK("https://www.boe.es/gazeta/dias/1831/04/28/pdfs/GMD-1831-53.pdf#page=2","Abrir facsímil")</f>
        <v>Abrir facsímil</v>
      </c>
      <c r="K2592" s="3" t="s">
        <v>58</v>
      </c>
    </row>
    <row r="2593" spans="1:11" ht="42" customHeight="1">
      <c r="A2593" s="2" t="s">
        <v>5698</v>
      </c>
      <c r="B2593" s="2" t="s">
        <v>5699</v>
      </c>
      <c r="C2593" s="2" t="s">
        <v>81</v>
      </c>
      <c r="D2593" s="2" t="s">
        <v>18</v>
      </c>
      <c r="E2593" s="5" t="s">
        <v>105</v>
      </c>
      <c r="F2593" s="3" t="s">
        <v>106</v>
      </c>
      <c r="G2593" s="3" t="s">
        <v>107</v>
      </c>
      <c r="H2593" s="2" t="s">
        <v>56</v>
      </c>
      <c r="I2593" s="2" t="s">
        <v>5700</v>
      </c>
      <c r="J2593" s="3" t="str">
        <f>HYPERLINK("https://www.boe.es/gazeta/dias/1831/07/05/pdfs/GMD-1831-82.pdf#page=4","Abrir facsímil")</f>
        <v>Abrir facsímil</v>
      </c>
      <c r="K2593" s="3" t="s">
        <v>58</v>
      </c>
    </row>
    <row r="2594" spans="1:11" ht="42" customHeight="1">
      <c r="A2594" s="2" t="s">
        <v>5701</v>
      </c>
      <c r="B2594" s="2" t="s">
        <v>5701</v>
      </c>
      <c r="C2594" s="2" t="s">
        <v>32</v>
      </c>
      <c r="D2594" s="2" t="s">
        <v>33</v>
      </c>
      <c r="E2594" s="5" t="s">
        <v>851</v>
      </c>
      <c r="F2594" s="3" t="s">
        <v>852</v>
      </c>
      <c r="G2594" s="3" t="s">
        <v>55</v>
      </c>
      <c r="H2594" s="2" t="s">
        <v>56</v>
      </c>
      <c r="I2594" s="2" t="s">
        <v>5702</v>
      </c>
      <c r="J2594" s="3" t="str">
        <f>HYPERLINK("https://www.boe.es/gazeta/dias/1831/01/13/pdfs/GMD-1831-6.pdf#page=3","Abrir facsímil")</f>
        <v>Abrir facsímil</v>
      </c>
      <c r="K2594" s="3" t="s">
        <v>58</v>
      </c>
    </row>
    <row r="2595" spans="1:11" ht="42" customHeight="1">
      <c r="A2595" s="2" t="s">
        <v>5703</v>
      </c>
      <c r="B2595" s="2" t="s">
        <v>5703</v>
      </c>
      <c r="C2595" s="2" t="s">
        <v>32</v>
      </c>
      <c r="D2595" s="2" t="s">
        <v>33</v>
      </c>
      <c r="E2595" s="5" t="s">
        <v>1187</v>
      </c>
      <c r="F2595" s="3" t="s">
        <v>1188</v>
      </c>
      <c r="G2595" s="3" t="s">
        <v>36</v>
      </c>
      <c r="H2595" s="2" t="s">
        <v>56</v>
      </c>
      <c r="I2595" s="2" t="s">
        <v>5704</v>
      </c>
      <c r="J2595" s="3" t="str">
        <f>HYPERLINK("https://www.boe.es/gazeta/dias/1831/08/09/pdfs/GMD-1831-97.pdf#page=1","Abrir facsímil")</f>
        <v>Abrir facsímil</v>
      </c>
      <c r="K2595" s="3" t="s">
        <v>58</v>
      </c>
    </row>
    <row r="2596" spans="1:11" ht="42" customHeight="1">
      <c r="A2596" s="2" t="s">
        <v>5705</v>
      </c>
      <c r="B2596" s="2" t="s">
        <v>5705</v>
      </c>
      <c r="C2596" s="2" t="s">
        <v>32</v>
      </c>
      <c r="D2596" s="2" t="s">
        <v>33</v>
      </c>
      <c r="E2596" s="5" t="s">
        <v>1763</v>
      </c>
      <c r="F2596" s="3" t="s">
        <v>1764</v>
      </c>
      <c r="G2596" s="3" t="s">
        <v>36</v>
      </c>
      <c r="H2596" s="2" t="s">
        <v>56</v>
      </c>
      <c r="I2596" s="2" t="s">
        <v>5706</v>
      </c>
      <c r="J2596" s="3" t="str">
        <f>HYPERLINK("https://www.boe.es/gazeta/dias/1831/09/06/pdfs/GMD-1831-110.pdf#page=1","Abrir facsímil")</f>
        <v>Abrir facsímil</v>
      </c>
      <c r="K2596" s="3" t="s">
        <v>58</v>
      </c>
    </row>
    <row r="2597" spans="1:11" ht="42" customHeight="1">
      <c r="A2597" s="2" t="s">
        <v>5705</v>
      </c>
      <c r="B2597" s="2" t="s">
        <v>5705</v>
      </c>
      <c r="C2597" s="2" t="s">
        <v>32</v>
      </c>
      <c r="D2597" s="2" t="s">
        <v>33</v>
      </c>
      <c r="E2597" s="5" t="s">
        <v>756</v>
      </c>
      <c r="F2597" s="3" t="s">
        <v>757</v>
      </c>
      <c r="G2597" s="3" t="s">
        <v>62</v>
      </c>
      <c r="H2597" s="2" t="s">
        <v>56</v>
      </c>
      <c r="I2597" s="2" t="s">
        <v>5707</v>
      </c>
      <c r="J2597" s="3" t="str">
        <f>HYPERLINK("https://www.boe.es/gazeta/dias/1831/10/18/pdfs/GMD-1831-128.pdf#page=2","Abrir facsímil")</f>
        <v>Abrir facsímil</v>
      </c>
      <c r="K2597" s="3" t="s">
        <v>58</v>
      </c>
    </row>
    <row r="2598" spans="1:11" ht="42" customHeight="1">
      <c r="A2598" s="2" t="s">
        <v>5705</v>
      </c>
      <c r="B2598" s="2" t="s">
        <v>5705</v>
      </c>
      <c r="C2598" s="2" t="s">
        <v>32</v>
      </c>
      <c r="D2598" s="2" t="s">
        <v>33</v>
      </c>
      <c r="E2598" s="5" t="s">
        <v>288</v>
      </c>
      <c r="F2598" s="3" t="s">
        <v>289</v>
      </c>
      <c r="G2598" s="3" t="s">
        <v>55</v>
      </c>
      <c r="H2598" s="2" t="s">
        <v>56</v>
      </c>
      <c r="I2598" s="2" t="s">
        <v>5708</v>
      </c>
      <c r="J2598" s="3" t="str">
        <f>HYPERLINK("https://www.boe.es/gazeta/dias/1831/10/22/pdfs/GMD-1831-130.pdf#page=3","Abrir facsímil")</f>
        <v>Abrir facsímil</v>
      </c>
      <c r="K2598" s="3" t="s">
        <v>58</v>
      </c>
    </row>
    <row r="2599" spans="1:11" ht="42" customHeight="1">
      <c r="A2599" s="2" t="s">
        <v>5705</v>
      </c>
      <c r="B2599" s="2" t="s">
        <v>5705</v>
      </c>
      <c r="C2599" s="2" t="s">
        <v>32</v>
      </c>
      <c r="D2599" s="2" t="s">
        <v>33</v>
      </c>
      <c r="E2599" s="5" t="s">
        <v>254</v>
      </c>
      <c r="F2599" s="3" t="s">
        <v>255</v>
      </c>
      <c r="G2599" s="3" t="s">
        <v>36</v>
      </c>
      <c r="H2599" s="2" t="s">
        <v>56</v>
      </c>
      <c r="I2599" s="2" t="s">
        <v>5709</v>
      </c>
      <c r="J2599" s="3" t="str">
        <f>HYPERLINK("https://www.boe.es/gazeta/dias/1831/10/27/pdfs/GMD-1831-132.pdf#page=1","Abrir facsímil")</f>
        <v>Abrir facsímil</v>
      </c>
      <c r="K2599" s="3" t="s">
        <v>58</v>
      </c>
    </row>
    <row r="2600" spans="1:11" ht="42" customHeight="1">
      <c r="A2600" s="2" t="s">
        <v>5705</v>
      </c>
      <c r="B2600" s="2" t="s">
        <v>5705</v>
      </c>
      <c r="C2600" s="2" t="s">
        <v>32</v>
      </c>
      <c r="D2600" s="2" t="s">
        <v>33</v>
      </c>
      <c r="E2600" s="5" t="s">
        <v>1111</v>
      </c>
      <c r="F2600" s="3" t="s">
        <v>1112</v>
      </c>
      <c r="G2600" s="3" t="s">
        <v>36</v>
      </c>
      <c r="H2600" s="2" t="s">
        <v>56</v>
      </c>
      <c r="I2600" s="2" t="s">
        <v>5710</v>
      </c>
      <c r="J2600" s="3" t="str">
        <f>HYPERLINK("https://www.boe.es/gazeta/dias/1831/11/08/pdfs/GMD-1831-137.pdf#page=1","Abrir facsímil")</f>
        <v>Abrir facsímil</v>
      </c>
      <c r="K2600" s="3" t="s">
        <v>58</v>
      </c>
    </row>
    <row r="2601" spans="1:11" ht="42" customHeight="1">
      <c r="A2601" s="2" t="s">
        <v>5711</v>
      </c>
      <c r="B2601" s="2" t="s">
        <v>5711</v>
      </c>
      <c r="C2601" s="2" t="s">
        <v>32</v>
      </c>
      <c r="D2601" s="2" t="s">
        <v>33</v>
      </c>
      <c r="E2601" s="5" t="s">
        <v>53</v>
      </c>
      <c r="F2601" s="3" t="s">
        <v>54</v>
      </c>
      <c r="G2601" s="3" t="s">
        <v>36</v>
      </c>
      <c r="H2601" s="2" t="s">
        <v>56</v>
      </c>
      <c r="I2601" s="2" t="s">
        <v>5712</v>
      </c>
      <c r="J2601" s="3" t="str">
        <f>HYPERLINK("https://www.boe.es/gazeta/dias/1831/10/29/pdfs/GMD-1831-133.pdf#page=1","Abrir facsímil")</f>
        <v>Abrir facsímil</v>
      </c>
      <c r="K2601" s="3" t="s">
        <v>58</v>
      </c>
    </row>
    <row r="2602" spans="1:11" ht="42" customHeight="1">
      <c r="A2602" s="2" t="s">
        <v>5713</v>
      </c>
      <c r="B2602" s="2" t="s">
        <v>5713</v>
      </c>
      <c r="C2602" s="2" t="s">
        <v>32</v>
      </c>
      <c r="D2602" s="2" t="s">
        <v>33</v>
      </c>
      <c r="E2602" s="5" t="s">
        <v>218</v>
      </c>
      <c r="F2602" s="3" t="s">
        <v>219</v>
      </c>
      <c r="G2602" s="3" t="s">
        <v>36</v>
      </c>
      <c r="H2602" s="2" t="s">
        <v>56</v>
      </c>
      <c r="I2602" s="2" t="s">
        <v>5714</v>
      </c>
      <c r="J2602" s="3" t="str">
        <f>HYPERLINK("https://www.boe.es/gazeta/dias/1831/09/03/pdfs/GMD-1831-108.pdf#page=1","Abrir facsímil")</f>
        <v>Abrir facsímil</v>
      </c>
      <c r="K2602" s="3" t="s">
        <v>58</v>
      </c>
    </row>
    <row r="2603" spans="1:11" ht="42" customHeight="1">
      <c r="A2603" s="2" t="s">
        <v>5715</v>
      </c>
      <c r="B2603" s="2" t="s">
        <v>5715</v>
      </c>
      <c r="C2603" s="2" t="s">
        <v>32</v>
      </c>
      <c r="D2603" s="2" t="s">
        <v>33</v>
      </c>
      <c r="E2603" s="5" t="s">
        <v>234</v>
      </c>
      <c r="F2603" s="3" t="s">
        <v>235</v>
      </c>
      <c r="G2603" s="3" t="s">
        <v>62</v>
      </c>
      <c r="H2603" s="2" t="s">
        <v>56</v>
      </c>
      <c r="I2603" s="2" t="s">
        <v>5716</v>
      </c>
      <c r="J2603" s="3" t="str">
        <f>HYPERLINK("https://www.boe.es/gazeta/dias/1831/06/25/pdfs/GMD-1831-78.pdf#page=2","Abrir facsímil")</f>
        <v>Abrir facsímil</v>
      </c>
      <c r="K2603" s="3" t="s">
        <v>58</v>
      </c>
    </row>
    <row r="2604" spans="1:11" ht="42" customHeight="1">
      <c r="A2604" s="2" t="s">
        <v>5717</v>
      </c>
      <c r="B2604" s="2" t="s">
        <v>5717</v>
      </c>
      <c r="C2604" s="2" t="s">
        <v>32</v>
      </c>
      <c r="D2604" s="2" t="s">
        <v>33</v>
      </c>
      <c r="E2604" s="5" t="s">
        <v>361</v>
      </c>
      <c r="F2604" s="3" t="s">
        <v>362</v>
      </c>
      <c r="G2604" s="3" t="s">
        <v>62</v>
      </c>
      <c r="H2604" s="2" t="s">
        <v>56</v>
      </c>
      <c r="I2604" s="2" t="s">
        <v>5718</v>
      </c>
      <c r="J2604" s="3" t="str">
        <f>HYPERLINK("https://www.boe.es/gazeta/dias/1831/06/18/pdfs/GMD-1831-75.pdf#page=2","Abrir facsímil")</f>
        <v>Abrir facsímil</v>
      </c>
      <c r="K2604" s="3" t="s">
        <v>58</v>
      </c>
    </row>
    <row r="2605" spans="1:11" ht="42" customHeight="1">
      <c r="A2605" s="2" t="s">
        <v>5719</v>
      </c>
      <c r="B2605" s="2" t="s">
        <v>5719</v>
      </c>
      <c r="C2605" s="2" t="s">
        <v>32</v>
      </c>
      <c r="D2605" s="2" t="s">
        <v>33</v>
      </c>
      <c r="E2605" s="5" t="s">
        <v>1356</v>
      </c>
      <c r="F2605" s="3" t="s">
        <v>1357</v>
      </c>
      <c r="G2605" s="3" t="s">
        <v>55</v>
      </c>
      <c r="H2605" s="2" t="s">
        <v>56</v>
      </c>
      <c r="I2605" s="2" t="s">
        <v>5720</v>
      </c>
      <c r="J2605" s="3" t="str">
        <f>HYPERLINK("https://www.boe.es/gazeta/dias/1831/03/19/pdfs/GMD-1831-36.pdf#page=3","Abrir facsímil")</f>
        <v>Abrir facsímil</v>
      </c>
      <c r="K2605" s="3" t="s">
        <v>58</v>
      </c>
    </row>
    <row r="2606" spans="1:11" ht="42" customHeight="1">
      <c r="A2606" s="2" t="s">
        <v>5721</v>
      </c>
      <c r="B2606" s="2" t="s">
        <v>5722</v>
      </c>
      <c r="C2606" s="2" t="s">
        <v>67</v>
      </c>
      <c r="D2606" s="2" t="s">
        <v>18</v>
      </c>
      <c r="E2606" s="5" t="s">
        <v>522</v>
      </c>
      <c r="F2606" s="3" t="s">
        <v>523</v>
      </c>
      <c r="G2606" s="3" t="s">
        <v>131</v>
      </c>
      <c r="H2606" s="2" t="s">
        <v>56</v>
      </c>
      <c r="I2606" s="2" t="s">
        <v>5723</v>
      </c>
      <c r="J2606" s="3" t="str">
        <f>HYPERLINK("https://www.boe.es/gazeta/dias/1831/09/27/pdfs/GMD-1831-119.pdf#page=6","Abrir facsímil")</f>
        <v>Abrir facsímil</v>
      </c>
      <c r="K2606" s="3" t="s">
        <v>58</v>
      </c>
    </row>
    <row r="2607" spans="1:11" ht="42" customHeight="1">
      <c r="A2607" s="2" t="s">
        <v>5724</v>
      </c>
      <c r="B2607" s="2" t="s">
        <v>5724</v>
      </c>
      <c r="C2607" s="2" t="s">
        <v>32</v>
      </c>
      <c r="D2607" s="2" t="s">
        <v>33</v>
      </c>
      <c r="E2607" s="5" t="s">
        <v>1416</v>
      </c>
      <c r="F2607" s="3" t="s">
        <v>1417</v>
      </c>
      <c r="G2607" s="3" t="s">
        <v>55</v>
      </c>
      <c r="H2607" s="2" t="s">
        <v>56</v>
      </c>
      <c r="I2607" s="2" t="s">
        <v>5725</v>
      </c>
      <c r="J2607" s="3" t="str">
        <f>HYPERLINK("https://www.boe.es/gazeta/dias/1831/07/19/pdfs/GMD-1831-88.pdf#page=3","Abrir facsímil")</f>
        <v>Abrir facsímil</v>
      </c>
      <c r="K2607" s="3" t="s">
        <v>58</v>
      </c>
    </row>
    <row r="2608" spans="1:11" ht="42" customHeight="1">
      <c r="A2608" s="2" t="s">
        <v>5724</v>
      </c>
      <c r="B2608" s="2" t="s">
        <v>5724</v>
      </c>
      <c r="C2608" s="2" t="s">
        <v>32</v>
      </c>
      <c r="D2608" s="2" t="s">
        <v>33</v>
      </c>
      <c r="E2608" s="5" t="s">
        <v>158</v>
      </c>
      <c r="F2608" s="3" t="s">
        <v>159</v>
      </c>
      <c r="G2608" s="3" t="s">
        <v>142</v>
      </c>
      <c r="H2608" s="2" t="s">
        <v>56</v>
      </c>
      <c r="I2608" s="2" t="s">
        <v>5726</v>
      </c>
      <c r="J2608" s="3" t="str">
        <f>HYPERLINK("https://www.boe.es/gazeta/dias/1831/08/27/pdfs/GMD-1831-105.pdf#page=1","Abrir facsímil")</f>
        <v>Abrir facsímil</v>
      </c>
      <c r="K2608" s="3" t="s">
        <v>58</v>
      </c>
    </row>
    <row r="2609" spans="1:11" ht="42" customHeight="1">
      <c r="A2609" s="2" t="s">
        <v>5724</v>
      </c>
      <c r="B2609" s="2" t="s">
        <v>5724</v>
      </c>
      <c r="C2609" s="2" t="s">
        <v>32</v>
      </c>
      <c r="D2609" s="2" t="s">
        <v>33</v>
      </c>
      <c r="E2609" s="5" t="s">
        <v>1578</v>
      </c>
      <c r="F2609" s="3" t="s">
        <v>1579</v>
      </c>
      <c r="G2609" s="3" t="s">
        <v>55</v>
      </c>
      <c r="H2609" s="2" t="s">
        <v>56</v>
      </c>
      <c r="I2609" s="2" t="s">
        <v>5727</v>
      </c>
      <c r="J2609" s="3" t="str">
        <f>HYPERLINK("https://www.boe.es/gazeta/dias/1831/09/15/pdfs/GMD-1831-114.pdf#page=3","Abrir facsímil")</f>
        <v>Abrir facsímil</v>
      </c>
      <c r="K2609" s="3" t="s">
        <v>58</v>
      </c>
    </row>
    <row r="2610" spans="1:11" ht="42" customHeight="1">
      <c r="A2610" s="2" t="s">
        <v>5728</v>
      </c>
      <c r="B2610" s="2" t="s">
        <v>5729</v>
      </c>
      <c r="C2610" s="2" t="s">
        <v>51</v>
      </c>
      <c r="D2610" s="2" t="s">
        <v>52</v>
      </c>
      <c r="E2610" s="5" t="s">
        <v>643</v>
      </c>
      <c r="F2610" s="3" t="s">
        <v>644</v>
      </c>
      <c r="G2610" s="3" t="s">
        <v>21</v>
      </c>
      <c r="H2610" s="2" t="s">
        <v>56</v>
      </c>
      <c r="I2610" s="2" t="s">
        <v>5730</v>
      </c>
      <c r="J2610" s="3" t="str">
        <f>HYPERLINK("https://www.boe.es/gazeta/dias/1831/05/05/pdfs/GMD-1831-56.pdf#page=4","Abrir facsímil")</f>
        <v>Abrir facsímil</v>
      </c>
      <c r="K2610" s="3" t="s">
        <v>58</v>
      </c>
    </row>
    <row r="2611" spans="1:11" ht="42" customHeight="1">
      <c r="A2611" s="2" t="s">
        <v>5731</v>
      </c>
      <c r="B2611" s="2" t="s">
        <v>5732</v>
      </c>
      <c r="C2611" s="2" t="s">
        <v>17</v>
      </c>
      <c r="D2611" s="2" t="s">
        <v>18</v>
      </c>
      <c r="E2611" s="5" t="s">
        <v>452</v>
      </c>
      <c r="F2611" s="3" t="s">
        <v>453</v>
      </c>
      <c r="G2611" s="3" t="s">
        <v>21</v>
      </c>
      <c r="H2611" s="2" t="s">
        <v>56</v>
      </c>
      <c r="I2611" s="2" t="s">
        <v>5733</v>
      </c>
      <c r="J2611" s="3" t="str">
        <f>HYPERLINK("https://www.boe.es/gazeta/dias/1831/06/04/pdfs/GMD-1831-69.pdf#page=4","Abrir facsímil")</f>
        <v>Abrir facsímil</v>
      </c>
      <c r="K2611" s="3" t="s">
        <v>58</v>
      </c>
    </row>
    <row r="2612" spans="1:11" ht="42" customHeight="1">
      <c r="A2612" s="2" t="s">
        <v>5734</v>
      </c>
      <c r="B2612" s="2" t="s">
        <v>5735</v>
      </c>
      <c r="C2612" s="2" t="s">
        <v>157</v>
      </c>
      <c r="D2612" s="2" t="s">
        <v>18</v>
      </c>
      <c r="E2612" s="5" t="s">
        <v>568</v>
      </c>
      <c r="F2612" s="3" t="s">
        <v>569</v>
      </c>
      <c r="G2612" s="3" t="s">
        <v>21</v>
      </c>
      <c r="H2612" s="2" t="s">
        <v>56</v>
      </c>
      <c r="I2612" s="2" t="s">
        <v>5736</v>
      </c>
      <c r="J2612" s="3" t="str">
        <f>HYPERLINK("https://www.boe.es/gazeta/dias/1831/12/17/pdfs/GMD-1831-156.pdf#page=4","Abrir facsímil")</f>
        <v>Abrir facsímil</v>
      </c>
      <c r="K2612" s="3" t="s">
        <v>58</v>
      </c>
    </row>
    <row r="2613" spans="1:11" ht="42" customHeight="1">
      <c r="A2613" s="2" t="s">
        <v>5737</v>
      </c>
      <c r="B2613" s="2" t="s">
        <v>5738</v>
      </c>
      <c r="C2613" s="2" t="s">
        <v>51</v>
      </c>
      <c r="D2613" s="2" t="s">
        <v>52</v>
      </c>
      <c r="E2613" s="5" t="s">
        <v>1031</v>
      </c>
      <c r="F2613" s="3" t="s">
        <v>1032</v>
      </c>
      <c r="G2613" s="3" t="s">
        <v>21</v>
      </c>
      <c r="H2613" s="2" t="s">
        <v>56</v>
      </c>
      <c r="I2613" s="2" t="s">
        <v>5739</v>
      </c>
      <c r="J2613" s="3" t="str">
        <f>HYPERLINK("https://www.boe.es/gazeta/dias/1831/05/10/pdfs/GMD-1831-58.pdf#page=4","Abrir facsímil")</f>
        <v>Abrir facsímil</v>
      </c>
      <c r="K2613" s="3" t="s">
        <v>58</v>
      </c>
    </row>
    <row r="2614" spans="1:11" ht="42" customHeight="1">
      <c r="A2614" s="2" t="s">
        <v>5740</v>
      </c>
      <c r="B2614" s="2" t="s">
        <v>5741</v>
      </c>
      <c r="C2614" s="2" t="s">
        <v>67</v>
      </c>
      <c r="D2614" s="2" t="s">
        <v>18</v>
      </c>
      <c r="E2614" s="5" t="s">
        <v>875</v>
      </c>
      <c r="F2614" s="3" t="s">
        <v>876</v>
      </c>
      <c r="G2614" s="3" t="s">
        <v>76</v>
      </c>
      <c r="H2614" s="2" t="s">
        <v>56</v>
      </c>
      <c r="I2614" s="2" t="s">
        <v>5742</v>
      </c>
      <c r="J2614" s="3" t="str">
        <f>HYPERLINK("https://www.boe.es/gazeta/dias/1831/10/25/pdfs/GMD-1831-131.pdf#page=5","Abrir facsímil")</f>
        <v>Abrir facsímil</v>
      </c>
      <c r="K2614" s="3" t="s">
        <v>58</v>
      </c>
    </row>
    <row r="2615" spans="1:11" ht="42" customHeight="1">
      <c r="A2615" s="2" t="s">
        <v>5743</v>
      </c>
      <c r="B2615" s="2" t="s">
        <v>5744</v>
      </c>
      <c r="C2615" s="2" t="s">
        <v>32</v>
      </c>
      <c r="D2615" s="2" t="s">
        <v>33</v>
      </c>
      <c r="E2615" s="5" t="s">
        <v>169</v>
      </c>
      <c r="F2615" s="3" t="s">
        <v>170</v>
      </c>
      <c r="G2615" s="3" t="s">
        <v>131</v>
      </c>
      <c r="H2615" s="2" t="s">
        <v>56</v>
      </c>
      <c r="I2615" s="2" t="s">
        <v>5745</v>
      </c>
      <c r="J2615" s="3" t="str">
        <f>HYPERLINK("https://www.boe.es/gazeta/dias/1831/08/04/pdfs/GMD-1831-95.pdf#page=6","Abrir facsímil")</f>
        <v>Abrir facsímil</v>
      </c>
      <c r="K2615" s="3" t="s">
        <v>58</v>
      </c>
    </row>
    <row r="2616" spans="1:11" ht="42" customHeight="1">
      <c r="A2616" s="2" t="s">
        <v>5746</v>
      </c>
      <c r="B2616" s="2" t="s">
        <v>5746</v>
      </c>
      <c r="C2616" s="2" t="s">
        <v>32</v>
      </c>
      <c r="D2616" s="2" t="s">
        <v>33</v>
      </c>
      <c r="E2616" s="5" t="s">
        <v>1562</v>
      </c>
      <c r="F2616" s="3" t="s">
        <v>1563</v>
      </c>
      <c r="G2616" s="3" t="s">
        <v>55</v>
      </c>
      <c r="H2616" s="2" t="s">
        <v>56</v>
      </c>
      <c r="I2616" s="2" t="s">
        <v>5747</v>
      </c>
      <c r="J2616" s="3" t="str">
        <f>HYPERLINK("https://www.boe.es/gazeta/dias/1831/05/17/pdfs/GMD-1831-61.pdf#page=3","Abrir facsímil")</f>
        <v>Abrir facsímil</v>
      </c>
      <c r="K2616" s="3" t="s">
        <v>58</v>
      </c>
    </row>
    <row r="2617" spans="1:11" ht="42" customHeight="1">
      <c r="A2617" s="2" t="s">
        <v>5748</v>
      </c>
      <c r="B2617" s="2" t="s">
        <v>5748</v>
      </c>
      <c r="C2617" s="2" t="s">
        <v>32</v>
      </c>
      <c r="D2617" s="2" t="s">
        <v>33</v>
      </c>
      <c r="E2617" s="5" t="s">
        <v>254</v>
      </c>
      <c r="F2617" s="3" t="s">
        <v>255</v>
      </c>
      <c r="G2617" s="3" t="s">
        <v>36</v>
      </c>
      <c r="H2617" s="2" t="s">
        <v>56</v>
      </c>
      <c r="I2617" s="2" t="s">
        <v>5749</v>
      </c>
      <c r="J2617" s="3" t="str">
        <f>HYPERLINK("https://www.boe.es/gazeta/dias/1831/10/27/pdfs/GMD-1831-132.pdf#page=1","Abrir facsímil")</f>
        <v>Abrir facsímil</v>
      </c>
      <c r="K2617" s="3" t="s">
        <v>58</v>
      </c>
    </row>
    <row r="2618" spans="1:11" ht="42" customHeight="1">
      <c r="A2618" s="2" t="s">
        <v>5750</v>
      </c>
      <c r="B2618" s="2" t="s">
        <v>5750</v>
      </c>
      <c r="C2618" s="2" t="s">
        <v>32</v>
      </c>
      <c r="D2618" s="2" t="s">
        <v>33</v>
      </c>
      <c r="E2618" s="5" t="s">
        <v>471</v>
      </c>
      <c r="F2618" s="3" t="s">
        <v>472</v>
      </c>
      <c r="G2618" s="3" t="s">
        <v>62</v>
      </c>
      <c r="H2618" s="2" t="s">
        <v>56</v>
      </c>
      <c r="I2618" s="2" t="s">
        <v>5751</v>
      </c>
      <c r="J2618" s="3" t="str">
        <f>HYPERLINK("https://www.boe.es/gazeta/dias/1831/05/12/pdfs/GMD-1831-59.pdf#page=2","Abrir facsímil")</f>
        <v>Abrir facsímil</v>
      </c>
      <c r="K2618" s="3" t="s">
        <v>58</v>
      </c>
    </row>
    <row r="2619" spans="1:11" ht="42" customHeight="1">
      <c r="A2619" s="2" t="s">
        <v>5750</v>
      </c>
      <c r="B2619" s="2" t="s">
        <v>5750</v>
      </c>
      <c r="C2619" s="2" t="s">
        <v>32</v>
      </c>
      <c r="D2619" s="2" t="s">
        <v>33</v>
      </c>
      <c r="E2619" s="5" t="s">
        <v>181</v>
      </c>
      <c r="F2619" s="3" t="s">
        <v>182</v>
      </c>
      <c r="G2619" s="3" t="s">
        <v>62</v>
      </c>
      <c r="H2619" s="2" t="s">
        <v>56</v>
      </c>
      <c r="I2619" s="2" t="s">
        <v>5752</v>
      </c>
      <c r="J2619" s="3" t="str">
        <f>HYPERLINK("https://www.boe.es/gazeta/dias/1831/09/13/pdfs/GMD-1831-113.pdf#page=2","Abrir facsímil")</f>
        <v>Abrir facsímil</v>
      </c>
      <c r="K2619" s="3" t="s">
        <v>58</v>
      </c>
    </row>
    <row r="2620" spans="1:11" ht="42" customHeight="1">
      <c r="A2620" s="2" t="s">
        <v>5753</v>
      </c>
      <c r="B2620" s="2" t="s">
        <v>5753</v>
      </c>
      <c r="C2620" s="2" t="s">
        <v>32</v>
      </c>
      <c r="D2620" s="2" t="s">
        <v>33</v>
      </c>
      <c r="E2620" s="5" t="s">
        <v>471</v>
      </c>
      <c r="F2620" s="3" t="s">
        <v>472</v>
      </c>
      <c r="G2620" s="3" t="s">
        <v>36</v>
      </c>
      <c r="H2620" s="2" t="s">
        <v>56</v>
      </c>
      <c r="I2620" s="2" t="s">
        <v>5754</v>
      </c>
      <c r="J2620" s="3" t="str">
        <f>HYPERLINK("https://www.boe.es/gazeta/dias/1831/05/12/pdfs/GMD-1831-59.pdf#page=1","Abrir facsímil")</f>
        <v>Abrir facsímil</v>
      </c>
      <c r="K2620" s="3" t="s">
        <v>58</v>
      </c>
    </row>
    <row r="2621" spans="1:11" ht="42" customHeight="1">
      <c r="A2621" s="2" t="s">
        <v>5753</v>
      </c>
      <c r="B2621" s="2" t="s">
        <v>5753</v>
      </c>
      <c r="C2621" s="2" t="s">
        <v>32</v>
      </c>
      <c r="D2621" s="2" t="s">
        <v>33</v>
      </c>
      <c r="E2621" s="5" t="s">
        <v>471</v>
      </c>
      <c r="F2621" s="3" t="s">
        <v>472</v>
      </c>
      <c r="G2621" s="3" t="s">
        <v>62</v>
      </c>
      <c r="H2621" s="2" t="s">
        <v>56</v>
      </c>
      <c r="I2621" s="2" t="s">
        <v>5755</v>
      </c>
      <c r="J2621" s="3" t="str">
        <f>HYPERLINK("https://www.boe.es/gazeta/dias/1831/05/12/pdfs/GMD-1831-59.pdf#page=2","Abrir facsímil")</f>
        <v>Abrir facsímil</v>
      </c>
      <c r="K2621" s="3" t="s">
        <v>58</v>
      </c>
    </row>
    <row r="2622" spans="1:11" ht="42" customHeight="1">
      <c r="A2622" s="2" t="s">
        <v>5753</v>
      </c>
      <c r="B2622" s="2" t="s">
        <v>5753</v>
      </c>
      <c r="C2622" s="2" t="s">
        <v>32</v>
      </c>
      <c r="D2622" s="2" t="s">
        <v>33</v>
      </c>
      <c r="E2622" s="5" t="s">
        <v>1225</v>
      </c>
      <c r="F2622" s="3" t="s">
        <v>1226</v>
      </c>
      <c r="G2622" s="3" t="s">
        <v>62</v>
      </c>
      <c r="H2622" s="2" t="s">
        <v>56</v>
      </c>
      <c r="I2622" s="2" t="s">
        <v>5756</v>
      </c>
      <c r="J2622" s="3" t="str">
        <f>HYPERLINK("https://www.boe.es/gazeta/dias/1831/05/24/pdfs/GMD-1831-64.pdf#page=2","Abrir facsímil")</f>
        <v>Abrir facsímil</v>
      </c>
      <c r="K2622" s="3" t="s">
        <v>58</v>
      </c>
    </row>
    <row r="2623" spans="1:11" ht="42" customHeight="1">
      <c r="A2623" s="2" t="s">
        <v>5753</v>
      </c>
      <c r="B2623" s="2" t="s">
        <v>5753</v>
      </c>
      <c r="C2623" s="2" t="s">
        <v>32</v>
      </c>
      <c r="D2623" s="2" t="s">
        <v>33</v>
      </c>
      <c r="E2623" s="5" t="s">
        <v>733</v>
      </c>
      <c r="F2623" s="3" t="s">
        <v>734</v>
      </c>
      <c r="G2623" s="3" t="s">
        <v>36</v>
      </c>
      <c r="H2623" s="2" t="s">
        <v>56</v>
      </c>
      <c r="I2623" s="2" t="s">
        <v>5757</v>
      </c>
      <c r="J2623" s="3" t="str">
        <f>HYPERLINK("https://www.boe.es/gazeta/dias/1831/05/26/pdfs/GMD-1831-65.pdf#page=1","Abrir facsímil")</f>
        <v>Abrir facsímil</v>
      </c>
      <c r="K2623" s="3" t="s">
        <v>58</v>
      </c>
    </row>
    <row r="2624" spans="1:11" ht="42" customHeight="1">
      <c r="A2624" s="2" t="s">
        <v>5753</v>
      </c>
      <c r="B2624" s="2" t="s">
        <v>5753</v>
      </c>
      <c r="C2624" s="2" t="s">
        <v>32</v>
      </c>
      <c r="D2624" s="2" t="s">
        <v>33</v>
      </c>
      <c r="E2624" s="5" t="s">
        <v>733</v>
      </c>
      <c r="F2624" s="3" t="s">
        <v>734</v>
      </c>
      <c r="G2624" s="3" t="s">
        <v>55</v>
      </c>
      <c r="H2624" s="2" t="s">
        <v>56</v>
      </c>
      <c r="I2624" s="2" t="s">
        <v>5758</v>
      </c>
      <c r="J2624" s="3" t="str">
        <f>HYPERLINK("https://www.boe.es/gazeta/dias/1831/05/26/pdfs/GMD-1831-65.pdf#page=3","Abrir facsímil")</f>
        <v>Abrir facsímil</v>
      </c>
      <c r="K2624" s="3" t="s">
        <v>58</v>
      </c>
    </row>
    <row r="2625" spans="1:11" ht="42" customHeight="1">
      <c r="A2625" s="2" t="s">
        <v>5753</v>
      </c>
      <c r="B2625" s="2" t="s">
        <v>5753</v>
      </c>
      <c r="C2625" s="2" t="s">
        <v>32</v>
      </c>
      <c r="D2625" s="2" t="s">
        <v>33</v>
      </c>
      <c r="E2625" s="5" t="s">
        <v>662</v>
      </c>
      <c r="F2625" s="3" t="s">
        <v>663</v>
      </c>
      <c r="G2625" s="3" t="s">
        <v>55</v>
      </c>
      <c r="H2625" s="2" t="s">
        <v>56</v>
      </c>
      <c r="I2625" s="2" t="s">
        <v>5759</v>
      </c>
      <c r="J2625" s="3" t="str">
        <f>HYPERLINK("https://www.boe.es/gazeta/dias/1831/05/28/pdfs/GMD-1831-66.pdf#page=3","Abrir facsímil")</f>
        <v>Abrir facsímil</v>
      </c>
      <c r="K2625" s="3" t="s">
        <v>58</v>
      </c>
    </row>
    <row r="2626" spans="1:11" ht="42" customHeight="1">
      <c r="A2626" s="2" t="s">
        <v>5753</v>
      </c>
      <c r="B2626" s="2" t="s">
        <v>5753</v>
      </c>
      <c r="C2626" s="2" t="s">
        <v>32</v>
      </c>
      <c r="D2626" s="2" t="s">
        <v>33</v>
      </c>
      <c r="E2626" s="5" t="s">
        <v>239</v>
      </c>
      <c r="F2626" s="3" t="s">
        <v>240</v>
      </c>
      <c r="G2626" s="3" t="s">
        <v>36</v>
      </c>
      <c r="H2626" s="2" t="s">
        <v>56</v>
      </c>
      <c r="I2626" s="2" t="s">
        <v>5760</v>
      </c>
      <c r="J2626" s="3" t="str">
        <f>HYPERLINK("https://www.boe.es/gazeta/dias/1831/06/30/pdfs/GMD-1831-80.pdf#page=1","Abrir facsímil")</f>
        <v>Abrir facsímil</v>
      </c>
      <c r="K2626" s="3" t="s">
        <v>58</v>
      </c>
    </row>
    <row r="2627" spans="1:11" ht="42" customHeight="1">
      <c r="A2627" s="2" t="s">
        <v>5753</v>
      </c>
      <c r="B2627" s="2" t="s">
        <v>5753</v>
      </c>
      <c r="C2627" s="2" t="s">
        <v>32</v>
      </c>
      <c r="D2627" s="2" t="s">
        <v>33</v>
      </c>
      <c r="E2627" s="5" t="s">
        <v>845</v>
      </c>
      <c r="F2627" s="3" t="s">
        <v>846</v>
      </c>
      <c r="G2627" s="3" t="s">
        <v>36</v>
      </c>
      <c r="H2627" s="2" t="s">
        <v>56</v>
      </c>
      <c r="I2627" s="2" t="s">
        <v>5761</v>
      </c>
      <c r="J2627" s="3" t="str">
        <f>HYPERLINK("https://www.boe.es/gazeta/dias/1831/07/12/pdfs/GMD-1831-85.pdf#page=1","Abrir facsímil")</f>
        <v>Abrir facsímil</v>
      </c>
      <c r="K2627" s="3" t="s">
        <v>58</v>
      </c>
    </row>
    <row r="2628" spans="1:11" ht="42" customHeight="1">
      <c r="A2628" s="2" t="s">
        <v>5762</v>
      </c>
      <c r="B2628" s="2" t="s">
        <v>5762</v>
      </c>
      <c r="C2628" s="2" t="s">
        <v>32</v>
      </c>
      <c r="D2628" s="2" t="s">
        <v>33</v>
      </c>
      <c r="E2628" s="5" t="s">
        <v>322</v>
      </c>
      <c r="F2628" s="3" t="s">
        <v>323</v>
      </c>
      <c r="G2628" s="3" t="s">
        <v>36</v>
      </c>
      <c r="H2628" s="2" t="s">
        <v>56</v>
      </c>
      <c r="I2628" s="2" t="s">
        <v>5763</v>
      </c>
      <c r="J2628" s="3" t="str">
        <f>HYPERLINK("https://www.boe.es/gazeta/dias/1831/07/16/pdfs/GMD-1831-87.pdf#page=1","Abrir facsímil")</f>
        <v>Abrir facsímil</v>
      </c>
      <c r="K2628" s="3" t="s">
        <v>58</v>
      </c>
    </row>
    <row r="2629" spans="1:11" ht="42" customHeight="1">
      <c r="A2629" s="2" t="s">
        <v>5753</v>
      </c>
      <c r="B2629" s="2" t="s">
        <v>5753</v>
      </c>
      <c r="C2629" s="2" t="s">
        <v>32</v>
      </c>
      <c r="D2629" s="2" t="s">
        <v>33</v>
      </c>
      <c r="E2629" s="5" t="s">
        <v>1416</v>
      </c>
      <c r="F2629" s="3" t="s">
        <v>1417</v>
      </c>
      <c r="G2629" s="3" t="s">
        <v>36</v>
      </c>
      <c r="H2629" s="2" t="s">
        <v>56</v>
      </c>
      <c r="I2629" s="2" t="s">
        <v>5764</v>
      </c>
      <c r="J2629" s="3" t="str">
        <f>HYPERLINK("https://www.boe.es/gazeta/dias/1831/07/19/pdfs/GMD-1831-88.pdf#page=1","Abrir facsímil")</f>
        <v>Abrir facsímil</v>
      </c>
      <c r="K2629" s="3" t="s">
        <v>58</v>
      </c>
    </row>
    <row r="2630" spans="1:11" ht="42" customHeight="1">
      <c r="A2630" s="2" t="s">
        <v>5753</v>
      </c>
      <c r="B2630" s="2" t="s">
        <v>5753</v>
      </c>
      <c r="C2630" s="2" t="s">
        <v>32</v>
      </c>
      <c r="D2630" s="2" t="s">
        <v>33</v>
      </c>
      <c r="E2630" s="5" t="s">
        <v>480</v>
      </c>
      <c r="F2630" s="3" t="s">
        <v>481</v>
      </c>
      <c r="G2630" s="3" t="s">
        <v>991</v>
      </c>
      <c r="H2630" s="2" t="s">
        <v>56</v>
      </c>
      <c r="I2630" s="2" t="s">
        <v>5765</v>
      </c>
      <c r="J2630" s="3" t="str">
        <f>HYPERLINK("https://www.boe.es/gazeta/dias/1831/07/21/pdfs/GMD-1831-89.pdf#page=2","Abrir facsímil")</f>
        <v>Abrir facsímil</v>
      </c>
      <c r="K2630" s="3" t="s">
        <v>58</v>
      </c>
    </row>
    <row r="2631" spans="1:11" ht="42" customHeight="1">
      <c r="A2631" s="2" t="s">
        <v>5753</v>
      </c>
      <c r="B2631" s="2" t="s">
        <v>5753</v>
      </c>
      <c r="C2631" s="2" t="s">
        <v>32</v>
      </c>
      <c r="D2631" s="2" t="s">
        <v>33</v>
      </c>
      <c r="E2631" s="5" t="s">
        <v>480</v>
      </c>
      <c r="F2631" s="3" t="s">
        <v>481</v>
      </c>
      <c r="G2631" s="3" t="s">
        <v>36</v>
      </c>
      <c r="H2631" s="2" t="s">
        <v>56</v>
      </c>
      <c r="I2631" s="2" t="s">
        <v>5766</v>
      </c>
      <c r="J2631" s="3" t="str">
        <f>HYPERLINK("https://www.boe.es/gazeta/dias/1831/07/21/pdfs/GMD-1831-89.pdf#page=1","Abrir facsímil")</f>
        <v>Abrir facsímil</v>
      </c>
      <c r="K2631" s="3" t="s">
        <v>58</v>
      </c>
    </row>
    <row r="2632" spans="1:11" ht="42" customHeight="1">
      <c r="A2632" s="2" t="s">
        <v>5753</v>
      </c>
      <c r="B2632" s="2" t="s">
        <v>5753</v>
      </c>
      <c r="C2632" s="2" t="s">
        <v>32</v>
      </c>
      <c r="D2632" s="2" t="s">
        <v>33</v>
      </c>
      <c r="E2632" s="5" t="s">
        <v>413</v>
      </c>
      <c r="F2632" s="3" t="s">
        <v>414</v>
      </c>
      <c r="G2632" s="3" t="s">
        <v>36</v>
      </c>
      <c r="H2632" s="2" t="s">
        <v>56</v>
      </c>
      <c r="I2632" s="2" t="s">
        <v>5767</v>
      </c>
      <c r="J2632" s="3" t="str">
        <f>HYPERLINK("https://www.boe.es/gazeta/dias/1831/07/26/pdfs/GMD-1831-91.pdf#page=1","Abrir facsímil")</f>
        <v>Abrir facsímil</v>
      </c>
      <c r="K2632" s="3" t="s">
        <v>58</v>
      </c>
    </row>
    <row r="2633" spans="1:11" ht="42" customHeight="1">
      <c r="A2633" s="2" t="s">
        <v>5753</v>
      </c>
      <c r="B2633" s="2" t="s">
        <v>5753</v>
      </c>
      <c r="C2633" s="2" t="s">
        <v>32</v>
      </c>
      <c r="D2633" s="2" t="s">
        <v>33</v>
      </c>
      <c r="E2633" s="5" t="s">
        <v>1838</v>
      </c>
      <c r="F2633" s="3" t="s">
        <v>1839</v>
      </c>
      <c r="G2633" s="3" t="s">
        <v>62</v>
      </c>
      <c r="H2633" s="2" t="s">
        <v>56</v>
      </c>
      <c r="I2633" s="2" t="s">
        <v>5768</v>
      </c>
      <c r="J2633" s="3" t="str">
        <f>HYPERLINK("https://www.boe.es/gazeta/dias/1831/07/28/pdfs/GMD-1831-92.pdf#page=2","Abrir facsímil")</f>
        <v>Abrir facsímil</v>
      </c>
      <c r="K2633" s="3" t="s">
        <v>58</v>
      </c>
    </row>
    <row r="2634" spans="1:11" ht="42" customHeight="1">
      <c r="A2634" s="2" t="s">
        <v>5753</v>
      </c>
      <c r="B2634" s="2" t="s">
        <v>5753</v>
      </c>
      <c r="C2634" s="2" t="s">
        <v>32</v>
      </c>
      <c r="D2634" s="2" t="s">
        <v>33</v>
      </c>
      <c r="E2634" s="5" t="s">
        <v>725</v>
      </c>
      <c r="F2634" s="3" t="s">
        <v>726</v>
      </c>
      <c r="G2634" s="3" t="s">
        <v>76</v>
      </c>
      <c r="H2634" s="2" t="s">
        <v>56</v>
      </c>
      <c r="I2634" s="2" t="s">
        <v>5769</v>
      </c>
      <c r="J2634" s="3" t="str">
        <f>HYPERLINK("https://www.boe.es/gazeta/dias/1831/07/30/pdfs/GMD-1831-93.pdf#page=5","Abrir facsímil")</f>
        <v>Abrir facsímil</v>
      </c>
      <c r="K2634" s="3" t="s">
        <v>58</v>
      </c>
    </row>
    <row r="2635" spans="1:11" ht="42" customHeight="1">
      <c r="A2635" s="2" t="s">
        <v>5753</v>
      </c>
      <c r="B2635" s="2" t="s">
        <v>5753</v>
      </c>
      <c r="C2635" s="2" t="s">
        <v>32</v>
      </c>
      <c r="D2635" s="2" t="s">
        <v>33</v>
      </c>
      <c r="E2635" s="5" t="s">
        <v>1187</v>
      </c>
      <c r="F2635" s="3" t="s">
        <v>1188</v>
      </c>
      <c r="G2635" s="3" t="s">
        <v>36</v>
      </c>
      <c r="H2635" s="2" t="s">
        <v>56</v>
      </c>
      <c r="I2635" s="2" t="s">
        <v>5770</v>
      </c>
      <c r="J2635" s="3" t="str">
        <f>HYPERLINK("https://www.boe.es/gazeta/dias/1831/08/09/pdfs/GMD-1831-97.pdf#page=1","Abrir facsímil")</f>
        <v>Abrir facsímil</v>
      </c>
      <c r="K2635" s="3" t="s">
        <v>58</v>
      </c>
    </row>
    <row r="2636" spans="1:11" ht="42" customHeight="1">
      <c r="A2636" s="2" t="s">
        <v>5753</v>
      </c>
      <c r="B2636" s="2" t="s">
        <v>5753</v>
      </c>
      <c r="C2636" s="2" t="s">
        <v>32</v>
      </c>
      <c r="D2636" s="2" t="s">
        <v>33</v>
      </c>
      <c r="E2636" s="5" t="s">
        <v>1187</v>
      </c>
      <c r="F2636" s="3" t="s">
        <v>1188</v>
      </c>
      <c r="G2636" s="3" t="s">
        <v>62</v>
      </c>
      <c r="H2636" s="2" t="s">
        <v>56</v>
      </c>
      <c r="I2636" s="2" t="s">
        <v>5771</v>
      </c>
      <c r="J2636" s="3" t="str">
        <f>HYPERLINK("https://www.boe.es/gazeta/dias/1831/08/09/pdfs/GMD-1831-97.pdf#page=2","Abrir facsímil")</f>
        <v>Abrir facsímil</v>
      </c>
      <c r="K2636" s="3" t="s">
        <v>58</v>
      </c>
    </row>
    <row r="2637" spans="1:11" ht="42" customHeight="1">
      <c r="A2637" s="2" t="s">
        <v>5753</v>
      </c>
      <c r="B2637" s="2" t="s">
        <v>5753</v>
      </c>
      <c r="C2637" s="2" t="s">
        <v>32</v>
      </c>
      <c r="D2637" s="2" t="s">
        <v>33</v>
      </c>
      <c r="E2637" s="5" t="s">
        <v>158</v>
      </c>
      <c r="F2637" s="3" t="s">
        <v>159</v>
      </c>
      <c r="G2637" s="3" t="s">
        <v>142</v>
      </c>
      <c r="H2637" s="2" t="s">
        <v>56</v>
      </c>
      <c r="I2637" s="2" t="s">
        <v>5772</v>
      </c>
      <c r="J2637" s="3" t="str">
        <f>HYPERLINK("https://www.boe.es/gazeta/dias/1831/08/27/pdfs/GMD-1831-105.pdf#page=1","Abrir facsímil")</f>
        <v>Abrir facsímil</v>
      </c>
      <c r="K2637" s="3" t="s">
        <v>58</v>
      </c>
    </row>
    <row r="2638" spans="1:11" ht="42" customHeight="1">
      <c r="A2638" s="2" t="s">
        <v>5753</v>
      </c>
      <c r="B2638" s="2" t="s">
        <v>5753</v>
      </c>
      <c r="C2638" s="2" t="s">
        <v>32</v>
      </c>
      <c r="D2638" s="2" t="s">
        <v>33</v>
      </c>
      <c r="E2638" s="5" t="s">
        <v>547</v>
      </c>
      <c r="F2638" s="3" t="s">
        <v>548</v>
      </c>
      <c r="G2638" s="3" t="s">
        <v>36</v>
      </c>
      <c r="H2638" s="2" t="s">
        <v>56</v>
      </c>
      <c r="I2638" s="2" t="s">
        <v>5773</v>
      </c>
      <c r="J2638" s="3" t="str">
        <f>HYPERLINK("https://www.boe.es/gazeta/dias/1831/08/30/pdfs/GMD-1831-106.pdf#page=1","Abrir facsímil")</f>
        <v>Abrir facsímil</v>
      </c>
      <c r="K2638" s="3" t="s">
        <v>58</v>
      </c>
    </row>
    <row r="2639" spans="1:11" ht="42" customHeight="1">
      <c r="A2639" s="2" t="s">
        <v>5753</v>
      </c>
      <c r="B2639" s="2" t="s">
        <v>5753</v>
      </c>
      <c r="C2639" s="2" t="s">
        <v>32</v>
      </c>
      <c r="D2639" s="2" t="s">
        <v>33</v>
      </c>
      <c r="E2639" s="5" t="s">
        <v>218</v>
      </c>
      <c r="F2639" s="3" t="s">
        <v>219</v>
      </c>
      <c r="G2639" s="3" t="s">
        <v>36</v>
      </c>
      <c r="H2639" s="2" t="s">
        <v>56</v>
      </c>
      <c r="I2639" s="2" t="s">
        <v>5774</v>
      </c>
      <c r="J2639" s="3" t="str">
        <f>HYPERLINK("https://www.boe.es/gazeta/dias/1831/09/03/pdfs/GMD-1831-108.pdf#page=1","Abrir facsímil")</f>
        <v>Abrir facsímil</v>
      </c>
      <c r="K2639" s="3" t="s">
        <v>58</v>
      </c>
    </row>
    <row r="2640" spans="1:11" ht="42" customHeight="1">
      <c r="A2640" s="2" t="s">
        <v>5753</v>
      </c>
      <c r="B2640" s="2" t="s">
        <v>5753</v>
      </c>
      <c r="C2640" s="2" t="s">
        <v>32</v>
      </c>
      <c r="D2640" s="2" t="s">
        <v>33</v>
      </c>
      <c r="E2640" s="5" t="s">
        <v>1763</v>
      </c>
      <c r="F2640" s="3" t="s">
        <v>1764</v>
      </c>
      <c r="G2640" s="3" t="s">
        <v>36</v>
      </c>
      <c r="H2640" s="2" t="s">
        <v>56</v>
      </c>
      <c r="I2640" s="2" t="s">
        <v>5775</v>
      </c>
      <c r="J2640" s="3" t="str">
        <f>HYPERLINK("https://www.boe.es/gazeta/dias/1831/09/06/pdfs/GMD-1831-110.pdf#page=1","Abrir facsímil")</f>
        <v>Abrir facsímil</v>
      </c>
      <c r="K2640" s="3" t="s">
        <v>58</v>
      </c>
    </row>
    <row r="2641" spans="1:11" ht="42" customHeight="1">
      <c r="A2641" s="2" t="s">
        <v>5753</v>
      </c>
      <c r="B2641" s="2" t="s">
        <v>5753</v>
      </c>
      <c r="C2641" s="2" t="s">
        <v>32</v>
      </c>
      <c r="D2641" s="2" t="s">
        <v>33</v>
      </c>
      <c r="E2641" s="5" t="s">
        <v>118</v>
      </c>
      <c r="F2641" s="3" t="s">
        <v>119</v>
      </c>
      <c r="G2641" s="3" t="s">
        <v>36</v>
      </c>
      <c r="H2641" s="2" t="s">
        <v>56</v>
      </c>
      <c r="I2641" s="2" t="s">
        <v>5776</v>
      </c>
      <c r="J2641" s="3" t="str">
        <f>HYPERLINK("https://www.boe.es/gazeta/dias/1831/09/10/pdfs/GMD-1831-112.pdf#page=1","Abrir facsímil")</f>
        <v>Abrir facsímil</v>
      </c>
      <c r="K2641" s="3" t="s">
        <v>58</v>
      </c>
    </row>
    <row r="2642" spans="1:11" ht="42" customHeight="1">
      <c r="A2642" s="2" t="s">
        <v>5753</v>
      </c>
      <c r="B2642" s="2" t="s">
        <v>5753</v>
      </c>
      <c r="C2642" s="2" t="s">
        <v>32</v>
      </c>
      <c r="D2642" s="2" t="s">
        <v>33</v>
      </c>
      <c r="E2642" s="5" t="s">
        <v>1578</v>
      </c>
      <c r="F2642" s="3" t="s">
        <v>1579</v>
      </c>
      <c r="G2642" s="3" t="s">
        <v>36</v>
      </c>
      <c r="H2642" s="2" t="s">
        <v>56</v>
      </c>
      <c r="I2642" s="2" t="s">
        <v>5777</v>
      </c>
      <c r="J2642" s="3" t="str">
        <f>HYPERLINK("https://www.boe.es/gazeta/dias/1831/09/15/pdfs/GMD-1831-114.pdf#page=1","Abrir facsímil")</f>
        <v>Abrir facsímil</v>
      </c>
      <c r="K2642" s="3" t="s">
        <v>58</v>
      </c>
    </row>
    <row r="2643" spans="1:11" ht="42" customHeight="1">
      <c r="A2643" s="2" t="s">
        <v>5753</v>
      </c>
      <c r="B2643" s="2" t="s">
        <v>5753</v>
      </c>
      <c r="C2643" s="2" t="s">
        <v>32</v>
      </c>
      <c r="D2643" s="2" t="s">
        <v>33</v>
      </c>
      <c r="E2643" s="5" t="s">
        <v>467</v>
      </c>
      <c r="F2643" s="3" t="s">
        <v>468</v>
      </c>
      <c r="G2643" s="3" t="s">
        <v>36</v>
      </c>
      <c r="H2643" s="2" t="s">
        <v>56</v>
      </c>
      <c r="I2643" s="2" t="s">
        <v>5778</v>
      </c>
      <c r="J2643" s="3" t="str">
        <f>HYPERLINK("https://www.boe.es/gazeta/dias/1831/09/17/pdfs/GMD-1831-115.pdf#page=1","Abrir facsímil")</f>
        <v>Abrir facsímil</v>
      </c>
      <c r="K2643" s="3" t="s">
        <v>58</v>
      </c>
    </row>
    <row r="2644" spans="1:11" ht="42" customHeight="1">
      <c r="A2644" s="2" t="s">
        <v>5753</v>
      </c>
      <c r="B2644" s="2" t="s">
        <v>5753</v>
      </c>
      <c r="C2644" s="2" t="s">
        <v>32</v>
      </c>
      <c r="D2644" s="2" t="s">
        <v>33</v>
      </c>
      <c r="E2644" s="5" t="s">
        <v>703</v>
      </c>
      <c r="F2644" s="3" t="s">
        <v>704</v>
      </c>
      <c r="G2644" s="3" t="s">
        <v>36</v>
      </c>
      <c r="H2644" s="2" t="s">
        <v>56</v>
      </c>
      <c r="I2644" s="2" t="s">
        <v>5779</v>
      </c>
      <c r="J2644" s="3" t="str">
        <f>HYPERLINK("https://www.boe.es/gazeta/dias/1831/09/24/pdfs/GMD-1831-118.pdf#page=1","Abrir facsímil")</f>
        <v>Abrir facsímil</v>
      </c>
      <c r="K2644" s="3" t="s">
        <v>58</v>
      </c>
    </row>
    <row r="2645" spans="1:11" ht="42" customHeight="1">
      <c r="A2645" s="2" t="s">
        <v>5753</v>
      </c>
      <c r="B2645" s="2" t="s">
        <v>5753</v>
      </c>
      <c r="C2645" s="2" t="s">
        <v>32</v>
      </c>
      <c r="D2645" s="2" t="s">
        <v>33</v>
      </c>
      <c r="E2645" s="5" t="s">
        <v>875</v>
      </c>
      <c r="F2645" s="3" t="s">
        <v>876</v>
      </c>
      <c r="G2645" s="3" t="s">
        <v>36</v>
      </c>
      <c r="H2645" s="2" t="s">
        <v>56</v>
      </c>
      <c r="I2645" s="2" t="s">
        <v>5780</v>
      </c>
      <c r="J2645" s="3" t="str">
        <f>HYPERLINK("https://www.boe.es/gazeta/dias/1831/10/25/pdfs/GMD-1831-131.pdf#page=1","Abrir facsímil")</f>
        <v>Abrir facsímil</v>
      </c>
      <c r="K2645" s="3" t="s">
        <v>58</v>
      </c>
    </row>
    <row r="2646" spans="1:11" ht="42" customHeight="1">
      <c r="A2646" s="2" t="s">
        <v>5753</v>
      </c>
      <c r="B2646" s="2" t="s">
        <v>5753</v>
      </c>
      <c r="C2646" s="2" t="s">
        <v>32</v>
      </c>
      <c r="D2646" s="2" t="s">
        <v>33</v>
      </c>
      <c r="E2646" s="5" t="s">
        <v>1111</v>
      </c>
      <c r="F2646" s="3" t="s">
        <v>1112</v>
      </c>
      <c r="G2646" s="3" t="s">
        <v>36</v>
      </c>
      <c r="H2646" s="2" t="s">
        <v>56</v>
      </c>
      <c r="I2646" s="2" t="s">
        <v>5781</v>
      </c>
      <c r="J2646" s="3" t="str">
        <f>HYPERLINK("https://www.boe.es/gazeta/dias/1831/11/08/pdfs/GMD-1831-137.pdf#page=1","Abrir facsímil")</f>
        <v>Abrir facsímil</v>
      </c>
      <c r="K2646" s="3" t="s">
        <v>58</v>
      </c>
    </row>
    <row r="2647" spans="1:11" ht="42" customHeight="1">
      <c r="A2647" s="2" t="s">
        <v>5753</v>
      </c>
      <c r="B2647" s="2" t="s">
        <v>5753</v>
      </c>
      <c r="C2647" s="2" t="s">
        <v>32</v>
      </c>
      <c r="D2647" s="2" t="s">
        <v>33</v>
      </c>
      <c r="E2647" s="5" t="s">
        <v>578</v>
      </c>
      <c r="F2647" s="3" t="s">
        <v>579</v>
      </c>
      <c r="G2647" s="3" t="s">
        <v>36</v>
      </c>
      <c r="H2647" s="2" t="s">
        <v>56</v>
      </c>
      <c r="I2647" s="2" t="s">
        <v>5782</v>
      </c>
      <c r="J2647" s="3" t="str">
        <f>HYPERLINK("https://www.boe.es/gazeta/dias/1831/11/17/pdfs/GMD-1831-141.pdf#page=1","Abrir facsímil")</f>
        <v>Abrir facsímil</v>
      </c>
      <c r="K2647" s="3" t="s">
        <v>58</v>
      </c>
    </row>
    <row r="2648" spans="1:11" ht="42" customHeight="1">
      <c r="A2648" s="2" t="s">
        <v>5753</v>
      </c>
      <c r="B2648" s="2" t="s">
        <v>5753</v>
      </c>
      <c r="C2648" s="2" t="s">
        <v>32</v>
      </c>
      <c r="D2648" s="2" t="s">
        <v>33</v>
      </c>
      <c r="E2648" s="5" t="s">
        <v>578</v>
      </c>
      <c r="F2648" s="3" t="s">
        <v>579</v>
      </c>
      <c r="G2648" s="3" t="s">
        <v>62</v>
      </c>
      <c r="H2648" s="2" t="s">
        <v>56</v>
      </c>
      <c r="I2648" s="2" t="s">
        <v>5783</v>
      </c>
      <c r="J2648" s="3" t="str">
        <f>HYPERLINK("https://www.boe.es/gazeta/dias/1831/11/17/pdfs/GMD-1831-141.pdf#page=2","Abrir facsímil")</f>
        <v>Abrir facsímil</v>
      </c>
      <c r="K2648" s="3" t="s">
        <v>58</v>
      </c>
    </row>
    <row r="2649" spans="1:11" ht="42" customHeight="1">
      <c r="A2649" s="2" t="s">
        <v>5784</v>
      </c>
      <c r="B2649" s="2" t="s">
        <v>5784</v>
      </c>
      <c r="C2649" s="2" t="s">
        <v>32</v>
      </c>
      <c r="D2649" s="2" t="s">
        <v>33</v>
      </c>
      <c r="E2649" s="5" t="s">
        <v>703</v>
      </c>
      <c r="F2649" s="3" t="s">
        <v>704</v>
      </c>
      <c r="G2649" s="3" t="s">
        <v>55</v>
      </c>
      <c r="H2649" s="2" t="s">
        <v>56</v>
      </c>
      <c r="I2649" s="2" t="s">
        <v>5785</v>
      </c>
      <c r="J2649" s="3" t="str">
        <f>HYPERLINK("https://www.boe.es/gazeta/dias/1831/09/24/pdfs/GMD-1831-118.pdf#page=3","Abrir facsímil")</f>
        <v>Abrir facsímil</v>
      </c>
      <c r="K2649" s="3" t="s">
        <v>58</v>
      </c>
    </row>
    <row r="2650" spans="1:11" ht="42" customHeight="1">
      <c r="A2650" s="2" t="s">
        <v>5786</v>
      </c>
      <c r="B2650" s="2" t="s">
        <v>5786</v>
      </c>
      <c r="C2650" s="2" t="s">
        <v>51</v>
      </c>
      <c r="D2650" s="2" t="s">
        <v>52</v>
      </c>
      <c r="E2650" s="5" t="s">
        <v>875</v>
      </c>
      <c r="F2650" s="3" t="s">
        <v>876</v>
      </c>
      <c r="G2650" s="3" t="s">
        <v>1195</v>
      </c>
      <c r="H2650" s="2" t="s">
        <v>56</v>
      </c>
      <c r="I2650" s="2" t="s">
        <v>5787</v>
      </c>
      <c r="J2650" s="3" t="str">
        <f>HYPERLINK("https://www.boe.es/gazeta/dias/1831/10/25/pdfs/GMD-1831-131.pdf#page=2","Abrir facsímil")</f>
        <v>Abrir facsímil</v>
      </c>
      <c r="K2650" s="3" t="s">
        <v>58</v>
      </c>
    </row>
    <row r="2651" spans="1:11" ht="42" customHeight="1">
      <c r="A2651" s="2" t="s">
        <v>5788</v>
      </c>
      <c r="B2651" s="2" t="s">
        <v>5788</v>
      </c>
      <c r="C2651" s="2" t="s">
        <v>32</v>
      </c>
      <c r="D2651" s="2" t="s">
        <v>33</v>
      </c>
      <c r="E2651" s="5" t="s">
        <v>756</v>
      </c>
      <c r="F2651" s="3" t="s">
        <v>757</v>
      </c>
      <c r="G2651" s="3" t="s">
        <v>62</v>
      </c>
      <c r="H2651" s="2" t="s">
        <v>56</v>
      </c>
      <c r="I2651" s="2" t="s">
        <v>5789</v>
      </c>
      <c r="J2651" s="3" t="str">
        <f>HYPERLINK("https://www.boe.es/gazeta/dias/1831/10/18/pdfs/GMD-1831-128.pdf#page=2","Abrir facsímil")</f>
        <v>Abrir facsímil</v>
      </c>
      <c r="K2651" s="3" t="s">
        <v>58</v>
      </c>
    </row>
    <row r="2652" spans="1:11" ht="42" customHeight="1">
      <c r="A2652" s="2" t="s">
        <v>5790</v>
      </c>
      <c r="B2652" s="2" t="s">
        <v>5790</v>
      </c>
      <c r="C2652" s="2" t="s">
        <v>32</v>
      </c>
      <c r="D2652" s="2" t="s">
        <v>33</v>
      </c>
      <c r="E2652" s="5" t="s">
        <v>158</v>
      </c>
      <c r="F2652" s="3" t="s">
        <v>159</v>
      </c>
      <c r="G2652" s="3" t="s">
        <v>142</v>
      </c>
      <c r="H2652" s="2" t="s">
        <v>56</v>
      </c>
      <c r="I2652" s="2" t="s">
        <v>5791</v>
      </c>
      <c r="J2652" s="3" t="str">
        <f>HYPERLINK("https://www.boe.es/gazeta/dias/1831/08/27/pdfs/GMD-1831-105.pdf#page=1","Abrir facsímil")</f>
        <v>Abrir facsímil</v>
      </c>
      <c r="K2652" s="3" t="s">
        <v>58</v>
      </c>
    </row>
    <row r="2653" spans="1:11" ht="42" customHeight="1">
      <c r="A2653" s="2" t="s">
        <v>5792</v>
      </c>
      <c r="B2653" s="2" t="s">
        <v>5793</v>
      </c>
      <c r="C2653" s="2" t="s">
        <v>40</v>
      </c>
      <c r="D2653" s="2" t="s">
        <v>18</v>
      </c>
      <c r="E2653" s="5" t="s">
        <v>60</v>
      </c>
      <c r="F2653" s="3" t="s">
        <v>61</v>
      </c>
      <c r="G2653" s="3" t="s">
        <v>21</v>
      </c>
      <c r="H2653" s="2" t="s">
        <v>56</v>
      </c>
      <c r="I2653" s="2" t="s">
        <v>5794</v>
      </c>
      <c r="J2653" s="3" t="str">
        <f>HYPERLINK("https://www.boe.es/gazeta/dias/1831/09/22/pdfs/GMD-1831-117.pdf#page=4","Abrir facsímil")</f>
        <v>Abrir facsímil</v>
      </c>
      <c r="K2653" s="3" t="s">
        <v>58</v>
      </c>
    </row>
    <row r="2654" spans="1:11" ht="42" customHeight="1">
      <c r="A2654" s="2" t="s">
        <v>5795</v>
      </c>
      <c r="B2654" s="2" t="s">
        <v>5795</v>
      </c>
      <c r="C2654" s="2" t="s">
        <v>32</v>
      </c>
      <c r="D2654" s="2" t="s">
        <v>33</v>
      </c>
      <c r="E2654" s="5" t="s">
        <v>1404</v>
      </c>
      <c r="F2654" s="3" t="s">
        <v>1405</v>
      </c>
      <c r="G2654" s="3" t="s">
        <v>36</v>
      </c>
      <c r="H2654" s="2" t="s">
        <v>56</v>
      </c>
      <c r="I2654" s="2" t="s">
        <v>5796</v>
      </c>
      <c r="J2654" s="3" t="str">
        <f>HYPERLINK("https://www.boe.es/gazeta/dias/1831/08/02/pdfs/GMD-1831-94.pdf#page=1","Abrir facsímil")</f>
        <v>Abrir facsímil</v>
      </c>
      <c r="K2654" s="3" t="s">
        <v>58</v>
      </c>
    </row>
    <row r="2655" spans="1:11" ht="42" customHeight="1">
      <c r="A2655" s="2" t="s">
        <v>5797</v>
      </c>
      <c r="B2655" s="2" t="s">
        <v>5798</v>
      </c>
      <c r="C2655" s="2" t="s">
        <v>157</v>
      </c>
      <c r="D2655" s="2" t="s">
        <v>18</v>
      </c>
      <c r="E2655" s="5" t="s">
        <v>328</v>
      </c>
      <c r="F2655" s="3" t="s">
        <v>329</v>
      </c>
      <c r="G2655" s="3" t="s">
        <v>330</v>
      </c>
      <c r="H2655" s="2" t="s">
        <v>56</v>
      </c>
      <c r="I2655" s="2" t="s">
        <v>5799</v>
      </c>
      <c r="J2655" s="3" t="str">
        <f>HYPERLINK("https://www.boe.es/gazeta/dias/1831/12/08/pdfs/GMD-1831-150.pdf#page=4","Abrir facsímil")</f>
        <v>Abrir facsímil</v>
      </c>
      <c r="K2655" s="3" t="s">
        <v>58</v>
      </c>
    </row>
    <row r="2656" spans="1:11" ht="42" customHeight="1">
      <c r="A2656" s="2" t="s">
        <v>5800</v>
      </c>
      <c r="B2656" s="2" t="s">
        <v>5801</v>
      </c>
      <c r="C2656" s="2" t="s">
        <v>67</v>
      </c>
      <c r="D2656" s="2" t="s">
        <v>18</v>
      </c>
      <c r="E2656" s="5" t="s">
        <v>169</v>
      </c>
      <c r="F2656" s="3" t="s">
        <v>170</v>
      </c>
      <c r="G2656" s="3" t="s">
        <v>1155</v>
      </c>
      <c r="H2656" s="2" t="s">
        <v>56</v>
      </c>
      <c r="I2656" s="2" t="s">
        <v>5802</v>
      </c>
      <c r="J2656" s="3" t="str">
        <f>HYPERLINK("https://www.boe.es/gazeta/dias/1831/08/04/pdfs/GMD-1831-95.pdf#page=5","Abrir facsímil")</f>
        <v>Abrir facsímil</v>
      </c>
      <c r="K2656" s="3" t="s">
        <v>58</v>
      </c>
    </row>
    <row r="2657" spans="1:11" ht="42" customHeight="1">
      <c r="A2657" s="2" t="s">
        <v>5803</v>
      </c>
      <c r="B2657" s="2" t="s">
        <v>5803</v>
      </c>
      <c r="C2657" s="2" t="s">
        <v>32</v>
      </c>
      <c r="D2657" s="2" t="s">
        <v>33</v>
      </c>
      <c r="E2657" s="5" t="s">
        <v>272</v>
      </c>
      <c r="F2657" s="3" t="s">
        <v>273</v>
      </c>
      <c r="G2657" s="3" t="s">
        <v>36</v>
      </c>
      <c r="H2657" s="2" t="s">
        <v>56</v>
      </c>
      <c r="I2657" s="2" t="s">
        <v>5804</v>
      </c>
      <c r="J2657" s="3" t="str">
        <f>HYPERLINK("https://www.boe.es/gazeta/dias/1831/06/28/pdfs/GMD-1831-79.pdf#page=1","Abrir facsímil")</f>
        <v>Abrir facsímil</v>
      </c>
      <c r="K2657" s="3" t="s">
        <v>58</v>
      </c>
    </row>
    <row r="2658" spans="1:11" ht="42" customHeight="1">
      <c r="A2658" s="2" t="s">
        <v>5805</v>
      </c>
      <c r="B2658" s="2" t="s">
        <v>5806</v>
      </c>
      <c r="C2658" s="2" t="s">
        <v>81</v>
      </c>
      <c r="D2658" s="2" t="s">
        <v>18</v>
      </c>
      <c r="E2658" s="5" t="s">
        <v>322</v>
      </c>
      <c r="F2658" s="3" t="s">
        <v>323</v>
      </c>
      <c r="G2658" s="3" t="s">
        <v>324</v>
      </c>
      <c r="H2658" s="2" t="s">
        <v>56</v>
      </c>
      <c r="I2658" s="2" t="s">
        <v>5807</v>
      </c>
      <c r="J2658" s="3" t="str">
        <f>HYPERLINK("https://www.boe.es/gazeta/dias/1831/07/16/pdfs/GMD-1831-87.pdf#page=3","Abrir facsímil")</f>
        <v>Abrir facsímil</v>
      </c>
      <c r="K2658" s="3" t="s">
        <v>58</v>
      </c>
    </row>
    <row r="2659" spans="1:11" ht="42" customHeight="1">
      <c r="A2659" s="2" t="s">
        <v>5808</v>
      </c>
      <c r="B2659" s="2" t="s">
        <v>5809</v>
      </c>
      <c r="C2659" s="2" t="s">
        <v>32</v>
      </c>
      <c r="D2659" s="2" t="s">
        <v>33</v>
      </c>
      <c r="E2659" s="5" t="s">
        <v>822</v>
      </c>
      <c r="F2659" s="3" t="s">
        <v>823</v>
      </c>
      <c r="G2659" s="3" t="s">
        <v>36</v>
      </c>
      <c r="H2659" s="2" t="s">
        <v>56</v>
      </c>
      <c r="I2659" s="2" t="s">
        <v>5810</v>
      </c>
      <c r="J2659" s="3" t="str">
        <f>HYPERLINK("https://www.boe.es/gazeta/dias/1831/09/08/pdfs/GMD-1831-111.pdf#page=1","Abrir facsímil")</f>
        <v>Abrir facsímil</v>
      </c>
      <c r="K2659" s="3" t="s">
        <v>58</v>
      </c>
    </row>
    <row r="2660" spans="1:11" ht="42" customHeight="1">
      <c r="A2660" s="2" t="s">
        <v>5811</v>
      </c>
      <c r="B2660" s="2" t="s">
        <v>5812</v>
      </c>
      <c r="C2660" s="2" t="s">
        <v>51</v>
      </c>
      <c r="D2660" s="2" t="s">
        <v>52</v>
      </c>
      <c r="E2660" s="5" t="s">
        <v>303</v>
      </c>
      <c r="F2660" s="3" t="s">
        <v>304</v>
      </c>
      <c r="G2660" s="3" t="s">
        <v>62</v>
      </c>
      <c r="H2660" s="2" t="s">
        <v>56</v>
      </c>
      <c r="I2660" s="2" t="s">
        <v>5813</v>
      </c>
      <c r="J2660" s="3" t="str">
        <f>HYPERLINK("https://www.boe.es/gazeta/dias/1831/10/04/pdfs/GMD-1831-122.pdf#page=2","Abrir facsímil")</f>
        <v>Abrir facsímil</v>
      </c>
      <c r="K2660" s="3" t="s">
        <v>58</v>
      </c>
    </row>
    <row r="2661" spans="1:11" ht="42" customHeight="1">
      <c r="A2661" s="2" t="s">
        <v>5814</v>
      </c>
      <c r="B2661" s="2" t="s">
        <v>5815</v>
      </c>
      <c r="C2661" s="2" t="s">
        <v>32</v>
      </c>
      <c r="D2661" s="2" t="s">
        <v>33</v>
      </c>
      <c r="E2661" s="5" t="s">
        <v>347</v>
      </c>
      <c r="F2661" s="3" t="s">
        <v>348</v>
      </c>
      <c r="G2661" s="3" t="s">
        <v>1036</v>
      </c>
      <c r="H2661" s="2" t="s">
        <v>56</v>
      </c>
      <c r="I2661" s="2" t="s">
        <v>5816</v>
      </c>
      <c r="J2661" s="3" t="str">
        <f>HYPERLINK("https://www.boe.es/gazeta/dias/1831/07/07/pdfs/GMD-1831-83.pdf#page=2","Abrir facsímil")</f>
        <v>Abrir facsímil</v>
      </c>
      <c r="K2661" s="3" t="s">
        <v>58</v>
      </c>
    </row>
    <row r="2662" spans="1:11" ht="42" customHeight="1">
      <c r="A2662" s="2" t="s">
        <v>5814</v>
      </c>
      <c r="B2662" s="2" t="s">
        <v>5815</v>
      </c>
      <c r="C2662" s="2" t="s">
        <v>17</v>
      </c>
      <c r="D2662" s="2" t="s">
        <v>18</v>
      </c>
      <c r="E2662" s="5" t="s">
        <v>53</v>
      </c>
      <c r="F2662" s="3" t="s">
        <v>54</v>
      </c>
      <c r="G2662" s="3" t="s">
        <v>62</v>
      </c>
      <c r="H2662" s="2" t="s">
        <v>56</v>
      </c>
      <c r="I2662" s="2" t="s">
        <v>5817</v>
      </c>
      <c r="J2662" s="3" t="str">
        <f>HYPERLINK("https://www.boe.es/gazeta/dias/1831/10/29/pdfs/GMD-1831-133.pdf#page=2","Abrir facsímil")</f>
        <v>Abrir facsímil</v>
      </c>
      <c r="K2662" s="3" t="s">
        <v>58</v>
      </c>
    </row>
    <row r="2663" spans="1:11" ht="42" customHeight="1">
      <c r="A2663" s="2" t="s">
        <v>5818</v>
      </c>
      <c r="B2663" s="2" t="s">
        <v>5819</v>
      </c>
      <c r="C2663" s="2" t="s">
        <v>157</v>
      </c>
      <c r="D2663" s="2" t="s">
        <v>18</v>
      </c>
      <c r="E2663" s="5" t="s">
        <v>822</v>
      </c>
      <c r="F2663" s="3" t="s">
        <v>823</v>
      </c>
      <c r="G2663" s="3" t="s">
        <v>36</v>
      </c>
      <c r="H2663" s="2" t="s">
        <v>56</v>
      </c>
      <c r="I2663" s="2" t="s">
        <v>5820</v>
      </c>
      <c r="J2663" s="3" t="str">
        <f>HYPERLINK("https://www.boe.es/gazeta/dias/1831/09/08/pdfs/GMD-1831-111.pdf#page=1","Abrir facsímil")</f>
        <v>Abrir facsímil</v>
      </c>
      <c r="K2663" s="3" t="s">
        <v>58</v>
      </c>
    </row>
    <row r="2664" spans="1:11" ht="42" customHeight="1">
      <c r="A2664" s="2" t="s">
        <v>5821</v>
      </c>
      <c r="B2664" s="2" t="s">
        <v>5821</v>
      </c>
      <c r="C2664" s="2" t="s">
        <v>32</v>
      </c>
      <c r="D2664" s="2" t="s">
        <v>33</v>
      </c>
      <c r="E2664" s="5" t="s">
        <v>764</v>
      </c>
      <c r="F2664" s="3" t="s">
        <v>765</v>
      </c>
      <c r="G2664" s="3" t="s">
        <v>36</v>
      </c>
      <c r="H2664" s="2" t="s">
        <v>56</v>
      </c>
      <c r="I2664" s="2" t="s">
        <v>5822</v>
      </c>
      <c r="J2664" s="3" t="str">
        <f>HYPERLINK("https://www.boe.es/gazeta/dias/1831/10/15/pdfs/GMD-1831-127.pdf#page=1","Abrir facsímil")</f>
        <v>Abrir facsímil</v>
      </c>
      <c r="K2664" s="3" t="s">
        <v>58</v>
      </c>
    </row>
    <row r="2665" spans="1:11" ht="42" customHeight="1">
      <c r="A2665" s="2" t="s">
        <v>5823</v>
      </c>
      <c r="B2665" s="2" t="s">
        <v>5824</v>
      </c>
      <c r="C2665" s="2" t="s">
        <v>32</v>
      </c>
      <c r="D2665" s="2" t="s">
        <v>33</v>
      </c>
      <c r="E2665" s="5" t="s">
        <v>467</v>
      </c>
      <c r="F2665" s="3" t="s">
        <v>468</v>
      </c>
      <c r="G2665" s="3" t="s">
        <v>36</v>
      </c>
      <c r="H2665" s="2" t="s">
        <v>22</v>
      </c>
      <c r="I2665" s="2" t="s">
        <v>5825</v>
      </c>
      <c r="J2665" s="3" t="str">
        <f>HYPERLINK("https://www.boe.es/gazeta/dias/1831/09/17/pdfs/GMD-1831-115.pdf#page=1","Abrir facsímil")</f>
        <v>Abrir facsímil</v>
      </c>
      <c r="K2665" s="3" t="s">
        <v>24</v>
      </c>
    </row>
    <row r="2666" spans="1:11" ht="42" customHeight="1">
      <c r="A2666" s="2" t="s">
        <v>5826</v>
      </c>
      <c r="B2666" s="2" t="s">
        <v>5826</v>
      </c>
      <c r="C2666" s="2" t="s">
        <v>32</v>
      </c>
      <c r="D2666" s="2" t="s">
        <v>33</v>
      </c>
      <c r="E2666" s="5" t="s">
        <v>151</v>
      </c>
      <c r="F2666" s="3" t="s">
        <v>152</v>
      </c>
      <c r="G2666" s="3" t="s">
        <v>36</v>
      </c>
      <c r="H2666" s="2" t="s">
        <v>56</v>
      </c>
      <c r="I2666" s="2" t="s">
        <v>5827</v>
      </c>
      <c r="J2666" s="3" t="str">
        <f>HYPERLINK("https://www.boe.es/gazeta/dias/1831/06/14/pdfs/GMD-1831-73.pdf#page=1","Abrir facsímil")</f>
        <v>Abrir facsímil</v>
      </c>
      <c r="K2666" s="3" t="s">
        <v>58</v>
      </c>
    </row>
    <row r="2667" spans="1:11" ht="42" customHeight="1">
      <c r="A2667" s="2" t="s">
        <v>5828</v>
      </c>
      <c r="B2667" s="2" t="s">
        <v>5828</v>
      </c>
      <c r="C2667" s="2" t="s">
        <v>32</v>
      </c>
      <c r="D2667" s="2" t="s">
        <v>33</v>
      </c>
      <c r="E2667" s="5" t="s">
        <v>795</v>
      </c>
      <c r="F2667" s="3" t="s">
        <v>796</v>
      </c>
      <c r="G2667" s="3" t="s">
        <v>62</v>
      </c>
      <c r="H2667" s="2" t="s">
        <v>56</v>
      </c>
      <c r="I2667" s="2" t="s">
        <v>5829</v>
      </c>
      <c r="J2667" s="3" t="str">
        <f>HYPERLINK("https://www.boe.es/gazeta/dias/1831/07/02/pdfs/GMD-1831-81.pdf#page=2","Abrir facsímil")</f>
        <v>Abrir facsímil</v>
      </c>
      <c r="K2667" s="3" t="s">
        <v>58</v>
      </c>
    </row>
    <row r="2668" spans="1:11" ht="42" customHeight="1">
      <c r="A2668" s="2" t="s">
        <v>5830</v>
      </c>
      <c r="B2668" s="2" t="s">
        <v>5831</v>
      </c>
      <c r="C2668" s="2" t="s">
        <v>32</v>
      </c>
      <c r="D2668" s="2" t="s">
        <v>33</v>
      </c>
      <c r="E2668" s="5" t="s">
        <v>764</v>
      </c>
      <c r="F2668" s="3" t="s">
        <v>765</v>
      </c>
      <c r="G2668" s="3" t="s">
        <v>36</v>
      </c>
      <c r="H2668" s="2" t="s">
        <v>22</v>
      </c>
      <c r="I2668" s="2" t="s">
        <v>5832</v>
      </c>
      <c r="J2668" s="3" t="str">
        <f>HYPERLINK("https://www.boe.es/gazeta/dias/1831/10/15/pdfs/GMD-1831-127.pdf#page=1","Abrir facsímil")</f>
        <v>Abrir facsímil</v>
      </c>
      <c r="K2668" s="3" t="s">
        <v>24</v>
      </c>
    </row>
    <row r="2669" spans="1:11" ht="42" customHeight="1">
      <c r="A2669" s="2" t="s">
        <v>5833</v>
      </c>
      <c r="B2669" s="2" t="s">
        <v>5834</v>
      </c>
      <c r="C2669" s="2" t="s">
        <v>51</v>
      </c>
      <c r="D2669" s="2" t="s">
        <v>52</v>
      </c>
      <c r="E2669" s="5" t="s">
        <v>85</v>
      </c>
      <c r="F2669" s="3" t="s">
        <v>86</v>
      </c>
      <c r="G2669" s="3" t="s">
        <v>21</v>
      </c>
      <c r="H2669" s="2" t="s">
        <v>56</v>
      </c>
      <c r="I2669" s="2" t="s">
        <v>5835</v>
      </c>
      <c r="J2669" s="3" t="str">
        <f>HYPERLINK("https://www.boe.es/gazeta/dias/1831/09/20/pdfs/GMD-1831-116.pdf#page=4","Abrir facsímil")</f>
        <v>Abrir facsímil</v>
      </c>
      <c r="K2669" s="3" t="s">
        <v>58</v>
      </c>
    </row>
    <row r="2670" spans="1:11" ht="42" customHeight="1">
      <c r="A2670" s="2" t="s">
        <v>5836</v>
      </c>
      <c r="B2670" s="2" t="s">
        <v>5837</v>
      </c>
      <c r="C2670" s="2" t="s">
        <v>32</v>
      </c>
      <c r="D2670" s="2" t="s">
        <v>33</v>
      </c>
      <c r="E2670" s="5" t="s">
        <v>105</v>
      </c>
      <c r="F2670" s="3" t="s">
        <v>106</v>
      </c>
      <c r="G2670" s="3" t="s">
        <v>107</v>
      </c>
      <c r="H2670" s="2" t="s">
        <v>22</v>
      </c>
      <c r="I2670" s="2" t="s">
        <v>5838</v>
      </c>
      <c r="J2670" s="3" t="str">
        <f>HYPERLINK("https://www.boe.es/gazeta/dias/1831/07/05/pdfs/GMD-1831-82.pdf#page=4","Abrir facsímil")</f>
        <v>Abrir facsímil</v>
      </c>
      <c r="K2670" s="3" t="s">
        <v>24</v>
      </c>
    </row>
    <row r="2671" spans="1:11" ht="42" customHeight="1">
      <c r="A2671" s="2" t="s">
        <v>5839</v>
      </c>
      <c r="B2671" s="2" t="s">
        <v>5840</v>
      </c>
      <c r="C2671" s="2" t="s">
        <v>32</v>
      </c>
      <c r="D2671" s="2" t="s">
        <v>33</v>
      </c>
      <c r="E2671" s="5" t="s">
        <v>126</v>
      </c>
      <c r="F2671" s="3" t="s">
        <v>127</v>
      </c>
      <c r="G2671" s="3" t="s">
        <v>62</v>
      </c>
      <c r="H2671" s="2" t="s">
        <v>56</v>
      </c>
      <c r="I2671" s="2" t="s">
        <v>5841</v>
      </c>
      <c r="J2671" s="3" t="str">
        <f>HYPERLINK("https://www.boe.es/gazeta/dias/1831/04/12/pdfs/GMD-1831-46.pdf#page=2","Abrir facsímil")</f>
        <v>Abrir facsímil</v>
      </c>
      <c r="K2671" s="3" t="s">
        <v>58</v>
      </c>
    </row>
    <row r="2672" spans="1:11" ht="42" customHeight="1">
      <c r="A2672" s="2" t="s">
        <v>5842</v>
      </c>
      <c r="B2672" s="2" t="s">
        <v>5843</v>
      </c>
      <c r="C2672" s="2" t="s">
        <v>17</v>
      </c>
      <c r="D2672" s="2" t="s">
        <v>18</v>
      </c>
      <c r="E2672" s="5" t="s">
        <v>795</v>
      </c>
      <c r="F2672" s="3" t="s">
        <v>796</v>
      </c>
      <c r="G2672" s="3" t="s">
        <v>62</v>
      </c>
      <c r="H2672" s="2" t="s">
        <v>56</v>
      </c>
      <c r="I2672" s="2" t="s">
        <v>5844</v>
      </c>
      <c r="J2672" s="3" t="str">
        <f>HYPERLINK("https://www.boe.es/gazeta/dias/1831/07/02/pdfs/GMD-1831-81.pdf#page=2","Abrir facsímil")</f>
        <v>Abrir facsímil</v>
      </c>
      <c r="K2672" s="3" t="s">
        <v>58</v>
      </c>
    </row>
    <row r="2673" spans="1:11" ht="42" customHeight="1">
      <c r="A2673" s="2" t="s">
        <v>5845</v>
      </c>
      <c r="B2673" s="2" t="s">
        <v>5846</v>
      </c>
      <c r="C2673" s="2" t="s">
        <v>32</v>
      </c>
      <c r="D2673" s="2" t="s">
        <v>33</v>
      </c>
      <c r="E2673" s="5" t="s">
        <v>3109</v>
      </c>
      <c r="F2673" s="3" t="s">
        <v>3110</v>
      </c>
      <c r="G2673" s="3" t="s">
        <v>55</v>
      </c>
      <c r="H2673" s="2" t="s">
        <v>56</v>
      </c>
      <c r="I2673" s="2" t="s">
        <v>5847</v>
      </c>
      <c r="J2673" s="3" t="str">
        <f>HYPERLINK("https://www.boe.es/gazeta/dias/1831/01/29/pdfs/GMD-1831-13.pdf#page=3","Abrir facsímil")</f>
        <v>Abrir facsímil</v>
      </c>
      <c r="K2673" s="3" t="s">
        <v>58</v>
      </c>
    </row>
    <row r="2674" spans="1:11" ht="42" customHeight="1">
      <c r="A2674" s="2" t="s">
        <v>5848</v>
      </c>
      <c r="B2674" s="2" t="s">
        <v>5848</v>
      </c>
      <c r="C2674" s="2" t="s">
        <v>32</v>
      </c>
      <c r="D2674" s="2" t="s">
        <v>33</v>
      </c>
      <c r="E2674" s="5" t="s">
        <v>272</v>
      </c>
      <c r="F2674" s="3" t="s">
        <v>273</v>
      </c>
      <c r="G2674" s="3" t="s">
        <v>62</v>
      </c>
      <c r="H2674" s="2" t="s">
        <v>56</v>
      </c>
      <c r="I2674" s="2" t="s">
        <v>5849</v>
      </c>
      <c r="J2674" s="3" t="str">
        <f>HYPERLINK("https://www.boe.es/gazeta/dias/1831/06/28/pdfs/GMD-1831-79.pdf#page=2","Abrir facsímil")</f>
        <v>Abrir facsímil</v>
      </c>
      <c r="K2674" s="3" t="s">
        <v>58</v>
      </c>
    </row>
    <row r="2675" spans="1:11" ht="42" customHeight="1">
      <c r="A2675" s="2" t="s">
        <v>5850</v>
      </c>
      <c r="B2675" s="2" t="s">
        <v>5850</v>
      </c>
      <c r="C2675" s="2" t="s">
        <v>32</v>
      </c>
      <c r="D2675" s="2" t="s">
        <v>33</v>
      </c>
      <c r="E2675" s="5" t="s">
        <v>493</v>
      </c>
      <c r="F2675" s="3" t="s">
        <v>494</v>
      </c>
      <c r="G2675" s="3" t="s">
        <v>62</v>
      </c>
      <c r="H2675" s="2" t="s">
        <v>56</v>
      </c>
      <c r="I2675" s="2" t="s">
        <v>5851</v>
      </c>
      <c r="J2675" s="3" t="str">
        <f>HYPERLINK("https://www.boe.es/gazeta/dias/1831/04/28/pdfs/GMD-1831-53.pdf#page=2","Abrir facsímil")</f>
        <v>Abrir facsímil</v>
      </c>
      <c r="K2675" s="3" t="s">
        <v>58</v>
      </c>
    </row>
    <row r="2676" spans="1:11" ht="42" customHeight="1">
      <c r="A2676" s="2" t="s">
        <v>5852</v>
      </c>
      <c r="B2676" s="2" t="s">
        <v>5852</v>
      </c>
      <c r="C2676" s="2" t="s">
        <v>32</v>
      </c>
      <c r="D2676" s="2" t="s">
        <v>33</v>
      </c>
      <c r="E2676" s="5" t="s">
        <v>1482</v>
      </c>
      <c r="F2676" s="3" t="s">
        <v>1483</v>
      </c>
      <c r="G2676" s="3" t="s">
        <v>36</v>
      </c>
      <c r="H2676" s="2" t="s">
        <v>56</v>
      </c>
      <c r="I2676" s="2" t="s">
        <v>5853</v>
      </c>
      <c r="J2676" s="3" t="str">
        <f>HYPERLINK("https://www.boe.es/gazeta/dias/1831/04/05/pdfs/GMD-1831-43.pdf#page=1","Abrir facsímil")</f>
        <v>Abrir facsímil</v>
      </c>
      <c r="K2676" s="3" t="s">
        <v>58</v>
      </c>
    </row>
    <row r="2677" spans="1:11" ht="42" customHeight="1">
      <c r="A2677" s="2" t="s">
        <v>5854</v>
      </c>
      <c r="B2677" s="2" t="s">
        <v>5854</v>
      </c>
      <c r="C2677" s="2" t="s">
        <v>32</v>
      </c>
      <c r="D2677" s="2" t="s">
        <v>33</v>
      </c>
      <c r="E2677" s="5" t="s">
        <v>593</v>
      </c>
      <c r="F2677" s="3" t="s">
        <v>594</v>
      </c>
      <c r="G2677" s="3" t="s">
        <v>36</v>
      </c>
      <c r="H2677" s="2" t="s">
        <v>56</v>
      </c>
      <c r="I2677" s="2" t="s">
        <v>5855</v>
      </c>
      <c r="J2677" s="3" t="str">
        <f>HYPERLINK("https://www.boe.es/gazeta/dias/1831/04/09/pdfs/GMD-1831-45.pdf#page=1","Abrir facsímil")</f>
        <v>Abrir facsímil</v>
      </c>
      <c r="K2677" s="3" t="s">
        <v>58</v>
      </c>
    </row>
    <row r="2678" spans="1:11" ht="42" customHeight="1">
      <c r="A2678" s="2" t="s">
        <v>5852</v>
      </c>
      <c r="B2678" s="2" t="s">
        <v>5852</v>
      </c>
      <c r="C2678" s="2" t="s">
        <v>32</v>
      </c>
      <c r="D2678" s="2" t="s">
        <v>33</v>
      </c>
      <c r="E2678" s="5" t="s">
        <v>493</v>
      </c>
      <c r="F2678" s="3" t="s">
        <v>494</v>
      </c>
      <c r="G2678" s="3" t="s">
        <v>62</v>
      </c>
      <c r="H2678" s="2" t="s">
        <v>56</v>
      </c>
      <c r="I2678" s="2" t="s">
        <v>5856</v>
      </c>
      <c r="J2678" s="3" t="str">
        <f>HYPERLINK("https://www.boe.es/gazeta/dias/1831/04/28/pdfs/GMD-1831-53.pdf#page=2","Abrir facsímil")</f>
        <v>Abrir facsímil</v>
      </c>
      <c r="K2678" s="3" t="s">
        <v>58</v>
      </c>
    </row>
    <row r="2679" spans="1:11" ht="42" customHeight="1">
      <c r="A2679" s="2" t="s">
        <v>5857</v>
      </c>
      <c r="B2679" s="2" t="s">
        <v>5857</v>
      </c>
      <c r="C2679" s="2" t="s">
        <v>32</v>
      </c>
      <c r="D2679" s="2" t="s">
        <v>33</v>
      </c>
      <c r="E2679" s="5" t="s">
        <v>1812</v>
      </c>
      <c r="F2679" s="3" t="s">
        <v>1813</v>
      </c>
      <c r="G2679" s="3" t="s">
        <v>55</v>
      </c>
      <c r="H2679" s="2" t="s">
        <v>56</v>
      </c>
      <c r="I2679" s="2" t="s">
        <v>5858</v>
      </c>
      <c r="J2679" s="3" t="str">
        <f>HYPERLINK("https://www.boe.es/gazeta/dias/1831/04/30/pdfs/GMD-1831-54.pdf#page=3","Abrir facsímil")</f>
        <v>Abrir facsímil</v>
      </c>
      <c r="K2679" s="3" t="s">
        <v>58</v>
      </c>
    </row>
    <row r="2680" spans="1:11" ht="42" customHeight="1">
      <c r="A2680" s="2" t="s">
        <v>5852</v>
      </c>
      <c r="B2680" s="2" t="s">
        <v>5852</v>
      </c>
      <c r="C2680" s="2" t="s">
        <v>32</v>
      </c>
      <c r="D2680" s="2" t="s">
        <v>33</v>
      </c>
      <c r="E2680" s="5" t="s">
        <v>471</v>
      </c>
      <c r="F2680" s="3" t="s">
        <v>472</v>
      </c>
      <c r="G2680" s="3" t="s">
        <v>62</v>
      </c>
      <c r="H2680" s="2" t="s">
        <v>56</v>
      </c>
      <c r="I2680" s="2" t="s">
        <v>5859</v>
      </c>
      <c r="J2680" s="3" t="str">
        <f>HYPERLINK("https://www.boe.es/gazeta/dias/1831/05/12/pdfs/GMD-1831-59.pdf#page=2","Abrir facsímil")</f>
        <v>Abrir facsímil</v>
      </c>
      <c r="K2680" s="3" t="s">
        <v>58</v>
      </c>
    </row>
    <row r="2681" spans="1:11" ht="42" customHeight="1">
      <c r="A2681" s="2" t="s">
        <v>5852</v>
      </c>
      <c r="B2681" s="2" t="s">
        <v>5852</v>
      </c>
      <c r="C2681" s="2" t="s">
        <v>32</v>
      </c>
      <c r="D2681" s="2" t="s">
        <v>33</v>
      </c>
      <c r="E2681" s="5" t="s">
        <v>151</v>
      </c>
      <c r="F2681" s="3" t="s">
        <v>152</v>
      </c>
      <c r="G2681" s="3" t="s">
        <v>153</v>
      </c>
      <c r="H2681" s="2" t="s">
        <v>56</v>
      </c>
      <c r="I2681" s="2" t="s">
        <v>5860</v>
      </c>
      <c r="J2681" s="3" t="str">
        <f>HYPERLINK("https://www.boe.es/gazeta/dias/1831/06/14/pdfs/GMD-1831-73.pdf#page=4","Abrir facsímil")</f>
        <v>Abrir facsímil</v>
      </c>
      <c r="K2681" s="3" t="s">
        <v>58</v>
      </c>
    </row>
    <row r="2682" spans="1:11" ht="42" customHeight="1">
      <c r="A2682" s="2" t="s">
        <v>5852</v>
      </c>
      <c r="B2682" s="2" t="s">
        <v>5852</v>
      </c>
      <c r="C2682" s="2" t="s">
        <v>32</v>
      </c>
      <c r="D2682" s="2" t="s">
        <v>33</v>
      </c>
      <c r="E2682" s="5" t="s">
        <v>234</v>
      </c>
      <c r="F2682" s="3" t="s">
        <v>235</v>
      </c>
      <c r="G2682" s="3" t="s">
        <v>62</v>
      </c>
      <c r="H2682" s="2" t="s">
        <v>56</v>
      </c>
      <c r="I2682" s="2" t="s">
        <v>5861</v>
      </c>
      <c r="J2682" s="3" t="str">
        <f>HYPERLINK("https://www.boe.es/gazeta/dias/1831/06/25/pdfs/GMD-1831-78.pdf#page=2","Abrir facsímil")</f>
        <v>Abrir facsímil</v>
      </c>
      <c r="K2682" s="3" t="s">
        <v>58</v>
      </c>
    </row>
    <row r="2683" spans="1:11" ht="42" customHeight="1">
      <c r="A2683" s="2" t="s">
        <v>5852</v>
      </c>
      <c r="B2683" s="2" t="s">
        <v>5852</v>
      </c>
      <c r="C2683" s="2" t="s">
        <v>32</v>
      </c>
      <c r="D2683" s="2" t="s">
        <v>33</v>
      </c>
      <c r="E2683" s="5" t="s">
        <v>201</v>
      </c>
      <c r="F2683" s="3" t="s">
        <v>202</v>
      </c>
      <c r="G2683" s="3" t="s">
        <v>62</v>
      </c>
      <c r="H2683" s="2" t="s">
        <v>56</v>
      </c>
      <c r="I2683" s="2" t="s">
        <v>5862</v>
      </c>
      <c r="J2683" s="3" t="str">
        <f>HYPERLINK("https://www.boe.es/gazeta/dias/1831/07/23/pdfs/GMD-1831-90.pdf#page=2","Abrir facsímil")</f>
        <v>Abrir facsímil</v>
      </c>
      <c r="K2683" s="3" t="s">
        <v>58</v>
      </c>
    </row>
    <row r="2684" spans="1:11" ht="42" customHeight="1">
      <c r="A2684" s="2" t="s">
        <v>5852</v>
      </c>
      <c r="B2684" s="2" t="s">
        <v>5852</v>
      </c>
      <c r="C2684" s="2" t="s">
        <v>40</v>
      </c>
      <c r="D2684" s="2" t="s">
        <v>18</v>
      </c>
      <c r="E2684" s="5" t="s">
        <v>725</v>
      </c>
      <c r="F2684" s="3" t="s">
        <v>726</v>
      </c>
      <c r="G2684" s="3" t="s">
        <v>2021</v>
      </c>
      <c r="H2684" s="2" t="s">
        <v>56</v>
      </c>
      <c r="I2684" s="2" t="s">
        <v>5863</v>
      </c>
      <c r="J2684" s="3" t="str">
        <f>HYPERLINK("https://www.boe.es/gazeta/dias/1831/07/30/pdfs/GMD-1831-93.pdf#page=2","Abrir facsímil")</f>
        <v>Abrir facsímil</v>
      </c>
      <c r="K2684" s="3" t="s">
        <v>58</v>
      </c>
    </row>
    <row r="2685" spans="1:11" ht="42" customHeight="1">
      <c r="A2685" s="2" t="s">
        <v>5864</v>
      </c>
      <c r="B2685" s="2" t="s">
        <v>5864</v>
      </c>
      <c r="C2685" s="2" t="s">
        <v>32</v>
      </c>
      <c r="D2685" s="2" t="s">
        <v>33</v>
      </c>
      <c r="E2685" s="5" t="s">
        <v>234</v>
      </c>
      <c r="F2685" s="3" t="s">
        <v>235</v>
      </c>
      <c r="G2685" s="3" t="s">
        <v>3223</v>
      </c>
      <c r="H2685" s="2" t="s">
        <v>56</v>
      </c>
      <c r="I2685" s="2" t="s">
        <v>5865</v>
      </c>
      <c r="J2685" s="3" t="str">
        <f>HYPERLINK("https://www.boe.es/gazeta/dias/1831/06/25/pdfs/GMD-1831-78.pdf#page=1","Abrir facsímil")</f>
        <v>Abrir facsímil</v>
      </c>
      <c r="K2685" s="3" t="s">
        <v>58</v>
      </c>
    </row>
    <row r="2686" spans="1:11" ht="42" customHeight="1">
      <c r="A2686" s="2" t="s">
        <v>5866</v>
      </c>
      <c r="B2686" s="2" t="s">
        <v>5867</v>
      </c>
      <c r="C2686" s="2" t="s">
        <v>17</v>
      </c>
      <c r="D2686" s="2" t="s">
        <v>18</v>
      </c>
      <c r="E2686" s="5" t="s">
        <v>875</v>
      </c>
      <c r="F2686" s="3" t="s">
        <v>876</v>
      </c>
      <c r="G2686" s="3" t="s">
        <v>131</v>
      </c>
      <c r="H2686" s="2" t="s">
        <v>22</v>
      </c>
      <c r="I2686" s="2" t="s">
        <v>5868</v>
      </c>
      <c r="J2686" s="3" t="str">
        <f>HYPERLINK("https://www.boe.es/gazeta/dias/1831/10/25/pdfs/GMD-1831-131.pdf#page=6","Abrir facsímil")</f>
        <v>Abrir facsímil</v>
      </c>
      <c r="K2686" s="3" t="s">
        <v>24</v>
      </c>
    </row>
    <row r="2687" spans="1:11" ht="42" customHeight="1">
      <c r="A2687" s="2" t="s">
        <v>5869</v>
      </c>
      <c r="B2687" s="2" t="s">
        <v>5869</v>
      </c>
      <c r="C2687" s="2" t="s">
        <v>17</v>
      </c>
      <c r="D2687" s="2" t="s">
        <v>18</v>
      </c>
      <c r="E2687" s="5" t="s">
        <v>729</v>
      </c>
      <c r="F2687" s="3" t="s">
        <v>730</v>
      </c>
      <c r="G2687" s="3" t="s">
        <v>21</v>
      </c>
      <c r="H2687" s="2" t="s">
        <v>56</v>
      </c>
      <c r="I2687" s="2" t="s">
        <v>5870</v>
      </c>
      <c r="J2687" s="3" t="str">
        <f>HYPERLINK("https://www.boe.es/gazeta/dias/1831/11/12/pdfs/GMD-1831-139.pdf#page=4","Abrir facsímil")</f>
        <v>Abrir facsímil</v>
      </c>
      <c r="K2687" s="3" t="s">
        <v>58</v>
      </c>
    </row>
    <row r="2688" spans="1:11" ht="42" customHeight="1">
      <c r="A2688" s="2" t="s">
        <v>5871</v>
      </c>
      <c r="B2688" s="2" t="s">
        <v>5872</v>
      </c>
      <c r="C2688" s="2" t="s">
        <v>51</v>
      </c>
      <c r="D2688" s="2" t="s">
        <v>52</v>
      </c>
      <c r="E2688" s="5" t="s">
        <v>34</v>
      </c>
      <c r="F2688" s="3" t="s">
        <v>35</v>
      </c>
      <c r="G2688" s="3" t="s">
        <v>76</v>
      </c>
      <c r="H2688" s="2" t="s">
        <v>56</v>
      </c>
      <c r="I2688" s="2" t="s">
        <v>5873</v>
      </c>
      <c r="J2688" s="3" t="str">
        <f>HYPERLINK("https://www.boe.es/gazeta/dias/1831/11/19/pdfs/GMD-1831-142.pdf#page=5","Abrir facsímil")</f>
        <v>Abrir facsímil</v>
      </c>
      <c r="K2688" s="3" t="s">
        <v>58</v>
      </c>
    </row>
    <row r="2689" spans="1:11" ht="42" customHeight="1">
      <c r="A2689" s="2" t="s">
        <v>5874</v>
      </c>
      <c r="B2689" s="2" t="s">
        <v>5875</v>
      </c>
      <c r="C2689" s="2" t="s">
        <v>40</v>
      </c>
      <c r="D2689" s="2" t="s">
        <v>18</v>
      </c>
      <c r="E2689" s="5" t="s">
        <v>72</v>
      </c>
      <c r="F2689" s="3" t="s">
        <v>73</v>
      </c>
      <c r="G2689" s="3" t="s">
        <v>62</v>
      </c>
      <c r="H2689" s="2" t="s">
        <v>56</v>
      </c>
      <c r="I2689" s="2" t="s">
        <v>5876</v>
      </c>
      <c r="J2689" s="3" t="str">
        <f>HYPERLINK("https://www.boe.es/gazeta/dias/1831/07/09/pdfs/GMD-1831-84.pdf#page=2","Abrir facsímil")</f>
        <v>Abrir facsímil</v>
      </c>
      <c r="K2689" s="3" t="s">
        <v>58</v>
      </c>
    </row>
    <row r="2690" spans="1:11" ht="42" customHeight="1">
      <c r="A2690" s="2" t="s">
        <v>5877</v>
      </c>
      <c r="B2690" s="2" t="s">
        <v>5878</v>
      </c>
      <c r="C2690" s="2" t="s">
        <v>51</v>
      </c>
      <c r="D2690" s="2" t="s">
        <v>52</v>
      </c>
      <c r="E2690" s="5" t="s">
        <v>361</v>
      </c>
      <c r="F2690" s="3" t="s">
        <v>362</v>
      </c>
      <c r="G2690" s="3" t="s">
        <v>55</v>
      </c>
      <c r="H2690" s="2" t="s">
        <v>56</v>
      </c>
      <c r="I2690" s="2" t="s">
        <v>5879</v>
      </c>
      <c r="J2690" s="3" t="str">
        <f>HYPERLINK("https://www.boe.es/gazeta/dias/1831/06/18/pdfs/GMD-1831-75.pdf#page=3","Abrir facsímil")</f>
        <v>Abrir facsímil</v>
      </c>
      <c r="K2690" s="3" t="s">
        <v>58</v>
      </c>
    </row>
    <row r="2691" spans="1:11" ht="42" customHeight="1">
      <c r="A2691" s="2" t="s">
        <v>5880</v>
      </c>
      <c r="B2691" s="2" t="s">
        <v>5880</v>
      </c>
      <c r="C2691" s="2" t="s">
        <v>32</v>
      </c>
      <c r="D2691" s="2" t="s">
        <v>33</v>
      </c>
      <c r="E2691" s="5" t="s">
        <v>158</v>
      </c>
      <c r="F2691" s="3" t="s">
        <v>159</v>
      </c>
      <c r="G2691" s="3" t="s">
        <v>62</v>
      </c>
      <c r="H2691" s="2" t="s">
        <v>56</v>
      </c>
      <c r="I2691" s="2" t="s">
        <v>5881</v>
      </c>
      <c r="J2691" s="3" t="str">
        <f>HYPERLINK("https://www.boe.es/gazeta/dias/1831/08/27/pdfs/GMD-1831-105.pdf#page=2","Abrir facsímil")</f>
        <v>Abrir facsímil</v>
      </c>
      <c r="K2691" s="3" t="s">
        <v>58</v>
      </c>
    </row>
    <row r="2692" spans="1:11" ht="42" customHeight="1">
      <c r="A2692" s="2" t="s">
        <v>5882</v>
      </c>
      <c r="B2692" s="2" t="s">
        <v>5882</v>
      </c>
      <c r="C2692" s="2" t="s">
        <v>32</v>
      </c>
      <c r="D2692" s="2" t="s">
        <v>33</v>
      </c>
      <c r="E2692" s="5" t="s">
        <v>361</v>
      </c>
      <c r="F2692" s="3" t="s">
        <v>362</v>
      </c>
      <c r="G2692" s="3" t="s">
        <v>36</v>
      </c>
      <c r="H2692" s="2" t="s">
        <v>56</v>
      </c>
      <c r="I2692" s="2" t="s">
        <v>5883</v>
      </c>
      <c r="J2692" s="3" t="str">
        <f>HYPERLINK("https://www.boe.es/gazeta/dias/1831/06/18/pdfs/GMD-1831-75.pdf#page=1","Abrir facsímil")</f>
        <v>Abrir facsímil</v>
      </c>
      <c r="K2692" s="3" t="s">
        <v>58</v>
      </c>
    </row>
    <row r="2693" spans="1:11" ht="42" customHeight="1">
      <c r="A2693" s="2" t="s">
        <v>5884</v>
      </c>
      <c r="B2693" s="2" t="s">
        <v>5885</v>
      </c>
      <c r="C2693" s="2" t="s">
        <v>157</v>
      </c>
      <c r="D2693" s="2" t="s">
        <v>18</v>
      </c>
      <c r="E2693" s="5" t="s">
        <v>228</v>
      </c>
      <c r="F2693" s="3" t="s">
        <v>229</v>
      </c>
      <c r="G2693" s="3" t="s">
        <v>230</v>
      </c>
      <c r="H2693" s="2" t="s">
        <v>56</v>
      </c>
      <c r="I2693" s="2" t="s">
        <v>5886</v>
      </c>
      <c r="J2693" s="3" t="str">
        <f>HYPERLINK("https://www.boe.es/gazeta/dias/1831/06/07/pdfs/GMD-1831-70.pdf#page=4","Abrir facsímil")</f>
        <v>Abrir facsímil</v>
      </c>
      <c r="K2693" s="3" t="s">
        <v>58</v>
      </c>
    </row>
    <row r="2694" spans="1:11" ht="42" customHeight="1">
      <c r="A2694" s="2" t="s">
        <v>5887</v>
      </c>
      <c r="B2694" s="2" t="s">
        <v>5888</v>
      </c>
      <c r="C2694" s="2" t="s">
        <v>67</v>
      </c>
      <c r="D2694" s="2" t="s">
        <v>18</v>
      </c>
      <c r="E2694" s="5" t="s">
        <v>822</v>
      </c>
      <c r="F2694" s="3" t="s">
        <v>823</v>
      </c>
      <c r="G2694" s="3" t="s">
        <v>21</v>
      </c>
      <c r="H2694" s="2" t="s">
        <v>56</v>
      </c>
      <c r="I2694" s="2" t="s">
        <v>5889</v>
      </c>
      <c r="J2694" s="3" t="str">
        <f>HYPERLINK("https://www.boe.es/gazeta/dias/1831/09/08/pdfs/GMD-1831-111.pdf#page=4","Abrir facsímil")</f>
        <v>Abrir facsímil</v>
      </c>
      <c r="K2694" s="3" t="s">
        <v>58</v>
      </c>
    </row>
    <row r="2695" spans="1:11" ht="42" customHeight="1">
      <c r="A2695" s="2" t="s">
        <v>5890</v>
      </c>
      <c r="B2695" s="2" t="s">
        <v>5891</v>
      </c>
      <c r="C2695" s="2" t="s">
        <v>32</v>
      </c>
      <c r="D2695" s="2" t="s">
        <v>33</v>
      </c>
      <c r="E2695" s="5" t="s">
        <v>201</v>
      </c>
      <c r="F2695" s="3" t="s">
        <v>202</v>
      </c>
      <c r="G2695" s="3" t="s">
        <v>36</v>
      </c>
      <c r="H2695" s="2" t="s">
        <v>56</v>
      </c>
      <c r="I2695" s="2" t="s">
        <v>5892</v>
      </c>
      <c r="J2695" s="3" t="str">
        <f>HYPERLINK("https://www.boe.es/gazeta/dias/1831/07/23/pdfs/GMD-1831-90.pdf#page=1","Abrir facsímil")</f>
        <v>Abrir facsímil</v>
      </c>
      <c r="K2695" s="3" t="s">
        <v>58</v>
      </c>
    </row>
    <row r="2696" spans="1:11" ht="42" customHeight="1">
      <c r="A2696" s="2" t="s">
        <v>5893</v>
      </c>
      <c r="B2696" s="2" t="s">
        <v>5894</v>
      </c>
      <c r="C2696" s="2" t="s">
        <v>32</v>
      </c>
      <c r="D2696" s="2" t="s">
        <v>33</v>
      </c>
      <c r="E2696" s="5" t="s">
        <v>593</v>
      </c>
      <c r="F2696" s="3" t="s">
        <v>594</v>
      </c>
      <c r="G2696" s="3" t="s">
        <v>131</v>
      </c>
      <c r="H2696" s="2" t="s">
        <v>56</v>
      </c>
      <c r="I2696" s="2" t="s">
        <v>5895</v>
      </c>
      <c r="J2696" s="3" t="str">
        <f>HYPERLINK("https://www.boe.es/gazeta/dias/1831/04/09/pdfs/GMD-1831-45.pdf#page=6","Abrir facsímil")</f>
        <v>Abrir facsímil</v>
      </c>
      <c r="K2696" s="3" t="s">
        <v>58</v>
      </c>
    </row>
    <row r="2697" spans="1:11" ht="42" customHeight="1">
      <c r="A2697" s="2" t="s">
        <v>5896</v>
      </c>
      <c r="B2697" s="2" t="s">
        <v>5896</v>
      </c>
      <c r="C2697" s="2" t="s">
        <v>32</v>
      </c>
      <c r="D2697" s="2" t="s">
        <v>33</v>
      </c>
      <c r="E2697" s="5" t="s">
        <v>956</v>
      </c>
      <c r="F2697" s="3" t="s">
        <v>957</v>
      </c>
      <c r="G2697" s="3" t="s">
        <v>36</v>
      </c>
      <c r="H2697" s="2" t="s">
        <v>56</v>
      </c>
      <c r="I2697" s="2" t="s">
        <v>5897</v>
      </c>
      <c r="J2697" s="3" t="str">
        <f>HYPERLINK("https://www.boe.es/gazeta/dias/1831/11/22/pdfs/GMD-1831-143.pdf#page=1","Abrir facsímil")</f>
        <v>Abrir facsímil</v>
      </c>
      <c r="K2697" s="3" t="s">
        <v>58</v>
      </c>
    </row>
    <row r="2698" spans="1:11" ht="42" customHeight="1">
      <c r="A2698" s="2" t="s">
        <v>5898</v>
      </c>
      <c r="B2698" s="2" t="s">
        <v>5899</v>
      </c>
      <c r="C2698" s="2" t="s">
        <v>17</v>
      </c>
      <c r="D2698" s="2" t="s">
        <v>18</v>
      </c>
      <c r="E2698" s="5" t="s">
        <v>374</v>
      </c>
      <c r="F2698" s="3" t="s">
        <v>375</v>
      </c>
      <c r="G2698" s="3" t="s">
        <v>131</v>
      </c>
      <c r="H2698" s="2" t="s">
        <v>56</v>
      </c>
      <c r="I2698" s="2" t="s">
        <v>5900</v>
      </c>
      <c r="J2698" s="3" t="str">
        <f>HYPERLINK("https://www.boe.es/gazeta/dias/1831/10/11/pdfs/GMD-1831-125.pdf#page=6","Abrir facsímil")</f>
        <v>Abrir facsímil</v>
      </c>
      <c r="K2698" s="3" t="s">
        <v>58</v>
      </c>
    </row>
    <row r="2699" spans="1:11" ht="42" customHeight="1">
      <c r="A2699" s="2" t="s">
        <v>5901</v>
      </c>
      <c r="B2699" s="2" t="s">
        <v>5902</v>
      </c>
      <c r="C2699" s="2" t="s">
        <v>17</v>
      </c>
      <c r="D2699" s="2" t="s">
        <v>18</v>
      </c>
      <c r="E2699" s="5" t="s">
        <v>122</v>
      </c>
      <c r="F2699" s="3" t="s">
        <v>123</v>
      </c>
      <c r="G2699" s="3" t="s">
        <v>21</v>
      </c>
      <c r="H2699" s="2" t="s">
        <v>56</v>
      </c>
      <c r="I2699" s="2" t="s">
        <v>5903</v>
      </c>
      <c r="J2699" s="3" t="str">
        <f>HYPERLINK("https://www.boe.es/gazeta/dias/1831/04/16/pdfs/GMD-1831-48.pdf#page=4","Abrir facsímil")</f>
        <v>Abrir facsímil</v>
      </c>
      <c r="K2699" s="3" t="s">
        <v>58</v>
      </c>
    </row>
    <row r="2700" spans="1:11" ht="42" customHeight="1">
      <c r="A2700" s="2" t="s">
        <v>5904</v>
      </c>
      <c r="B2700" s="2" t="s">
        <v>5904</v>
      </c>
      <c r="C2700" s="2" t="s">
        <v>40</v>
      </c>
      <c r="D2700" s="2" t="s">
        <v>18</v>
      </c>
      <c r="E2700" s="5" t="s">
        <v>703</v>
      </c>
      <c r="F2700" s="3" t="s">
        <v>704</v>
      </c>
      <c r="G2700" s="3" t="s">
        <v>62</v>
      </c>
      <c r="H2700" s="2" t="s">
        <v>56</v>
      </c>
      <c r="I2700" s="2" t="s">
        <v>5905</v>
      </c>
      <c r="J2700" s="3" t="str">
        <f>HYPERLINK("https://www.boe.es/gazeta/dias/1831/09/24/pdfs/GMD-1831-118.pdf#page=2","Abrir facsímil")</f>
        <v>Abrir facsímil</v>
      </c>
      <c r="K2700" s="3" t="s">
        <v>58</v>
      </c>
    </row>
    <row r="2701" spans="1:11" ht="42" customHeight="1">
      <c r="A2701" s="2" t="s">
        <v>5906</v>
      </c>
      <c r="B2701" s="2" t="s">
        <v>5907</v>
      </c>
      <c r="C2701" s="2" t="s">
        <v>655</v>
      </c>
      <c r="D2701" s="2" t="s">
        <v>18</v>
      </c>
      <c r="E2701" s="5" t="s">
        <v>956</v>
      </c>
      <c r="F2701" s="3" t="s">
        <v>957</v>
      </c>
      <c r="G2701" s="3" t="s">
        <v>21</v>
      </c>
      <c r="H2701" s="2" t="s">
        <v>56</v>
      </c>
      <c r="I2701" s="2" t="s">
        <v>5908</v>
      </c>
      <c r="J2701" s="3" t="str">
        <f>HYPERLINK("https://www.boe.es/gazeta/dias/1831/11/22/pdfs/GMD-1831-143.pdf#page=4","Abrir facsímil")</f>
        <v>Abrir facsímil</v>
      </c>
      <c r="K2701" s="3" t="s">
        <v>58</v>
      </c>
    </row>
    <row r="2702" spans="1:11" ht="42" customHeight="1">
      <c r="A2702" s="2" t="s">
        <v>5909</v>
      </c>
      <c r="B2702" s="2" t="s">
        <v>5910</v>
      </c>
      <c r="C2702" s="2" t="s">
        <v>655</v>
      </c>
      <c r="D2702" s="2" t="s">
        <v>18</v>
      </c>
      <c r="E2702" s="5" t="s">
        <v>845</v>
      </c>
      <c r="F2702" s="3" t="s">
        <v>846</v>
      </c>
      <c r="G2702" s="3" t="s">
        <v>847</v>
      </c>
      <c r="H2702" s="2" t="s">
        <v>56</v>
      </c>
      <c r="I2702" s="2" t="s">
        <v>5911</v>
      </c>
      <c r="J2702" s="3" t="str">
        <f>HYPERLINK("https://www.boe.es/gazeta/dias/1831/07/12/pdfs/GMD-1831-85.pdf#page=4","Abrir facsímil")</f>
        <v>Abrir facsímil</v>
      </c>
      <c r="K2702" s="3" t="s">
        <v>58</v>
      </c>
    </row>
    <row r="2703" spans="1:11" ht="42" customHeight="1">
      <c r="A2703" s="2" t="s">
        <v>5912</v>
      </c>
      <c r="B2703" s="2" t="s">
        <v>5913</v>
      </c>
      <c r="C2703" s="2" t="s">
        <v>32</v>
      </c>
      <c r="D2703" s="2" t="s">
        <v>33</v>
      </c>
      <c r="E2703" s="5" t="s">
        <v>3109</v>
      </c>
      <c r="F2703" s="3" t="s">
        <v>3110</v>
      </c>
      <c r="G2703" s="3" t="s">
        <v>55</v>
      </c>
      <c r="H2703" s="2" t="s">
        <v>56</v>
      </c>
      <c r="I2703" s="2" t="s">
        <v>5914</v>
      </c>
      <c r="J2703" s="3" t="str">
        <f>HYPERLINK("https://www.boe.es/gazeta/dias/1831/01/29/pdfs/GMD-1831-13.pdf#page=3","Abrir facsímil")</f>
        <v>Abrir facsímil</v>
      </c>
      <c r="K2703" s="3" t="s">
        <v>58</v>
      </c>
    </row>
    <row r="2704" spans="1:11" ht="42" customHeight="1">
      <c r="A2704" s="2" t="s">
        <v>5915</v>
      </c>
      <c r="B2704" s="2" t="s">
        <v>5915</v>
      </c>
      <c r="C2704" s="2" t="s">
        <v>32</v>
      </c>
      <c r="D2704" s="2" t="s">
        <v>33</v>
      </c>
      <c r="E2704" s="5" t="s">
        <v>1111</v>
      </c>
      <c r="F2704" s="3" t="s">
        <v>1112</v>
      </c>
      <c r="G2704" s="3" t="s">
        <v>36</v>
      </c>
      <c r="H2704" s="2" t="s">
        <v>56</v>
      </c>
      <c r="I2704" s="2" t="s">
        <v>5916</v>
      </c>
      <c r="J2704" s="3" t="str">
        <f>HYPERLINK("https://www.boe.es/gazeta/dias/1831/11/08/pdfs/GMD-1831-137.pdf#page=1","Abrir facsímil")</f>
        <v>Abrir facsímil</v>
      </c>
      <c r="K2704" s="3" t="s">
        <v>58</v>
      </c>
    </row>
    <row r="2705" spans="1:11" ht="42" customHeight="1">
      <c r="A2705" s="2" t="s">
        <v>5915</v>
      </c>
      <c r="B2705" s="2" t="s">
        <v>5915</v>
      </c>
      <c r="C2705" s="2" t="s">
        <v>32</v>
      </c>
      <c r="D2705" s="2" t="s">
        <v>33</v>
      </c>
      <c r="E2705" s="5" t="s">
        <v>2199</v>
      </c>
      <c r="F2705" s="3" t="s">
        <v>2200</v>
      </c>
      <c r="G2705" s="3" t="s">
        <v>36</v>
      </c>
      <c r="H2705" s="2" t="s">
        <v>56</v>
      </c>
      <c r="I2705" s="2" t="s">
        <v>5917</v>
      </c>
      <c r="J2705" s="3" t="str">
        <f>HYPERLINK("https://www.boe.es/gazeta/dias/1831/11/26/pdfs/GMD-1831-145.pdf#page=1","Abrir facsímil")</f>
        <v>Abrir facsímil</v>
      </c>
      <c r="K2705" s="3" t="s">
        <v>58</v>
      </c>
    </row>
    <row r="2706" spans="1:11" ht="42" customHeight="1">
      <c r="A2706" s="2" t="s">
        <v>5918</v>
      </c>
      <c r="B2706" s="2" t="s">
        <v>5919</v>
      </c>
      <c r="C2706" s="2" t="s">
        <v>81</v>
      </c>
      <c r="D2706" s="2" t="s">
        <v>18</v>
      </c>
      <c r="E2706" s="5" t="s">
        <v>563</v>
      </c>
      <c r="F2706" s="3" t="s">
        <v>564</v>
      </c>
      <c r="G2706" s="3" t="s">
        <v>21</v>
      </c>
      <c r="H2706" s="2" t="s">
        <v>56</v>
      </c>
      <c r="I2706" s="2" t="s">
        <v>5920</v>
      </c>
      <c r="J2706" s="3" t="str">
        <f>HYPERLINK("https://www.boe.es/gazeta/dias/1831/02/10/pdfs/GMD-1831-18.pdf#page=4","Abrir facsímil")</f>
        <v>Abrir facsímil</v>
      </c>
      <c r="K2706" s="3" t="s">
        <v>58</v>
      </c>
    </row>
    <row r="2707" spans="1:11" ht="42" customHeight="1">
      <c r="A2707" s="2" t="s">
        <v>5921</v>
      </c>
      <c r="B2707" s="2" t="s">
        <v>5922</v>
      </c>
      <c r="C2707" s="2" t="s">
        <v>51</v>
      </c>
      <c r="D2707" s="2" t="s">
        <v>52</v>
      </c>
      <c r="E2707" s="5" t="s">
        <v>82</v>
      </c>
      <c r="F2707" s="3" t="s">
        <v>83</v>
      </c>
      <c r="G2707" s="3" t="s">
        <v>606</v>
      </c>
      <c r="H2707" s="2" t="s">
        <v>56</v>
      </c>
      <c r="I2707" s="2" t="s">
        <v>5923</v>
      </c>
      <c r="J2707" s="3" t="str">
        <f>HYPERLINK("https://www.boe.es/gazeta/dias/1831/08/23/pdfs/GMD-1831-103.pdf#page=8","Abrir facsímil")</f>
        <v>Abrir facsímil</v>
      </c>
      <c r="K2707" s="3" t="s">
        <v>58</v>
      </c>
    </row>
    <row r="2708" spans="1:11" ht="42" customHeight="1">
      <c r="A2708" s="2" t="s">
        <v>5924</v>
      </c>
      <c r="B2708" s="2" t="s">
        <v>5925</v>
      </c>
      <c r="C2708" s="2" t="s">
        <v>51</v>
      </c>
      <c r="D2708" s="2" t="s">
        <v>52</v>
      </c>
      <c r="E2708" s="5" t="s">
        <v>158</v>
      </c>
      <c r="F2708" s="3" t="s">
        <v>159</v>
      </c>
      <c r="G2708" s="3" t="s">
        <v>131</v>
      </c>
      <c r="H2708" s="2" t="s">
        <v>56</v>
      </c>
      <c r="I2708" s="2" t="s">
        <v>5926</v>
      </c>
      <c r="J2708" s="3" t="str">
        <f>HYPERLINK("https://www.boe.es/gazeta/dias/1831/08/27/pdfs/GMD-1831-105.pdf#page=6","Abrir facsímil")</f>
        <v>Abrir facsímil</v>
      </c>
      <c r="K2708" s="3" t="s">
        <v>58</v>
      </c>
    </row>
    <row r="2709" spans="1:11" ht="42" customHeight="1">
      <c r="A2709" s="2" t="s">
        <v>5927</v>
      </c>
      <c r="B2709" s="2" t="s">
        <v>5928</v>
      </c>
      <c r="C2709" s="2" t="s">
        <v>17</v>
      </c>
      <c r="D2709" s="2" t="s">
        <v>18</v>
      </c>
      <c r="E2709" s="5" t="s">
        <v>1031</v>
      </c>
      <c r="F2709" s="3" t="s">
        <v>1032</v>
      </c>
      <c r="G2709" s="3" t="s">
        <v>21</v>
      </c>
      <c r="H2709" s="2" t="s">
        <v>56</v>
      </c>
      <c r="I2709" s="2" t="s">
        <v>5929</v>
      </c>
      <c r="J2709" s="3" t="str">
        <f>HYPERLINK("https://www.boe.es/gazeta/dias/1831/05/10/pdfs/GMD-1831-58.pdf#page=4","Abrir facsímil")</f>
        <v>Abrir facsímil</v>
      </c>
      <c r="K2709" s="3" t="s">
        <v>58</v>
      </c>
    </row>
    <row r="2710" spans="1:11" ht="42" customHeight="1">
      <c r="A2710" s="2" t="s">
        <v>5930</v>
      </c>
      <c r="B2710" s="2" t="s">
        <v>5930</v>
      </c>
      <c r="C2710" s="2" t="s">
        <v>81</v>
      </c>
      <c r="D2710" s="2" t="s">
        <v>18</v>
      </c>
      <c r="E2710" s="5" t="s">
        <v>374</v>
      </c>
      <c r="F2710" s="3" t="s">
        <v>375</v>
      </c>
      <c r="G2710" s="3" t="s">
        <v>131</v>
      </c>
      <c r="H2710" s="2" t="s">
        <v>56</v>
      </c>
      <c r="I2710" s="2" t="s">
        <v>5931</v>
      </c>
      <c r="J2710" s="3" t="str">
        <f>HYPERLINK("https://www.boe.es/gazeta/dias/1831/10/11/pdfs/GMD-1831-125.pdf#page=6","Abrir facsímil")</f>
        <v>Abrir facsímil</v>
      </c>
      <c r="K2710" s="3" t="s">
        <v>58</v>
      </c>
    </row>
    <row r="2711" spans="1:11" ht="42" customHeight="1">
      <c r="A2711" s="2" t="s">
        <v>5930</v>
      </c>
      <c r="B2711" s="2" t="s">
        <v>5930</v>
      </c>
      <c r="C2711" s="2" t="s">
        <v>32</v>
      </c>
      <c r="D2711" s="2" t="s">
        <v>33</v>
      </c>
      <c r="E2711" s="5" t="s">
        <v>328</v>
      </c>
      <c r="F2711" s="3" t="s">
        <v>329</v>
      </c>
      <c r="G2711" s="3" t="s">
        <v>330</v>
      </c>
      <c r="H2711" s="2" t="s">
        <v>56</v>
      </c>
      <c r="I2711" s="2" t="s">
        <v>5932</v>
      </c>
      <c r="J2711" s="3" t="str">
        <f>HYPERLINK("https://www.boe.es/gazeta/dias/1831/12/08/pdfs/GMD-1831-150.pdf#page=4","Abrir facsímil")</f>
        <v>Abrir facsímil</v>
      </c>
      <c r="K2711" s="3" t="s">
        <v>58</v>
      </c>
    </row>
    <row r="2712" spans="1:11" ht="42" customHeight="1">
      <c r="A2712" s="2" t="s">
        <v>5933</v>
      </c>
      <c r="B2712" s="2" t="s">
        <v>5934</v>
      </c>
      <c r="C2712" s="2" t="s">
        <v>157</v>
      </c>
      <c r="D2712" s="2" t="s">
        <v>18</v>
      </c>
      <c r="E2712" s="5" t="s">
        <v>228</v>
      </c>
      <c r="F2712" s="3" t="s">
        <v>229</v>
      </c>
      <c r="G2712" s="3" t="s">
        <v>230</v>
      </c>
      <c r="H2712" s="2" t="s">
        <v>56</v>
      </c>
      <c r="I2712" s="2" t="s">
        <v>5935</v>
      </c>
      <c r="J2712" s="3" t="str">
        <f>HYPERLINK("https://www.boe.es/gazeta/dias/1831/06/07/pdfs/GMD-1831-70.pdf#page=4","Abrir facsímil")</f>
        <v>Abrir facsímil</v>
      </c>
      <c r="K2712" s="3" t="s">
        <v>58</v>
      </c>
    </row>
    <row r="2713" spans="1:11" ht="42" customHeight="1">
      <c r="A2713" s="2" t="s">
        <v>5936</v>
      </c>
      <c r="B2713" s="2" t="s">
        <v>5936</v>
      </c>
      <c r="C2713" s="2" t="s">
        <v>67</v>
      </c>
      <c r="D2713" s="2" t="s">
        <v>18</v>
      </c>
      <c r="E2713" s="5" t="s">
        <v>872</v>
      </c>
      <c r="F2713" s="3" t="s">
        <v>873</v>
      </c>
      <c r="G2713" s="3" t="s">
        <v>21</v>
      </c>
      <c r="H2713" s="2" t="s">
        <v>56</v>
      </c>
      <c r="I2713" s="2" t="s">
        <v>5937</v>
      </c>
      <c r="J2713" s="3" t="str">
        <f>HYPERLINK("https://www.boe.es/gazeta/dias/1831/02/22/pdfs/GMD-1831-23.pdf#page=4","Abrir facsímil")</f>
        <v>Abrir facsímil</v>
      </c>
      <c r="K2713" s="3" t="s">
        <v>58</v>
      </c>
    </row>
    <row r="2714" spans="1:11" ht="42" customHeight="1">
      <c r="A2714" s="2" t="s">
        <v>5936</v>
      </c>
      <c r="B2714" s="2" t="s">
        <v>5936</v>
      </c>
      <c r="C2714" s="2" t="s">
        <v>17</v>
      </c>
      <c r="D2714" s="2" t="s">
        <v>18</v>
      </c>
      <c r="E2714" s="5" t="s">
        <v>493</v>
      </c>
      <c r="F2714" s="3" t="s">
        <v>494</v>
      </c>
      <c r="G2714" s="3" t="s">
        <v>21</v>
      </c>
      <c r="H2714" s="2" t="s">
        <v>56</v>
      </c>
      <c r="I2714" s="2" t="s">
        <v>5938</v>
      </c>
      <c r="J2714" s="3" t="str">
        <f>HYPERLINK("https://www.boe.es/gazeta/dias/1831/04/28/pdfs/GMD-1831-53.pdf#page=4","Abrir facsímil")</f>
        <v>Abrir facsímil</v>
      </c>
      <c r="K2714" s="3" t="s">
        <v>58</v>
      </c>
    </row>
    <row r="2715" spans="1:11" ht="42" customHeight="1">
      <c r="A2715" s="2" t="s">
        <v>5939</v>
      </c>
      <c r="B2715" s="2" t="s">
        <v>5940</v>
      </c>
      <c r="C2715" s="2" t="s">
        <v>157</v>
      </c>
      <c r="D2715" s="2" t="s">
        <v>18</v>
      </c>
      <c r="E2715" s="5" t="s">
        <v>1020</v>
      </c>
      <c r="F2715" s="3" t="s">
        <v>1021</v>
      </c>
      <c r="G2715" s="3" t="s">
        <v>21</v>
      </c>
      <c r="H2715" s="2" t="s">
        <v>22</v>
      </c>
      <c r="I2715" s="2" t="s">
        <v>5941</v>
      </c>
      <c r="J2715" s="3" t="str">
        <f>HYPERLINK("https://www.boe.es/gazeta/dias/1831/12/20/pdfs/GMD-1831-157.pdf#page=4","Abrir facsímil")</f>
        <v>Abrir facsímil</v>
      </c>
      <c r="K2715" s="3" t="s">
        <v>24</v>
      </c>
    </row>
    <row r="2716" spans="1:11" ht="42" customHeight="1">
      <c r="A2716" s="2" t="s">
        <v>5942</v>
      </c>
      <c r="B2716" s="2" t="s">
        <v>5942</v>
      </c>
      <c r="C2716" s="2" t="s">
        <v>17</v>
      </c>
      <c r="D2716" s="2" t="s">
        <v>18</v>
      </c>
      <c r="E2716" s="5" t="s">
        <v>342</v>
      </c>
      <c r="F2716" s="3" t="s">
        <v>343</v>
      </c>
      <c r="G2716" s="3" t="s">
        <v>62</v>
      </c>
      <c r="H2716" s="2" t="s">
        <v>56</v>
      </c>
      <c r="I2716" s="2" t="s">
        <v>5943</v>
      </c>
      <c r="J2716" s="3" t="str">
        <f>HYPERLINK("https://www.boe.es/gazeta/dias/1831/11/05/pdfs/GMD-1831-136.pdf#page=2","Abrir facsímil")</f>
        <v>Abrir facsímil</v>
      </c>
      <c r="K2716" s="3" t="s">
        <v>58</v>
      </c>
    </row>
    <row r="2717" spans="1:11" ht="42" customHeight="1">
      <c r="A2717" s="2" t="s">
        <v>5944</v>
      </c>
      <c r="B2717" s="2" t="s">
        <v>5944</v>
      </c>
      <c r="C2717" s="2" t="s">
        <v>32</v>
      </c>
      <c r="D2717" s="2" t="s">
        <v>33</v>
      </c>
      <c r="E2717" s="5" t="s">
        <v>423</v>
      </c>
      <c r="F2717" s="3" t="s">
        <v>424</v>
      </c>
      <c r="G2717" s="3" t="s">
        <v>425</v>
      </c>
      <c r="H2717" s="2" t="s">
        <v>56</v>
      </c>
      <c r="I2717" s="2" t="s">
        <v>5945</v>
      </c>
      <c r="J2717" s="3" t="str">
        <f>HYPERLINK("https://www.boe.es/gazeta/dias/1831/06/23/pdfs/GMD-1831-77.pdf#page=2","Abrir facsímil")</f>
        <v>Abrir facsímil</v>
      </c>
      <c r="K2717" s="3" t="s">
        <v>58</v>
      </c>
    </row>
    <row r="2718" spans="1:11" ht="42" customHeight="1">
      <c r="A2718" s="2" t="s">
        <v>5946</v>
      </c>
      <c r="B2718" s="2" t="s">
        <v>5947</v>
      </c>
      <c r="C2718" s="2" t="s">
        <v>17</v>
      </c>
      <c r="D2718" s="2" t="s">
        <v>18</v>
      </c>
      <c r="E2718" s="5" t="s">
        <v>851</v>
      </c>
      <c r="F2718" s="3" t="s">
        <v>852</v>
      </c>
      <c r="G2718" s="3" t="s">
        <v>21</v>
      </c>
      <c r="H2718" s="2" t="s">
        <v>22</v>
      </c>
      <c r="I2718" s="2" t="s">
        <v>5948</v>
      </c>
      <c r="J2718" s="3" t="str">
        <f>HYPERLINK("https://www.boe.es/gazeta/dias/1831/01/13/pdfs/GMD-1831-6.pdf#page=4","Abrir facsímil")</f>
        <v>Abrir facsímil</v>
      </c>
      <c r="K2718" s="3" t="s">
        <v>24</v>
      </c>
    </row>
    <row r="2719" spans="1:11" ht="42" customHeight="1">
      <c r="A2719" s="2" t="s">
        <v>5949</v>
      </c>
      <c r="B2719" s="2" t="s">
        <v>5950</v>
      </c>
      <c r="C2719" s="2" t="s">
        <v>51</v>
      </c>
      <c r="D2719" s="2" t="s">
        <v>52</v>
      </c>
      <c r="E2719" s="5" t="s">
        <v>82</v>
      </c>
      <c r="F2719" s="3" t="s">
        <v>83</v>
      </c>
      <c r="G2719" s="3" t="s">
        <v>250</v>
      </c>
      <c r="H2719" s="2" t="s">
        <v>56</v>
      </c>
      <c r="I2719" s="2" t="s">
        <v>5951</v>
      </c>
      <c r="J2719" s="3" t="str">
        <f>HYPERLINK("https://www.boe.es/gazeta/dias/1831/08/23/pdfs/GMD-1831-103.pdf#page=7","Abrir facsímil")</f>
        <v>Abrir facsímil</v>
      </c>
      <c r="K2719" s="3" t="s">
        <v>58</v>
      </c>
    </row>
    <row r="2720" spans="1:11" ht="42" customHeight="1">
      <c r="A2720" s="2" t="s">
        <v>5952</v>
      </c>
      <c r="B2720" s="2" t="s">
        <v>5953</v>
      </c>
      <c r="C2720" s="2" t="s">
        <v>32</v>
      </c>
      <c r="D2720" s="2" t="s">
        <v>33</v>
      </c>
      <c r="E2720" s="5" t="s">
        <v>46</v>
      </c>
      <c r="F2720" s="3" t="s">
        <v>47</v>
      </c>
      <c r="G2720" s="3" t="s">
        <v>21</v>
      </c>
      <c r="H2720" s="2" t="s">
        <v>56</v>
      </c>
      <c r="I2720" s="2" t="s">
        <v>5954</v>
      </c>
      <c r="J2720" s="3" t="str">
        <f>HYPERLINK("https://www.boe.es/gazeta/dias/1831/09/01/pdfs/GMD-1831-107.pdf#page=4","Abrir facsímil")</f>
        <v>Abrir facsímil</v>
      </c>
      <c r="K2720" s="3" t="s">
        <v>58</v>
      </c>
    </row>
    <row r="2721" spans="1:11" ht="42" customHeight="1">
      <c r="A2721" s="2" t="s">
        <v>5955</v>
      </c>
      <c r="B2721" s="2" t="s">
        <v>5955</v>
      </c>
      <c r="C2721" s="2" t="s">
        <v>32</v>
      </c>
      <c r="D2721" s="2" t="s">
        <v>33</v>
      </c>
      <c r="E2721" s="5" t="s">
        <v>151</v>
      </c>
      <c r="F2721" s="3" t="s">
        <v>152</v>
      </c>
      <c r="G2721" s="3" t="s">
        <v>153</v>
      </c>
      <c r="H2721" s="2" t="s">
        <v>56</v>
      </c>
      <c r="I2721" s="2" t="s">
        <v>5956</v>
      </c>
      <c r="J2721" s="3" t="str">
        <f>HYPERLINK("https://www.boe.es/gazeta/dias/1831/06/14/pdfs/GMD-1831-73.pdf#page=4","Abrir facsímil")</f>
        <v>Abrir facsímil</v>
      </c>
      <c r="K2721" s="3" t="s">
        <v>58</v>
      </c>
    </row>
    <row r="2722" spans="1:11" ht="42" customHeight="1">
      <c r="A2722" s="2" t="s">
        <v>5955</v>
      </c>
      <c r="B2722" s="2" t="s">
        <v>5955</v>
      </c>
      <c r="C2722" s="2" t="s">
        <v>32</v>
      </c>
      <c r="D2722" s="2" t="s">
        <v>33</v>
      </c>
      <c r="E2722" s="5" t="s">
        <v>875</v>
      </c>
      <c r="F2722" s="3" t="s">
        <v>876</v>
      </c>
      <c r="G2722" s="3" t="s">
        <v>131</v>
      </c>
      <c r="H2722" s="2" t="s">
        <v>56</v>
      </c>
      <c r="I2722" s="2" t="s">
        <v>5957</v>
      </c>
      <c r="J2722" s="3" t="str">
        <f>HYPERLINK("https://www.boe.es/gazeta/dias/1831/10/25/pdfs/GMD-1831-131.pdf#page=6","Abrir facsímil")</f>
        <v>Abrir facsímil</v>
      </c>
      <c r="K2722" s="3" t="s">
        <v>58</v>
      </c>
    </row>
    <row r="2723" spans="1:11" ht="42" customHeight="1">
      <c r="A2723" s="2" t="s">
        <v>5955</v>
      </c>
      <c r="B2723" s="2" t="s">
        <v>5955</v>
      </c>
      <c r="C2723" s="2" t="s">
        <v>81</v>
      </c>
      <c r="D2723" s="2" t="s">
        <v>18</v>
      </c>
      <c r="E2723" s="5" t="s">
        <v>1020</v>
      </c>
      <c r="F2723" s="3" t="s">
        <v>1021</v>
      </c>
      <c r="G2723" s="3" t="s">
        <v>21</v>
      </c>
      <c r="H2723" s="2" t="s">
        <v>56</v>
      </c>
      <c r="I2723" s="2" t="s">
        <v>5958</v>
      </c>
      <c r="J2723" s="3" t="str">
        <f>HYPERLINK("https://www.boe.es/gazeta/dias/1831/12/20/pdfs/GMD-1831-157.pdf#page=4","Abrir facsímil")</f>
        <v>Abrir facsímil</v>
      </c>
      <c r="K2723" s="3" t="s">
        <v>58</v>
      </c>
    </row>
    <row r="2724" spans="1:11" ht="42" customHeight="1">
      <c r="A2724" s="2" t="s">
        <v>5959</v>
      </c>
      <c r="B2724" s="2" t="s">
        <v>5960</v>
      </c>
      <c r="C2724" s="2" t="s">
        <v>17</v>
      </c>
      <c r="D2724" s="2" t="s">
        <v>18</v>
      </c>
      <c r="E2724" s="5" t="s">
        <v>322</v>
      </c>
      <c r="F2724" s="3" t="s">
        <v>323</v>
      </c>
      <c r="G2724" s="3" t="s">
        <v>324</v>
      </c>
      <c r="H2724" s="2" t="s">
        <v>56</v>
      </c>
      <c r="I2724" s="2" t="s">
        <v>5961</v>
      </c>
      <c r="J2724" s="3" t="str">
        <f>HYPERLINK("https://www.boe.es/gazeta/dias/1831/07/16/pdfs/GMD-1831-87.pdf#page=3","Abrir facsímil")</f>
        <v>Abrir facsímil</v>
      </c>
      <c r="K2724" s="3" t="s">
        <v>58</v>
      </c>
    </row>
    <row r="2725" spans="1:11" ht="42" customHeight="1">
      <c r="A2725" s="2" t="s">
        <v>5962</v>
      </c>
      <c r="B2725" s="2" t="s">
        <v>5963</v>
      </c>
      <c r="C2725" s="2" t="s">
        <v>51</v>
      </c>
      <c r="D2725" s="2" t="s">
        <v>52</v>
      </c>
      <c r="E2725" s="5" t="s">
        <v>547</v>
      </c>
      <c r="F2725" s="3" t="s">
        <v>548</v>
      </c>
      <c r="G2725" s="3" t="s">
        <v>55</v>
      </c>
      <c r="H2725" s="2" t="s">
        <v>56</v>
      </c>
      <c r="I2725" s="2" t="s">
        <v>5964</v>
      </c>
      <c r="J2725" s="3" t="str">
        <f>HYPERLINK("https://www.boe.es/gazeta/dias/1831/08/30/pdfs/GMD-1831-106.pdf#page=3","Abrir facsímil")</f>
        <v>Abrir facsímil</v>
      </c>
      <c r="K2725" s="3" t="s">
        <v>58</v>
      </c>
    </row>
    <row r="2726" spans="1:11" ht="42" customHeight="1">
      <c r="A2726" s="2" t="s">
        <v>5965</v>
      </c>
      <c r="B2726" s="2" t="s">
        <v>5966</v>
      </c>
      <c r="C2726" s="2" t="s">
        <v>32</v>
      </c>
      <c r="D2726" s="2" t="s">
        <v>33</v>
      </c>
      <c r="E2726" s="5" t="s">
        <v>1004</v>
      </c>
      <c r="F2726" s="3" t="s">
        <v>1005</v>
      </c>
      <c r="G2726" s="3" t="s">
        <v>55</v>
      </c>
      <c r="H2726" s="2" t="s">
        <v>56</v>
      </c>
      <c r="I2726" s="2" t="s">
        <v>5967</v>
      </c>
      <c r="J2726" s="3" t="str">
        <f>HYPERLINK("https://www.boe.es/gazeta/dias/1831/02/05/pdfs/GMD-1831-16.pdf#page=3","Abrir facsímil")</f>
        <v>Abrir facsímil</v>
      </c>
      <c r="K2726" s="3" t="s">
        <v>58</v>
      </c>
    </row>
    <row r="2727" spans="1:11" ht="42" customHeight="1">
      <c r="A2727" s="2" t="s">
        <v>5968</v>
      </c>
      <c r="B2727" s="2" t="s">
        <v>5969</v>
      </c>
      <c r="C2727" s="2" t="s">
        <v>32</v>
      </c>
      <c r="D2727" s="2" t="s">
        <v>33</v>
      </c>
      <c r="E2727" s="5" t="s">
        <v>903</v>
      </c>
      <c r="F2727" s="3" t="s">
        <v>904</v>
      </c>
      <c r="G2727" s="3" t="s">
        <v>36</v>
      </c>
      <c r="H2727" s="2" t="s">
        <v>56</v>
      </c>
      <c r="I2727" s="2" t="s">
        <v>5970</v>
      </c>
      <c r="J2727" s="3" t="str">
        <f>HYPERLINK("https://www.boe.es/gazeta/dias/1831/12/10/pdfs/GMD-1831-152.pdf#page=1","Abrir facsímil")</f>
        <v>Abrir facsímil</v>
      </c>
      <c r="K2727" s="3" t="s">
        <v>58</v>
      </c>
    </row>
    <row r="2728" spans="1:11" ht="42" customHeight="1">
      <c r="A2728" s="2" t="s">
        <v>5971</v>
      </c>
      <c r="B2728" s="2" t="s">
        <v>5971</v>
      </c>
      <c r="C2728" s="2" t="s">
        <v>17</v>
      </c>
      <c r="D2728" s="2" t="s">
        <v>18</v>
      </c>
      <c r="E2728" s="5" t="s">
        <v>374</v>
      </c>
      <c r="F2728" s="3" t="s">
        <v>375</v>
      </c>
      <c r="G2728" s="3" t="s">
        <v>131</v>
      </c>
      <c r="H2728" s="2" t="s">
        <v>56</v>
      </c>
      <c r="I2728" s="2" t="s">
        <v>5972</v>
      </c>
      <c r="J2728" s="3" t="str">
        <f>HYPERLINK("https://www.boe.es/gazeta/dias/1831/10/11/pdfs/GMD-1831-125.pdf#page=6","Abrir facsímil")</f>
        <v>Abrir facsímil</v>
      </c>
      <c r="K2728" s="3" t="s">
        <v>58</v>
      </c>
    </row>
    <row r="2729" spans="1:11" ht="42" customHeight="1">
      <c r="A2729" s="2" t="s">
        <v>5973</v>
      </c>
      <c r="B2729" s="2" t="s">
        <v>5973</v>
      </c>
      <c r="C2729" s="2" t="s">
        <v>17</v>
      </c>
      <c r="D2729" s="2" t="s">
        <v>18</v>
      </c>
      <c r="E2729" s="5" t="s">
        <v>526</v>
      </c>
      <c r="F2729" s="3" t="s">
        <v>527</v>
      </c>
      <c r="G2729" s="3" t="s">
        <v>76</v>
      </c>
      <c r="H2729" s="2" t="s">
        <v>56</v>
      </c>
      <c r="I2729" s="2" t="s">
        <v>5974</v>
      </c>
      <c r="J2729" s="3" t="str">
        <f>HYPERLINK("https://www.boe.es/gazeta/dias/1831/09/29/pdfs/GMD-1831-120.pdf#page=5","Abrir facsímil")</f>
        <v>Abrir facsímil</v>
      </c>
      <c r="K2729" s="3" t="s">
        <v>58</v>
      </c>
    </row>
    <row r="2730" spans="1:11" ht="42" customHeight="1">
      <c r="A2730" s="2" t="s">
        <v>5975</v>
      </c>
      <c r="B2730" s="2" t="s">
        <v>5975</v>
      </c>
      <c r="C2730" s="2" t="s">
        <v>32</v>
      </c>
      <c r="D2730" s="2" t="s">
        <v>33</v>
      </c>
      <c r="E2730" s="5" t="s">
        <v>756</v>
      </c>
      <c r="F2730" s="3" t="s">
        <v>757</v>
      </c>
      <c r="G2730" s="3" t="s">
        <v>62</v>
      </c>
      <c r="H2730" s="2" t="s">
        <v>56</v>
      </c>
      <c r="I2730" s="2" t="s">
        <v>5976</v>
      </c>
      <c r="J2730" s="3" t="str">
        <f>HYPERLINK("https://www.boe.es/gazeta/dias/1831/10/18/pdfs/GMD-1831-128.pdf#page=2","Abrir facsímil")</f>
        <v>Abrir facsímil</v>
      </c>
      <c r="K2730" s="3" t="s">
        <v>58</v>
      </c>
    </row>
    <row r="2731" spans="1:11" ht="42" customHeight="1">
      <c r="A2731" s="2" t="s">
        <v>5977</v>
      </c>
      <c r="B2731" s="2" t="s">
        <v>5977</v>
      </c>
      <c r="C2731" s="2" t="s">
        <v>32</v>
      </c>
      <c r="D2731" s="2" t="s">
        <v>33</v>
      </c>
      <c r="E2731" s="5" t="s">
        <v>1111</v>
      </c>
      <c r="F2731" s="3" t="s">
        <v>1112</v>
      </c>
      <c r="G2731" s="3" t="s">
        <v>62</v>
      </c>
      <c r="H2731" s="2" t="s">
        <v>56</v>
      </c>
      <c r="I2731" s="2" t="s">
        <v>5978</v>
      </c>
      <c r="J2731" s="3" t="str">
        <f>HYPERLINK("https://www.boe.es/gazeta/dias/1831/11/08/pdfs/GMD-1831-137.pdf#page=2","Abrir facsímil")</f>
        <v>Abrir facsímil</v>
      </c>
      <c r="K2731" s="3" t="s">
        <v>58</v>
      </c>
    </row>
    <row r="2732" spans="1:11" ht="42" customHeight="1">
      <c r="A2732" s="2" t="s">
        <v>5979</v>
      </c>
      <c r="B2732" s="2" t="s">
        <v>5979</v>
      </c>
      <c r="C2732" s="2" t="s">
        <v>67</v>
      </c>
      <c r="D2732" s="2" t="s">
        <v>18</v>
      </c>
      <c r="E2732" s="5" t="s">
        <v>254</v>
      </c>
      <c r="F2732" s="3" t="s">
        <v>255</v>
      </c>
      <c r="G2732" s="3" t="s">
        <v>62</v>
      </c>
      <c r="H2732" s="2" t="s">
        <v>56</v>
      </c>
      <c r="I2732" s="2" t="s">
        <v>5980</v>
      </c>
      <c r="J2732" s="3" t="str">
        <f>HYPERLINK("https://www.boe.es/gazeta/dias/1831/10/27/pdfs/GMD-1831-132.pdf#page=2","Abrir facsímil")</f>
        <v>Abrir facsímil</v>
      </c>
      <c r="K2732" s="3" t="s">
        <v>58</v>
      </c>
    </row>
    <row r="2733" spans="1:11" ht="42" customHeight="1">
      <c r="A2733" s="2" t="s">
        <v>5981</v>
      </c>
      <c r="B2733" s="2" t="s">
        <v>5981</v>
      </c>
      <c r="C2733" s="2" t="s">
        <v>32</v>
      </c>
      <c r="D2733" s="2" t="s">
        <v>33</v>
      </c>
      <c r="E2733" s="5" t="s">
        <v>1838</v>
      </c>
      <c r="F2733" s="3" t="s">
        <v>1839</v>
      </c>
      <c r="G2733" s="3" t="s">
        <v>62</v>
      </c>
      <c r="H2733" s="2" t="s">
        <v>56</v>
      </c>
      <c r="I2733" s="2" t="s">
        <v>5982</v>
      </c>
      <c r="J2733" s="3" t="str">
        <f>HYPERLINK("https://www.boe.es/gazeta/dias/1831/07/28/pdfs/GMD-1831-92.pdf#page=2","Abrir facsímil")</f>
        <v>Abrir facsímil</v>
      </c>
      <c r="K2733" s="3" t="s">
        <v>58</v>
      </c>
    </row>
    <row r="2734" spans="1:11" ht="42" customHeight="1">
      <c r="A2734" s="2" t="s">
        <v>5983</v>
      </c>
      <c r="B2734" s="2" t="s">
        <v>5983</v>
      </c>
      <c r="C2734" s="2" t="s">
        <v>32</v>
      </c>
      <c r="D2734" s="2" t="s">
        <v>33</v>
      </c>
      <c r="E2734" s="5" t="s">
        <v>578</v>
      </c>
      <c r="F2734" s="3" t="s">
        <v>579</v>
      </c>
      <c r="G2734" s="3" t="s">
        <v>36</v>
      </c>
      <c r="H2734" s="2" t="s">
        <v>56</v>
      </c>
      <c r="I2734" s="2" t="s">
        <v>5984</v>
      </c>
      <c r="J2734" s="3" t="str">
        <f>HYPERLINK("https://www.boe.es/gazeta/dias/1831/11/17/pdfs/GMD-1831-141.pdf#page=1","Abrir facsímil")</f>
        <v>Abrir facsímil</v>
      </c>
      <c r="K2734" s="3" t="s">
        <v>58</v>
      </c>
    </row>
    <row r="2735" spans="1:11" ht="42" customHeight="1">
      <c r="A2735" s="2" t="s">
        <v>5985</v>
      </c>
      <c r="B2735" s="2" t="s">
        <v>5985</v>
      </c>
      <c r="C2735" s="2" t="s">
        <v>32</v>
      </c>
      <c r="D2735" s="2" t="s">
        <v>33</v>
      </c>
      <c r="E2735" s="5" t="s">
        <v>439</v>
      </c>
      <c r="F2735" s="3" t="s">
        <v>440</v>
      </c>
      <c r="G2735" s="3" t="s">
        <v>36</v>
      </c>
      <c r="H2735" s="2" t="s">
        <v>56</v>
      </c>
      <c r="I2735" s="2" t="s">
        <v>5986</v>
      </c>
      <c r="J2735" s="3" t="str">
        <f>HYPERLINK("https://www.boe.es/gazeta/dias/1831/05/03/pdfs/GMD-1831-55.pdf#page=1","Abrir facsímil")</f>
        <v>Abrir facsímil</v>
      </c>
      <c r="K2735" s="3" t="s">
        <v>58</v>
      </c>
    </row>
    <row r="2736" spans="1:11" ht="42" customHeight="1">
      <c r="A2736" s="2" t="s">
        <v>5985</v>
      </c>
      <c r="B2736" s="2" t="s">
        <v>5985</v>
      </c>
      <c r="C2736" s="2" t="s">
        <v>32</v>
      </c>
      <c r="D2736" s="2" t="s">
        <v>33</v>
      </c>
      <c r="E2736" s="5" t="s">
        <v>1122</v>
      </c>
      <c r="F2736" s="3" t="s">
        <v>1123</v>
      </c>
      <c r="G2736" s="3" t="s">
        <v>36</v>
      </c>
      <c r="H2736" s="2" t="s">
        <v>56</v>
      </c>
      <c r="I2736" s="2" t="s">
        <v>5987</v>
      </c>
      <c r="J2736" s="3" t="str">
        <f>HYPERLINK("https://www.boe.es/gazeta/dias/1831/08/13/pdfs/GMD-1831-99.pdf#page=1","Abrir facsímil")</f>
        <v>Abrir facsímil</v>
      </c>
      <c r="K2736" s="3" t="s">
        <v>58</v>
      </c>
    </row>
    <row r="2737" spans="1:11" ht="42" customHeight="1">
      <c r="A2737" s="2" t="s">
        <v>5988</v>
      </c>
      <c r="B2737" s="2" t="s">
        <v>5988</v>
      </c>
      <c r="C2737" s="2" t="s">
        <v>32</v>
      </c>
      <c r="D2737" s="2" t="s">
        <v>33</v>
      </c>
      <c r="E2737" s="5" t="s">
        <v>729</v>
      </c>
      <c r="F2737" s="3" t="s">
        <v>730</v>
      </c>
      <c r="G2737" s="3" t="s">
        <v>36</v>
      </c>
      <c r="H2737" s="2" t="s">
        <v>56</v>
      </c>
      <c r="I2737" s="2" t="s">
        <v>5989</v>
      </c>
      <c r="J2737" s="3" t="str">
        <f>HYPERLINK("https://www.boe.es/gazeta/dias/1831/11/12/pdfs/GMD-1831-139.pdf#page=1","Abrir facsímil")</f>
        <v>Abrir facsímil</v>
      </c>
      <c r="K2737" s="3" t="s">
        <v>58</v>
      </c>
    </row>
    <row r="2738" spans="1:11" ht="42" customHeight="1">
      <c r="A2738" s="2" t="s">
        <v>5990</v>
      </c>
      <c r="B2738" s="2" t="s">
        <v>5990</v>
      </c>
      <c r="C2738" s="2" t="s">
        <v>32</v>
      </c>
      <c r="D2738" s="2" t="s">
        <v>33</v>
      </c>
      <c r="E2738" s="5" t="s">
        <v>334</v>
      </c>
      <c r="F2738" s="3" t="s">
        <v>335</v>
      </c>
      <c r="G2738" s="3" t="s">
        <v>768</v>
      </c>
      <c r="H2738" s="2" t="s">
        <v>56</v>
      </c>
      <c r="I2738" s="2" t="s">
        <v>5991</v>
      </c>
      <c r="J2738" s="3" t="str">
        <f>HYPERLINK("https://www.boe.es/gazeta/dias/1831/03/26/pdfs/GMD-1831-39.pdf#page=2","Abrir facsímil")</f>
        <v>Abrir facsímil</v>
      </c>
      <c r="K2738" s="3" t="s">
        <v>58</v>
      </c>
    </row>
    <row r="2739" spans="1:11" ht="42" customHeight="1">
      <c r="A2739" s="2" t="s">
        <v>5992</v>
      </c>
      <c r="B2739" s="2" t="s">
        <v>5992</v>
      </c>
      <c r="C2739" s="2" t="s">
        <v>32</v>
      </c>
      <c r="D2739" s="2" t="s">
        <v>33</v>
      </c>
      <c r="E2739" s="5" t="s">
        <v>214</v>
      </c>
      <c r="F2739" s="3" t="s">
        <v>215</v>
      </c>
      <c r="G2739" s="3" t="s">
        <v>36</v>
      </c>
      <c r="H2739" s="2" t="s">
        <v>56</v>
      </c>
      <c r="I2739" s="2" t="s">
        <v>5993</v>
      </c>
      <c r="J2739" s="3" t="str">
        <f>HYPERLINK("https://www.boe.es/gazeta/dias/1831/03/31/pdfs/GMD-1831-41.pdf#page=1","Abrir facsímil")</f>
        <v>Abrir facsímil</v>
      </c>
      <c r="K2739" s="3" t="s">
        <v>58</v>
      </c>
    </row>
    <row r="2740" spans="1:11" ht="42" customHeight="1">
      <c r="A2740" s="2" t="s">
        <v>5994</v>
      </c>
      <c r="B2740" s="2" t="s">
        <v>5994</v>
      </c>
      <c r="C2740" s="2" t="s">
        <v>32</v>
      </c>
      <c r="D2740" s="2" t="s">
        <v>33</v>
      </c>
      <c r="E2740" s="5" t="s">
        <v>214</v>
      </c>
      <c r="F2740" s="3" t="s">
        <v>215</v>
      </c>
      <c r="G2740" s="3" t="s">
        <v>36</v>
      </c>
      <c r="H2740" s="2" t="s">
        <v>56</v>
      </c>
      <c r="I2740" s="2" t="s">
        <v>5995</v>
      </c>
      <c r="J2740" s="3" t="str">
        <f>HYPERLINK("https://www.boe.es/gazeta/dias/1831/03/31/pdfs/GMD-1831-41.pdf#page=1","Abrir facsímil")</f>
        <v>Abrir facsímil</v>
      </c>
      <c r="K2740" s="3" t="s">
        <v>58</v>
      </c>
    </row>
    <row r="2741" spans="1:11" ht="42" customHeight="1">
      <c r="A2741" s="2" t="s">
        <v>5996</v>
      </c>
      <c r="B2741" s="2" t="s">
        <v>5996</v>
      </c>
      <c r="C2741" s="2" t="s">
        <v>32</v>
      </c>
      <c r="D2741" s="2" t="s">
        <v>33</v>
      </c>
      <c r="E2741" s="5" t="s">
        <v>214</v>
      </c>
      <c r="F2741" s="3" t="s">
        <v>215</v>
      </c>
      <c r="G2741" s="3" t="s">
        <v>36</v>
      </c>
      <c r="H2741" s="2" t="s">
        <v>56</v>
      </c>
      <c r="I2741" s="2" t="s">
        <v>5997</v>
      </c>
      <c r="J2741" s="3" t="str">
        <f>HYPERLINK("https://www.boe.es/gazeta/dias/1831/03/31/pdfs/GMD-1831-41.pdf#page=1","Abrir facsímil")</f>
        <v>Abrir facsímil</v>
      </c>
      <c r="K2741" s="3" t="s">
        <v>58</v>
      </c>
    </row>
    <row r="2742" spans="1:11" ht="42" customHeight="1">
      <c r="A2742" s="2" t="s">
        <v>5998</v>
      </c>
      <c r="B2742" s="2" t="s">
        <v>5998</v>
      </c>
      <c r="C2742" s="2" t="s">
        <v>32</v>
      </c>
      <c r="D2742" s="2" t="s">
        <v>33</v>
      </c>
      <c r="E2742" s="5" t="s">
        <v>292</v>
      </c>
      <c r="F2742" s="3" t="s">
        <v>293</v>
      </c>
      <c r="G2742" s="3" t="s">
        <v>36</v>
      </c>
      <c r="H2742" s="2" t="s">
        <v>56</v>
      </c>
      <c r="I2742" s="2" t="s">
        <v>5999</v>
      </c>
      <c r="J2742" s="3" t="str">
        <f>HYPERLINK("https://www.boe.es/gazeta/dias/1831/04/07/pdfs/GMD-1831-44.pdf#page=1","Abrir facsímil")</f>
        <v>Abrir facsímil</v>
      </c>
      <c r="K2742" s="3" t="s">
        <v>58</v>
      </c>
    </row>
    <row r="2743" spans="1:11" ht="42" customHeight="1">
      <c r="A2743" s="2" t="s">
        <v>6000</v>
      </c>
      <c r="B2743" s="2" t="s">
        <v>6001</v>
      </c>
      <c r="C2743" s="2" t="s">
        <v>157</v>
      </c>
      <c r="D2743" s="2" t="s">
        <v>18</v>
      </c>
      <c r="E2743" s="5" t="s">
        <v>522</v>
      </c>
      <c r="F2743" s="3" t="s">
        <v>523</v>
      </c>
      <c r="G2743" s="3" t="s">
        <v>131</v>
      </c>
      <c r="H2743" s="2" t="s">
        <v>56</v>
      </c>
      <c r="I2743" s="2" t="s">
        <v>6002</v>
      </c>
      <c r="J2743" s="3" t="str">
        <f>HYPERLINK("https://www.boe.es/gazeta/dias/1831/09/27/pdfs/GMD-1831-119.pdf#page=6","Abrir facsímil")</f>
        <v>Abrir facsímil</v>
      </c>
      <c r="K2743" s="3" t="s">
        <v>58</v>
      </c>
    </row>
    <row r="2744" spans="1:11" ht="42" customHeight="1">
      <c r="A2744" s="2" t="s">
        <v>6003</v>
      </c>
      <c r="B2744" s="2" t="s">
        <v>6003</v>
      </c>
      <c r="C2744" s="2" t="s">
        <v>32</v>
      </c>
      <c r="D2744" s="2" t="s">
        <v>33</v>
      </c>
      <c r="E2744" s="5" t="s">
        <v>228</v>
      </c>
      <c r="F2744" s="3" t="s">
        <v>229</v>
      </c>
      <c r="G2744" s="3" t="s">
        <v>230</v>
      </c>
      <c r="H2744" s="2" t="s">
        <v>56</v>
      </c>
      <c r="I2744" s="2" t="s">
        <v>6004</v>
      </c>
      <c r="J2744" s="3" t="str">
        <f>HYPERLINK("https://www.boe.es/gazeta/dias/1831/06/07/pdfs/GMD-1831-70.pdf#page=4","Abrir facsímil")</f>
        <v>Abrir facsímil</v>
      </c>
      <c r="K2744" s="3" t="s">
        <v>58</v>
      </c>
    </row>
    <row r="2745" spans="1:11" ht="42" customHeight="1">
      <c r="A2745" s="2" t="s">
        <v>6005</v>
      </c>
      <c r="B2745" s="2" t="s">
        <v>6005</v>
      </c>
      <c r="C2745" s="2" t="s">
        <v>32</v>
      </c>
      <c r="D2745" s="2" t="s">
        <v>33</v>
      </c>
      <c r="E2745" s="5" t="s">
        <v>228</v>
      </c>
      <c r="F2745" s="3" t="s">
        <v>229</v>
      </c>
      <c r="G2745" s="3" t="s">
        <v>230</v>
      </c>
      <c r="H2745" s="2" t="s">
        <v>56</v>
      </c>
      <c r="I2745" s="2" t="s">
        <v>6006</v>
      </c>
      <c r="J2745" s="3" t="str">
        <f>HYPERLINK("https://www.boe.es/gazeta/dias/1831/06/07/pdfs/GMD-1831-70.pdf#page=4","Abrir facsímil")</f>
        <v>Abrir facsímil</v>
      </c>
      <c r="K2745" s="3" t="s">
        <v>58</v>
      </c>
    </row>
    <row r="2746" spans="1:11" ht="42" customHeight="1">
      <c r="A2746" s="2" t="s">
        <v>6007</v>
      </c>
      <c r="B2746" s="2" t="s">
        <v>6007</v>
      </c>
      <c r="C2746" s="2" t="s">
        <v>32</v>
      </c>
      <c r="D2746" s="2" t="s">
        <v>33</v>
      </c>
      <c r="E2746" s="5" t="s">
        <v>480</v>
      </c>
      <c r="F2746" s="3" t="s">
        <v>481</v>
      </c>
      <c r="G2746" s="3" t="s">
        <v>21</v>
      </c>
      <c r="H2746" s="2" t="s">
        <v>56</v>
      </c>
      <c r="I2746" s="2" t="s">
        <v>6008</v>
      </c>
      <c r="J2746" s="3" t="str">
        <f>HYPERLINK("https://www.boe.es/gazeta/dias/1831/07/21/pdfs/GMD-1831-89.pdf#page=4","Abrir facsímil")</f>
        <v>Abrir facsímil</v>
      </c>
      <c r="K2746" s="3" t="s">
        <v>58</v>
      </c>
    </row>
    <row r="2747" spans="1:11" ht="42" customHeight="1">
      <c r="A2747" s="2" t="s">
        <v>6009</v>
      </c>
      <c r="B2747" s="2" t="s">
        <v>6010</v>
      </c>
      <c r="C2747" s="2" t="s">
        <v>157</v>
      </c>
      <c r="D2747" s="2" t="s">
        <v>18</v>
      </c>
      <c r="E2747" s="5" t="s">
        <v>181</v>
      </c>
      <c r="F2747" s="3" t="s">
        <v>182</v>
      </c>
      <c r="G2747" s="3" t="s">
        <v>21</v>
      </c>
      <c r="H2747" s="2" t="s">
        <v>56</v>
      </c>
      <c r="I2747" s="2" t="s">
        <v>6011</v>
      </c>
      <c r="J2747" s="3" t="str">
        <f>HYPERLINK("https://www.boe.es/gazeta/dias/1831/09/13/pdfs/GMD-1831-113.pdf#page=4","Abrir facsímil")</f>
        <v>Abrir facsímil</v>
      </c>
      <c r="K2747" s="3" t="s">
        <v>58</v>
      </c>
    </row>
    <row r="2748" spans="1:11" ht="42" customHeight="1">
      <c r="A2748" s="2" t="s">
        <v>6012</v>
      </c>
      <c r="B2748" s="2" t="s">
        <v>6012</v>
      </c>
      <c r="C2748" s="2" t="s">
        <v>17</v>
      </c>
      <c r="D2748" s="2" t="s">
        <v>18</v>
      </c>
      <c r="E2748" s="5" t="s">
        <v>997</v>
      </c>
      <c r="F2748" s="3" t="s">
        <v>998</v>
      </c>
      <c r="G2748" s="3" t="s">
        <v>36</v>
      </c>
      <c r="H2748" s="2" t="s">
        <v>56</v>
      </c>
      <c r="I2748" s="2" t="s">
        <v>6013</v>
      </c>
      <c r="J2748" s="3" t="str">
        <f>HYPERLINK("https://www.boe.es/gazeta/dias/1831/04/14/pdfs/GMD-1831-47.pdf#page=1","Abrir facsímil")</f>
        <v>Abrir facsímil</v>
      </c>
      <c r="K2748" s="3" t="s">
        <v>58</v>
      </c>
    </row>
    <row r="2749" spans="1:11" ht="42" customHeight="1">
      <c r="A2749" s="2" t="s">
        <v>6014</v>
      </c>
      <c r="B2749" s="2" t="s">
        <v>6015</v>
      </c>
      <c r="C2749" s="2" t="s">
        <v>81</v>
      </c>
      <c r="D2749" s="2" t="s">
        <v>18</v>
      </c>
      <c r="E2749" s="5" t="s">
        <v>347</v>
      </c>
      <c r="F2749" s="3" t="s">
        <v>348</v>
      </c>
      <c r="G2749" s="3" t="s">
        <v>21</v>
      </c>
      <c r="H2749" s="2" t="s">
        <v>56</v>
      </c>
      <c r="I2749" s="2" t="s">
        <v>6016</v>
      </c>
      <c r="J2749" s="3" t="str">
        <f>HYPERLINK("https://www.boe.es/gazeta/dias/1831/07/07/pdfs/GMD-1831-83.pdf#page=4","Abrir facsímil")</f>
        <v>Abrir facsímil</v>
      </c>
      <c r="K2749" s="3" t="s">
        <v>58</v>
      </c>
    </row>
    <row r="2750" spans="1:11" ht="42" customHeight="1">
      <c r="A2750" s="2" t="s">
        <v>6017</v>
      </c>
      <c r="B2750" s="2" t="s">
        <v>6018</v>
      </c>
      <c r="C2750" s="2" t="s">
        <v>32</v>
      </c>
      <c r="D2750" s="2" t="s">
        <v>33</v>
      </c>
      <c r="E2750" s="5" t="s">
        <v>158</v>
      </c>
      <c r="F2750" s="3" t="s">
        <v>159</v>
      </c>
      <c r="G2750" s="3" t="s">
        <v>142</v>
      </c>
      <c r="H2750" s="2" t="s">
        <v>56</v>
      </c>
      <c r="I2750" s="2" t="s">
        <v>6019</v>
      </c>
      <c r="J2750" s="3" t="str">
        <f>HYPERLINK("https://www.boe.es/gazeta/dias/1831/08/27/pdfs/GMD-1831-105.pdf#page=1","Abrir facsímil")</f>
        <v>Abrir facsímil</v>
      </c>
      <c r="K2750" s="3" t="s">
        <v>58</v>
      </c>
    </row>
    <row r="2751" spans="1:11" ht="42" customHeight="1">
      <c r="A2751" s="2" t="s">
        <v>6020</v>
      </c>
      <c r="B2751" s="2" t="s">
        <v>6020</v>
      </c>
      <c r="C2751" s="2" t="s">
        <v>32</v>
      </c>
      <c r="D2751" s="2" t="s">
        <v>33</v>
      </c>
      <c r="E2751" s="5" t="s">
        <v>563</v>
      </c>
      <c r="F2751" s="3" t="s">
        <v>564</v>
      </c>
      <c r="G2751" s="3" t="s">
        <v>62</v>
      </c>
      <c r="H2751" s="2" t="s">
        <v>56</v>
      </c>
      <c r="I2751" s="2" t="s">
        <v>6021</v>
      </c>
      <c r="J2751" s="3" t="str">
        <f>HYPERLINK("https://www.boe.es/gazeta/dias/1831/02/10/pdfs/GMD-1831-18.pdf#page=2","Abrir facsímil")</f>
        <v>Abrir facsímil</v>
      </c>
      <c r="K2751" s="3" t="s">
        <v>58</v>
      </c>
    </row>
    <row r="2752" spans="1:11" ht="42" customHeight="1">
      <c r="A2752" s="2" t="s">
        <v>6020</v>
      </c>
      <c r="B2752" s="2" t="s">
        <v>6020</v>
      </c>
      <c r="C2752" s="2" t="s">
        <v>32</v>
      </c>
      <c r="D2752" s="2" t="s">
        <v>33</v>
      </c>
      <c r="E2752" s="5" t="s">
        <v>969</v>
      </c>
      <c r="F2752" s="3" t="s">
        <v>970</v>
      </c>
      <c r="G2752" s="3" t="s">
        <v>62</v>
      </c>
      <c r="H2752" s="2" t="s">
        <v>56</v>
      </c>
      <c r="I2752" s="2" t="s">
        <v>6022</v>
      </c>
      <c r="J2752" s="3" t="str">
        <f>HYPERLINK("https://www.boe.es/gazeta/dias/1831/02/24/pdfs/GMD-1831-24.pdf#page=2","Abrir facsímil")</f>
        <v>Abrir facsímil</v>
      </c>
      <c r="K2752" s="3" t="s">
        <v>58</v>
      </c>
    </row>
    <row r="2753" spans="1:11" ht="42" customHeight="1">
      <c r="A2753" s="2" t="s">
        <v>6020</v>
      </c>
      <c r="B2753" s="2" t="s">
        <v>6020</v>
      </c>
      <c r="C2753" s="2" t="s">
        <v>32</v>
      </c>
      <c r="D2753" s="2" t="s">
        <v>33</v>
      </c>
      <c r="E2753" s="5" t="s">
        <v>91</v>
      </c>
      <c r="F2753" s="3" t="s">
        <v>92</v>
      </c>
      <c r="G2753" s="3" t="s">
        <v>93</v>
      </c>
      <c r="H2753" s="2" t="s">
        <v>56</v>
      </c>
      <c r="I2753" s="2" t="s">
        <v>6023</v>
      </c>
      <c r="J2753" s="3" t="str">
        <f>HYPERLINK("https://www.boe.es/gazeta/dias/1831/10/06/pdfs/GMD-1831-123.pdf#page=2","Abrir facsímil")</f>
        <v>Abrir facsímil</v>
      </c>
      <c r="K2753" s="3" t="s">
        <v>58</v>
      </c>
    </row>
    <row r="2754" spans="1:11" ht="42" customHeight="1">
      <c r="A2754" s="2" t="s">
        <v>6024</v>
      </c>
      <c r="B2754" s="2" t="s">
        <v>6024</v>
      </c>
      <c r="C2754" s="2" t="s">
        <v>32</v>
      </c>
      <c r="D2754" s="2" t="s">
        <v>33</v>
      </c>
      <c r="E2754" s="5" t="s">
        <v>197</v>
      </c>
      <c r="F2754" s="3" t="s">
        <v>198</v>
      </c>
      <c r="G2754" s="3" t="s">
        <v>1087</v>
      </c>
      <c r="H2754" s="2" t="s">
        <v>56</v>
      </c>
      <c r="I2754" s="2" t="s">
        <v>6025</v>
      </c>
      <c r="J2754" s="3" t="str">
        <f>HYPERLINK("https://www.boe.es/gazeta/dias/1831/02/08/pdfs/GMD-1831-17.pdf#page=2","Abrir facsímil")</f>
        <v>Abrir facsímil</v>
      </c>
      <c r="K2754" s="3" t="s">
        <v>58</v>
      </c>
    </row>
    <row r="2755" spans="1:11" ht="42" customHeight="1">
      <c r="A2755" s="2" t="s">
        <v>6024</v>
      </c>
      <c r="B2755" s="2" t="s">
        <v>6024</v>
      </c>
      <c r="C2755" s="2" t="s">
        <v>32</v>
      </c>
      <c r="D2755" s="2" t="s">
        <v>33</v>
      </c>
      <c r="E2755" s="5" t="s">
        <v>334</v>
      </c>
      <c r="F2755" s="3" t="s">
        <v>335</v>
      </c>
      <c r="G2755" s="3" t="s">
        <v>21</v>
      </c>
      <c r="H2755" s="2" t="s">
        <v>56</v>
      </c>
      <c r="I2755" s="2" t="s">
        <v>6026</v>
      </c>
      <c r="J2755" s="3" t="str">
        <f>HYPERLINK("https://www.boe.es/gazeta/dias/1831/03/26/pdfs/GMD-1831-39.pdf#page=4","Abrir facsímil")</f>
        <v>Abrir facsímil</v>
      </c>
      <c r="K2755" s="3" t="s">
        <v>58</v>
      </c>
    </row>
    <row r="2756" spans="1:11" ht="42" customHeight="1">
      <c r="A2756" s="2" t="s">
        <v>6024</v>
      </c>
      <c r="B2756" s="2" t="s">
        <v>6024</v>
      </c>
      <c r="C2756" s="2" t="s">
        <v>32</v>
      </c>
      <c r="D2756" s="2" t="s">
        <v>33</v>
      </c>
      <c r="E2756" s="5" t="s">
        <v>158</v>
      </c>
      <c r="F2756" s="3" t="s">
        <v>159</v>
      </c>
      <c r="G2756" s="3" t="s">
        <v>21</v>
      </c>
      <c r="H2756" s="2" t="s">
        <v>56</v>
      </c>
      <c r="I2756" s="2" t="s">
        <v>6027</v>
      </c>
      <c r="J2756" s="3" t="str">
        <f>HYPERLINK("https://www.boe.es/gazeta/dias/1831/08/27/pdfs/GMD-1831-105.pdf#page=4","Abrir facsímil")</f>
        <v>Abrir facsímil</v>
      </c>
      <c r="K2756" s="3" t="s">
        <v>58</v>
      </c>
    </row>
    <row r="2757" spans="1:11" ht="42" customHeight="1">
      <c r="A2757" s="2" t="s">
        <v>6024</v>
      </c>
      <c r="B2757" s="2" t="s">
        <v>6024</v>
      </c>
      <c r="C2757" s="2" t="s">
        <v>17</v>
      </c>
      <c r="D2757" s="2" t="s">
        <v>18</v>
      </c>
      <c r="E2757" s="5" t="s">
        <v>91</v>
      </c>
      <c r="F2757" s="3" t="s">
        <v>92</v>
      </c>
      <c r="G2757" s="3" t="s">
        <v>93</v>
      </c>
      <c r="H2757" s="2" t="s">
        <v>56</v>
      </c>
      <c r="I2757" s="2" t="s">
        <v>6028</v>
      </c>
      <c r="J2757" s="3" t="str">
        <f>HYPERLINK("https://www.boe.es/gazeta/dias/1831/10/06/pdfs/GMD-1831-123.pdf#page=2","Abrir facsímil")</f>
        <v>Abrir facsímil</v>
      </c>
      <c r="K2757" s="3" t="s">
        <v>58</v>
      </c>
    </row>
    <row r="2758" spans="1:11" ht="42" customHeight="1">
      <c r="A2758" s="2" t="s">
        <v>6029</v>
      </c>
      <c r="B2758" s="2" t="s">
        <v>6030</v>
      </c>
      <c r="C2758" s="2" t="s">
        <v>17</v>
      </c>
      <c r="D2758" s="2" t="s">
        <v>18</v>
      </c>
      <c r="E2758" s="5" t="s">
        <v>72</v>
      </c>
      <c r="F2758" s="3" t="s">
        <v>73</v>
      </c>
      <c r="G2758" s="3" t="s">
        <v>36</v>
      </c>
      <c r="H2758" s="2" t="s">
        <v>56</v>
      </c>
      <c r="I2758" s="2" t="s">
        <v>6031</v>
      </c>
      <c r="J2758" s="3" t="str">
        <f>HYPERLINK("https://www.boe.es/gazeta/dias/1831/07/09/pdfs/GMD-1831-84.pdf#page=1","Abrir facsímil")</f>
        <v>Abrir facsímil</v>
      </c>
      <c r="K2758" s="3" t="s">
        <v>58</v>
      </c>
    </row>
    <row r="2759" spans="1:11" ht="42" customHeight="1">
      <c r="A2759" s="2" t="s">
        <v>6032</v>
      </c>
      <c r="B2759" s="2" t="s">
        <v>6033</v>
      </c>
      <c r="C2759" s="2" t="s">
        <v>157</v>
      </c>
      <c r="D2759" s="2" t="s">
        <v>18</v>
      </c>
      <c r="E2759" s="5" t="s">
        <v>281</v>
      </c>
      <c r="F2759" s="3" t="s">
        <v>282</v>
      </c>
      <c r="G2759" s="3" t="s">
        <v>21</v>
      </c>
      <c r="H2759" s="2" t="s">
        <v>56</v>
      </c>
      <c r="I2759" s="2" t="s">
        <v>6034</v>
      </c>
      <c r="J2759" s="3" t="str">
        <f>HYPERLINK("https://www.boe.es/gazeta/dias/1831/03/08/pdfs/GMD-1831-29.pdf#page=4","Abrir facsímil")</f>
        <v>Abrir facsímil</v>
      </c>
      <c r="K2759" s="3" t="s">
        <v>58</v>
      </c>
    </row>
    <row r="2760" spans="1:11" ht="42" customHeight="1">
      <c r="A2760" s="2" t="s">
        <v>6035</v>
      </c>
      <c r="B2760" s="2" t="s">
        <v>6035</v>
      </c>
      <c r="C2760" s="2" t="s">
        <v>32</v>
      </c>
      <c r="D2760" s="2" t="s">
        <v>33</v>
      </c>
      <c r="E2760" s="5" t="s">
        <v>374</v>
      </c>
      <c r="F2760" s="3" t="s">
        <v>375</v>
      </c>
      <c r="G2760" s="3" t="s">
        <v>36</v>
      </c>
      <c r="H2760" s="2" t="s">
        <v>56</v>
      </c>
      <c r="I2760" s="2" t="s">
        <v>6036</v>
      </c>
      <c r="J2760" s="3" t="str">
        <f>HYPERLINK("https://www.boe.es/gazeta/dias/1831/10/11/pdfs/GMD-1831-125.pdf#page=1","Abrir facsímil")</f>
        <v>Abrir facsímil</v>
      </c>
      <c r="K2760" s="3" t="s">
        <v>58</v>
      </c>
    </row>
    <row r="2761" spans="1:11" ht="42" customHeight="1">
      <c r="A2761" s="2" t="s">
        <v>6037</v>
      </c>
      <c r="B2761" s="2" t="s">
        <v>6037</v>
      </c>
      <c r="C2761" s="2" t="s">
        <v>655</v>
      </c>
      <c r="D2761" s="2" t="s">
        <v>18</v>
      </c>
      <c r="E2761" s="5" t="s">
        <v>1585</v>
      </c>
      <c r="F2761" s="3" t="s">
        <v>1586</v>
      </c>
      <c r="G2761" s="3" t="s">
        <v>36</v>
      </c>
      <c r="H2761" s="2" t="s">
        <v>56</v>
      </c>
      <c r="I2761" s="2" t="s">
        <v>6038</v>
      </c>
      <c r="J2761" s="3" t="str">
        <f>HYPERLINK("https://www.boe.es/gazeta/dias/1831/12/24/pdfs/GMD-1831-159.pdf#page=1","Abrir facsímil")</f>
        <v>Abrir facsímil</v>
      </c>
      <c r="K2761" s="3" t="s">
        <v>58</v>
      </c>
    </row>
    <row r="2762" spans="1:11" ht="42" customHeight="1">
      <c r="A2762" s="2" t="s">
        <v>6039</v>
      </c>
      <c r="B2762" s="2" t="s">
        <v>6039</v>
      </c>
      <c r="C2762" s="2" t="s">
        <v>32</v>
      </c>
      <c r="D2762" s="2" t="s">
        <v>33</v>
      </c>
      <c r="E2762" s="5" t="s">
        <v>391</v>
      </c>
      <c r="F2762" s="3" t="s">
        <v>392</v>
      </c>
      <c r="G2762" s="3" t="s">
        <v>36</v>
      </c>
      <c r="H2762" s="2" t="s">
        <v>56</v>
      </c>
      <c r="I2762" s="2" t="s">
        <v>6040</v>
      </c>
      <c r="J2762" s="3" t="str">
        <f>HYPERLINK("https://www.boe.es/gazeta/dias/1831/03/15/pdfs/GMD-1831-34.pdf#page=1","Abrir facsímil")</f>
        <v>Abrir facsímil</v>
      </c>
      <c r="K2762" s="3" t="s">
        <v>58</v>
      </c>
    </row>
    <row r="2763" spans="1:11" ht="42" customHeight="1">
      <c r="A2763" s="2" t="s">
        <v>6039</v>
      </c>
      <c r="B2763" s="2" t="s">
        <v>6039</v>
      </c>
      <c r="C2763" s="2" t="s">
        <v>51</v>
      </c>
      <c r="D2763" s="2" t="s">
        <v>52</v>
      </c>
      <c r="E2763" s="5" t="s">
        <v>60</v>
      </c>
      <c r="F2763" s="3" t="s">
        <v>61</v>
      </c>
      <c r="G2763" s="3" t="s">
        <v>142</v>
      </c>
      <c r="H2763" s="2" t="s">
        <v>56</v>
      </c>
      <c r="I2763" s="2" t="s">
        <v>6041</v>
      </c>
      <c r="J2763" s="3" t="str">
        <f>HYPERLINK("https://www.boe.es/gazeta/dias/1831/09/22/pdfs/GMD-1831-117.pdf#page=1","Abrir facsímil")</f>
        <v>Abrir facsímil</v>
      </c>
      <c r="K2763" s="3" t="s">
        <v>58</v>
      </c>
    </row>
    <row r="2764" spans="1:11" ht="42" customHeight="1">
      <c r="A2764" s="2" t="s">
        <v>6039</v>
      </c>
      <c r="B2764" s="2" t="s">
        <v>6039</v>
      </c>
      <c r="C2764" s="2" t="s">
        <v>51</v>
      </c>
      <c r="D2764" s="2" t="s">
        <v>52</v>
      </c>
      <c r="E2764" s="5" t="s">
        <v>1230</v>
      </c>
      <c r="F2764" s="3" t="s">
        <v>1231</v>
      </c>
      <c r="G2764" s="3" t="s">
        <v>36</v>
      </c>
      <c r="H2764" s="2" t="s">
        <v>56</v>
      </c>
      <c r="I2764" s="2" t="s">
        <v>6042</v>
      </c>
      <c r="J2764" s="3" t="str">
        <f>HYPERLINK("https://www.boe.es/gazeta/dias/1831/11/10/pdfs/GMD-1831-138.pdf#page=1","Abrir facsímil")</f>
        <v>Abrir facsímil</v>
      </c>
      <c r="K2764" s="3" t="s">
        <v>58</v>
      </c>
    </row>
    <row r="2765" spans="1:11" ht="42" customHeight="1">
      <c r="A2765" s="2" t="s">
        <v>6043</v>
      </c>
      <c r="B2765" s="2" t="s">
        <v>6044</v>
      </c>
      <c r="C2765" s="2" t="s">
        <v>32</v>
      </c>
      <c r="D2765" s="2" t="s">
        <v>33</v>
      </c>
      <c r="E2765" s="5" t="s">
        <v>374</v>
      </c>
      <c r="F2765" s="3" t="s">
        <v>375</v>
      </c>
      <c r="G2765" s="3" t="s">
        <v>131</v>
      </c>
      <c r="H2765" s="2" t="s">
        <v>56</v>
      </c>
      <c r="I2765" s="2" t="s">
        <v>6045</v>
      </c>
      <c r="J2765" s="3" t="str">
        <f>HYPERLINK("https://www.boe.es/gazeta/dias/1831/10/11/pdfs/GMD-1831-125.pdf#page=6","Abrir facsímil")</f>
        <v>Abrir facsímil</v>
      </c>
      <c r="K2765" s="3" t="s">
        <v>58</v>
      </c>
    </row>
    <row r="2766" spans="1:11" ht="42" customHeight="1">
      <c r="A2766" s="2" t="s">
        <v>6046</v>
      </c>
      <c r="B2766" s="2" t="s">
        <v>6047</v>
      </c>
      <c r="C2766" s="2" t="s">
        <v>157</v>
      </c>
      <c r="D2766" s="2" t="s">
        <v>18</v>
      </c>
      <c r="E2766" s="5" t="s">
        <v>105</v>
      </c>
      <c r="F2766" s="3" t="s">
        <v>106</v>
      </c>
      <c r="G2766" s="3" t="s">
        <v>107</v>
      </c>
      <c r="H2766" s="2" t="s">
        <v>56</v>
      </c>
      <c r="I2766" s="2" t="s">
        <v>6048</v>
      </c>
      <c r="J2766" s="3" t="str">
        <f>HYPERLINK("https://www.boe.es/gazeta/dias/1831/07/05/pdfs/GMD-1831-82.pdf#page=4","Abrir facsímil")</f>
        <v>Abrir facsímil</v>
      </c>
      <c r="K2766" s="3" t="s">
        <v>58</v>
      </c>
    </row>
    <row r="2767" spans="1:11" ht="42" customHeight="1">
      <c r="A2767" s="2" t="s">
        <v>6049</v>
      </c>
      <c r="B2767" s="2" t="s">
        <v>6049</v>
      </c>
      <c r="C2767" s="2" t="s">
        <v>32</v>
      </c>
      <c r="D2767" s="2" t="s">
        <v>33</v>
      </c>
      <c r="E2767" s="5" t="s">
        <v>174</v>
      </c>
      <c r="F2767" s="3" t="s">
        <v>175</v>
      </c>
      <c r="G2767" s="3" t="s">
        <v>21</v>
      </c>
      <c r="H2767" s="2" t="s">
        <v>56</v>
      </c>
      <c r="I2767" s="2" t="s">
        <v>6050</v>
      </c>
      <c r="J2767" s="3" t="str">
        <f>HYPERLINK("https://www.boe.es/gazeta/dias/1831/01/18/pdfs/GMD-1831-8.pdf#page=4","Abrir facsímil")</f>
        <v>Abrir facsímil</v>
      </c>
      <c r="K2767" s="3" t="s">
        <v>58</v>
      </c>
    </row>
    <row r="2768" spans="1:11" ht="42" customHeight="1">
      <c r="A2768" s="2" t="s">
        <v>6051</v>
      </c>
      <c r="B2768" s="2" t="s">
        <v>6052</v>
      </c>
      <c r="C2768" s="2" t="s">
        <v>32</v>
      </c>
      <c r="D2768" s="2" t="s">
        <v>33</v>
      </c>
      <c r="E2768" s="5" t="s">
        <v>875</v>
      </c>
      <c r="F2768" s="3" t="s">
        <v>876</v>
      </c>
      <c r="G2768" s="3" t="s">
        <v>76</v>
      </c>
      <c r="H2768" s="2" t="s">
        <v>56</v>
      </c>
      <c r="I2768" s="2" t="s">
        <v>6053</v>
      </c>
      <c r="J2768" s="3" t="str">
        <f>HYPERLINK("https://www.boe.es/gazeta/dias/1831/10/25/pdfs/GMD-1831-131.pdf#page=5","Abrir facsímil")</f>
        <v>Abrir facsímil</v>
      </c>
      <c r="K2768" s="3" t="s">
        <v>58</v>
      </c>
    </row>
    <row r="2769" spans="1:11" ht="42" customHeight="1">
      <c r="A2769" s="2" t="s">
        <v>6054</v>
      </c>
      <c r="B2769" s="2" t="s">
        <v>6054</v>
      </c>
      <c r="C2769" s="2" t="s">
        <v>40</v>
      </c>
      <c r="D2769" s="2" t="s">
        <v>18</v>
      </c>
      <c r="E2769" s="5" t="s">
        <v>91</v>
      </c>
      <c r="F2769" s="3" t="s">
        <v>92</v>
      </c>
      <c r="G2769" s="3" t="s">
        <v>93</v>
      </c>
      <c r="H2769" s="2" t="s">
        <v>56</v>
      </c>
      <c r="I2769" s="2" t="s">
        <v>6055</v>
      </c>
      <c r="J2769" s="3" t="str">
        <f>HYPERLINK("https://www.boe.es/gazeta/dias/1831/10/06/pdfs/GMD-1831-123.pdf#page=2","Abrir facsímil")</f>
        <v>Abrir facsímil</v>
      </c>
      <c r="K2769" s="3" t="s">
        <v>58</v>
      </c>
    </row>
    <row r="2770" spans="1:11" ht="42" customHeight="1">
      <c r="A2770" s="2" t="s">
        <v>6056</v>
      </c>
      <c r="B2770" s="2" t="s">
        <v>6057</v>
      </c>
      <c r="C2770" s="2" t="s">
        <v>81</v>
      </c>
      <c r="D2770" s="2" t="s">
        <v>18</v>
      </c>
      <c r="E2770" s="5" t="s">
        <v>85</v>
      </c>
      <c r="F2770" s="3" t="s">
        <v>86</v>
      </c>
      <c r="G2770" s="3" t="s">
        <v>21</v>
      </c>
      <c r="H2770" s="2" t="s">
        <v>56</v>
      </c>
      <c r="I2770" s="2" t="s">
        <v>6058</v>
      </c>
      <c r="J2770" s="3" t="str">
        <f>HYPERLINK("https://www.boe.es/gazeta/dias/1831/09/20/pdfs/GMD-1831-116.pdf#page=4","Abrir facsímil")</f>
        <v>Abrir facsímil</v>
      </c>
      <c r="K2770" s="3" t="s">
        <v>58</v>
      </c>
    </row>
    <row r="2771" spans="1:11" ht="42" customHeight="1">
      <c r="A2771" s="2" t="s">
        <v>6059</v>
      </c>
      <c r="B2771" s="2" t="s">
        <v>6059</v>
      </c>
      <c r="C2771" s="2" t="s">
        <v>51</v>
      </c>
      <c r="D2771" s="2" t="s">
        <v>52</v>
      </c>
      <c r="E2771" s="5" t="s">
        <v>1004</v>
      </c>
      <c r="F2771" s="3" t="s">
        <v>1005</v>
      </c>
      <c r="G2771" s="3" t="s">
        <v>1623</v>
      </c>
      <c r="H2771" s="2" t="s">
        <v>56</v>
      </c>
      <c r="I2771" s="2" t="s">
        <v>6060</v>
      </c>
      <c r="J2771" s="3" t="str">
        <f>HYPERLINK("https://www.boe.es/gazeta/dias/1831/02/05/pdfs/GMD-1831-16.pdf#page=4","Abrir facsímil")</f>
        <v>Abrir facsímil</v>
      </c>
      <c r="K2771" s="3" t="s">
        <v>58</v>
      </c>
    </row>
    <row r="2772" spans="1:11" ht="42" customHeight="1">
      <c r="A2772" s="2" t="s">
        <v>6059</v>
      </c>
      <c r="B2772" s="2" t="s">
        <v>6059</v>
      </c>
      <c r="C2772" s="2" t="s">
        <v>51</v>
      </c>
      <c r="D2772" s="2" t="s">
        <v>52</v>
      </c>
      <c r="E2772" s="5" t="s">
        <v>334</v>
      </c>
      <c r="F2772" s="3" t="s">
        <v>335</v>
      </c>
      <c r="G2772" s="3" t="s">
        <v>21</v>
      </c>
      <c r="H2772" s="2" t="s">
        <v>56</v>
      </c>
      <c r="I2772" s="2" t="s">
        <v>6061</v>
      </c>
      <c r="J2772" s="3" t="str">
        <f>HYPERLINK("https://www.boe.es/gazeta/dias/1831/03/26/pdfs/GMD-1831-39.pdf#page=4","Abrir facsímil")</f>
        <v>Abrir facsímil</v>
      </c>
      <c r="K2772" s="3" t="s">
        <v>58</v>
      </c>
    </row>
    <row r="2773" spans="1:11" ht="42" customHeight="1">
      <c r="A2773" s="2" t="s">
        <v>6062</v>
      </c>
      <c r="B2773" s="2" t="s">
        <v>6062</v>
      </c>
      <c r="C2773" s="2" t="s">
        <v>17</v>
      </c>
      <c r="D2773" s="2" t="s">
        <v>18</v>
      </c>
      <c r="E2773" s="5" t="s">
        <v>1225</v>
      </c>
      <c r="F2773" s="3" t="s">
        <v>1226</v>
      </c>
      <c r="G2773" s="3" t="s">
        <v>21</v>
      </c>
      <c r="H2773" s="2" t="s">
        <v>56</v>
      </c>
      <c r="I2773" s="2" t="s">
        <v>6063</v>
      </c>
      <c r="J2773" s="3" t="str">
        <f>HYPERLINK("https://www.boe.es/gazeta/dias/1831/05/24/pdfs/GMD-1831-64.pdf#page=4","Abrir facsímil")</f>
        <v>Abrir facsímil</v>
      </c>
      <c r="K2773" s="3" t="s">
        <v>58</v>
      </c>
    </row>
    <row r="2774" spans="1:11" ht="42" customHeight="1">
      <c r="A2774" s="2" t="s">
        <v>6064</v>
      </c>
      <c r="B2774" s="2" t="s">
        <v>6065</v>
      </c>
      <c r="C2774" s="2" t="s">
        <v>32</v>
      </c>
      <c r="D2774" s="2" t="s">
        <v>33</v>
      </c>
      <c r="E2774" s="5" t="s">
        <v>1733</v>
      </c>
      <c r="F2774" s="3" t="s">
        <v>1734</v>
      </c>
      <c r="G2774" s="3" t="s">
        <v>36</v>
      </c>
      <c r="H2774" s="2" t="s">
        <v>56</v>
      </c>
      <c r="I2774" s="2" t="s">
        <v>6066</v>
      </c>
      <c r="J2774" s="3" t="str">
        <f>HYPERLINK("https://www.boe.es/gazeta/dias/1831/06/11/pdfs/GMD-1831-72.pdf#page=1","Abrir facsímil")</f>
        <v>Abrir facsímil</v>
      </c>
      <c r="K2774" s="3" t="s">
        <v>58</v>
      </c>
    </row>
    <row r="2775" spans="1:11" ht="42" customHeight="1">
      <c r="A2775" s="2" t="s">
        <v>6067</v>
      </c>
      <c r="B2775" s="2" t="s">
        <v>6068</v>
      </c>
      <c r="C2775" s="2" t="s">
        <v>67</v>
      </c>
      <c r="D2775" s="2" t="s">
        <v>18</v>
      </c>
      <c r="E2775" s="5" t="s">
        <v>2199</v>
      </c>
      <c r="F2775" s="3" t="s">
        <v>2200</v>
      </c>
      <c r="G2775" s="3" t="s">
        <v>21</v>
      </c>
      <c r="H2775" s="2" t="s">
        <v>56</v>
      </c>
      <c r="I2775" s="2" t="s">
        <v>6069</v>
      </c>
      <c r="J2775" s="3" t="str">
        <f>HYPERLINK("https://www.boe.es/gazeta/dias/1831/11/26/pdfs/GMD-1831-145.pdf#page=4","Abrir facsímil")</f>
        <v>Abrir facsímil</v>
      </c>
      <c r="K2775" s="3" t="s">
        <v>58</v>
      </c>
    </row>
    <row r="2776" spans="1:11" ht="42" customHeight="1">
      <c r="A2776" s="2" t="s">
        <v>6070</v>
      </c>
      <c r="B2776" s="2" t="s">
        <v>6071</v>
      </c>
      <c r="C2776" s="2" t="s">
        <v>157</v>
      </c>
      <c r="D2776" s="2" t="s">
        <v>18</v>
      </c>
      <c r="E2776" s="5" t="s">
        <v>19</v>
      </c>
      <c r="F2776" s="3" t="s">
        <v>20</v>
      </c>
      <c r="G2776" s="3" t="s">
        <v>76</v>
      </c>
      <c r="H2776" s="2" t="s">
        <v>56</v>
      </c>
      <c r="I2776" s="2" t="s">
        <v>6072</v>
      </c>
      <c r="J2776" s="3" t="str">
        <f>HYPERLINK("https://www.boe.es/gazeta/dias/1831/05/14/pdfs/GMD-1831-60.pdf#page=5","Abrir facsímil")</f>
        <v>Abrir facsímil</v>
      </c>
      <c r="K2776" s="3" t="s">
        <v>58</v>
      </c>
    </row>
    <row r="2777" spans="1:11" ht="42" customHeight="1">
      <c r="A2777" s="2" t="s">
        <v>6073</v>
      </c>
      <c r="B2777" s="2" t="s">
        <v>6073</v>
      </c>
      <c r="C2777" s="2" t="s">
        <v>51</v>
      </c>
      <c r="D2777" s="2" t="s">
        <v>52</v>
      </c>
      <c r="E2777" s="5" t="s">
        <v>429</v>
      </c>
      <c r="F2777" s="3" t="s">
        <v>430</v>
      </c>
      <c r="G2777" s="3" t="s">
        <v>1799</v>
      </c>
      <c r="H2777" s="2" t="s">
        <v>56</v>
      </c>
      <c r="I2777" s="2" t="s">
        <v>6074</v>
      </c>
      <c r="J2777" s="3" t="str">
        <f>HYPERLINK("https://www.boe.es/gazeta/dias/1831/05/07/pdfs/GMD-1831-57.pdf#page=2","Abrir facsímil")</f>
        <v>Abrir facsímil</v>
      </c>
      <c r="K2777" s="3" t="s">
        <v>58</v>
      </c>
    </row>
    <row r="2778" spans="1:11" ht="42" customHeight="1">
      <c r="A2778" s="2" t="s">
        <v>6075</v>
      </c>
      <c r="B2778" s="2" t="s">
        <v>6075</v>
      </c>
      <c r="C2778" s="2" t="s">
        <v>32</v>
      </c>
      <c r="D2778" s="2" t="s">
        <v>33</v>
      </c>
      <c r="E2778" s="5" t="s">
        <v>1844</v>
      </c>
      <c r="F2778" s="3" t="s">
        <v>1845</v>
      </c>
      <c r="G2778" s="3" t="s">
        <v>55</v>
      </c>
      <c r="H2778" s="2" t="s">
        <v>56</v>
      </c>
      <c r="I2778" s="2" t="s">
        <v>6076</v>
      </c>
      <c r="J2778" s="3" t="str">
        <f>HYPERLINK("https://www.boe.es/gazeta/dias/1831/01/22/pdfs/GMD-1831-10.pdf#page=3","Abrir facsímil")</f>
        <v>Abrir facsímil</v>
      </c>
      <c r="K2778" s="3" t="s">
        <v>58</v>
      </c>
    </row>
    <row r="2779" spans="1:11" ht="42" customHeight="1">
      <c r="A2779" s="2" t="s">
        <v>6077</v>
      </c>
      <c r="B2779" s="2" t="s">
        <v>6078</v>
      </c>
      <c r="C2779" s="2" t="s">
        <v>32</v>
      </c>
      <c r="D2779" s="2" t="s">
        <v>33</v>
      </c>
      <c r="E2779" s="5" t="s">
        <v>214</v>
      </c>
      <c r="F2779" s="3" t="s">
        <v>215</v>
      </c>
      <c r="G2779" s="3" t="s">
        <v>62</v>
      </c>
      <c r="H2779" s="2" t="s">
        <v>56</v>
      </c>
      <c r="I2779" s="2" t="s">
        <v>6079</v>
      </c>
      <c r="J2779" s="3" t="str">
        <f>HYPERLINK("https://www.boe.es/gazeta/dias/1831/03/31/pdfs/GMD-1831-41.pdf#page=2","Abrir facsímil")</f>
        <v>Abrir facsímil</v>
      </c>
      <c r="K2779" s="3" t="s">
        <v>58</v>
      </c>
    </row>
    <row r="2780" spans="1:11" ht="42" customHeight="1">
      <c r="A2780" s="2" t="s">
        <v>6080</v>
      </c>
      <c r="B2780" s="2" t="s">
        <v>6080</v>
      </c>
      <c r="C2780" s="2" t="s">
        <v>32</v>
      </c>
      <c r="D2780" s="2" t="s">
        <v>33</v>
      </c>
      <c r="E2780" s="5" t="s">
        <v>1416</v>
      </c>
      <c r="F2780" s="3" t="s">
        <v>1417</v>
      </c>
      <c r="G2780" s="3" t="s">
        <v>62</v>
      </c>
      <c r="H2780" s="2" t="s">
        <v>56</v>
      </c>
      <c r="I2780" s="2" t="s">
        <v>6081</v>
      </c>
      <c r="J2780" s="3" t="str">
        <f>HYPERLINK("https://www.boe.es/gazeta/dias/1831/07/19/pdfs/GMD-1831-88.pdf#page=2","Abrir facsímil")</f>
        <v>Abrir facsímil</v>
      </c>
      <c r="K2780" s="3" t="s">
        <v>58</v>
      </c>
    </row>
    <row r="2781" spans="1:11" ht="42" customHeight="1">
      <c r="A2781" s="2" t="s">
        <v>6082</v>
      </c>
      <c r="B2781" s="2" t="s">
        <v>6083</v>
      </c>
      <c r="C2781" s="2" t="s">
        <v>32</v>
      </c>
      <c r="D2781" s="2" t="s">
        <v>33</v>
      </c>
      <c r="E2781" s="5" t="s">
        <v>467</v>
      </c>
      <c r="F2781" s="3" t="s">
        <v>468</v>
      </c>
      <c r="G2781" s="3" t="s">
        <v>55</v>
      </c>
      <c r="H2781" s="2" t="s">
        <v>56</v>
      </c>
      <c r="I2781" s="2" t="s">
        <v>6084</v>
      </c>
      <c r="J2781" s="3" t="str">
        <f>HYPERLINK("https://www.boe.es/gazeta/dias/1831/09/17/pdfs/GMD-1831-115.pdf#page=3","Abrir facsímil")</f>
        <v>Abrir facsímil</v>
      </c>
      <c r="K2781" s="3" t="s">
        <v>58</v>
      </c>
    </row>
    <row r="2782" spans="1:11" ht="42" customHeight="1">
      <c r="A2782" s="2" t="s">
        <v>6085</v>
      </c>
      <c r="B2782" s="2" t="s">
        <v>6085</v>
      </c>
      <c r="C2782" s="2" t="s">
        <v>32</v>
      </c>
      <c r="D2782" s="2" t="s">
        <v>33</v>
      </c>
      <c r="E2782" s="5" t="s">
        <v>471</v>
      </c>
      <c r="F2782" s="3" t="s">
        <v>472</v>
      </c>
      <c r="G2782" s="3" t="s">
        <v>62</v>
      </c>
      <c r="H2782" s="2" t="s">
        <v>56</v>
      </c>
      <c r="I2782" s="2" t="s">
        <v>6086</v>
      </c>
      <c r="J2782" s="3" t="str">
        <f>HYPERLINK("https://www.boe.es/gazeta/dias/1831/05/12/pdfs/GMD-1831-59.pdf#page=2","Abrir facsímil")</f>
        <v>Abrir facsímil</v>
      </c>
      <c r="K2782" s="3" t="s">
        <v>58</v>
      </c>
    </row>
    <row r="2783" spans="1:11" ht="42" customHeight="1">
      <c r="A2783" s="2" t="s">
        <v>6087</v>
      </c>
      <c r="B2783" s="2" t="s">
        <v>6088</v>
      </c>
      <c r="C2783" s="2" t="s">
        <v>157</v>
      </c>
      <c r="D2783" s="2" t="s">
        <v>18</v>
      </c>
      <c r="E2783" s="5" t="s">
        <v>395</v>
      </c>
      <c r="F2783" s="3" t="s">
        <v>396</v>
      </c>
      <c r="G2783" s="3" t="s">
        <v>76</v>
      </c>
      <c r="H2783" s="2" t="s">
        <v>56</v>
      </c>
      <c r="I2783" s="2" t="s">
        <v>6089</v>
      </c>
      <c r="J2783" s="3" t="str">
        <f>HYPERLINK("https://www.boe.es/gazeta/dias/1831/10/20/pdfs/GMD-1831-129.pdf#page=5","Abrir facsímil")</f>
        <v>Abrir facsímil</v>
      </c>
      <c r="K2783" s="3" t="s">
        <v>58</v>
      </c>
    </row>
    <row r="2784" spans="1:11" ht="42" customHeight="1">
      <c r="A2784" s="2" t="s">
        <v>6090</v>
      </c>
      <c r="B2784" s="2" t="s">
        <v>6090</v>
      </c>
      <c r="C2784" s="2" t="s">
        <v>32</v>
      </c>
      <c r="D2784" s="2" t="s">
        <v>33</v>
      </c>
      <c r="E2784" s="5" t="s">
        <v>218</v>
      </c>
      <c r="F2784" s="3" t="s">
        <v>219</v>
      </c>
      <c r="G2784" s="3" t="s">
        <v>36</v>
      </c>
      <c r="H2784" s="2" t="s">
        <v>56</v>
      </c>
      <c r="I2784" s="2" t="s">
        <v>6091</v>
      </c>
      <c r="J2784" s="3" t="str">
        <f>HYPERLINK("https://www.boe.es/gazeta/dias/1831/09/03/pdfs/GMD-1831-108.pdf#page=1","Abrir facsímil")</f>
        <v>Abrir facsímil</v>
      </c>
      <c r="K2784" s="3" t="s">
        <v>58</v>
      </c>
    </row>
    <row r="2785" spans="1:11" ht="42" customHeight="1">
      <c r="A2785" s="2" t="s">
        <v>6092</v>
      </c>
      <c r="B2785" s="2" t="s">
        <v>6092</v>
      </c>
      <c r="C2785" s="2" t="s">
        <v>32</v>
      </c>
      <c r="D2785" s="2" t="s">
        <v>33</v>
      </c>
      <c r="E2785" s="5" t="s">
        <v>471</v>
      </c>
      <c r="F2785" s="3" t="s">
        <v>472</v>
      </c>
      <c r="G2785" s="3" t="s">
        <v>36</v>
      </c>
      <c r="H2785" s="2" t="s">
        <v>56</v>
      </c>
      <c r="I2785" s="2" t="s">
        <v>6093</v>
      </c>
      <c r="J2785" s="3" t="str">
        <f>HYPERLINK("https://www.boe.es/gazeta/dias/1831/05/12/pdfs/GMD-1831-59.pdf#page=1","Abrir facsímil")</f>
        <v>Abrir facsímil</v>
      </c>
      <c r="K2785" s="3" t="s">
        <v>58</v>
      </c>
    </row>
    <row r="2786" spans="1:11" ht="42" customHeight="1">
      <c r="A2786" s="2" t="s">
        <v>6092</v>
      </c>
      <c r="B2786" s="2" t="s">
        <v>6092</v>
      </c>
      <c r="C2786" s="2" t="s">
        <v>32</v>
      </c>
      <c r="D2786" s="2" t="s">
        <v>33</v>
      </c>
      <c r="E2786" s="5" t="s">
        <v>1562</v>
      </c>
      <c r="F2786" s="3" t="s">
        <v>1563</v>
      </c>
      <c r="G2786" s="3" t="s">
        <v>62</v>
      </c>
      <c r="H2786" s="2" t="s">
        <v>56</v>
      </c>
      <c r="I2786" s="2" t="s">
        <v>6094</v>
      </c>
      <c r="J2786" s="3" t="str">
        <f>HYPERLINK("https://www.boe.es/gazeta/dias/1831/05/17/pdfs/GMD-1831-61.pdf#page=2","Abrir facsímil")</f>
        <v>Abrir facsímil</v>
      </c>
      <c r="K2786" s="3" t="s">
        <v>58</v>
      </c>
    </row>
    <row r="2787" spans="1:11" ht="42" customHeight="1">
      <c r="A2787" s="2" t="s">
        <v>6092</v>
      </c>
      <c r="B2787" s="2" t="s">
        <v>6092</v>
      </c>
      <c r="C2787" s="2" t="s">
        <v>32</v>
      </c>
      <c r="D2787" s="2" t="s">
        <v>33</v>
      </c>
      <c r="E2787" s="5" t="s">
        <v>733</v>
      </c>
      <c r="F2787" s="3" t="s">
        <v>734</v>
      </c>
      <c r="G2787" s="3" t="s">
        <v>55</v>
      </c>
      <c r="H2787" s="2" t="s">
        <v>56</v>
      </c>
      <c r="I2787" s="2" t="s">
        <v>6095</v>
      </c>
      <c r="J2787" s="3" t="str">
        <f>HYPERLINK("https://www.boe.es/gazeta/dias/1831/05/26/pdfs/GMD-1831-65.pdf#page=3","Abrir facsímil")</f>
        <v>Abrir facsímil</v>
      </c>
      <c r="K2787" s="3" t="s">
        <v>58</v>
      </c>
    </row>
    <row r="2788" spans="1:11" ht="42" customHeight="1">
      <c r="A2788" s="2" t="s">
        <v>6092</v>
      </c>
      <c r="B2788" s="2" t="s">
        <v>6092</v>
      </c>
      <c r="C2788" s="2" t="s">
        <v>32</v>
      </c>
      <c r="D2788" s="2" t="s">
        <v>33</v>
      </c>
      <c r="E2788" s="5" t="s">
        <v>218</v>
      </c>
      <c r="F2788" s="3" t="s">
        <v>219</v>
      </c>
      <c r="G2788" s="3" t="s">
        <v>36</v>
      </c>
      <c r="H2788" s="2" t="s">
        <v>56</v>
      </c>
      <c r="I2788" s="2" t="s">
        <v>6096</v>
      </c>
      <c r="J2788" s="3" t="str">
        <f>HYPERLINK("https://www.boe.es/gazeta/dias/1831/09/03/pdfs/GMD-1831-108.pdf#page=1","Abrir facsímil")</f>
        <v>Abrir facsímil</v>
      </c>
      <c r="K2788" s="3" t="s">
        <v>58</v>
      </c>
    </row>
    <row r="2789" spans="1:11" ht="42" customHeight="1">
      <c r="A2789" s="2" t="s">
        <v>6097</v>
      </c>
      <c r="B2789" s="2" t="s">
        <v>6097</v>
      </c>
      <c r="C2789" s="2" t="s">
        <v>32</v>
      </c>
      <c r="D2789" s="2" t="s">
        <v>33</v>
      </c>
      <c r="E2789" s="5" t="s">
        <v>493</v>
      </c>
      <c r="F2789" s="3" t="s">
        <v>494</v>
      </c>
      <c r="G2789" s="3" t="s">
        <v>36</v>
      </c>
      <c r="H2789" s="2" t="s">
        <v>56</v>
      </c>
      <c r="I2789" s="2" t="s">
        <v>6098</v>
      </c>
      <c r="J2789" s="3" t="str">
        <f>HYPERLINK("https://www.boe.es/gazeta/dias/1831/04/28/pdfs/GMD-1831-53.pdf#page=1","Abrir facsímil")</f>
        <v>Abrir facsímil</v>
      </c>
      <c r="K2789" s="3" t="s">
        <v>58</v>
      </c>
    </row>
    <row r="2790" spans="1:11" ht="42" customHeight="1">
      <c r="A2790" s="2" t="s">
        <v>6099</v>
      </c>
      <c r="B2790" s="2" t="s">
        <v>6100</v>
      </c>
      <c r="C2790" s="2" t="s">
        <v>51</v>
      </c>
      <c r="D2790" s="2" t="s">
        <v>52</v>
      </c>
      <c r="E2790" s="5" t="s">
        <v>19</v>
      </c>
      <c r="F2790" s="3" t="s">
        <v>20</v>
      </c>
      <c r="G2790" s="3" t="s">
        <v>76</v>
      </c>
      <c r="H2790" s="2" t="s">
        <v>56</v>
      </c>
      <c r="I2790" s="2" t="s">
        <v>6101</v>
      </c>
      <c r="J2790" s="3" t="str">
        <f>HYPERLINK("https://www.boe.es/gazeta/dias/1831/05/14/pdfs/GMD-1831-60.pdf#page=5","Abrir facsímil")</f>
        <v>Abrir facsímil</v>
      </c>
      <c r="K2790" s="3" t="s">
        <v>58</v>
      </c>
    </row>
    <row r="2791" spans="1:11" ht="42" customHeight="1">
      <c r="A2791" s="2" t="s">
        <v>6102</v>
      </c>
      <c r="B2791" s="2" t="s">
        <v>6102</v>
      </c>
      <c r="C2791" s="2" t="s">
        <v>32</v>
      </c>
      <c r="D2791" s="2" t="s">
        <v>33</v>
      </c>
      <c r="E2791" s="5" t="s">
        <v>471</v>
      </c>
      <c r="F2791" s="3" t="s">
        <v>472</v>
      </c>
      <c r="G2791" s="3" t="s">
        <v>62</v>
      </c>
      <c r="H2791" s="2" t="s">
        <v>56</v>
      </c>
      <c r="I2791" s="2" t="s">
        <v>6103</v>
      </c>
      <c r="J2791" s="3" t="str">
        <f>HYPERLINK("https://www.boe.es/gazeta/dias/1831/05/12/pdfs/GMD-1831-59.pdf#page=2","Abrir facsímil")</f>
        <v>Abrir facsímil</v>
      </c>
      <c r="K2791" s="3" t="s">
        <v>58</v>
      </c>
    </row>
    <row r="2792" spans="1:11" ht="42" customHeight="1">
      <c r="A2792" s="2" t="s">
        <v>6104</v>
      </c>
      <c r="B2792" s="2" t="s">
        <v>6104</v>
      </c>
      <c r="C2792" s="2" t="s">
        <v>32</v>
      </c>
      <c r="D2792" s="2" t="s">
        <v>33</v>
      </c>
      <c r="E2792" s="5" t="s">
        <v>19</v>
      </c>
      <c r="F2792" s="3" t="s">
        <v>20</v>
      </c>
      <c r="G2792" s="3" t="s">
        <v>62</v>
      </c>
      <c r="H2792" s="2" t="s">
        <v>56</v>
      </c>
      <c r="I2792" s="2" t="s">
        <v>6105</v>
      </c>
      <c r="J2792" s="3" t="str">
        <f>HYPERLINK("https://www.boe.es/gazeta/dias/1831/05/14/pdfs/GMD-1831-60.pdf#page=2","Abrir facsímil")</f>
        <v>Abrir facsímil</v>
      </c>
      <c r="K2792" s="3" t="s">
        <v>58</v>
      </c>
    </row>
    <row r="2793" spans="1:11" ht="42" customHeight="1">
      <c r="A2793" s="2" t="s">
        <v>6106</v>
      </c>
      <c r="B2793" s="2" t="s">
        <v>6106</v>
      </c>
      <c r="C2793" s="2" t="s">
        <v>51</v>
      </c>
      <c r="D2793" s="2" t="s">
        <v>52</v>
      </c>
      <c r="E2793" s="5" t="s">
        <v>738</v>
      </c>
      <c r="F2793" s="3" t="s">
        <v>739</v>
      </c>
      <c r="G2793" s="3" t="s">
        <v>21</v>
      </c>
      <c r="H2793" s="2" t="s">
        <v>56</v>
      </c>
      <c r="I2793" s="2" t="s">
        <v>6107</v>
      </c>
      <c r="J2793" s="3" t="str">
        <f>HYPERLINK("https://www.boe.es/gazeta/dias/1831/01/15/pdfs/GMD-1831-7.pdf#page=4","Abrir facsímil")</f>
        <v>Abrir facsímil</v>
      </c>
      <c r="K2793" s="3" t="s">
        <v>58</v>
      </c>
    </row>
    <row r="2794" spans="1:11" ht="42" customHeight="1">
      <c r="A2794" s="2" t="s">
        <v>6108</v>
      </c>
      <c r="B2794" s="2" t="s">
        <v>6108</v>
      </c>
      <c r="C2794" s="2" t="s">
        <v>32</v>
      </c>
      <c r="D2794" s="2" t="s">
        <v>33</v>
      </c>
      <c r="E2794" s="5" t="s">
        <v>3109</v>
      </c>
      <c r="F2794" s="3" t="s">
        <v>3110</v>
      </c>
      <c r="G2794" s="3" t="s">
        <v>55</v>
      </c>
      <c r="H2794" s="2" t="s">
        <v>56</v>
      </c>
      <c r="I2794" s="2" t="s">
        <v>6109</v>
      </c>
      <c r="J2794" s="3" t="str">
        <f>HYPERLINK("https://www.boe.es/gazeta/dias/1831/01/29/pdfs/GMD-1831-13.pdf#page=3","Abrir facsímil")</f>
        <v>Abrir facsímil</v>
      </c>
      <c r="K2794" s="3" t="s">
        <v>58</v>
      </c>
    </row>
    <row r="2795" spans="1:11" ht="42" customHeight="1">
      <c r="A2795" s="2" t="s">
        <v>6110</v>
      </c>
      <c r="B2795" s="2" t="s">
        <v>6111</v>
      </c>
      <c r="C2795" s="2" t="s">
        <v>32</v>
      </c>
      <c r="D2795" s="2" t="s">
        <v>33</v>
      </c>
      <c r="E2795" s="5" t="s">
        <v>2199</v>
      </c>
      <c r="F2795" s="3" t="s">
        <v>2200</v>
      </c>
      <c r="G2795" s="3" t="s">
        <v>21</v>
      </c>
      <c r="H2795" s="2" t="s">
        <v>56</v>
      </c>
      <c r="I2795" s="2" t="s">
        <v>6112</v>
      </c>
      <c r="J2795" s="3" t="str">
        <f>HYPERLINK("https://www.boe.es/gazeta/dias/1831/11/26/pdfs/GMD-1831-145.pdf#page=4","Abrir facsímil")</f>
        <v>Abrir facsímil</v>
      </c>
      <c r="K2795" s="3" t="s">
        <v>58</v>
      </c>
    </row>
    <row r="2796" spans="1:11" ht="42" customHeight="1">
      <c r="A2796" s="2" t="s">
        <v>6113</v>
      </c>
      <c r="B2796" s="2" t="s">
        <v>6114</v>
      </c>
      <c r="C2796" s="2" t="s">
        <v>17</v>
      </c>
      <c r="D2796" s="2" t="s">
        <v>18</v>
      </c>
      <c r="E2796" s="5" t="s">
        <v>725</v>
      </c>
      <c r="F2796" s="3" t="s">
        <v>726</v>
      </c>
      <c r="G2796" s="3" t="s">
        <v>131</v>
      </c>
      <c r="H2796" s="2" t="s">
        <v>56</v>
      </c>
      <c r="I2796" s="2" t="s">
        <v>6115</v>
      </c>
      <c r="J2796" s="3" t="str">
        <f>HYPERLINK("https://www.boe.es/gazeta/dias/1831/07/30/pdfs/GMD-1831-93.pdf#page=6","Abrir facsímil")</f>
        <v>Abrir facsímil</v>
      </c>
      <c r="K2796" s="3" t="s">
        <v>58</v>
      </c>
    </row>
    <row r="2797" spans="1:11" ht="42" customHeight="1">
      <c r="A2797" s="2" t="s">
        <v>6116</v>
      </c>
      <c r="B2797" s="2" t="s">
        <v>6117</v>
      </c>
      <c r="C2797" s="2" t="s">
        <v>17</v>
      </c>
      <c r="D2797" s="2" t="s">
        <v>18</v>
      </c>
      <c r="E2797" s="5" t="s">
        <v>374</v>
      </c>
      <c r="F2797" s="3" t="s">
        <v>375</v>
      </c>
      <c r="G2797" s="3" t="s">
        <v>131</v>
      </c>
      <c r="H2797" s="2" t="s">
        <v>56</v>
      </c>
      <c r="I2797" s="2" t="s">
        <v>6118</v>
      </c>
      <c r="J2797" s="3" t="str">
        <f>HYPERLINK("https://www.boe.es/gazeta/dias/1831/10/11/pdfs/GMD-1831-125.pdf#page=6","Abrir facsímil")</f>
        <v>Abrir facsímil</v>
      </c>
      <c r="K2797" s="3" t="s">
        <v>58</v>
      </c>
    </row>
    <row r="2798" spans="1:11" ht="42" customHeight="1">
      <c r="A2798" s="2" t="s">
        <v>6119</v>
      </c>
      <c r="B2798" s="2" t="s">
        <v>6120</v>
      </c>
      <c r="C2798" s="2" t="s">
        <v>17</v>
      </c>
      <c r="D2798" s="2" t="s">
        <v>18</v>
      </c>
      <c r="E2798" s="5" t="s">
        <v>374</v>
      </c>
      <c r="F2798" s="3" t="s">
        <v>375</v>
      </c>
      <c r="G2798" s="3" t="s">
        <v>131</v>
      </c>
      <c r="H2798" s="2" t="s">
        <v>56</v>
      </c>
      <c r="I2798" s="2" t="s">
        <v>6121</v>
      </c>
      <c r="J2798" s="3" t="str">
        <f>HYPERLINK("https://www.boe.es/gazeta/dias/1831/10/11/pdfs/GMD-1831-125.pdf#page=6","Abrir facsímil")</f>
        <v>Abrir facsímil</v>
      </c>
      <c r="K2798" s="3" t="s">
        <v>58</v>
      </c>
    </row>
    <row r="2799" spans="1:11" ht="42" customHeight="1">
      <c r="A2799" s="2" t="s">
        <v>6122</v>
      </c>
      <c r="B2799" s="2" t="s">
        <v>6123</v>
      </c>
      <c r="C2799" s="2" t="s">
        <v>32</v>
      </c>
      <c r="D2799" s="2" t="s">
        <v>33</v>
      </c>
      <c r="E2799" s="5" t="s">
        <v>322</v>
      </c>
      <c r="F2799" s="3" t="s">
        <v>323</v>
      </c>
      <c r="G2799" s="3" t="s">
        <v>36</v>
      </c>
      <c r="H2799" s="2" t="s">
        <v>56</v>
      </c>
      <c r="I2799" s="2" t="s">
        <v>6124</v>
      </c>
      <c r="J2799" s="3" t="str">
        <f>HYPERLINK("https://www.boe.es/gazeta/dias/1831/07/16/pdfs/GMD-1831-87.pdf#page=1","Abrir facsímil")</f>
        <v>Abrir facsímil</v>
      </c>
      <c r="K2799" s="3" t="s">
        <v>58</v>
      </c>
    </row>
    <row r="2800" spans="1:11" ht="42" customHeight="1">
      <c r="A2800" s="2" t="s">
        <v>6125</v>
      </c>
      <c r="B2800" s="2" t="s">
        <v>6125</v>
      </c>
      <c r="C2800" s="2" t="s">
        <v>32</v>
      </c>
      <c r="D2800" s="2" t="s">
        <v>33</v>
      </c>
      <c r="E2800" s="5" t="s">
        <v>361</v>
      </c>
      <c r="F2800" s="3" t="s">
        <v>362</v>
      </c>
      <c r="G2800" s="3" t="s">
        <v>76</v>
      </c>
      <c r="H2800" s="2" t="s">
        <v>56</v>
      </c>
      <c r="I2800" s="2" t="s">
        <v>6126</v>
      </c>
      <c r="J2800" s="3" t="str">
        <f>HYPERLINK("https://www.boe.es/gazeta/dias/1831/06/18/pdfs/GMD-1831-75.pdf#page=5","Abrir facsímil")</f>
        <v>Abrir facsímil</v>
      </c>
      <c r="K2800" s="3" t="s">
        <v>58</v>
      </c>
    </row>
    <row r="2801" spans="1:11" ht="42" customHeight="1">
      <c r="A2801" s="2" t="s">
        <v>6127</v>
      </c>
      <c r="B2801" s="2" t="s">
        <v>6127</v>
      </c>
      <c r="C2801" s="2" t="s">
        <v>32</v>
      </c>
      <c r="D2801" s="2" t="s">
        <v>33</v>
      </c>
      <c r="E2801" s="5" t="s">
        <v>292</v>
      </c>
      <c r="F2801" s="3" t="s">
        <v>293</v>
      </c>
      <c r="G2801" s="3" t="s">
        <v>36</v>
      </c>
      <c r="H2801" s="2" t="s">
        <v>56</v>
      </c>
      <c r="I2801" s="2" t="s">
        <v>6128</v>
      </c>
      <c r="J2801" s="3" t="str">
        <f>HYPERLINK("https://www.boe.es/gazeta/dias/1831/04/07/pdfs/GMD-1831-44.pdf#page=1","Abrir facsímil")</f>
        <v>Abrir facsímil</v>
      </c>
      <c r="K2801" s="3" t="s">
        <v>58</v>
      </c>
    </row>
    <row r="2802" spans="1:11" ht="42" customHeight="1">
      <c r="A2802" s="2" t="s">
        <v>6127</v>
      </c>
      <c r="B2802" s="2" t="s">
        <v>6127</v>
      </c>
      <c r="C2802" s="2" t="s">
        <v>32</v>
      </c>
      <c r="D2802" s="2" t="s">
        <v>33</v>
      </c>
      <c r="E2802" s="5" t="s">
        <v>875</v>
      </c>
      <c r="F2802" s="3" t="s">
        <v>876</v>
      </c>
      <c r="G2802" s="3" t="s">
        <v>36</v>
      </c>
      <c r="H2802" s="2" t="s">
        <v>56</v>
      </c>
      <c r="I2802" s="2" t="s">
        <v>6129</v>
      </c>
      <c r="J2802" s="3" t="str">
        <f>HYPERLINK("https://www.boe.es/gazeta/dias/1831/10/25/pdfs/GMD-1831-131.pdf#page=1","Abrir facsímil")</f>
        <v>Abrir facsímil</v>
      </c>
      <c r="K2802" s="3" t="s">
        <v>58</v>
      </c>
    </row>
    <row r="2803" spans="1:11" ht="42" customHeight="1">
      <c r="A2803" s="2" t="s">
        <v>6130</v>
      </c>
      <c r="B2803" s="2" t="s">
        <v>6130</v>
      </c>
      <c r="C2803" s="2" t="s">
        <v>32</v>
      </c>
      <c r="D2803" s="2" t="s">
        <v>33</v>
      </c>
      <c r="E2803" s="5" t="s">
        <v>53</v>
      </c>
      <c r="F2803" s="3" t="s">
        <v>54</v>
      </c>
      <c r="G2803" s="3" t="s">
        <v>62</v>
      </c>
      <c r="H2803" s="2" t="s">
        <v>56</v>
      </c>
      <c r="I2803" s="2" t="s">
        <v>6131</v>
      </c>
      <c r="J2803" s="3" t="str">
        <f>HYPERLINK("https://www.boe.es/gazeta/dias/1831/10/29/pdfs/GMD-1831-133.pdf#page=2","Abrir facsímil")</f>
        <v>Abrir facsímil</v>
      </c>
      <c r="K2803" s="3" t="s">
        <v>58</v>
      </c>
    </row>
    <row r="2804" spans="1:11" ht="42" customHeight="1">
      <c r="A2804" s="2" t="s">
        <v>6132</v>
      </c>
      <c r="B2804" s="2" t="s">
        <v>6132</v>
      </c>
      <c r="C2804" s="2" t="s">
        <v>32</v>
      </c>
      <c r="D2804" s="2" t="s">
        <v>33</v>
      </c>
      <c r="E2804" s="5" t="s">
        <v>113</v>
      </c>
      <c r="F2804" s="3" t="s">
        <v>114</v>
      </c>
      <c r="G2804" s="3" t="s">
        <v>21</v>
      </c>
      <c r="H2804" s="2" t="s">
        <v>56</v>
      </c>
      <c r="I2804" s="2" t="s">
        <v>6133</v>
      </c>
      <c r="J2804" s="3" t="str">
        <f>HYPERLINK("https://www.boe.es/gazeta/dias/1831/03/22/pdfs/GMD-1831-37.pdf#page=4","Abrir facsímil")</f>
        <v>Abrir facsímil</v>
      </c>
      <c r="K2804" s="3" t="s">
        <v>58</v>
      </c>
    </row>
    <row r="2805" spans="1:11" ht="42" customHeight="1">
      <c r="A2805" s="2" t="s">
        <v>6134</v>
      </c>
      <c r="B2805" s="2" t="s">
        <v>6134</v>
      </c>
      <c r="C2805" s="2" t="s">
        <v>67</v>
      </c>
      <c r="D2805" s="2" t="s">
        <v>18</v>
      </c>
      <c r="E2805" s="5" t="s">
        <v>369</v>
      </c>
      <c r="F2805" s="3" t="s">
        <v>370</v>
      </c>
      <c r="G2805" s="3" t="s">
        <v>21</v>
      </c>
      <c r="H2805" s="2" t="s">
        <v>56</v>
      </c>
      <c r="I2805" s="2" t="s">
        <v>6135</v>
      </c>
      <c r="J2805" s="3" t="str">
        <f>HYPERLINK("https://www.boe.es/gazeta/dias/1831/12/27/pdfs/GMD-1831-160.pdf#page=4","Abrir facsímil")</f>
        <v>Abrir facsímil</v>
      </c>
      <c r="K2805" s="3" t="s">
        <v>58</v>
      </c>
    </row>
    <row r="2806" spans="1:11" ht="42" customHeight="1">
      <c r="A2806" s="2" t="s">
        <v>6136</v>
      </c>
      <c r="B2806" s="2" t="s">
        <v>6137</v>
      </c>
      <c r="C2806" s="2" t="s">
        <v>81</v>
      </c>
      <c r="D2806" s="2" t="s">
        <v>18</v>
      </c>
      <c r="E2806" s="5" t="s">
        <v>420</v>
      </c>
      <c r="F2806" s="3" t="s">
        <v>421</v>
      </c>
      <c r="G2806" s="3" t="s">
        <v>131</v>
      </c>
      <c r="H2806" s="2" t="s">
        <v>56</v>
      </c>
      <c r="I2806" s="2" t="s">
        <v>6138</v>
      </c>
      <c r="J2806" s="3" t="str">
        <f>HYPERLINK("https://www.boe.es/gazeta/dias/1831/04/23/pdfs/GMD-1831-51.pdf#page=6","Abrir facsímil")</f>
        <v>Abrir facsímil</v>
      </c>
      <c r="K2806" s="3" t="s">
        <v>58</v>
      </c>
    </row>
    <row r="2807" spans="1:11" ht="42" customHeight="1">
      <c r="A2807" s="2" t="s">
        <v>6139</v>
      </c>
      <c r="B2807" s="2" t="s">
        <v>6139</v>
      </c>
      <c r="C2807" s="2" t="s">
        <v>32</v>
      </c>
      <c r="D2807" s="2" t="s">
        <v>33</v>
      </c>
      <c r="E2807" s="5" t="s">
        <v>88</v>
      </c>
      <c r="F2807" s="3" t="s">
        <v>89</v>
      </c>
      <c r="G2807" s="3" t="s">
        <v>55</v>
      </c>
      <c r="H2807" s="2" t="s">
        <v>56</v>
      </c>
      <c r="I2807" s="2" t="s">
        <v>6140</v>
      </c>
      <c r="J2807" s="3" t="str">
        <f>HYPERLINK("https://www.boe.es/gazeta/dias/1831/10/01/pdfs/GMD-1831-121.pdf#page=3","Abrir facsímil")</f>
        <v>Abrir facsímil</v>
      </c>
      <c r="K2807" s="3" t="s">
        <v>58</v>
      </c>
    </row>
    <row r="2808" spans="1:11" ht="42" customHeight="1">
      <c r="A2808" s="2" t="s">
        <v>6141</v>
      </c>
      <c r="B2808" s="2" t="s">
        <v>6141</v>
      </c>
      <c r="C2808" s="2" t="s">
        <v>32</v>
      </c>
      <c r="D2808" s="2" t="s">
        <v>33</v>
      </c>
      <c r="E2808" s="5" t="s">
        <v>60</v>
      </c>
      <c r="F2808" s="3" t="s">
        <v>61</v>
      </c>
      <c r="G2808" s="3" t="s">
        <v>55</v>
      </c>
      <c r="H2808" s="2" t="s">
        <v>56</v>
      </c>
      <c r="I2808" s="2" t="s">
        <v>6142</v>
      </c>
      <c r="J2808" s="3" t="str">
        <f>HYPERLINK("https://www.boe.es/gazeta/dias/1831/09/22/pdfs/GMD-1831-117.pdf#page=3","Abrir facsímil")</f>
        <v>Abrir facsímil</v>
      </c>
      <c r="K2808" s="3" t="s">
        <v>58</v>
      </c>
    </row>
    <row r="2809" spans="1:11" ht="42" customHeight="1">
      <c r="A2809" s="2" t="s">
        <v>6143</v>
      </c>
      <c r="B2809" s="2" t="s">
        <v>6143</v>
      </c>
      <c r="C2809" s="2" t="s">
        <v>32</v>
      </c>
      <c r="D2809" s="2" t="s">
        <v>33</v>
      </c>
      <c r="E2809" s="5" t="s">
        <v>1416</v>
      </c>
      <c r="F2809" s="3" t="s">
        <v>1417</v>
      </c>
      <c r="G2809" s="3" t="s">
        <v>36</v>
      </c>
      <c r="H2809" s="2" t="s">
        <v>56</v>
      </c>
      <c r="I2809" s="2" t="s">
        <v>6144</v>
      </c>
      <c r="J2809" s="3" t="str">
        <f>HYPERLINK("https://www.boe.es/gazeta/dias/1831/07/19/pdfs/GMD-1831-88.pdf#page=1","Abrir facsímil")</f>
        <v>Abrir facsímil</v>
      </c>
      <c r="K2809" s="3" t="s">
        <v>58</v>
      </c>
    </row>
    <row r="2810" spans="1:11" ht="42" customHeight="1">
      <c r="A2810" s="2" t="s">
        <v>6145</v>
      </c>
      <c r="B2810" s="2" t="s">
        <v>6145</v>
      </c>
      <c r="C2810" s="2" t="s">
        <v>17</v>
      </c>
      <c r="D2810" s="2" t="s">
        <v>18</v>
      </c>
      <c r="E2810" s="5" t="s">
        <v>875</v>
      </c>
      <c r="F2810" s="3" t="s">
        <v>876</v>
      </c>
      <c r="G2810" s="3" t="s">
        <v>36</v>
      </c>
      <c r="H2810" s="2" t="s">
        <v>56</v>
      </c>
      <c r="I2810" s="2" t="s">
        <v>6146</v>
      </c>
      <c r="J2810" s="3" t="str">
        <f>HYPERLINK("https://www.boe.es/gazeta/dias/1831/10/25/pdfs/GMD-1831-131.pdf#page=1","Abrir facsímil")</f>
        <v>Abrir facsímil</v>
      </c>
      <c r="K2810" s="3" t="s">
        <v>58</v>
      </c>
    </row>
    <row r="2811" spans="1:11" ht="42" customHeight="1">
      <c r="A2811" s="2" t="s">
        <v>6147</v>
      </c>
      <c r="B2811" s="2" t="s">
        <v>6148</v>
      </c>
      <c r="C2811" s="2" t="s">
        <v>81</v>
      </c>
      <c r="D2811" s="2" t="s">
        <v>18</v>
      </c>
      <c r="E2811" s="5" t="s">
        <v>46</v>
      </c>
      <c r="F2811" s="3" t="s">
        <v>47</v>
      </c>
      <c r="G2811" s="3" t="s">
        <v>21</v>
      </c>
      <c r="H2811" s="2" t="s">
        <v>56</v>
      </c>
      <c r="I2811" s="2" t="s">
        <v>6149</v>
      </c>
      <c r="J2811" s="3" t="str">
        <f>HYPERLINK("https://www.boe.es/gazeta/dias/1831/09/01/pdfs/GMD-1831-107.pdf#page=4","Abrir facsímil")</f>
        <v>Abrir facsímil</v>
      </c>
      <c r="K2811" s="3" t="s">
        <v>58</v>
      </c>
    </row>
    <row r="2812" spans="1:11" ht="42" customHeight="1">
      <c r="A2812" s="2" t="s">
        <v>6150</v>
      </c>
      <c r="B2812" s="2" t="s">
        <v>6151</v>
      </c>
      <c r="C2812" s="2" t="s">
        <v>32</v>
      </c>
      <c r="D2812" s="2" t="s">
        <v>33</v>
      </c>
      <c r="E2812" s="5" t="s">
        <v>190</v>
      </c>
      <c r="F2812" s="3" t="s">
        <v>191</v>
      </c>
      <c r="G2812" s="3" t="s">
        <v>55</v>
      </c>
      <c r="H2812" s="2" t="s">
        <v>56</v>
      </c>
      <c r="I2812" s="2" t="s">
        <v>6152</v>
      </c>
      <c r="J2812" s="3" t="str">
        <f>HYPERLINK("https://www.boe.es/gazeta/dias/1831/02/12/pdfs/GMD-1831-19.pdf#page=3","Abrir facsímil")</f>
        <v>Abrir facsímil</v>
      </c>
      <c r="K2812" s="3" t="s">
        <v>58</v>
      </c>
    </row>
    <row r="2813" spans="1:11" ht="42" customHeight="1">
      <c r="A2813" s="2" t="s">
        <v>6153</v>
      </c>
      <c r="B2813" s="2" t="s">
        <v>6153</v>
      </c>
      <c r="C2813" s="2" t="s">
        <v>32</v>
      </c>
      <c r="D2813" s="2" t="s">
        <v>33</v>
      </c>
      <c r="E2813" s="5" t="s">
        <v>526</v>
      </c>
      <c r="F2813" s="3" t="s">
        <v>527</v>
      </c>
      <c r="G2813" s="3" t="s">
        <v>55</v>
      </c>
      <c r="H2813" s="2" t="s">
        <v>56</v>
      </c>
      <c r="I2813" s="2" t="s">
        <v>6154</v>
      </c>
      <c r="J2813" s="3" t="str">
        <f>HYPERLINK("https://www.boe.es/gazeta/dias/1831/09/29/pdfs/GMD-1831-120.pdf#page=3","Abrir facsímil")</f>
        <v>Abrir facsímil</v>
      </c>
      <c r="K2813" s="3" t="s">
        <v>58</v>
      </c>
    </row>
    <row r="2814" spans="1:11" ht="42" customHeight="1">
      <c r="A2814" s="2" t="s">
        <v>6155</v>
      </c>
      <c r="B2814" s="2" t="s">
        <v>6156</v>
      </c>
      <c r="C2814" s="2" t="s">
        <v>67</v>
      </c>
      <c r="D2814" s="2" t="s">
        <v>18</v>
      </c>
      <c r="E2814" s="5" t="s">
        <v>374</v>
      </c>
      <c r="F2814" s="3" t="s">
        <v>375</v>
      </c>
      <c r="G2814" s="3" t="s">
        <v>131</v>
      </c>
      <c r="H2814" s="2" t="s">
        <v>56</v>
      </c>
      <c r="I2814" s="2" t="s">
        <v>6157</v>
      </c>
      <c r="J2814" s="3" t="str">
        <f>HYPERLINK("https://www.boe.es/gazeta/dias/1831/10/11/pdfs/GMD-1831-125.pdf#page=6","Abrir facsímil")</f>
        <v>Abrir facsímil</v>
      </c>
      <c r="K2814" s="3" t="s">
        <v>58</v>
      </c>
    </row>
    <row r="2815" spans="1:11" ht="42" customHeight="1">
      <c r="A2815" s="2" t="s">
        <v>6158</v>
      </c>
      <c r="B2815" s="2" t="s">
        <v>6158</v>
      </c>
      <c r="C2815" s="2" t="s">
        <v>51</v>
      </c>
      <c r="D2815" s="2" t="s">
        <v>52</v>
      </c>
      <c r="E2815" s="5" t="s">
        <v>1230</v>
      </c>
      <c r="F2815" s="3" t="s">
        <v>1231</v>
      </c>
      <c r="G2815" s="3" t="s">
        <v>21</v>
      </c>
      <c r="H2815" s="2" t="s">
        <v>56</v>
      </c>
      <c r="I2815" s="2" t="s">
        <v>6159</v>
      </c>
      <c r="J2815" s="3" t="str">
        <f>HYPERLINK("https://www.boe.es/gazeta/dias/1831/11/10/pdfs/GMD-1831-138.pdf#page=4","Abrir facsímil")</f>
        <v>Abrir facsímil</v>
      </c>
      <c r="K2815" s="3" t="s">
        <v>58</v>
      </c>
    </row>
    <row r="2816" spans="1:11" ht="42" customHeight="1">
      <c r="A2816" s="2" t="s">
        <v>6160</v>
      </c>
      <c r="B2816" s="2" t="s">
        <v>6161</v>
      </c>
      <c r="C2816" s="2" t="s">
        <v>17</v>
      </c>
      <c r="D2816" s="2" t="s">
        <v>18</v>
      </c>
      <c r="E2816" s="5" t="s">
        <v>1230</v>
      </c>
      <c r="F2816" s="3" t="s">
        <v>1231</v>
      </c>
      <c r="G2816" s="3" t="s">
        <v>21</v>
      </c>
      <c r="H2816" s="2" t="s">
        <v>56</v>
      </c>
      <c r="I2816" s="2" t="s">
        <v>6162</v>
      </c>
      <c r="J2816" s="3" t="str">
        <f>HYPERLINK("https://www.boe.es/gazeta/dias/1831/11/10/pdfs/GMD-1831-138.pdf#page=4","Abrir facsímil")</f>
        <v>Abrir facsímil</v>
      </c>
      <c r="K2816" s="3" t="s">
        <v>58</v>
      </c>
    </row>
    <row r="2817" spans="1:11" ht="42" customHeight="1">
      <c r="A2817" s="2" t="s">
        <v>6163</v>
      </c>
      <c r="B2817" s="2" t="s">
        <v>6164</v>
      </c>
      <c r="C2817" s="2" t="s">
        <v>81</v>
      </c>
      <c r="D2817" s="2" t="s">
        <v>18</v>
      </c>
      <c r="E2817" s="5" t="s">
        <v>1585</v>
      </c>
      <c r="F2817" s="3" t="s">
        <v>1586</v>
      </c>
      <c r="G2817" s="3" t="s">
        <v>21</v>
      </c>
      <c r="H2817" s="2" t="s">
        <v>22</v>
      </c>
      <c r="I2817" s="2" t="s">
        <v>6165</v>
      </c>
      <c r="J2817" s="3" t="str">
        <f>HYPERLINK("https://www.boe.es/gazeta/dias/1831/12/24/pdfs/GMD-1831-159.pdf#page=4","Abrir facsímil")</f>
        <v>Abrir facsímil</v>
      </c>
      <c r="K2817" s="3" t="s">
        <v>24</v>
      </c>
    </row>
    <row r="2818" spans="1:11" ht="42" customHeight="1">
      <c r="A2818" s="2" t="s">
        <v>6166</v>
      </c>
      <c r="B2818" s="2" t="s">
        <v>6166</v>
      </c>
      <c r="C2818" s="2" t="s">
        <v>32</v>
      </c>
      <c r="D2818" s="2" t="s">
        <v>33</v>
      </c>
      <c r="E2818" s="5" t="s">
        <v>2479</v>
      </c>
      <c r="F2818" s="3" t="s">
        <v>2480</v>
      </c>
      <c r="G2818" s="3" t="s">
        <v>62</v>
      </c>
      <c r="H2818" s="2" t="s">
        <v>56</v>
      </c>
      <c r="I2818" s="2" t="s">
        <v>6167</v>
      </c>
      <c r="J2818" s="3" t="str">
        <f>HYPERLINK("https://www.boe.es/gazeta/dias/1831/04/02/pdfs/GMD-1831-42.pdf#page=2","Abrir facsímil")</f>
        <v>Abrir facsímil</v>
      </c>
      <c r="K2818" s="3" t="s">
        <v>58</v>
      </c>
    </row>
    <row r="2819" spans="1:11" ht="42" customHeight="1">
      <c r="A2819" s="2" t="s">
        <v>6168</v>
      </c>
      <c r="B2819" s="2" t="s">
        <v>6169</v>
      </c>
      <c r="C2819" s="2" t="s">
        <v>17</v>
      </c>
      <c r="D2819" s="2" t="s">
        <v>18</v>
      </c>
      <c r="E2819" s="5" t="s">
        <v>593</v>
      </c>
      <c r="F2819" s="3" t="s">
        <v>594</v>
      </c>
      <c r="G2819" s="3" t="s">
        <v>131</v>
      </c>
      <c r="H2819" s="2" t="s">
        <v>56</v>
      </c>
      <c r="I2819" s="2" t="s">
        <v>6170</v>
      </c>
      <c r="J2819" s="3" t="str">
        <f>HYPERLINK("https://www.boe.es/gazeta/dias/1831/04/09/pdfs/GMD-1831-45.pdf#page=6","Abrir facsímil")</f>
        <v>Abrir facsímil</v>
      </c>
      <c r="K2819" s="3" t="s">
        <v>58</v>
      </c>
    </row>
    <row r="2820" spans="1:11" ht="42" customHeight="1">
      <c r="A2820" s="2" t="s">
        <v>6171</v>
      </c>
      <c r="B2820" s="2" t="s">
        <v>6172</v>
      </c>
      <c r="C2820" s="2" t="s">
        <v>81</v>
      </c>
      <c r="D2820" s="2" t="s">
        <v>18</v>
      </c>
      <c r="E2820" s="5" t="s">
        <v>593</v>
      </c>
      <c r="F2820" s="3" t="s">
        <v>594</v>
      </c>
      <c r="G2820" s="3" t="s">
        <v>250</v>
      </c>
      <c r="H2820" s="2" t="s">
        <v>56</v>
      </c>
      <c r="I2820" s="2" t="s">
        <v>6173</v>
      </c>
      <c r="J2820" s="3" t="str">
        <f>HYPERLINK("https://www.boe.es/gazeta/dias/1831/04/09/pdfs/GMD-1831-45.pdf#page=7","Abrir facsímil")</f>
        <v>Abrir facsímil</v>
      </c>
      <c r="K2820" s="3" t="s">
        <v>58</v>
      </c>
    </row>
    <row r="2821" spans="1:11" ht="42" customHeight="1">
      <c r="A2821" s="2" t="s">
        <v>6174</v>
      </c>
      <c r="B2821" s="2" t="s">
        <v>6175</v>
      </c>
      <c r="C2821" s="2" t="s">
        <v>157</v>
      </c>
      <c r="D2821" s="2" t="s">
        <v>18</v>
      </c>
      <c r="E2821" s="5" t="s">
        <v>1111</v>
      </c>
      <c r="F2821" s="3" t="s">
        <v>1112</v>
      </c>
      <c r="G2821" s="3" t="s">
        <v>21</v>
      </c>
      <c r="H2821" s="2" t="s">
        <v>22</v>
      </c>
      <c r="I2821" s="2" t="s">
        <v>6176</v>
      </c>
      <c r="J2821" s="3" t="str">
        <f>HYPERLINK("https://www.boe.es/gazeta/dias/1831/11/08/pdfs/GMD-1831-137.pdf#page=4","Abrir facsímil")</f>
        <v>Abrir facsímil</v>
      </c>
      <c r="K2821" s="3" t="s">
        <v>24</v>
      </c>
    </row>
    <row r="2822" spans="1:11" ht="42" customHeight="1">
      <c r="A2822" s="2" t="s">
        <v>6177</v>
      </c>
      <c r="B2822" s="2" t="s">
        <v>6178</v>
      </c>
      <c r="C2822" s="2" t="s">
        <v>157</v>
      </c>
      <c r="D2822" s="2" t="s">
        <v>18</v>
      </c>
      <c r="E2822" s="5" t="s">
        <v>1004</v>
      </c>
      <c r="F2822" s="3" t="s">
        <v>1005</v>
      </c>
      <c r="G2822" s="3" t="s">
        <v>1623</v>
      </c>
      <c r="H2822" s="2" t="s">
        <v>56</v>
      </c>
      <c r="I2822" s="2" t="s">
        <v>6179</v>
      </c>
      <c r="J2822" s="3" t="str">
        <f>HYPERLINK("https://www.boe.es/gazeta/dias/1831/02/05/pdfs/GMD-1831-16.pdf#page=4","Abrir facsímil")</f>
        <v>Abrir facsímil</v>
      </c>
      <c r="K2822" s="3" t="s">
        <v>58</v>
      </c>
    </row>
    <row r="2823" spans="1:11" ht="42" customHeight="1">
      <c r="A2823" s="2" t="s">
        <v>6180</v>
      </c>
      <c r="B2823" s="2" t="s">
        <v>6181</v>
      </c>
      <c r="C2823" s="2" t="s">
        <v>32</v>
      </c>
      <c r="D2823" s="2" t="s">
        <v>33</v>
      </c>
      <c r="E2823" s="5" t="s">
        <v>190</v>
      </c>
      <c r="F2823" s="3" t="s">
        <v>191</v>
      </c>
      <c r="G2823" s="3" t="s">
        <v>1059</v>
      </c>
      <c r="H2823" s="2" t="s">
        <v>56</v>
      </c>
      <c r="I2823" s="2" t="s">
        <v>6182</v>
      </c>
      <c r="J2823" s="3" t="str">
        <f>HYPERLINK("https://www.boe.es/gazeta/dias/1831/02/12/pdfs/GMD-1831-19.pdf#page=1","Abrir facsímil")</f>
        <v>Abrir facsímil</v>
      </c>
      <c r="K2823" s="3" t="s">
        <v>58</v>
      </c>
    </row>
    <row r="2824" spans="1:11" ht="42" customHeight="1">
      <c r="A2824" s="2" t="s">
        <v>6183</v>
      </c>
      <c r="B2824" s="2" t="s">
        <v>6184</v>
      </c>
      <c r="C2824" s="2" t="s">
        <v>32</v>
      </c>
      <c r="D2824" s="2" t="s">
        <v>33</v>
      </c>
      <c r="E2824" s="5" t="s">
        <v>391</v>
      </c>
      <c r="F2824" s="3" t="s">
        <v>392</v>
      </c>
      <c r="G2824" s="3" t="s">
        <v>21</v>
      </c>
      <c r="H2824" s="2" t="s">
        <v>56</v>
      </c>
      <c r="I2824" s="2" t="s">
        <v>6185</v>
      </c>
      <c r="J2824" s="3" t="str">
        <f>HYPERLINK("https://www.boe.es/gazeta/dias/1831/03/15/pdfs/GMD-1831-34.pdf#page=4","Abrir facsímil")</f>
        <v>Abrir facsímil</v>
      </c>
      <c r="K2824" s="3" t="s">
        <v>58</v>
      </c>
    </row>
    <row r="2825" spans="1:11" ht="42" customHeight="1">
      <c r="A2825" s="2" t="s">
        <v>6186</v>
      </c>
      <c r="B2825" s="2" t="s">
        <v>6186</v>
      </c>
      <c r="C2825" s="2" t="s">
        <v>32</v>
      </c>
      <c r="D2825" s="2" t="s">
        <v>33</v>
      </c>
      <c r="E2825" s="5" t="s">
        <v>563</v>
      </c>
      <c r="F2825" s="3" t="s">
        <v>564</v>
      </c>
      <c r="G2825" s="3" t="s">
        <v>62</v>
      </c>
      <c r="H2825" s="2" t="s">
        <v>56</v>
      </c>
      <c r="I2825" s="2" t="s">
        <v>6187</v>
      </c>
      <c r="J2825" s="3" t="str">
        <f>HYPERLINK("https://www.boe.es/gazeta/dias/1831/02/10/pdfs/GMD-1831-18.pdf#page=2","Abrir facsímil")</f>
        <v>Abrir facsímil</v>
      </c>
      <c r="K2825" s="3" t="s">
        <v>58</v>
      </c>
    </row>
    <row r="2826" spans="1:11" ht="42" customHeight="1">
      <c r="A2826" s="2" t="s">
        <v>6186</v>
      </c>
      <c r="B2826" s="2" t="s">
        <v>6186</v>
      </c>
      <c r="C2826" s="2" t="s">
        <v>40</v>
      </c>
      <c r="D2826" s="2" t="s">
        <v>18</v>
      </c>
      <c r="E2826" s="5" t="s">
        <v>490</v>
      </c>
      <c r="F2826" s="3" t="s">
        <v>491</v>
      </c>
      <c r="G2826" s="3" t="s">
        <v>62</v>
      </c>
      <c r="H2826" s="2" t="s">
        <v>56</v>
      </c>
      <c r="I2826" s="2" t="s">
        <v>6188</v>
      </c>
      <c r="J2826" s="3" t="str">
        <f>HYPERLINK("https://www.boe.es/gazeta/dias/1831/03/05/pdfs/GMD-1831-28.pdf#page=2","Abrir facsímil")</f>
        <v>Abrir facsímil</v>
      </c>
      <c r="K2826" s="3" t="s">
        <v>58</v>
      </c>
    </row>
    <row r="2827" spans="1:11" ht="42" customHeight="1">
      <c r="A2827" s="2" t="s">
        <v>6186</v>
      </c>
      <c r="B2827" s="2" t="s">
        <v>6186</v>
      </c>
      <c r="C2827" s="2" t="s">
        <v>32</v>
      </c>
      <c r="D2827" s="2" t="s">
        <v>33</v>
      </c>
      <c r="E2827" s="5" t="s">
        <v>113</v>
      </c>
      <c r="F2827" s="3" t="s">
        <v>114</v>
      </c>
      <c r="G2827" s="3" t="s">
        <v>21</v>
      </c>
      <c r="H2827" s="2" t="s">
        <v>56</v>
      </c>
      <c r="I2827" s="2" t="s">
        <v>6189</v>
      </c>
      <c r="J2827" s="3" t="str">
        <f>HYPERLINK("https://www.boe.es/gazeta/dias/1831/03/22/pdfs/GMD-1831-37.pdf#page=4","Abrir facsímil")</f>
        <v>Abrir facsímil</v>
      </c>
      <c r="K2827" s="3" t="s">
        <v>58</v>
      </c>
    </row>
    <row r="2828" spans="1:11" ht="42" customHeight="1">
      <c r="A2828" s="2" t="s">
        <v>6186</v>
      </c>
      <c r="B2828" s="2" t="s">
        <v>6186</v>
      </c>
      <c r="C2828" s="2" t="s">
        <v>32</v>
      </c>
      <c r="D2828" s="2" t="s">
        <v>33</v>
      </c>
      <c r="E2828" s="5" t="s">
        <v>214</v>
      </c>
      <c r="F2828" s="3" t="s">
        <v>215</v>
      </c>
      <c r="G2828" s="3" t="s">
        <v>55</v>
      </c>
      <c r="H2828" s="2" t="s">
        <v>56</v>
      </c>
      <c r="I2828" s="2" t="s">
        <v>6190</v>
      </c>
      <c r="J2828" s="3" t="str">
        <f>HYPERLINK("https://www.boe.es/gazeta/dias/1831/03/31/pdfs/GMD-1831-41.pdf#page=3","Abrir facsímil")</f>
        <v>Abrir facsímil</v>
      </c>
      <c r="K2828" s="3" t="s">
        <v>58</v>
      </c>
    </row>
    <row r="2829" spans="1:11" ht="42" customHeight="1">
      <c r="A2829" s="2" t="s">
        <v>6186</v>
      </c>
      <c r="B2829" s="2" t="s">
        <v>6186</v>
      </c>
      <c r="C2829" s="2" t="s">
        <v>32</v>
      </c>
      <c r="D2829" s="2" t="s">
        <v>33</v>
      </c>
      <c r="E2829" s="5" t="s">
        <v>1812</v>
      </c>
      <c r="F2829" s="3" t="s">
        <v>1813</v>
      </c>
      <c r="G2829" s="3" t="s">
        <v>55</v>
      </c>
      <c r="H2829" s="2" t="s">
        <v>56</v>
      </c>
      <c r="I2829" s="2" t="s">
        <v>6191</v>
      </c>
      <c r="J2829" s="3" t="str">
        <f>HYPERLINK("https://www.boe.es/gazeta/dias/1831/04/30/pdfs/GMD-1831-54.pdf#page=3","Abrir facsímil")</f>
        <v>Abrir facsímil</v>
      </c>
      <c r="K2829" s="3" t="s">
        <v>58</v>
      </c>
    </row>
    <row r="2830" spans="1:11" ht="42" customHeight="1">
      <c r="A2830" s="2" t="s">
        <v>6186</v>
      </c>
      <c r="B2830" s="2" t="s">
        <v>6186</v>
      </c>
      <c r="C2830" s="2" t="s">
        <v>32</v>
      </c>
      <c r="D2830" s="2" t="s">
        <v>33</v>
      </c>
      <c r="E2830" s="5" t="s">
        <v>643</v>
      </c>
      <c r="F2830" s="3" t="s">
        <v>644</v>
      </c>
      <c r="G2830" s="3" t="s">
        <v>55</v>
      </c>
      <c r="H2830" s="2" t="s">
        <v>56</v>
      </c>
      <c r="I2830" s="2" t="s">
        <v>6192</v>
      </c>
      <c r="J2830" s="3" t="str">
        <f>HYPERLINK("https://www.boe.es/gazeta/dias/1831/05/05/pdfs/GMD-1831-56.pdf#page=3","Abrir facsímil")</f>
        <v>Abrir facsímil</v>
      </c>
      <c r="K2830" s="3" t="s">
        <v>58</v>
      </c>
    </row>
    <row r="2831" spans="1:11" ht="42" customHeight="1">
      <c r="A2831" s="2" t="s">
        <v>6186</v>
      </c>
      <c r="B2831" s="2" t="s">
        <v>6186</v>
      </c>
      <c r="C2831" s="2" t="s">
        <v>40</v>
      </c>
      <c r="D2831" s="2" t="s">
        <v>18</v>
      </c>
      <c r="E2831" s="5" t="s">
        <v>937</v>
      </c>
      <c r="F2831" s="3" t="s">
        <v>938</v>
      </c>
      <c r="G2831" s="3" t="s">
        <v>36</v>
      </c>
      <c r="H2831" s="2" t="s">
        <v>56</v>
      </c>
      <c r="I2831" s="2" t="s">
        <v>6193</v>
      </c>
      <c r="J2831" s="3" t="str">
        <f>HYPERLINK("https://www.boe.es/gazeta/dias/1831/06/02/pdfs/GMD-1831-68.pdf#page=1","Abrir facsímil")</f>
        <v>Abrir facsímil</v>
      </c>
      <c r="K2831" s="3" t="s">
        <v>58</v>
      </c>
    </row>
    <row r="2832" spans="1:11" ht="42" customHeight="1">
      <c r="A2832" s="2" t="s">
        <v>6186</v>
      </c>
      <c r="B2832" s="2" t="s">
        <v>6186</v>
      </c>
      <c r="C2832" s="2" t="s">
        <v>32</v>
      </c>
      <c r="D2832" s="2" t="s">
        <v>33</v>
      </c>
      <c r="E2832" s="5" t="s">
        <v>158</v>
      </c>
      <c r="F2832" s="3" t="s">
        <v>159</v>
      </c>
      <c r="G2832" s="3" t="s">
        <v>21</v>
      </c>
      <c r="H2832" s="2" t="s">
        <v>56</v>
      </c>
      <c r="I2832" s="2" t="s">
        <v>6194</v>
      </c>
      <c r="J2832" s="3" t="str">
        <f>HYPERLINK("https://www.boe.es/gazeta/dias/1831/08/27/pdfs/GMD-1831-105.pdf#page=4","Abrir facsímil")</f>
        <v>Abrir facsímil</v>
      </c>
      <c r="K2832" s="3" t="s">
        <v>58</v>
      </c>
    </row>
    <row r="2833" spans="1:11" ht="42" customHeight="1">
      <c r="A2833" s="2" t="s">
        <v>6186</v>
      </c>
      <c r="B2833" s="2" t="s">
        <v>6186</v>
      </c>
      <c r="C2833" s="2" t="s">
        <v>32</v>
      </c>
      <c r="D2833" s="2" t="s">
        <v>33</v>
      </c>
      <c r="E2833" s="5" t="s">
        <v>547</v>
      </c>
      <c r="F2833" s="3" t="s">
        <v>548</v>
      </c>
      <c r="G2833" s="3" t="s">
        <v>62</v>
      </c>
      <c r="H2833" s="2" t="s">
        <v>56</v>
      </c>
      <c r="I2833" s="2" t="s">
        <v>6195</v>
      </c>
      <c r="J2833" s="3" t="str">
        <f>HYPERLINK("https://www.boe.es/gazeta/dias/1831/08/30/pdfs/GMD-1831-106.pdf#page=2","Abrir facsímil")</f>
        <v>Abrir facsímil</v>
      </c>
      <c r="K2833" s="3" t="s">
        <v>58</v>
      </c>
    </row>
    <row r="2834" spans="1:11" ht="42" customHeight="1">
      <c r="A2834" s="2" t="s">
        <v>6186</v>
      </c>
      <c r="B2834" s="2" t="s">
        <v>6186</v>
      </c>
      <c r="C2834" s="2" t="s">
        <v>17</v>
      </c>
      <c r="D2834" s="2" t="s">
        <v>18</v>
      </c>
      <c r="E2834" s="5" t="s">
        <v>1763</v>
      </c>
      <c r="F2834" s="3" t="s">
        <v>1764</v>
      </c>
      <c r="G2834" s="3" t="s">
        <v>2637</v>
      </c>
      <c r="H2834" s="2" t="s">
        <v>56</v>
      </c>
      <c r="I2834" s="2" t="s">
        <v>6196</v>
      </c>
      <c r="J2834" s="3" t="str">
        <f>HYPERLINK("https://www.boe.es/gazeta/dias/1831/09/06/pdfs/GMD-1831-110.pdf#page=2","Abrir facsímil")</f>
        <v>Abrir facsímil</v>
      </c>
      <c r="K2834" s="3" t="s">
        <v>58</v>
      </c>
    </row>
    <row r="2835" spans="1:11" ht="42" customHeight="1">
      <c r="A2835" s="2" t="s">
        <v>6186</v>
      </c>
      <c r="B2835" s="2" t="s">
        <v>6186</v>
      </c>
      <c r="C2835" s="2" t="s">
        <v>17</v>
      </c>
      <c r="D2835" s="2" t="s">
        <v>18</v>
      </c>
      <c r="E2835" s="5" t="s">
        <v>85</v>
      </c>
      <c r="F2835" s="3" t="s">
        <v>86</v>
      </c>
      <c r="G2835" s="3" t="s">
        <v>62</v>
      </c>
      <c r="H2835" s="2" t="s">
        <v>56</v>
      </c>
      <c r="I2835" s="2" t="s">
        <v>6197</v>
      </c>
      <c r="J2835" s="3" t="str">
        <f>HYPERLINK("https://www.boe.es/gazeta/dias/1831/09/20/pdfs/GMD-1831-116.pdf#page=2","Abrir facsímil")</f>
        <v>Abrir facsímil</v>
      </c>
      <c r="K2835" s="3" t="s">
        <v>58</v>
      </c>
    </row>
    <row r="2836" spans="1:11" ht="42" customHeight="1">
      <c r="A2836" s="2" t="s">
        <v>6186</v>
      </c>
      <c r="B2836" s="2" t="s">
        <v>6186</v>
      </c>
      <c r="C2836" s="2" t="s">
        <v>32</v>
      </c>
      <c r="D2836" s="2" t="s">
        <v>33</v>
      </c>
      <c r="E2836" s="5" t="s">
        <v>186</v>
      </c>
      <c r="F2836" s="3" t="s">
        <v>187</v>
      </c>
      <c r="G2836" s="3" t="s">
        <v>21</v>
      </c>
      <c r="H2836" s="2" t="s">
        <v>56</v>
      </c>
      <c r="I2836" s="2" t="s">
        <v>6198</v>
      </c>
      <c r="J2836" s="3" t="str">
        <f>HYPERLINK("https://www.boe.es/gazeta/dias/1831/10/08/pdfs/GMD-1831-124.pdf#page=4","Abrir facsímil")</f>
        <v>Abrir facsímil</v>
      </c>
      <c r="K2836" s="3" t="s">
        <v>58</v>
      </c>
    </row>
    <row r="2837" spans="1:11" ht="42" customHeight="1">
      <c r="A2837" s="2" t="s">
        <v>6186</v>
      </c>
      <c r="B2837" s="2" t="s">
        <v>6186</v>
      </c>
      <c r="C2837" s="2" t="s">
        <v>40</v>
      </c>
      <c r="D2837" s="2" t="s">
        <v>18</v>
      </c>
      <c r="E2837" s="5" t="s">
        <v>342</v>
      </c>
      <c r="F2837" s="3" t="s">
        <v>343</v>
      </c>
      <c r="G2837" s="3" t="s">
        <v>21</v>
      </c>
      <c r="H2837" s="2" t="s">
        <v>56</v>
      </c>
      <c r="I2837" s="2" t="s">
        <v>6199</v>
      </c>
      <c r="J2837" s="3" t="str">
        <f>HYPERLINK("https://www.boe.es/gazeta/dias/1831/11/05/pdfs/GMD-1831-136.pdf#page=4","Abrir facsímil")</f>
        <v>Abrir facsímil</v>
      </c>
      <c r="K2837" s="3" t="s">
        <v>58</v>
      </c>
    </row>
    <row r="2838" spans="1:11" ht="42" customHeight="1">
      <c r="A2838" s="2" t="s">
        <v>6186</v>
      </c>
      <c r="B2838" s="2" t="s">
        <v>6186</v>
      </c>
      <c r="C2838" s="2" t="s">
        <v>32</v>
      </c>
      <c r="D2838" s="2" t="s">
        <v>33</v>
      </c>
      <c r="E2838" s="5" t="s">
        <v>1111</v>
      </c>
      <c r="F2838" s="3" t="s">
        <v>1112</v>
      </c>
      <c r="G2838" s="3" t="s">
        <v>55</v>
      </c>
      <c r="H2838" s="2" t="s">
        <v>56</v>
      </c>
      <c r="I2838" s="2" t="s">
        <v>6200</v>
      </c>
      <c r="J2838" s="3" t="str">
        <f>HYPERLINK("https://www.boe.es/gazeta/dias/1831/11/08/pdfs/GMD-1831-137.pdf#page=3","Abrir facsímil")</f>
        <v>Abrir facsímil</v>
      </c>
      <c r="K2838" s="3" t="s">
        <v>58</v>
      </c>
    </row>
    <row r="2839" spans="1:11" ht="42" customHeight="1">
      <c r="A2839" s="2" t="s">
        <v>6186</v>
      </c>
      <c r="B2839" s="2" t="s">
        <v>6186</v>
      </c>
      <c r="C2839" s="2" t="s">
        <v>32</v>
      </c>
      <c r="D2839" s="2" t="s">
        <v>33</v>
      </c>
      <c r="E2839" s="5" t="s">
        <v>729</v>
      </c>
      <c r="F2839" s="3" t="s">
        <v>730</v>
      </c>
      <c r="G2839" s="3" t="s">
        <v>21</v>
      </c>
      <c r="H2839" s="2" t="s">
        <v>56</v>
      </c>
      <c r="I2839" s="2" t="s">
        <v>6201</v>
      </c>
      <c r="J2839" s="3" t="str">
        <f>HYPERLINK("https://www.boe.es/gazeta/dias/1831/11/12/pdfs/GMD-1831-139.pdf#page=4","Abrir facsímil")</f>
        <v>Abrir facsímil</v>
      </c>
      <c r="K2839" s="3" t="s">
        <v>58</v>
      </c>
    </row>
    <row r="2840" spans="1:11" ht="42" customHeight="1">
      <c r="A2840" s="2" t="s">
        <v>6186</v>
      </c>
      <c r="B2840" s="2" t="s">
        <v>6186</v>
      </c>
      <c r="C2840" s="2" t="s">
        <v>51</v>
      </c>
      <c r="D2840" s="2" t="s">
        <v>52</v>
      </c>
      <c r="E2840" s="5" t="s">
        <v>578</v>
      </c>
      <c r="F2840" s="3" t="s">
        <v>579</v>
      </c>
      <c r="G2840" s="3" t="s">
        <v>55</v>
      </c>
      <c r="H2840" s="2" t="s">
        <v>56</v>
      </c>
      <c r="I2840" s="2" t="s">
        <v>6202</v>
      </c>
      <c r="J2840" s="3" t="str">
        <f>HYPERLINK("https://www.boe.es/gazeta/dias/1831/11/17/pdfs/GMD-1831-141.pdf#page=3","Abrir facsímil")</f>
        <v>Abrir facsímil</v>
      </c>
      <c r="K2840" s="3" t="s">
        <v>58</v>
      </c>
    </row>
    <row r="2841" spans="1:11" ht="42" customHeight="1">
      <c r="A2841" s="2" t="s">
        <v>6186</v>
      </c>
      <c r="B2841" s="2" t="s">
        <v>6186</v>
      </c>
      <c r="C2841" s="2" t="s">
        <v>32</v>
      </c>
      <c r="D2841" s="2" t="s">
        <v>33</v>
      </c>
      <c r="E2841" s="5" t="s">
        <v>578</v>
      </c>
      <c r="F2841" s="3" t="s">
        <v>579</v>
      </c>
      <c r="G2841" s="3" t="s">
        <v>21</v>
      </c>
      <c r="H2841" s="2" t="s">
        <v>56</v>
      </c>
      <c r="I2841" s="2" t="s">
        <v>6203</v>
      </c>
      <c r="J2841" s="3" t="str">
        <f>HYPERLINK("https://www.boe.es/gazeta/dias/1831/11/17/pdfs/GMD-1831-141.pdf#page=4","Abrir facsímil")</f>
        <v>Abrir facsímil</v>
      </c>
      <c r="K2841" s="3" t="s">
        <v>58</v>
      </c>
    </row>
    <row r="2842" spans="1:11" ht="42" customHeight="1">
      <c r="A2842" s="2" t="s">
        <v>6186</v>
      </c>
      <c r="B2842" s="2" t="s">
        <v>6186</v>
      </c>
      <c r="C2842" s="2" t="s">
        <v>32</v>
      </c>
      <c r="D2842" s="2" t="s">
        <v>33</v>
      </c>
      <c r="E2842" s="5" t="s">
        <v>903</v>
      </c>
      <c r="F2842" s="3" t="s">
        <v>904</v>
      </c>
      <c r="G2842" s="3" t="s">
        <v>55</v>
      </c>
      <c r="H2842" s="2" t="s">
        <v>56</v>
      </c>
      <c r="I2842" s="2" t="s">
        <v>6204</v>
      </c>
      <c r="J2842" s="3" t="str">
        <f>HYPERLINK("https://www.boe.es/gazeta/dias/1831/12/10/pdfs/GMD-1831-152.pdf#page=3","Abrir facsímil")</f>
        <v>Abrir facsímil</v>
      </c>
      <c r="K2842" s="3" t="s">
        <v>58</v>
      </c>
    </row>
    <row r="2843" spans="1:11" ht="42" customHeight="1">
      <c r="A2843" s="2" t="s">
        <v>6186</v>
      </c>
      <c r="B2843" s="2" t="s">
        <v>6186</v>
      </c>
      <c r="C2843" s="2" t="s">
        <v>32</v>
      </c>
      <c r="D2843" s="2" t="s">
        <v>33</v>
      </c>
      <c r="E2843" s="5" t="s">
        <v>568</v>
      </c>
      <c r="F2843" s="3" t="s">
        <v>569</v>
      </c>
      <c r="G2843" s="3" t="s">
        <v>55</v>
      </c>
      <c r="H2843" s="2" t="s">
        <v>56</v>
      </c>
      <c r="I2843" s="2" t="s">
        <v>6205</v>
      </c>
      <c r="J2843" s="3" t="str">
        <f>HYPERLINK("https://www.boe.es/gazeta/dias/1831/12/17/pdfs/GMD-1831-156.pdf#page=3","Abrir facsímil")</f>
        <v>Abrir facsímil</v>
      </c>
      <c r="K2843" s="3" t="s">
        <v>58</v>
      </c>
    </row>
    <row r="2844" spans="1:11" ht="42" customHeight="1">
      <c r="A2844" s="2" t="s">
        <v>6186</v>
      </c>
      <c r="B2844" s="2" t="s">
        <v>6186</v>
      </c>
      <c r="C2844" s="2" t="s">
        <v>32</v>
      </c>
      <c r="D2844" s="2" t="s">
        <v>33</v>
      </c>
      <c r="E2844" s="5" t="s">
        <v>1020</v>
      </c>
      <c r="F2844" s="3" t="s">
        <v>1021</v>
      </c>
      <c r="G2844" s="3" t="s">
        <v>62</v>
      </c>
      <c r="H2844" s="2" t="s">
        <v>56</v>
      </c>
      <c r="I2844" s="2" t="s">
        <v>6206</v>
      </c>
      <c r="J2844" s="3" t="str">
        <f>HYPERLINK("https://www.boe.es/gazeta/dias/1831/12/20/pdfs/GMD-1831-157.pdf#page=2","Abrir facsímil")</f>
        <v>Abrir facsímil</v>
      </c>
      <c r="K2844" s="3" t="s">
        <v>58</v>
      </c>
    </row>
    <row r="2845" spans="1:11" ht="42" customHeight="1">
      <c r="A2845" s="2" t="s">
        <v>6186</v>
      </c>
      <c r="B2845" s="2" t="s">
        <v>6186</v>
      </c>
      <c r="C2845" s="2" t="s">
        <v>32</v>
      </c>
      <c r="D2845" s="2" t="s">
        <v>33</v>
      </c>
      <c r="E2845" s="5" t="s">
        <v>1585</v>
      </c>
      <c r="F2845" s="3" t="s">
        <v>1586</v>
      </c>
      <c r="G2845" s="3" t="s">
        <v>62</v>
      </c>
      <c r="H2845" s="2" t="s">
        <v>56</v>
      </c>
      <c r="I2845" s="2" t="s">
        <v>6207</v>
      </c>
      <c r="J2845" s="3" t="str">
        <f>HYPERLINK("https://www.boe.es/gazeta/dias/1831/12/24/pdfs/GMD-1831-159.pdf#page=2","Abrir facsímil")</f>
        <v>Abrir facsímil</v>
      </c>
      <c r="K2845" s="3" t="s">
        <v>58</v>
      </c>
    </row>
    <row r="2846" spans="1:11" ht="42" customHeight="1">
      <c r="A2846" s="2" t="s">
        <v>6208</v>
      </c>
      <c r="B2846" s="2" t="s">
        <v>6208</v>
      </c>
      <c r="C2846" s="2" t="s">
        <v>32</v>
      </c>
      <c r="D2846" s="2" t="s">
        <v>33</v>
      </c>
      <c r="E2846" s="5" t="s">
        <v>1482</v>
      </c>
      <c r="F2846" s="3" t="s">
        <v>1483</v>
      </c>
      <c r="G2846" s="3" t="s">
        <v>36</v>
      </c>
      <c r="H2846" s="2" t="s">
        <v>56</v>
      </c>
      <c r="I2846" s="2" t="s">
        <v>6209</v>
      </c>
      <c r="J2846" s="3" t="str">
        <f>HYPERLINK("https://www.boe.es/gazeta/dias/1831/04/05/pdfs/GMD-1831-43.pdf#page=1","Abrir facsímil")</f>
        <v>Abrir facsímil</v>
      </c>
      <c r="K2846" s="3" t="s">
        <v>58</v>
      </c>
    </row>
    <row r="2847" spans="1:11" ht="42" customHeight="1">
      <c r="A2847" s="2" t="s">
        <v>6210</v>
      </c>
      <c r="B2847" s="2" t="s">
        <v>6211</v>
      </c>
      <c r="C2847" s="2" t="s">
        <v>32</v>
      </c>
      <c r="D2847" s="2" t="s">
        <v>33</v>
      </c>
      <c r="E2847" s="5" t="s">
        <v>88</v>
      </c>
      <c r="F2847" s="3" t="s">
        <v>89</v>
      </c>
      <c r="G2847" s="3" t="s">
        <v>131</v>
      </c>
      <c r="H2847" s="2" t="s">
        <v>56</v>
      </c>
      <c r="I2847" s="2" t="s">
        <v>6212</v>
      </c>
      <c r="J2847" s="3" t="str">
        <f>HYPERLINK("https://www.boe.es/gazeta/dias/1831/10/01/pdfs/GMD-1831-121.pdf#page=6","Abrir facsímil")</f>
        <v>Abrir facsímil</v>
      </c>
      <c r="K2847" s="3" t="s">
        <v>58</v>
      </c>
    </row>
    <row r="2848" spans="1:11" ht="42" customHeight="1">
      <c r="A2848" s="2" t="s">
        <v>6213</v>
      </c>
      <c r="B2848" s="2" t="s">
        <v>6214</v>
      </c>
      <c r="C2848" s="2" t="s">
        <v>67</v>
      </c>
      <c r="D2848" s="2" t="s">
        <v>18</v>
      </c>
      <c r="E2848" s="5" t="s">
        <v>34</v>
      </c>
      <c r="F2848" s="3" t="s">
        <v>35</v>
      </c>
      <c r="G2848" s="3" t="s">
        <v>131</v>
      </c>
      <c r="H2848" s="2" t="s">
        <v>56</v>
      </c>
      <c r="I2848" s="2" t="s">
        <v>6215</v>
      </c>
      <c r="J2848" s="3" t="str">
        <f>HYPERLINK("https://www.boe.es/gazeta/dias/1831/11/19/pdfs/GMD-1831-142.pdf#page=6","Abrir facsímil")</f>
        <v>Abrir facsímil</v>
      </c>
      <c r="K2848" s="3" t="s">
        <v>58</v>
      </c>
    </row>
    <row r="2849" spans="1:11" ht="42" customHeight="1">
      <c r="A2849" s="2" t="s">
        <v>6216</v>
      </c>
      <c r="B2849" s="2" t="s">
        <v>6217</v>
      </c>
      <c r="C2849" s="2" t="s">
        <v>32</v>
      </c>
      <c r="D2849" s="2" t="s">
        <v>33</v>
      </c>
      <c r="E2849" s="5" t="s">
        <v>297</v>
      </c>
      <c r="F2849" s="3" t="s">
        <v>298</v>
      </c>
      <c r="G2849" s="3" t="s">
        <v>299</v>
      </c>
      <c r="H2849" s="2" t="s">
        <v>56</v>
      </c>
      <c r="I2849" s="2" t="s">
        <v>6218</v>
      </c>
      <c r="J2849" s="3" t="str">
        <f>HYPERLINK("https://www.boe.es/gazeta/dias/1831/11/24/pdfs/GMD-1831-144.pdf#page=4","Abrir facsímil")</f>
        <v>Abrir facsímil</v>
      </c>
      <c r="K2849" s="3" t="s">
        <v>58</v>
      </c>
    </row>
    <row r="2850" spans="1:11" ht="42" customHeight="1">
      <c r="A2850" s="2" t="s">
        <v>6219</v>
      </c>
      <c r="B2850" s="2" t="s">
        <v>6219</v>
      </c>
      <c r="C2850" s="2" t="s">
        <v>32</v>
      </c>
      <c r="D2850" s="2" t="s">
        <v>33</v>
      </c>
      <c r="E2850" s="5" t="s">
        <v>91</v>
      </c>
      <c r="F2850" s="3" t="s">
        <v>92</v>
      </c>
      <c r="G2850" s="3" t="s">
        <v>21</v>
      </c>
      <c r="H2850" s="2" t="s">
        <v>56</v>
      </c>
      <c r="I2850" s="2" t="s">
        <v>6220</v>
      </c>
      <c r="J2850" s="3" t="str">
        <f>HYPERLINK("https://www.boe.es/gazeta/dias/1831/10/06/pdfs/GMD-1831-123.pdf#page=4","Abrir facsímil")</f>
        <v>Abrir facsímil</v>
      </c>
      <c r="K2850" s="3" t="s">
        <v>58</v>
      </c>
    </row>
    <row r="2851" spans="1:11" ht="42" customHeight="1">
      <c r="A2851" s="2" t="s">
        <v>6221</v>
      </c>
      <c r="B2851" s="2" t="s">
        <v>6222</v>
      </c>
      <c r="C2851" s="2" t="s">
        <v>51</v>
      </c>
      <c r="D2851" s="2" t="s">
        <v>52</v>
      </c>
      <c r="E2851" s="5" t="s">
        <v>795</v>
      </c>
      <c r="F2851" s="3" t="s">
        <v>796</v>
      </c>
      <c r="G2851" s="3" t="s">
        <v>55</v>
      </c>
      <c r="H2851" s="2" t="s">
        <v>56</v>
      </c>
      <c r="I2851" s="2" t="s">
        <v>6223</v>
      </c>
      <c r="J2851" s="3" t="str">
        <f>HYPERLINK("https://www.boe.es/gazeta/dias/1831/07/02/pdfs/GMD-1831-81.pdf#page=3","Abrir facsímil")</f>
        <v>Abrir facsímil</v>
      </c>
      <c r="K2851" s="3" t="s">
        <v>58</v>
      </c>
    </row>
    <row r="2852" spans="1:11" ht="42" customHeight="1">
      <c r="A2852" s="2" t="s">
        <v>6224</v>
      </c>
      <c r="B2852" s="2" t="s">
        <v>6224</v>
      </c>
      <c r="C2852" s="2" t="s">
        <v>32</v>
      </c>
      <c r="D2852" s="2" t="s">
        <v>33</v>
      </c>
      <c r="E2852" s="5" t="s">
        <v>88</v>
      </c>
      <c r="F2852" s="3" t="s">
        <v>89</v>
      </c>
      <c r="G2852" s="3" t="s">
        <v>55</v>
      </c>
      <c r="H2852" s="2" t="s">
        <v>56</v>
      </c>
      <c r="I2852" s="2" t="s">
        <v>6225</v>
      </c>
      <c r="J2852" s="3" t="str">
        <f>HYPERLINK("https://www.boe.es/gazeta/dias/1831/10/01/pdfs/GMD-1831-121.pdf#page=3","Abrir facsímil")</f>
        <v>Abrir facsímil</v>
      </c>
      <c r="K2852" s="3" t="s">
        <v>58</v>
      </c>
    </row>
    <row r="2853" spans="1:11" ht="42" customHeight="1">
      <c r="A2853" s="2" t="s">
        <v>6226</v>
      </c>
      <c r="B2853" s="2" t="s">
        <v>6226</v>
      </c>
      <c r="C2853" s="2" t="s">
        <v>40</v>
      </c>
      <c r="D2853" s="2" t="s">
        <v>18</v>
      </c>
      <c r="E2853" s="5" t="s">
        <v>913</v>
      </c>
      <c r="F2853" s="3" t="s">
        <v>914</v>
      </c>
      <c r="G2853" s="3" t="s">
        <v>62</v>
      </c>
      <c r="H2853" s="2" t="s">
        <v>56</v>
      </c>
      <c r="I2853" s="2" t="s">
        <v>6227</v>
      </c>
      <c r="J2853" s="3" t="str">
        <f>HYPERLINK("https://www.boe.es/gazeta/dias/1831/12/03/pdfs/GMD-1831-148.pdf#page=2","Abrir facsímil")</f>
        <v>Abrir facsímil</v>
      </c>
      <c r="K2853" s="3" t="s">
        <v>58</v>
      </c>
    </row>
    <row r="2854" spans="1:11" ht="42" customHeight="1">
      <c r="A2854" s="2" t="s">
        <v>6228</v>
      </c>
      <c r="B2854" s="2" t="s">
        <v>6228</v>
      </c>
      <c r="C2854" s="2" t="s">
        <v>32</v>
      </c>
      <c r="D2854" s="2" t="s">
        <v>33</v>
      </c>
      <c r="E2854" s="5" t="s">
        <v>72</v>
      </c>
      <c r="F2854" s="3" t="s">
        <v>73</v>
      </c>
      <c r="G2854" s="3" t="s">
        <v>21</v>
      </c>
      <c r="H2854" s="2" t="s">
        <v>56</v>
      </c>
      <c r="I2854" s="2" t="s">
        <v>6229</v>
      </c>
      <c r="J2854" s="3" t="str">
        <f>HYPERLINK("https://www.boe.es/gazeta/dias/1831/07/09/pdfs/GMD-1831-84.pdf#page=4","Abrir facsímil")</f>
        <v>Abrir facsímil</v>
      </c>
      <c r="K2854" s="3" t="s">
        <v>58</v>
      </c>
    </row>
    <row r="2855" spans="1:11" ht="42" customHeight="1">
      <c r="A2855" s="2" t="s">
        <v>6230</v>
      </c>
      <c r="B2855" s="2" t="s">
        <v>6230</v>
      </c>
      <c r="C2855" s="2" t="s">
        <v>67</v>
      </c>
      <c r="D2855" s="2" t="s">
        <v>18</v>
      </c>
      <c r="E2855" s="5" t="s">
        <v>186</v>
      </c>
      <c r="F2855" s="3" t="s">
        <v>187</v>
      </c>
      <c r="G2855" s="3" t="s">
        <v>76</v>
      </c>
      <c r="H2855" s="2" t="s">
        <v>56</v>
      </c>
      <c r="I2855" s="2" t="s">
        <v>6231</v>
      </c>
      <c r="J2855" s="3" t="str">
        <f>HYPERLINK("https://www.boe.es/gazeta/dias/1831/10/08/pdfs/GMD-1831-124.pdf#page=5","Abrir facsímil")</f>
        <v>Abrir facsímil</v>
      </c>
      <c r="K2855" s="3" t="s">
        <v>58</v>
      </c>
    </row>
    <row r="2856" spans="1:11" ht="42" customHeight="1">
      <c r="A2856" s="2" t="s">
        <v>6232</v>
      </c>
      <c r="B2856" s="2" t="s">
        <v>6232</v>
      </c>
      <c r="C2856" s="2" t="s">
        <v>32</v>
      </c>
      <c r="D2856" s="2" t="s">
        <v>33</v>
      </c>
      <c r="E2856" s="5" t="s">
        <v>140</v>
      </c>
      <c r="F2856" s="3" t="s">
        <v>141</v>
      </c>
      <c r="G2856" s="3" t="s">
        <v>250</v>
      </c>
      <c r="H2856" s="2" t="s">
        <v>56</v>
      </c>
      <c r="I2856" s="2" t="s">
        <v>6233</v>
      </c>
      <c r="J2856" s="3" t="str">
        <f>HYPERLINK("https://www.boe.es/gazeta/dias/1831/04/26/pdfs/GMD-1831-52.pdf#page=7","Abrir facsímil")</f>
        <v>Abrir facsímil</v>
      </c>
      <c r="K2856" s="3" t="s">
        <v>58</v>
      </c>
    </row>
    <row r="2857" spans="1:11" ht="42" customHeight="1">
      <c r="A2857" s="2" t="s">
        <v>6234</v>
      </c>
      <c r="B2857" s="2" t="s">
        <v>6234</v>
      </c>
      <c r="C2857" s="2" t="s">
        <v>32</v>
      </c>
      <c r="D2857" s="2" t="s">
        <v>33</v>
      </c>
      <c r="E2857" s="5" t="s">
        <v>420</v>
      </c>
      <c r="F2857" s="3" t="s">
        <v>421</v>
      </c>
      <c r="G2857" s="3" t="s">
        <v>431</v>
      </c>
      <c r="H2857" s="2" t="s">
        <v>56</v>
      </c>
      <c r="I2857" s="2" t="s">
        <v>6235</v>
      </c>
      <c r="J2857" s="3" t="str">
        <f>HYPERLINK("https://www.boe.es/gazeta/dias/1831/04/23/pdfs/GMD-1831-51.pdf#page=4","Abrir facsímil")</f>
        <v>Abrir facsímil</v>
      </c>
      <c r="K2857" s="3" t="s">
        <v>58</v>
      </c>
    </row>
    <row r="2858" spans="1:11" ht="42" customHeight="1">
      <c r="A2858" s="2" t="s">
        <v>6236</v>
      </c>
      <c r="B2858" s="2" t="s">
        <v>6236</v>
      </c>
      <c r="C2858" s="2" t="s">
        <v>655</v>
      </c>
      <c r="D2858" s="2" t="s">
        <v>18</v>
      </c>
      <c r="E2858" s="5" t="s">
        <v>334</v>
      </c>
      <c r="F2858" s="3" t="s">
        <v>335</v>
      </c>
      <c r="G2858" s="3" t="s">
        <v>55</v>
      </c>
      <c r="H2858" s="2" t="s">
        <v>56</v>
      </c>
      <c r="I2858" s="2" t="s">
        <v>6237</v>
      </c>
      <c r="J2858" s="3" t="str">
        <f>HYPERLINK("https://www.boe.es/gazeta/dias/1831/03/26/pdfs/GMD-1831-39.pdf#page=3","Abrir facsímil")</f>
        <v>Abrir facsímil</v>
      </c>
      <c r="K2858" s="3" t="s">
        <v>58</v>
      </c>
    </row>
    <row r="2859" spans="1:11" ht="42" customHeight="1">
      <c r="A2859" s="2" t="s">
        <v>6236</v>
      </c>
      <c r="B2859" s="2" t="s">
        <v>6236</v>
      </c>
      <c r="C2859" s="2" t="s">
        <v>32</v>
      </c>
      <c r="D2859" s="2" t="s">
        <v>33</v>
      </c>
      <c r="E2859" s="5" t="s">
        <v>841</v>
      </c>
      <c r="F2859" s="3" t="s">
        <v>842</v>
      </c>
      <c r="G2859" s="3" t="s">
        <v>62</v>
      </c>
      <c r="H2859" s="2" t="s">
        <v>56</v>
      </c>
      <c r="I2859" s="2" t="s">
        <v>6238</v>
      </c>
      <c r="J2859" s="3" t="str">
        <f>HYPERLINK("https://www.boe.es/gazeta/dias/1831/04/19/pdfs/GMD-1831-49.pdf#page=2","Abrir facsímil")</f>
        <v>Abrir facsímil</v>
      </c>
      <c r="K2859" s="3" t="s">
        <v>58</v>
      </c>
    </row>
    <row r="2860" spans="1:11" ht="42" customHeight="1">
      <c r="A2860" s="2" t="s">
        <v>6236</v>
      </c>
      <c r="B2860" s="2" t="s">
        <v>6236</v>
      </c>
      <c r="C2860" s="2" t="s">
        <v>17</v>
      </c>
      <c r="D2860" s="2" t="s">
        <v>18</v>
      </c>
      <c r="E2860" s="5" t="s">
        <v>875</v>
      </c>
      <c r="F2860" s="3" t="s">
        <v>876</v>
      </c>
      <c r="G2860" s="3" t="s">
        <v>1195</v>
      </c>
      <c r="H2860" s="2" t="s">
        <v>56</v>
      </c>
      <c r="I2860" s="2" t="s">
        <v>6239</v>
      </c>
      <c r="J2860" s="3" t="str">
        <f>HYPERLINK("https://www.boe.es/gazeta/dias/1831/10/25/pdfs/GMD-1831-131.pdf#page=2","Abrir facsímil")</f>
        <v>Abrir facsímil</v>
      </c>
      <c r="K2860" s="3" t="s">
        <v>58</v>
      </c>
    </row>
    <row r="2861" spans="1:11" ht="42" customHeight="1">
      <c r="A2861" s="2" t="s">
        <v>6236</v>
      </c>
      <c r="B2861" s="2" t="s">
        <v>6236</v>
      </c>
      <c r="C2861" s="2" t="s">
        <v>81</v>
      </c>
      <c r="D2861" s="2" t="s">
        <v>18</v>
      </c>
      <c r="E2861" s="5" t="s">
        <v>913</v>
      </c>
      <c r="F2861" s="3" t="s">
        <v>914</v>
      </c>
      <c r="G2861" s="3" t="s">
        <v>62</v>
      </c>
      <c r="H2861" s="2" t="s">
        <v>56</v>
      </c>
      <c r="I2861" s="2" t="s">
        <v>6240</v>
      </c>
      <c r="J2861" s="3" t="str">
        <f>HYPERLINK("https://www.boe.es/gazeta/dias/1831/12/03/pdfs/GMD-1831-148.pdf#page=2","Abrir facsímil")</f>
        <v>Abrir facsímil</v>
      </c>
      <c r="K2861" s="3" t="s">
        <v>58</v>
      </c>
    </row>
    <row r="2862" spans="1:11" ht="42" customHeight="1">
      <c r="A2862" s="2" t="s">
        <v>6241</v>
      </c>
      <c r="B2862" s="2" t="s">
        <v>6242</v>
      </c>
      <c r="C2862" s="2" t="s">
        <v>32</v>
      </c>
      <c r="D2862" s="2" t="s">
        <v>33</v>
      </c>
      <c r="E2862" s="5" t="s">
        <v>733</v>
      </c>
      <c r="F2862" s="3" t="s">
        <v>734</v>
      </c>
      <c r="G2862" s="3" t="s">
        <v>36</v>
      </c>
      <c r="H2862" s="2" t="s">
        <v>56</v>
      </c>
      <c r="I2862" s="2" t="s">
        <v>6243</v>
      </c>
      <c r="J2862" s="3" t="str">
        <f>HYPERLINK("https://www.boe.es/gazeta/dias/1831/05/26/pdfs/GMD-1831-65.pdf#page=1","Abrir facsímil")</f>
        <v>Abrir facsímil</v>
      </c>
      <c r="K2862" s="3" t="s">
        <v>58</v>
      </c>
    </row>
    <row r="2863" spans="1:11" ht="42" customHeight="1">
      <c r="A2863" s="2" t="s">
        <v>6244</v>
      </c>
      <c r="B2863" s="2" t="s">
        <v>6244</v>
      </c>
      <c r="C2863" s="2" t="s">
        <v>32</v>
      </c>
      <c r="D2863" s="2" t="s">
        <v>33</v>
      </c>
      <c r="E2863" s="5" t="s">
        <v>1100</v>
      </c>
      <c r="F2863" s="3" t="s">
        <v>1101</v>
      </c>
      <c r="G2863" s="3" t="s">
        <v>21</v>
      </c>
      <c r="H2863" s="2" t="s">
        <v>56</v>
      </c>
      <c r="I2863" s="2" t="s">
        <v>6245</v>
      </c>
      <c r="J2863" s="3" t="str">
        <f>HYPERLINK("https://www.boe.es/gazeta/dias/1831/02/03/pdfs/GMD-1831-15.pdf#page=4","Abrir facsímil")</f>
        <v>Abrir facsímil</v>
      </c>
      <c r="K2863" s="3" t="s">
        <v>58</v>
      </c>
    </row>
    <row r="2864" spans="1:11" ht="42" customHeight="1">
      <c r="A2864" s="2" t="s">
        <v>6244</v>
      </c>
      <c r="B2864" s="2" t="s">
        <v>6244</v>
      </c>
      <c r="C2864" s="2" t="s">
        <v>51</v>
      </c>
      <c r="D2864" s="2" t="s">
        <v>52</v>
      </c>
      <c r="E2864" s="5" t="s">
        <v>547</v>
      </c>
      <c r="F2864" s="3" t="s">
        <v>548</v>
      </c>
      <c r="G2864" s="3" t="s">
        <v>1990</v>
      </c>
      <c r="H2864" s="2" t="s">
        <v>56</v>
      </c>
      <c r="I2864" s="2" t="s">
        <v>6246</v>
      </c>
      <c r="J2864" s="3" t="str">
        <f>HYPERLINK("https://www.boe.es/gazeta/dias/1831/08/30/pdfs/GMD-1831-106.pdf#page=4","Abrir facsímil")</f>
        <v>Abrir facsímil</v>
      </c>
      <c r="K2864" s="3" t="s">
        <v>58</v>
      </c>
    </row>
    <row r="2865" spans="1:11" ht="42" customHeight="1">
      <c r="A2865" s="2" t="s">
        <v>6247</v>
      </c>
      <c r="B2865" s="2" t="s">
        <v>6248</v>
      </c>
      <c r="C2865" s="2" t="s">
        <v>17</v>
      </c>
      <c r="D2865" s="2" t="s">
        <v>18</v>
      </c>
      <c r="E2865" s="5" t="s">
        <v>593</v>
      </c>
      <c r="F2865" s="3" t="s">
        <v>594</v>
      </c>
      <c r="G2865" s="3" t="s">
        <v>131</v>
      </c>
      <c r="H2865" s="2" t="s">
        <v>56</v>
      </c>
      <c r="I2865" s="2" t="s">
        <v>6249</v>
      </c>
      <c r="J2865" s="3" t="str">
        <f>HYPERLINK("https://www.boe.es/gazeta/dias/1831/04/09/pdfs/GMD-1831-45.pdf#page=6","Abrir facsímil")</f>
        <v>Abrir facsímil</v>
      </c>
      <c r="K2865" s="3" t="s">
        <v>58</v>
      </c>
    </row>
    <row r="2866" spans="1:11" ht="42" customHeight="1">
      <c r="A2866" s="2" t="s">
        <v>6250</v>
      </c>
      <c r="B2866" s="2" t="s">
        <v>6250</v>
      </c>
      <c r="C2866" s="2" t="s">
        <v>17</v>
      </c>
      <c r="D2866" s="2" t="s">
        <v>18</v>
      </c>
      <c r="E2866" s="5" t="s">
        <v>151</v>
      </c>
      <c r="F2866" s="3" t="s">
        <v>152</v>
      </c>
      <c r="G2866" s="3" t="s">
        <v>153</v>
      </c>
      <c r="H2866" s="2" t="s">
        <v>56</v>
      </c>
      <c r="I2866" s="2" t="s">
        <v>6251</v>
      </c>
      <c r="J2866" s="3" t="str">
        <f>HYPERLINK("https://www.boe.es/gazeta/dias/1831/06/14/pdfs/GMD-1831-73.pdf#page=4","Abrir facsímil")</f>
        <v>Abrir facsímil</v>
      </c>
      <c r="K2866" s="3" t="s">
        <v>58</v>
      </c>
    </row>
    <row r="2867" spans="1:11" ht="42" customHeight="1">
      <c r="A2867" s="2" t="s">
        <v>6252</v>
      </c>
      <c r="B2867" s="2" t="s">
        <v>6252</v>
      </c>
      <c r="C2867" s="2" t="s">
        <v>32</v>
      </c>
      <c r="D2867" s="2" t="s">
        <v>33</v>
      </c>
      <c r="E2867" s="5" t="s">
        <v>3109</v>
      </c>
      <c r="F2867" s="3" t="s">
        <v>3110</v>
      </c>
      <c r="G2867" s="3" t="s">
        <v>55</v>
      </c>
      <c r="H2867" s="2" t="s">
        <v>56</v>
      </c>
      <c r="I2867" s="2" t="s">
        <v>6253</v>
      </c>
      <c r="J2867" s="3" t="str">
        <f>HYPERLINK("https://www.boe.es/gazeta/dias/1831/01/29/pdfs/GMD-1831-13.pdf#page=3","Abrir facsímil")</f>
        <v>Abrir facsímil</v>
      </c>
      <c r="K2867" s="3" t="s">
        <v>58</v>
      </c>
    </row>
    <row r="2868" spans="1:11" ht="42" customHeight="1">
      <c r="A2868" s="2" t="s">
        <v>6254</v>
      </c>
      <c r="B2868" s="2" t="s">
        <v>6254</v>
      </c>
      <c r="C2868" s="2" t="s">
        <v>67</v>
      </c>
      <c r="D2868" s="2" t="s">
        <v>18</v>
      </c>
      <c r="E2868" s="5" t="s">
        <v>756</v>
      </c>
      <c r="F2868" s="3" t="s">
        <v>757</v>
      </c>
      <c r="G2868" s="3" t="s">
        <v>36</v>
      </c>
      <c r="H2868" s="2" t="s">
        <v>56</v>
      </c>
      <c r="I2868" s="2" t="s">
        <v>6255</v>
      </c>
      <c r="J2868" s="3" t="str">
        <f>HYPERLINK("https://www.boe.es/gazeta/dias/1831/10/18/pdfs/GMD-1831-128.pdf#page=1","Abrir facsímil")</f>
        <v>Abrir facsímil</v>
      </c>
      <c r="K2868" s="3" t="s">
        <v>58</v>
      </c>
    </row>
    <row r="2869" spans="1:11" ht="42" customHeight="1">
      <c r="A2869" s="2" t="s">
        <v>6254</v>
      </c>
      <c r="B2869" s="2" t="s">
        <v>6254</v>
      </c>
      <c r="C2869" s="2" t="s">
        <v>40</v>
      </c>
      <c r="D2869" s="2" t="s">
        <v>18</v>
      </c>
      <c r="E2869" s="5" t="s">
        <v>254</v>
      </c>
      <c r="F2869" s="3" t="s">
        <v>255</v>
      </c>
      <c r="G2869" s="3" t="s">
        <v>36</v>
      </c>
      <c r="H2869" s="2" t="s">
        <v>56</v>
      </c>
      <c r="I2869" s="2" t="s">
        <v>6256</v>
      </c>
      <c r="J2869" s="3" t="str">
        <f>HYPERLINK("https://www.boe.es/gazeta/dias/1831/10/27/pdfs/GMD-1831-132.pdf#page=1","Abrir facsímil")</f>
        <v>Abrir facsímil</v>
      </c>
      <c r="K2869" s="3" t="s">
        <v>58</v>
      </c>
    </row>
    <row r="2870" spans="1:11" ht="42" customHeight="1">
      <c r="A2870" s="2" t="s">
        <v>6257</v>
      </c>
      <c r="B2870" s="2" t="s">
        <v>6257</v>
      </c>
      <c r="C2870" s="2" t="s">
        <v>17</v>
      </c>
      <c r="D2870" s="2" t="s">
        <v>18</v>
      </c>
      <c r="E2870" s="5" t="s">
        <v>288</v>
      </c>
      <c r="F2870" s="3" t="s">
        <v>289</v>
      </c>
      <c r="G2870" s="3" t="s">
        <v>36</v>
      </c>
      <c r="H2870" s="2" t="s">
        <v>56</v>
      </c>
      <c r="I2870" s="2" t="s">
        <v>6258</v>
      </c>
      <c r="J2870" s="3" t="str">
        <f>HYPERLINK("https://www.boe.es/gazeta/dias/1831/10/22/pdfs/GMD-1831-130.pdf#page=1","Abrir facsímil")</f>
        <v>Abrir facsímil</v>
      </c>
      <c r="K2870" s="3" t="s">
        <v>58</v>
      </c>
    </row>
    <row r="2871" spans="1:11" ht="42" customHeight="1">
      <c r="A2871" s="2" t="s">
        <v>6259</v>
      </c>
      <c r="B2871" s="2" t="s">
        <v>6259</v>
      </c>
      <c r="C2871" s="2" t="s">
        <v>32</v>
      </c>
      <c r="D2871" s="2" t="s">
        <v>244</v>
      </c>
      <c r="E2871" s="5" t="s">
        <v>281</v>
      </c>
      <c r="F2871" s="3" t="s">
        <v>4688</v>
      </c>
      <c r="G2871" s="3" t="s">
        <v>36</v>
      </c>
      <c r="H2871" s="2" t="s">
        <v>56</v>
      </c>
      <c r="I2871" s="2" t="s">
        <v>6260</v>
      </c>
      <c r="J2871" s="3" t="str">
        <f>HYPERLINK("https://www.boe.es/gazeta/dias/1831/03/08/pdfs/GMD-1831-30E.pdf#page=1","Abrir facsímil")</f>
        <v>Abrir facsímil</v>
      </c>
      <c r="K2871" s="3" t="s">
        <v>58</v>
      </c>
    </row>
    <row r="2872" spans="1:11" ht="42" customHeight="1">
      <c r="A2872" s="2" t="s">
        <v>6261</v>
      </c>
      <c r="B2872" s="2" t="s">
        <v>6262</v>
      </c>
      <c r="C2872" s="2" t="s">
        <v>17</v>
      </c>
      <c r="D2872" s="2" t="s">
        <v>18</v>
      </c>
      <c r="E2872" s="5" t="s">
        <v>374</v>
      </c>
      <c r="F2872" s="3" t="s">
        <v>375</v>
      </c>
      <c r="G2872" s="3" t="s">
        <v>131</v>
      </c>
      <c r="H2872" s="2" t="s">
        <v>56</v>
      </c>
      <c r="I2872" s="2" t="s">
        <v>6263</v>
      </c>
      <c r="J2872" s="3" t="str">
        <f>HYPERLINK("https://www.boe.es/gazeta/dias/1831/10/11/pdfs/GMD-1831-125.pdf#page=6","Abrir facsímil")</f>
        <v>Abrir facsímil</v>
      </c>
      <c r="K2872" s="3" t="s">
        <v>58</v>
      </c>
    </row>
    <row r="2873" spans="1:11" ht="42" customHeight="1">
      <c r="A2873" s="2" t="s">
        <v>6264</v>
      </c>
      <c r="B2873" s="2" t="s">
        <v>6265</v>
      </c>
      <c r="C2873" s="2" t="s">
        <v>17</v>
      </c>
      <c r="D2873" s="2" t="s">
        <v>18</v>
      </c>
      <c r="E2873" s="5" t="s">
        <v>374</v>
      </c>
      <c r="F2873" s="3" t="s">
        <v>375</v>
      </c>
      <c r="G2873" s="3" t="s">
        <v>131</v>
      </c>
      <c r="H2873" s="2" t="s">
        <v>56</v>
      </c>
      <c r="I2873" s="2" t="s">
        <v>6266</v>
      </c>
      <c r="J2873" s="3" t="str">
        <f>HYPERLINK("https://www.boe.es/gazeta/dias/1831/10/11/pdfs/GMD-1831-125.pdf#page=6","Abrir facsímil")</f>
        <v>Abrir facsímil</v>
      </c>
      <c r="K2873" s="3" t="s">
        <v>58</v>
      </c>
    </row>
    <row r="2874" spans="1:11" ht="42" customHeight="1">
      <c r="A2874" s="2" t="s">
        <v>6267</v>
      </c>
      <c r="B2874" s="2" t="s">
        <v>6267</v>
      </c>
      <c r="C2874" s="2" t="s">
        <v>32</v>
      </c>
      <c r="D2874" s="2" t="s">
        <v>33</v>
      </c>
      <c r="E2874" s="5" t="s">
        <v>1482</v>
      </c>
      <c r="F2874" s="3" t="s">
        <v>1483</v>
      </c>
      <c r="G2874" s="3" t="s">
        <v>36</v>
      </c>
      <c r="H2874" s="2" t="s">
        <v>56</v>
      </c>
      <c r="I2874" s="2" t="s">
        <v>6268</v>
      </c>
      <c r="J2874" s="3" t="str">
        <f>HYPERLINK("https://www.boe.es/gazeta/dias/1831/04/05/pdfs/GMD-1831-43.pdf#page=1","Abrir facsímil")</f>
        <v>Abrir facsímil</v>
      </c>
      <c r="K2874" s="3" t="s">
        <v>58</v>
      </c>
    </row>
    <row r="2875" spans="1:11" ht="42" customHeight="1">
      <c r="A2875" s="2" t="s">
        <v>6269</v>
      </c>
      <c r="B2875" s="2" t="s">
        <v>6269</v>
      </c>
      <c r="C2875" s="2" t="s">
        <v>32</v>
      </c>
      <c r="D2875" s="2" t="s">
        <v>33</v>
      </c>
      <c r="E2875" s="5" t="s">
        <v>276</v>
      </c>
      <c r="F2875" s="3" t="s">
        <v>277</v>
      </c>
      <c r="G2875" s="3" t="s">
        <v>36</v>
      </c>
      <c r="H2875" s="2" t="s">
        <v>56</v>
      </c>
      <c r="I2875" s="2" t="s">
        <v>6270</v>
      </c>
      <c r="J2875" s="3" t="str">
        <f>HYPERLINK("https://www.boe.es/gazeta/dias/1831/10/13/pdfs/GMD-1831-126.pdf#page=1","Abrir facsímil")</f>
        <v>Abrir facsímil</v>
      </c>
      <c r="K2875" s="3" t="s">
        <v>58</v>
      </c>
    </row>
    <row r="2876" spans="1:11" ht="42" customHeight="1">
      <c r="A2876" s="2" t="s">
        <v>6271</v>
      </c>
      <c r="B2876" s="2" t="s">
        <v>6271</v>
      </c>
      <c r="C2876" s="2" t="s">
        <v>32</v>
      </c>
      <c r="D2876" s="2" t="s">
        <v>33</v>
      </c>
      <c r="E2876" s="5" t="s">
        <v>1638</v>
      </c>
      <c r="F2876" s="3" t="s">
        <v>1639</v>
      </c>
      <c r="G2876" s="3" t="s">
        <v>36</v>
      </c>
      <c r="H2876" s="2" t="s">
        <v>56</v>
      </c>
      <c r="I2876" s="2" t="s">
        <v>6272</v>
      </c>
      <c r="J2876" s="3" t="str">
        <f>HYPERLINK("https://www.boe.es/gazeta/dias/1831/03/03/pdfs/GMD-1831-27.pdf#page=1","Abrir facsímil")</f>
        <v>Abrir facsímil</v>
      </c>
      <c r="K2876" s="3" t="s">
        <v>58</v>
      </c>
    </row>
    <row r="2877" spans="1:11" ht="42" customHeight="1">
      <c r="A2877" s="2" t="s">
        <v>6273</v>
      </c>
      <c r="B2877" s="2" t="s">
        <v>6273</v>
      </c>
      <c r="C2877" s="2" t="s">
        <v>32</v>
      </c>
      <c r="D2877" s="2" t="s">
        <v>33</v>
      </c>
      <c r="E2877" s="5" t="s">
        <v>493</v>
      </c>
      <c r="F2877" s="3" t="s">
        <v>494</v>
      </c>
      <c r="G2877" s="3" t="s">
        <v>55</v>
      </c>
      <c r="H2877" s="2" t="s">
        <v>56</v>
      </c>
      <c r="I2877" s="2" t="s">
        <v>6274</v>
      </c>
      <c r="J2877" s="3" t="str">
        <f>HYPERLINK("https://www.boe.es/gazeta/dias/1831/04/28/pdfs/GMD-1831-53.pdf#page=3","Abrir facsímil")</f>
        <v>Abrir facsímil</v>
      </c>
      <c r="K2877" s="3" t="s">
        <v>58</v>
      </c>
    </row>
    <row r="2878" spans="1:11" ht="42" customHeight="1">
      <c r="A2878" s="2" t="s">
        <v>6275</v>
      </c>
      <c r="B2878" s="2" t="s">
        <v>6276</v>
      </c>
      <c r="C2878" s="2" t="s">
        <v>32</v>
      </c>
      <c r="D2878" s="2" t="s">
        <v>33</v>
      </c>
      <c r="E2878" s="5" t="s">
        <v>764</v>
      </c>
      <c r="F2878" s="3" t="s">
        <v>765</v>
      </c>
      <c r="G2878" s="3" t="s">
        <v>21</v>
      </c>
      <c r="H2878" s="2" t="s">
        <v>56</v>
      </c>
      <c r="I2878" s="2" t="s">
        <v>6277</v>
      </c>
      <c r="J2878" s="3" t="str">
        <f>HYPERLINK("https://www.boe.es/gazeta/dias/1831/10/15/pdfs/GMD-1831-127.pdf#page=4","Abrir facsímil")</f>
        <v>Abrir facsímil</v>
      </c>
      <c r="K2878" s="3" t="s">
        <v>58</v>
      </c>
    </row>
    <row r="2879" spans="1:11" ht="42" customHeight="1">
      <c r="A2879" s="2" t="s">
        <v>6278</v>
      </c>
      <c r="B2879" s="2" t="s">
        <v>6278</v>
      </c>
      <c r="C2879" s="2" t="s">
        <v>32</v>
      </c>
      <c r="D2879" s="2" t="s">
        <v>33</v>
      </c>
      <c r="E2879" s="5" t="s">
        <v>522</v>
      </c>
      <c r="F2879" s="3" t="s">
        <v>523</v>
      </c>
      <c r="G2879" s="3" t="s">
        <v>55</v>
      </c>
      <c r="H2879" s="2" t="s">
        <v>56</v>
      </c>
      <c r="I2879" s="2" t="s">
        <v>6279</v>
      </c>
      <c r="J2879" s="3" t="str">
        <f>HYPERLINK("https://www.boe.es/gazeta/dias/1831/09/27/pdfs/GMD-1831-119.pdf#page=3","Abrir facsímil")</f>
        <v>Abrir facsímil</v>
      </c>
      <c r="K2879" s="3" t="s">
        <v>58</v>
      </c>
    </row>
    <row r="2880" spans="1:11" ht="42" customHeight="1">
      <c r="A2880" s="2" t="s">
        <v>6280</v>
      </c>
      <c r="B2880" s="2" t="s">
        <v>6281</v>
      </c>
      <c r="C2880" s="2" t="s">
        <v>32</v>
      </c>
      <c r="D2880" s="2" t="s">
        <v>33</v>
      </c>
      <c r="E2880" s="5" t="s">
        <v>322</v>
      </c>
      <c r="F2880" s="3" t="s">
        <v>323</v>
      </c>
      <c r="G2880" s="3" t="s">
        <v>21</v>
      </c>
      <c r="H2880" s="2" t="s">
        <v>56</v>
      </c>
      <c r="I2880" s="2" t="s">
        <v>6282</v>
      </c>
      <c r="J2880" s="3" t="str">
        <f>HYPERLINK("https://www.boe.es/gazeta/dias/1831/07/16/pdfs/GMD-1831-87.pdf#page=4","Abrir facsímil")</f>
        <v>Abrir facsímil</v>
      </c>
      <c r="K2880" s="3" t="s">
        <v>58</v>
      </c>
    </row>
    <row r="2881" spans="1:11" ht="42" customHeight="1">
      <c r="A2881" s="2" t="s">
        <v>6283</v>
      </c>
      <c r="B2881" s="2" t="s">
        <v>6284</v>
      </c>
      <c r="C2881" s="2" t="s">
        <v>67</v>
      </c>
      <c r="D2881" s="2" t="s">
        <v>18</v>
      </c>
      <c r="E2881" s="5" t="s">
        <v>435</v>
      </c>
      <c r="F2881" s="3" t="s">
        <v>436</v>
      </c>
      <c r="G2881" s="3" t="s">
        <v>21</v>
      </c>
      <c r="H2881" s="2" t="s">
        <v>56</v>
      </c>
      <c r="I2881" s="2" t="s">
        <v>6285</v>
      </c>
      <c r="J2881" s="3" t="str">
        <f>HYPERLINK("https://www.boe.es/gazeta/dias/1831/12/01/pdfs/GMD-1831-147.pdf#page=4","Abrir facsímil")</f>
        <v>Abrir facsímil</v>
      </c>
      <c r="K2881" s="3" t="s">
        <v>58</v>
      </c>
    </row>
    <row r="2882" spans="1:11" ht="42" customHeight="1">
      <c r="A2882" s="2" t="s">
        <v>6286</v>
      </c>
      <c r="B2882" s="2" t="s">
        <v>6286</v>
      </c>
      <c r="C2882" s="2" t="s">
        <v>32</v>
      </c>
      <c r="D2882" s="2" t="s">
        <v>33</v>
      </c>
      <c r="E2882" s="5" t="s">
        <v>417</v>
      </c>
      <c r="F2882" s="3" t="s">
        <v>418</v>
      </c>
      <c r="G2882" s="3" t="s">
        <v>62</v>
      </c>
      <c r="H2882" s="2" t="s">
        <v>56</v>
      </c>
      <c r="I2882" s="2" t="s">
        <v>6287</v>
      </c>
      <c r="J2882" s="3" t="str">
        <f>HYPERLINK("https://www.boe.es/gazeta/dias/1831/01/25/pdfs/GMD-1831-11.pdf#page=2","Abrir facsímil")</f>
        <v>Abrir facsímil</v>
      </c>
      <c r="K2882" s="3" t="s">
        <v>58</v>
      </c>
    </row>
    <row r="2883" spans="1:11" ht="42" customHeight="1">
      <c r="A2883" s="2" t="s">
        <v>6288</v>
      </c>
      <c r="B2883" s="2" t="s">
        <v>6289</v>
      </c>
      <c r="C2883" s="2" t="s">
        <v>51</v>
      </c>
      <c r="D2883" s="2" t="s">
        <v>52</v>
      </c>
      <c r="E2883" s="5" t="s">
        <v>374</v>
      </c>
      <c r="F2883" s="3" t="s">
        <v>375</v>
      </c>
      <c r="G2883" s="3" t="s">
        <v>76</v>
      </c>
      <c r="H2883" s="2" t="s">
        <v>22</v>
      </c>
      <c r="I2883" s="2" t="s">
        <v>6290</v>
      </c>
      <c r="J2883" s="3" t="str">
        <f>HYPERLINK("https://www.boe.es/gazeta/dias/1831/10/11/pdfs/GMD-1831-125.pdf#page=5","Abrir facsímil")</f>
        <v>Abrir facsímil</v>
      </c>
      <c r="K2883" s="3" t="s">
        <v>24</v>
      </c>
    </row>
    <row r="2884" spans="1:11" ht="42" customHeight="1">
      <c r="A2884" s="2" t="s">
        <v>6291</v>
      </c>
      <c r="B2884" s="2" t="s">
        <v>6292</v>
      </c>
      <c r="C2884" s="2" t="s">
        <v>32</v>
      </c>
      <c r="D2884" s="2" t="s">
        <v>33</v>
      </c>
      <c r="E2884" s="5" t="s">
        <v>782</v>
      </c>
      <c r="F2884" s="3" t="s">
        <v>783</v>
      </c>
      <c r="G2884" s="3" t="s">
        <v>250</v>
      </c>
      <c r="H2884" s="2" t="s">
        <v>56</v>
      </c>
      <c r="I2884" s="2" t="s">
        <v>6293</v>
      </c>
      <c r="J2884" s="3" t="str">
        <f>HYPERLINK("https://www.boe.es/gazeta/dias/1831/08/20/pdfs/GMD-1831-102.pdf#page=7","Abrir facsímil")</f>
        <v>Abrir facsímil</v>
      </c>
      <c r="K2884" s="3" t="s">
        <v>58</v>
      </c>
    </row>
    <row r="2885" spans="1:11" ht="42" customHeight="1">
      <c r="A2885" s="2" t="s">
        <v>6294</v>
      </c>
      <c r="B2885" s="2" t="s">
        <v>6294</v>
      </c>
      <c r="C2885" s="2" t="s">
        <v>32</v>
      </c>
      <c r="D2885" s="2" t="s">
        <v>33</v>
      </c>
      <c r="E2885" s="5" t="s">
        <v>91</v>
      </c>
      <c r="F2885" s="3" t="s">
        <v>92</v>
      </c>
      <c r="G2885" s="3" t="s">
        <v>36</v>
      </c>
      <c r="H2885" s="2" t="s">
        <v>56</v>
      </c>
      <c r="I2885" s="2" t="s">
        <v>6295</v>
      </c>
      <c r="J2885" s="3" t="str">
        <f>HYPERLINK("https://www.boe.es/gazeta/dias/1831/10/06/pdfs/GMD-1831-123.pdf#page=1","Abrir facsímil")</f>
        <v>Abrir facsímil</v>
      </c>
      <c r="K2885" s="3" t="s">
        <v>58</v>
      </c>
    </row>
    <row r="2886" spans="1:11" ht="42" customHeight="1">
      <c r="A2886" s="2" t="s">
        <v>6296</v>
      </c>
      <c r="B2886" s="2" t="s">
        <v>6296</v>
      </c>
      <c r="C2886" s="2" t="s">
        <v>32</v>
      </c>
      <c r="D2886" s="2" t="s">
        <v>33</v>
      </c>
      <c r="E2886" s="5" t="s">
        <v>1562</v>
      </c>
      <c r="F2886" s="3" t="s">
        <v>1563</v>
      </c>
      <c r="G2886" s="3" t="s">
        <v>55</v>
      </c>
      <c r="H2886" s="2" t="s">
        <v>56</v>
      </c>
      <c r="I2886" s="2" t="s">
        <v>6297</v>
      </c>
      <c r="J2886" s="3" t="str">
        <f>HYPERLINK("https://www.boe.es/gazeta/dias/1831/05/17/pdfs/GMD-1831-61.pdf#page=3","Abrir facsímil")</f>
        <v>Abrir facsímil</v>
      </c>
      <c r="K2886" s="3" t="s">
        <v>58</v>
      </c>
    </row>
    <row r="2887" spans="1:11" ht="42" customHeight="1">
      <c r="A2887" s="2" t="s">
        <v>6298</v>
      </c>
      <c r="B2887" s="2" t="s">
        <v>6298</v>
      </c>
      <c r="C2887" s="2" t="s">
        <v>32</v>
      </c>
      <c r="D2887" s="2" t="s">
        <v>33</v>
      </c>
      <c r="E2887" s="5" t="s">
        <v>467</v>
      </c>
      <c r="F2887" s="3" t="s">
        <v>468</v>
      </c>
      <c r="G2887" s="3" t="s">
        <v>36</v>
      </c>
      <c r="H2887" s="2" t="s">
        <v>56</v>
      </c>
      <c r="I2887" s="2" t="s">
        <v>6299</v>
      </c>
      <c r="J2887" s="3" t="str">
        <f>HYPERLINK("https://www.boe.es/gazeta/dias/1831/09/17/pdfs/GMD-1831-115.pdf#page=1","Abrir facsímil")</f>
        <v>Abrir facsímil</v>
      </c>
      <c r="K2887" s="3" t="s">
        <v>58</v>
      </c>
    </row>
    <row r="2888" spans="1:11" ht="42" customHeight="1">
      <c r="A2888" s="2" t="s">
        <v>6300</v>
      </c>
      <c r="B2888" s="2" t="s">
        <v>6301</v>
      </c>
      <c r="C2888" s="2" t="s">
        <v>32</v>
      </c>
      <c r="D2888" s="2" t="s">
        <v>33</v>
      </c>
      <c r="E2888" s="5" t="s">
        <v>969</v>
      </c>
      <c r="F2888" s="3" t="s">
        <v>970</v>
      </c>
      <c r="G2888" s="3" t="s">
        <v>21</v>
      </c>
      <c r="H2888" s="2" t="s">
        <v>56</v>
      </c>
      <c r="I2888" s="2" t="s">
        <v>6302</v>
      </c>
      <c r="J2888" s="3" t="str">
        <f>HYPERLINK("https://www.boe.es/gazeta/dias/1831/02/24/pdfs/GMD-1831-24.pdf#page=4","Abrir facsímil")</f>
        <v>Abrir facsímil</v>
      </c>
      <c r="K2888" s="3" t="s">
        <v>58</v>
      </c>
    </row>
    <row r="2889" spans="1:11" ht="42" customHeight="1">
      <c r="A2889" s="2" t="s">
        <v>6303</v>
      </c>
      <c r="B2889" s="2" t="s">
        <v>6304</v>
      </c>
      <c r="C2889" s="2" t="s">
        <v>157</v>
      </c>
      <c r="D2889" s="2" t="s">
        <v>18</v>
      </c>
      <c r="E2889" s="5" t="s">
        <v>334</v>
      </c>
      <c r="F2889" s="3" t="s">
        <v>335</v>
      </c>
      <c r="G2889" s="3" t="s">
        <v>21</v>
      </c>
      <c r="H2889" s="2" t="s">
        <v>56</v>
      </c>
      <c r="I2889" s="2" t="s">
        <v>6305</v>
      </c>
      <c r="J2889" s="3" t="str">
        <f>HYPERLINK("https://www.boe.es/gazeta/dias/1831/03/26/pdfs/GMD-1831-39.pdf#page=4","Abrir facsímil")</f>
        <v>Abrir facsímil</v>
      </c>
      <c r="K2889" s="3" t="s">
        <v>58</v>
      </c>
    </row>
    <row r="2890" spans="1:11" ht="42" customHeight="1">
      <c r="A2890" s="2" t="s">
        <v>6306</v>
      </c>
      <c r="B2890" s="2" t="s">
        <v>6307</v>
      </c>
      <c r="C2890" s="2" t="s">
        <v>32</v>
      </c>
      <c r="D2890" s="2" t="s">
        <v>33</v>
      </c>
      <c r="E2890" s="5" t="s">
        <v>3109</v>
      </c>
      <c r="F2890" s="3" t="s">
        <v>3110</v>
      </c>
      <c r="G2890" s="3" t="s">
        <v>55</v>
      </c>
      <c r="H2890" s="2" t="s">
        <v>56</v>
      </c>
      <c r="I2890" s="2" t="s">
        <v>6308</v>
      </c>
      <c r="J2890" s="3" t="str">
        <f>HYPERLINK("https://www.boe.es/gazeta/dias/1831/01/29/pdfs/GMD-1831-13.pdf#page=3","Abrir facsímil")</f>
        <v>Abrir facsímil</v>
      </c>
      <c r="K2890" s="3" t="s">
        <v>58</v>
      </c>
    </row>
    <row r="2891" spans="1:11" ht="42" customHeight="1">
      <c r="A2891" s="2" t="s">
        <v>6309</v>
      </c>
      <c r="B2891" s="2" t="s">
        <v>6309</v>
      </c>
      <c r="C2891" s="2" t="s">
        <v>32</v>
      </c>
      <c r="D2891" s="2" t="s">
        <v>33</v>
      </c>
      <c r="E2891" s="5" t="s">
        <v>1733</v>
      </c>
      <c r="F2891" s="3" t="s">
        <v>1734</v>
      </c>
      <c r="G2891" s="3" t="s">
        <v>36</v>
      </c>
      <c r="H2891" s="2" t="s">
        <v>56</v>
      </c>
      <c r="I2891" s="2" t="s">
        <v>6310</v>
      </c>
      <c r="J2891" s="3" t="str">
        <f>HYPERLINK("https://www.boe.es/gazeta/dias/1831/06/11/pdfs/GMD-1831-72.pdf#page=1","Abrir facsímil")</f>
        <v>Abrir facsímil</v>
      </c>
      <c r="K2891" s="3" t="s">
        <v>58</v>
      </c>
    </row>
    <row r="2892" spans="1:11" ht="42" customHeight="1">
      <c r="A2892" s="2" t="s">
        <v>6311</v>
      </c>
      <c r="B2892" s="2" t="s">
        <v>6311</v>
      </c>
      <c r="C2892" s="2" t="s">
        <v>32</v>
      </c>
      <c r="D2892" s="2" t="s">
        <v>33</v>
      </c>
      <c r="E2892" s="5" t="s">
        <v>471</v>
      </c>
      <c r="F2892" s="3" t="s">
        <v>472</v>
      </c>
      <c r="G2892" s="3" t="s">
        <v>62</v>
      </c>
      <c r="H2892" s="2" t="s">
        <v>56</v>
      </c>
      <c r="I2892" s="2" t="s">
        <v>6312</v>
      </c>
      <c r="J2892" s="3" t="str">
        <f>HYPERLINK("https://www.boe.es/gazeta/dias/1831/05/12/pdfs/GMD-1831-59.pdf#page=2","Abrir facsímil")</f>
        <v>Abrir facsímil</v>
      </c>
      <c r="K2892" s="3" t="s">
        <v>58</v>
      </c>
    </row>
    <row r="2893" spans="1:11" ht="42" customHeight="1">
      <c r="A2893" s="2" t="s">
        <v>6313</v>
      </c>
      <c r="B2893" s="2" t="s">
        <v>6313</v>
      </c>
      <c r="C2893" s="2" t="s">
        <v>32</v>
      </c>
      <c r="D2893" s="2" t="s">
        <v>33</v>
      </c>
      <c r="E2893" s="5" t="s">
        <v>1763</v>
      </c>
      <c r="F2893" s="3" t="s">
        <v>1764</v>
      </c>
      <c r="G2893" s="3" t="s">
        <v>36</v>
      </c>
      <c r="H2893" s="2" t="s">
        <v>56</v>
      </c>
      <c r="I2893" s="2" t="s">
        <v>6314</v>
      </c>
      <c r="J2893" s="3" t="str">
        <f>HYPERLINK("https://www.boe.es/gazeta/dias/1831/09/06/pdfs/GMD-1831-110.pdf#page=1","Abrir facsímil")</f>
        <v>Abrir facsímil</v>
      </c>
      <c r="K2893" s="3" t="s">
        <v>58</v>
      </c>
    </row>
    <row r="2894" spans="1:11" ht="42" customHeight="1">
      <c r="A2894" s="2" t="s">
        <v>6315</v>
      </c>
      <c r="B2894" s="2" t="s">
        <v>6315</v>
      </c>
      <c r="C2894" s="2" t="s">
        <v>32</v>
      </c>
      <c r="D2894" s="2" t="s">
        <v>33</v>
      </c>
      <c r="E2894" s="5" t="s">
        <v>764</v>
      </c>
      <c r="F2894" s="3" t="s">
        <v>765</v>
      </c>
      <c r="G2894" s="3" t="s">
        <v>21</v>
      </c>
      <c r="H2894" s="2" t="s">
        <v>56</v>
      </c>
      <c r="I2894" s="2" t="s">
        <v>6316</v>
      </c>
      <c r="J2894" s="3" t="str">
        <f>HYPERLINK("https://www.boe.es/gazeta/dias/1831/10/15/pdfs/GMD-1831-127.pdf#page=4","Abrir facsímil")</f>
        <v>Abrir facsímil</v>
      </c>
      <c r="K2894" s="3" t="s">
        <v>58</v>
      </c>
    </row>
    <row r="2895" spans="1:11" ht="42" customHeight="1">
      <c r="A2895" s="2" t="s">
        <v>6317</v>
      </c>
      <c r="B2895" s="2" t="s">
        <v>6317</v>
      </c>
      <c r="C2895" s="2" t="s">
        <v>32</v>
      </c>
      <c r="D2895" s="2" t="s">
        <v>33</v>
      </c>
      <c r="E2895" s="5" t="s">
        <v>522</v>
      </c>
      <c r="F2895" s="3" t="s">
        <v>523</v>
      </c>
      <c r="G2895" s="3" t="s">
        <v>76</v>
      </c>
      <c r="H2895" s="2" t="s">
        <v>56</v>
      </c>
      <c r="I2895" s="2" t="s">
        <v>6318</v>
      </c>
      <c r="J2895" s="3" t="str">
        <f>HYPERLINK("https://www.boe.es/gazeta/dias/1831/09/27/pdfs/GMD-1831-119.pdf#page=5","Abrir facsímil")</f>
        <v>Abrir facsímil</v>
      </c>
      <c r="K2895" s="3" t="s">
        <v>58</v>
      </c>
    </row>
    <row r="2896" spans="1:11" ht="42" customHeight="1">
      <c r="A2896" s="2" t="s">
        <v>6319</v>
      </c>
      <c r="B2896" s="2" t="s">
        <v>6319</v>
      </c>
      <c r="C2896" s="2" t="s">
        <v>32</v>
      </c>
      <c r="D2896" s="2" t="s">
        <v>33</v>
      </c>
      <c r="E2896" s="5" t="s">
        <v>228</v>
      </c>
      <c r="F2896" s="3" t="s">
        <v>229</v>
      </c>
      <c r="G2896" s="3" t="s">
        <v>55</v>
      </c>
      <c r="H2896" s="2" t="s">
        <v>56</v>
      </c>
      <c r="I2896" s="2" t="s">
        <v>6320</v>
      </c>
      <c r="J2896" s="3" t="str">
        <f>HYPERLINK("https://www.boe.es/gazeta/dias/1831/06/07/pdfs/GMD-1831-70.pdf#page=3","Abrir facsímil")</f>
        <v>Abrir facsímil</v>
      </c>
      <c r="K2896" s="3" t="s">
        <v>58</v>
      </c>
    </row>
    <row r="2897" spans="1:11" ht="42" customHeight="1">
      <c r="A2897" s="2" t="s">
        <v>6321</v>
      </c>
      <c r="B2897" s="2" t="s">
        <v>6321</v>
      </c>
      <c r="C2897" s="2" t="s">
        <v>32</v>
      </c>
      <c r="D2897" s="2" t="s">
        <v>33</v>
      </c>
      <c r="E2897" s="5" t="s">
        <v>480</v>
      </c>
      <c r="F2897" s="3" t="s">
        <v>481</v>
      </c>
      <c r="G2897" s="3" t="s">
        <v>36</v>
      </c>
      <c r="H2897" s="2" t="s">
        <v>56</v>
      </c>
      <c r="I2897" s="2" t="s">
        <v>6322</v>
      </c>
      <c r="J2897" s="3" t="str">
        <f>HYPERLINK("https://www.boe.es/gazeta/dias/1831/07/21/pdfs/GMD-1831-89.pdf#page=1","Abrir facsímil")</f>
        <v>Abrir facsímil</v>
      </c>
      <c r="K2897" s="3" t="s">
        <v>58</v>
      </c>
    </row>
    <row r="2898" spans="1:11" ht="42" customHeight="1">
      <c r="A2898" s="2" t="s">
        <v>6323</v>
      </c>
      <c r="B2898" s="2" t="s">
        <v>6323</v>
      </c>
      <c r="C2898" s="2" t="s">
        <v>32</v>
      </c>
      <c r="D2898" s="2" t="s">
        <v>33</v>
      </c>
      <c r="E2898" s="5" t="s">
        <v>46</v>
      </c>
      <c r="F2898" s="3" t="s">
        <v>47</v>
      </c>
      <c r="G2898" s="3" t="s">
        <v>21</v>
      </c>
      <c r="H2898" s="2" t="s">
        <v>56</v>
      </c>
      <c r="I2898" s="2" t="s">
        <v>6324</v>
      </c>
      <c r="J2898" s="3" t="str">
        <f>HYPERLINK("https://www.boe.es/gazeta/dias/1831/09/01/pdfs/GMD-1831-107.pdf#page=4","Abrir facsímil")</f>
        <v>Abrir facsímil</v>
      </c>
      <c r="K2898" s="3" t="s">
        <v>58</v>
      </c>
    </row>
    <row r="2899" spans="1:11" ht="42" customHeight="1">
      <c r="A2899" s="2" t="s">
        <v>6325</v>
      </c>
      <c r="B2899" s="2" t="s">
        <v>6326</v>
      </c>
      <c r="C2899" s="2" t="s">
        <v>157</v>
      </c>
      <c r="D2899" s="2" t="s">
        <v>18</v>
      </c>
      <c r="E2899" s="5" t="s">
        <v>721</v>
      </c>
      <c r="F2899" s="3" t="s">
        <v>722</v>
      </c>
      <c r="G2899" s="3" t="s">
        <v>21</v>
      </c>
      <c r="H2899" s="2" t="s">
        <v>56</v>
      </c>
      <c r="I2899" s="2" t="s">
        <v>6327</v>
      </c>
      <c r="J2899" s="3" t="str">
        <f>HYPERLINK("https://www.boe.es/gazeta/dias/1831/12/15/pdfs/GMD-1831-154.pdf#page=4","Abrir facsímil")</f>
        <v>Abrir facsímil</v>
      </c>
      <c r="K2899" s="3" t="s">
        <v>58</v>
      </c>
    </row>
    <row r="2900" spans="1:11" ht="42" customHeight="1">
      <c r="A2900" s="2" t="s">
        <v>6328</v>
      </c>
      <c r="B2900" s="2" t="s">
        <v>6328</v>
      </c>
      <c r="C2900" s="2" t="s">
        <v>32</v>
      </c>
      <c r="D2900" s="2" t="s">
        <v>33</v>
      </c>
      <c r="E2900" s="5" t="s">
        <v>105</v>
      </c>
      <c r="F2900" s="3" t="s">
        <v>106</v>
      </c>
      <c r="G2900" s="3" t="s">
        <v>36</v>
      </c>
      <c r="H2900" s="2" t="s">
        <v>56</v>
      </c>
      <c r="I2900" s="2" t="s">
        <v>6329</v>
      </c>
      <c r="J2900" s="3" t="str">
        <f>HYPERLINK("https://www.boe.es/gazeta/dias/1831/07/05/pdfs/GMD-1831-82.pdf#page=1","Abrir facsímil")</f>
        <v>Abrir facsímil</v>
      </c>
      <c r="K2900" s="3" t="s">
        <v>58</v>
      </c>
    </row>
    <row r="2901" spans="1:11" ht="42" customHeight="1">
      <c r="A2901" s="2" t="s">
        <v>6330</v>
      </c>
      <c r="B2901" s="2" t="s">
        <v>6330</v>
      </c>
      <c r="C2901" s="2" t="s">
        <v>32</v>
      </c>
      <c r="D2901" s="2" t="s">
        <v>33</v>
      </c>
      <c r="E2901" s="5" t="s">
        <v>78</v>
      </c>
      <c r="F2901" s="3" t="s">
        <v>79</v>
      </c>
      <c r="G2901" s="3" t="s">
        <v>55</v>
      </c>
      <c r="H2901" s="2" t="s">
        <v>56</v>
      </c>
      <c r="I2901" s="2" t="s">
        <v>6331</v>
      </c>
      <c r="J2901" s="3" t="str">
        <f>HYPERLINK("https://www.boe.es/gazeta/dias/1831/08/11/pdfs/GMD-1831-98.pdf#page=3","Abrir facsímil")</f>
        <v>Abrir facsímil</v>
      </c>
      <c r="K2901" s="3" t="s">
        <v>58</v>
      </c>
    </row>
    <row r="2902" spans="1:11" ht="42" customHeight="1">
      <c r="A2902" s="2" t="s">
        <v>6332</v>
      </c>
      <c r="B2902" s="2" t="s">
        <v>6332</v>
      </c>
      <c r="C2902" s="2" t="s">
        <v>157</v>
      </c>
      <c r="D2902" s="2" t="s">
        <v>18</v>
      </c>
      <c r="E2902" s="5" t="s">
        <v>725</v>
      </c>
      <c r="F2902" s="3" t="s">
        <v>726</v>
      </c>
      <c r="G2902" s="3" t="s">
        <v>250</v>
      </c>
      <c r="H2902" s="2" t="s">
        <v>56</v>
      </c>
      <c r="I2902" s="2" t="s">
        <v>6333</v>
      </c>
      <c r="J2902" s="3" t="str">
        <f>HYPERLINK("https://www.boe.es/gazeta/dias/1831/07/30/pdfs/GMD-1831-93.pdf#page=7","Abrir facsímil")</f>
        <v>Abrir facsímil</v>
      </c>
      <c r="K2902" s="3" t="s">
        <v>58</v>
      </c>
    </row>
    <row r="2903" spans="1:11" ht="42" customHeight="1">
      <c r="A2903" s="2" t="s">
        <v>6334</v>
      </c>
      <c r="B2903" s="2" t="s">
        <v>6335</v>
      </c>
      <c r="C2903" s="2" t="s">
        <v>157</v>
      </c>
      <c r="D2903" s="2" t="s">
        <v>18</v>
      </c>
      <c r="E2903" s="5" t="s">
        <v>361</v>
      </c>
      <c r="F2903" s="3" t="s">
        <v>362</v>
      </c>
      <c r="G2903" s="3" t="s">
        <v>131</v>
      </c>
      <c r="H2903" s="2" t="s">
        <v>56</v>
      </c>
      <c r="I2903" s="2" t="s">
        <v>6336</v>
      </c>
      <c r="J2903" s="3" t="str">
        <f>HYPERLINK("https://www.boe.es/gazeta/dias/1831/06/18/pdfs/GMD-1831-75.pdf#page=6","Abrir facsímil")</f>
        <v>Abrir facsímil</v>
      </c>
      <c r="K2903" s="3" t="s">
        <v>58</v>
      </c>
    </row>
    <row r="2904" spans="1:11" ht="42" customHeight="1">
      <c r="A2904" s="2" t="s">
        <v>6337</v>
      </c>
      <c r="B2904" s="2" t="s">
        <v>6338</v>
      </c>
      <c r="C2904" s="2" t="s">
        <v>40</v>
      </c>
      <c r="D2904" s="2" t="s">
        <v>18</v>
      </c>
      <c r="E2904" s="5" t="s">
        <v>1566</v>
      </c>
      <c r="F2904" s="3" t="s">
        <v>1567</v>
      </c>
      <c r="G2904" s="3" t="s">
        <v>21</v>
      </c>
      <c r="H2904" s="2" t="s">
        <v>22</v>
      </c>
      <c r="I2904" s="2" t="s">
        <v>6339</v>
      </c>
      <c r="J2904" s="3" t="str">
        <f>HYPERLINK("https://www.boe.es/gazeta/dias/1831/01/01/pdfs/GMD-1831-1.pdf#page=4","Abrir facsímil")</f>
        <v>Abrir facsímil</v>
      </c>
      <c r="K2904" s="3" t="s">
        <v>24</v>
      </c>
    </row>
    <row r="2905" spans="1:11" ht="42" customHeight="1">
      <c r="A2905" s="2" t="s">
        <v>6340</v>
      </c>
      <c r="B2905" s="2" t="s">
        <v>6340</v>
      </c>
      <c r="C2905" s="2" t="s">
        <v>51</v>
      </c>
      <c r="D2905" s="2" t="s">
        <v>52</v>
      </c>
      <c r="E2905" s="5" t="s">
        <v>223</v>
      </c>
      <c r="F2905" s="3" t="s">
        <v>224</v>
      </c>
      <c r="G2905" s="3" t="s">
        <v>62</v>
      </c>
      <c r="H2905" s="2" t="s">
        <v>56</v>
      </c>
      <c r="I2905" s="2" t="s">
        <v>6341</v>
      </c>
      <c r="J2905" s="3" t="str">
        <f>HYPERLINK("https://www.boe.es/gazeta/dias/1831/02/01/pdfs/GMD-1831-14.pdf#page=2","Abrir facsímil")</f>
        <v>Abrir facsímil</v>
      </c>
      <c r="K2905" s="3" t="s">
        <v>58</v>
      </c>
    </row>
    <row r="2906" spans="1:11" ht="42" customHeight="1">
      <c r="A2906" s="2" t="s">
        <v>6340</v>
      </c>
      <c r="B2906" s="2" t="s">
        <v>6340</v>
      </c>
      <c r="C2906" s="2" t="s">
        <v>32</v>
      </c>
      <c r="D2906" s="2" t="s">
        <v>33</v>
      </c>
      <c r="E2906" s="5" t="s">
        <v>493</v>
      </c>
      <c r="F2906" s="3" t="s">
        <v>494</v>
      </c>
      <c r="G2906" s="3" t="s">
        <v>36</v>
      </c>
      <c r="H2906" s="2" t="s">
        <v>56</v>
      </c>
      <c r="I2906" s="2" t="s">
        <v>6342</v>
      </c>
      <c r="J2906" s="3" t="str">
        <f>HYPERLINK("https://www.boe.es/gazeta/dias/1831/04/28/pdfs/GMD-1831-53.pdf#page=1","Abrir facsímil")</f>
        <v>Abrir facsímil</v>
      </c>
      <c r="K2906" s="3" t="s">
        <v>58</v>
      </c>
    </row>
    <row r="2907" spans="1:11" ht="42" customHeight="1">
      <c r="A2907" s="2" t="s">
        <v>6340</v>
      </c>
      <c r="B2907" s="2" t="s">
        <v>6340</v>
      </c>
      <c r="C2907" s="2" t="s">
        <v>32</v>
      </c>
      <c r="D2907" s="2" t="s">
        <v>33</v>
      </c>
      <c r="E2907" s="5" t="s">
        <v>845</v>
      </c>
      <c r="F2907" s="3" t="s">
        <v>846</v>
      </c>
      <c r="G2907" s="3" t="s">
        <v>1518</v>
      </c>
      <c r="H2907" s="2" t="s">
        <v>56</v>
      </c>
      <c r="I2907" s="2" t="s">
        <v>6343</v>
      </c>
      <c r="J2907" s="3" t="str">
        <f>HYPERLINK("https://www.boe.es/gazeta/dias/1831/07/12/pdfs/GMD-1831-85.pdf#page=3","Abrir facsímil")</f>
        <v>Abrir facsímil</v>
      </c>
      <c r="K2907" s="3" t="s">
        <v>58</v>
      </c>
    </row>
    <row r="2908" spans="1:11" ht="42" customHeight="1">
      <c r="A2908" s="2" t="s">
        <v>6340</v>
      </c>
      <c r="B2908" s="2" t="s">
        <v>6340</v>
      </c>
      <c r="C2908" s="2" t="s">
        <v>32</v>
      </c>
      <c r="D2908" s="2" t="s">
        <v>33</v>
      </c>
      <c r="E2908" s="5" t="s">
        <v>845</v>
      </c>
      <c r="F2908" s="3" t="s">
        <v>846</v>
      </c>
      <c r="G2908" s="3" t="s">
        <v>36</v>
      </c>
      <c r="H2908" s="2" t="s">
        <v>56</v>
      </c>
      <c r="I2908" s="2" t="s">
        <v>6344</v>
      </c>
      <c r="J2908" s="3" t="str">
        <f>HYPERLINK("https://www.boe.es/gazeta/dias/1831/07/12/pdfs/GMD-1831-85.pdf#page=1","Abrir facsímil")</f>
        <v>Abrir facsímil</v>
      </c>
      <c r="K2908" s="3" t="s">
        <v>58</v>
      </c>
    </row>
    <row r="2909" spans="1:11" ht="42" customHeight="1">
      <c r="A2909" s="2" t="s">
        <v>6340</v>
      </c>
      <c r="B2909" s="2" t="s">
        <v>6340</v>
      </c>
      <c r="C2909" s="2" t="s">
        <v>32</v>
      </c>
      <c r="D2909" s="2" t="s">
        <v>33</v>
      </c>
      <c r="E2909" s="5" t="s">
        <v>1416</v>
      </c>
      <c r="F2909" s="3" t="s">
        <v>1417</v>
      </c>
      <c r="G2909" s="3" t="s">
        <v>55</v>
      </c>
      <c r="H2909" s="2" t="s">
        <v>56</v>
      </c>
      <c r="I2909" s="2" t="s">
        <v>6345</v>
      </c>
      <c r="J2909" s="3" t="str">
        <f>HYPERLINK("https://www.boe.es/gazeta/dias/1831/07/19/pdfs/GMD-1831-88.pdf#page=3","Abrir facsímil")</f>
        <v>Abrir facsímil</v>
      </c>
      <c r="K2909" s="3" t="s">
        <v>58</v>
      </c>
    </row>
    <row r="2910" spans="1:11" ht="42" customHeight="1">
      <c r="A2910" s="2" t="s">
        <v>6340</v>
      </c>
      <c r="B2910" s="2" t="s">
        <v>6340</v>
      </c>
      <c r="C2910" s="2" t="s">
        <v>32</v>
      </c>
      <c r="D2910" s="2" t="s">
        <v>33</v>
      </c>
      <c r="E2910" s="5" t="s">
        <v>480</v>
      </c>
      <c r="F2910" s="3" t="s">
        <v>481</v>
      </c>
      <c r="G2910" s="3" t="s">
        <v>36</v>
      </c>
      <c r="H2910" s="2" t="s">
        <v>56</v>
      </c>
      <c r="I2910" s="2" t="s">
        <v>6346</v>
      </c>
      <c r="J2910" s="3" t="str">
        <f>HYPERLINK("https://www.boe.es/gazeta/dias/1831/07/21/pdfs/GMD-1831-89.pdf#page=1","Abrir facsímil")</f>
        <v>Abrir facsímil</v>
      </c>
      <c r="K2910" s="3" t="s">
        <v>58</v>
      </c>
    </row>
    <row r="2911" spans="1:11" ht="42" customHeight="1">
      <c r="A2911" s="2" t="s">
        <v>6340</v>
      </c>
      <c r="B2911" s="2" t="s">
        <v>6340</v>
      </c>
      <c r="C2911" s="2" t="s">
        <v>32</v>
      </c>
      <c r="D2911" s="2" t="s">
        <v>33</v>
      </c>
      <c r="E2911" s="5" t="s">
        <v>1187</v>
      </c>
      <c r="F2911" s="3" t="s">
        <v>1188</v>
      </c>
      <c r="G2911" s="3" t="s">
        <v>36</v>
      </c>
      <c r="H2911" s="2" t="s">
        <v>56</v>
      </c>
      <c r="I2911" s="2" t="s">
        <v>6347</v>
      </c>
      <c r="J2911" s="3" t="str">
        <f>HYPERLINK("https://www.boe.es/gazeta/dias/1831/08/09/pdfs/GMD-1831-97.pdf#page=1","Abrir facsímil")</f>
        <v>Abrir facsímil</v>
      </c>
      <c r="K2911" s="3" t="s">
        <v>58</v>
      </c>
    </row>
    <row r="2912" spans="1:11" ht="42" customHeight="1">
      <c r="A2912" s="2" t="s">
        <v>6340</v>
      </c>
      <c r="B2912" s="2" t="s">
        <v>6340</v>
      </c>
      <c r="C2912" s="2" t="s">
        <v>32</v>
      </c>
      <c r="D2912" s="2" t="s">
        <v>33</v>
      </c>
      <c r="E2912" s="5" t="s">
        <v>88</v>
      </c>
      <c r="F2912" s="3" t="s">
        <v>89</v>
      </c>
      <c r="G2912" s="3" t="s">
        <v>55</v>
      </c>
      <c r="H2912" s="2" t="s">
        <v>56</v>
      </c>
      <c r="I2912" s="2" t="s">
        <v>6348</v>
      </c>
      <c r="J2912" s="3" t="str">
        <f>HYPERLINK("https://www.boe.es/gazeta/dias/1831/10/01/pdfs/GMD-1831-121.pdf#page=3","Abrir facsímil")</f>
        <v>Abrir facsímil</v>
      </c>
      <c r="K2912" s="3" t="s">
        <v>58</v>
      </c>
    </row>
    <row r="2913" spans="1:11" ht="42" customHeight="1">
      <c r="A2913" s="2" t="s">
        <v>6349</v>
      </c>
      <c r="B2913" s="2" t="s">
        <v>6349</v>
      </c>
      <c r="C2913" s="2" t="s">
        <v>32</v>
      </c>
      <c r="D2913" s="2" t="s">
        <v>33</v>
      </c>
      <c r="E2913" s="5" t="s">
        <v>447</v>
      </c>
      <c r="F2913" s="3" t="s">
        <v>448</v>
      </c>
      <c r="G2913" s="3" t="s">
        <v>36</v>
      </c>
      <c r="H2913" s="2" t="s">
        <v>56</v>
      </c>
      <c r="I2913" s="2" t="s">
        <v>6350</v>
      </c>
      <c r="J2913" s="3" t="str">
        <f>HYPERLINK("https://www.boe.es/gazeta/dias/1831/08/16/pdfs/GMD-1831-100.pdf#page=1","Abrir facsímil")</f>
        <v>Abrir facsímil</v>
      </c>
      <c r="K2913" s="3" t="s">
        <v>58</v>
      </c>
    </row>
    <row r="2914" spans="1:11" ht="42" customHeight="1">
      <c r="A2914" s="2" t="s">
        <v>6351</v>
      </c>
      <c r="B2914" s="2" t="s">
        <v>6351</v>
      </c>
      <c r="C2914" s="2" t="s">
        <v>32</v>
      </c>
      <c r="D2914" s="2" t="s">
        <v>33</v>
      </c>
      <c r="E2914" s="5" t="s">
        <v>201</v>
      </c>
      <c r="F2914" s="3" t="s">
        <v>202</v>
      </c>
      <c r="G2914" s="3" t="s">
        <v>62</v>
      </c>
      <c r="H2914" s="2" t="s">
        <v>56</v>
      </c>
      <c r="I2914" s="2" t="s">
        <v>6352</v>
      </c>
      <c r="J2914" s="3" t="str">
        <f>HYPERLINK("https://www.boe.es/gazeta/dias/1831/07/23/pdfs/GMD-1831-90.pdf#page=2","Abrir facsímil")</f>
        <v>Abrir facsímil</v>
      </c>
      <c r="K2914" s="3" t="s">
        <v>58</v>
      </c>
    </row>
    <row r="2915" spans="1:11" ht="42" customHeight="1">
      <c r="A2915" s="2" t="s">
        <v>6353</v>
      </c>
      <c r="B2915" s="2" t="s">
        <v>6353</v>
      </c>
      <c r="C2915" s="2" t="s">
        <v>32</v>
      </c>
      <c r="D2915" s="2" t="s">
        <v>33</v>
      </c>
      <c r="E2915" s="5" t="s">
        <v>764</v>
      </c>
      <c r="F2915" s="3" t="s">
        <v>765</v>
      </c>
      <c r="G2915" s="3" t="s">
        <v>36</v>
      </c>
      <c r="H2915" s="2" t="s">
        <v>56</v>
      </c>
      <c r="I2915" s="2" t="s">
        <v>6354</v>
      </c>
      <c r="J2915" s="3" t="str">
        <f>HYPERLINK("https://www.boe.es/gazeta/dias/1831/10/15/pdfs/GMD-1831-127.pdf#page=1","Abrir facsímil")</f>
        <v>Abrir facsímil</v>
      </c>
      <c r="K2915" s="3" t="s">
        <v>58</v>
      </c>
    </row>
    <row r="2916" spans="1:11" ht="42" customHeight="1">
      <c r="A2916" s="2" t="s">
        <v>6355</v>
      </c>
      <c r="B2916" s="2" t="s">
        <v>6355</v>
      </c>
      <c r="C2916" s="2" t="s">
        <v>40</v>
      </c>
      <c r="D2916" s="2" t="s">
        <v>18</v>
      </c>
      <c r="E2916" s="5" t="s">
        <v>725</v>
      </c>
      <c r="F2916" s="3" t="s">
        <v>726</v>
      </c>
      <c r="G2916" s="3" t="s">
        <v>2021</v>
      </c>
      <c r="H2916" s="2" t="s">
        <v>56</v>
      </c>
      <c r="I2916" s="2" t="s">
        <v>6356</v>
      </c>
      <c r="J2916" s="3" t="str">
        <f>HYPERLINK("https://www.boe.es/gazeta/dias/1831/07/30/pdfs/GMD-1831-93.pdf#page=2","Abrir facsímil")</f>
        <v>Abrir facsímil</v>
      </c>
      <c r="K2916" s="3" t="s">
        <v>58</v>
      </c>
    </row>
    <row r="2917" spans="1:11" ht="42" customHeight="1">
      <c r="A2917" s="2" t="s">
        <v>6357</v>
      </c>
      <c r="B2917" s="2" t="s">
        <v>6357</v>
      </c>
      <c r="C2917" s="2" t="s">
        <v>32</v>
      </c>
      <c r="D2917" s="2" t="s">
        <v>33</v>
      </c>
      <c r="E2917" s="5" t="s">
        <v>78</v>
      </c>
      <c r="F2917" s="3" t="s">
        <v>79</v>
      </c>
      <c r="G2917" s="3" t="s">
        <v>36</v>
      </c>
      <c r="H2917" s="2" t="s">
        <v>56</v>
      </c>
      <c r="I2917" s="2" t="s">
        <v>6358</v>
      </c>
      <c r="J2917" s="3" t="str">
        <f>HYPERLINK("https://www.boe.es/gazeta/dias/1831/08/11/pdfs/GMD-1831-98.pdf#page=1","Abrir facsímil")</f>
        <v>Abrir facsímil</v>
      </c>
      <c r="K2917" s="3" t="s">
        <v>58</v>
      </c>
    </row>
    <row r="2918" spans="1:11" ht="42" customHeight="1">
      <c r="A2918" s="2" t="s">
        <v>6357</v>
      </c>
      <c r="B2918" s="2" t="s">
        <v>6357</v>
      </c>
      <c r="C2918" s="2" t="s">
        <v>32</v>
      </c>
      <c r="D2918" s="2" t="s">
        <v>33</v>
      </c>
      <c r="E2918" s="5" t="s">
        <v>82</v>
      </c>
      <c r="F2918" s="3" t="s">
        <v>83</v>
      </c>
      <c r="G2918" s="3" t="s">
        <v>36</v>
      </c>
      <c r="H2918" s="2" t="s">
        <v>56</v>
      </c>
      <c r="I2918" s="2" t="s">
        <v>6359</v>
      </c>
      <c r="J2918" s="3" t="str">
        <f>HYPERLINK("https://www.boe.es/gazeta/dias/1831/08/23/pdfs/GMD-1831-103.pdf#page=1","Abrir facsímil")</f>
        <v>Abrir facsímil</v>
      </c>
      <c r="K2918" s="3" t="s">
        <v>58</v>
      </c>
    </row>
    <row r="2919" spans="1:11" ht="42" customHeight="1">
      <c r="A2919" s="2" t="s">
        <v>6360</v>
      </c>
      <c r="B2919" s="2" t="s">
        <v>6360</v>
      </c>
      <c r="C2919" s="2" t="s">
        <v>32</v>
      </c>
      <c r="D2919" s="2" t="s">
        <v>33</v>
      </c>
      <c r="E2919" s="5" t="s">
        <v>703</v>
      </c>
      <c r="F2919" s="3" t="s">
        <v>704</v>
      </c>
      <c r="G2919" s="3" t="s">
        <v>36</v>
      </c>
      <c r="H2919" s="2" t="s">
        <v>56</v>
      </c>
      <c r="I2919" s="2" t="s">
        <v>6361</v>
      </c>
      <c r="J2919" s="3" t="str">
        <f>HYPERLINK("https://www.boe.es/gazeta/dias/1831/09/24/pdfs/GMD-1831-118.pdf#page=1","Abrir facsímil")</f>
        <v>Abrir facsímil</v>
      </c>
      <c r="K2919" s="3" t="s">
        <v>58</v>
      </c>
    </row>
    <row r="2920" spans="1:11" ht="42" customHeight="1">
      <c r="A2920" s="2" t="s">
        <v>6362</v>
      </c>
      <c r="B2920" s="2" t="s">
        <v>6362</v>
      </c>
      <c r="C2920" s="2" t="s">
        <v>67</v>
      </c>
      <c r="D2920" s="2" t="s">
        <v>18</v>
      </c>
      <c r="E2920" s="5" t="s">
        <v>490</v>
      </c>
      <c r="F2920" s="3" t="s">
        <v>491</v>
      </c>
      <c r="G2920" s="3" t="s">
        <v>21</v>
      </c>
      <c r="H2920" s="2" t="s">
        <v>56</v>
      </c>
      <c r="I2920" s="2" t="s">
        <v>6363</v>
      </c>
      <c r="J2920" s="3" t="str">
        <f>HYPERLINK("https://www.boe.es/gazeta/dias/1831/03/05/pdfs/GMD-1831-28.pdf#page=4","Abrir facsímil")</f>
        <v>Abrir facsímil</v>
      </c>
      <c r="K2920" s="3" t="s">
        <v>58</v>
      </c>
    </row>
    <row r="2921" spans="1:11" ht="42" customHeight="1">
      <c r="A2921" s="2" t="s">
        <v>6362</v>
      </c>
      <c r="B2921" s="2" t="s">
        <v>6362</v>
      </c>
      <c r="C2921" s="2" t="s">
        <v>51</v>
      </c>
      <c r="D2921" s="2" t="s">
        <v>52</v>
      </c>
      <c r="E2921" s="5" t="s">
        <v>725</v>
      </c>
      <c r="F2921" s="3" t="s">
        <v>726</v>
      </c>
      <c r="G2921" s="3" t="s">
        <v>131</v>
      </c>
      <c r="H2921" s="2" t="s">
        <v>56</v>
      </c>
      <c r="I2921" s="2" t="s">
        <v>6364</v>
      </c>
      <c r="J2921" s="3" t="str">
        <f>HYPERLINK("https://www.boe.es/gazeta/dias/1831/07/30/pdfs/GMD-1831-93.pdf#page=6","Abrir facsímil")</f>
        <v>Abrir facsímil</v>
      </c>
      <c r="K2921" s="3" t="s">
        <v>58</v>
      </c>
    </row>
    <row r="2922" spans="1:11" ht="42" customHeight="1">
      <c r="A2922" s="2" t="s">
        <v>6362</v>
      </c>
      <c r="B2922" s="2" t="s">
        <v>6362</v>
      </c>
      <c r="C2922" s="2" t="s">
        <v>32</v>
      </c>
      <c r="D2922" s="2" t="s">
        <v>33</v>
      </c>
      <c r="E2922" s="5" t="s">
        <v>913</v>
      </c>
      <c r="F2922" s="3" t="s">
        <v>914</v>
      </c>
      <c r="G2922" s="3" t="s">
        <v>36</v>
      </c>
      <c r="H2922" s="2" t="s">
        <v>56</v>
      </c>
      <c r="I2922" s="2" t="s">
        <v>6365</v>
      </c>
      <c r="J2922" s="3" t="str">
        <f>HYPERLINK("https://www.boe.es/gazeta/dias/1831/12/03/pdfs/GMD-1831-148.pdf#page=1","Abrir facsímil")</f>
        <v>Abrir facsímil</v>
      </c>
      <c r="K2922" s="3" t="s">
        <v>58</v>
      </c>
    </row>
    <row r="2923" spans="1:11" ht="42" customHeight="1">
      <c r="A2923" s="2" t="s">
        <v>6366</v>
      </c>
      <c r="B2923" s="2" t="s">
        <v>6367</v>
      </c>
      <c r="C2923" s="2" t="s">
        <v>157</v>
      </c>
      <c r="D2923" s="2" t="s">
        <v>18</v>
      </c>
      <c r="E2923" s="5" t="s">
        <v>875</v>
      </c>
      <c r="F2923" s="3" t="s">
        <v>876</v>
      </c>
      <c r="G2923" s="3" t="s">
        <v>76</v>
      </c>
      <c r="H2923" s="2" t="s">
        <v>56</v>
      </c>
      <c r="I2923" s="2" t="s">
        <v>6368</v>
      </c>
      <c r="J2923" s="3" t="str">
        <f>HYPERLINK("https://www.boe.es/gazeta/dias/1831/10/25/pdfs/GMD-1831-131.pdf#page=5","Abrir facsímil")</f>
        <v>Abrir facsímil</v>
      </c>
      <c r="K2923" s="3" t="s">
        <v>58</v>
      </c>
    </row>
    <row r="2924" spans="1:11" ht="42" customHeight="1">
      <c r="A2924" s="2" t="s">
        <v>6369</v>
      </c>
      <c r="B2924" s="2" t="s">
        <v>6370</v>
      </c>
      <c r="C2924" s="2" t="s">
        <v>32</v>
      </c>
      <c r="D2924" s="2" t="s">
        <v>33</v>
      </c>
      <c r="E2924" s="5" t="s">
        <v>146</v>
      </c>
      <c r="F2924" s="3" t="s">
        <v>147</v>
      </c>
      <c r="G2924" s="3" t="s">
        <v>36</v>
      </c>
      <c r="H2924" s="2" t="s">
        <v>56</v>
      </c>
      <c r="I2924" s="2" t="s">
        <v>6371</v>
      </c>
      <c r="J2924" s="3" t="str">
        <f>HYPERLINK("https://www.boe.es/gazeta/dias/1831/12/13/pdfs/GMD-1831-153.pdf#page=1","Abrir facsímil")</f>
        <v>Abrir facsímil</v>
      </c>
      <c r="K2924" s="3" t="s">
        <v>58</v>
      </c>
    </row>
    <row r="2925" spans="1:11" ht="42" customHeight="1">
      <c r="A2925" s="2" t="s">
        <v>6372</v>
      </c>
      <c r="B2925" s="2" t="s">
        <v>6373</v>
      </c>
      <c r="C2925" s="2" t="s">
        <v>17</v>
      </c>
      <c r="D2925" s="2" t="s">
        <v>18</v>
      </c>
      <c r="E2925" s="5" t="s">
        <v>19</v>
      </c>
      <c r="F2925" s="3" t="s">
        <v>20</v>
      </c>
      <c r="G2925" s="3" t="s">
        <v>76</v>
      </c>
      <c r="H2925" s="2" t="s">
        <v>56</v>
      </c>
      <c r="I2925" s="2" t="s">
        <v>6374</v>
      </c>
      <c r="J2925" s="3" t="str">
        <f>HYPERLINK("https://www.boe.es/gazeta/dias/1831/05/14/pdfs/GMD-1831-60.pdf#page=5","Abrir facsímil")</f>
        <v>Abrir facsímil</v>
      </c>
      <c r="K2925" s="3" t="s">
        <v>58</v>
      </c>
    </row>
    <row r="2926" spans="1:11" ht="42" customHeight="1">
      <c r="A2926" s="2" t="s">
        <v>6375</v>
      </c>
      <c r="B2926" s="2" t="s">
        <v>6376</v>
      </c>
      <c r="C2926" s="2" t="s">
        <v>157</v>
      </c>
      <c r="D2926" s="2" t="s">
        <v>18</v>
      </c>
      <c r="E2926" s="5" t="s">
        <v>1566</v>
      </c>
      <c r="F2926" s="3" t="s">
        <v>1567</v>
      </c>
      <c r="G2926" s="3" t="s">
        <v>21</v>
      </c>
      <c r="H2926" s="2" t="s">
        <v>56</v>
      </c>
      <c r="I2926" s="2" t="s">
        <v>6377</v>
      </c>
      <c r="J2926" s="3" t="str">
        <f>HYPERLINK("https://www.boe.es/gazeta/dias/1831/01/01/pdfs/GMD-1831-1.pdf#page=4","Abrir facsímil")</f>
        <v>Abrir facsímil</v>
      </c>
      <c r="K2926" s="3" t="s">
        <v>58</v>
      </c>
    </row>
    <row r="2927" spans="1:11" ht="42" customHeight="1">
      <c r="A2927" s="2" t="s">
        <v>6378</v>
      </c>
      <c r="B2927" s="2" t="s">
        <v>6378</v>
      </c>
      <c r="C2927" s="2" t="s">
        <v>157</v>
      </c>
      <c r="D2927" s="2" t="s">
        <v>18</v>
      </c>
      <c r="E2927" s="5" t="s">
        <v>1733</v>
      </c>
      <c r="F2927" s="3" t="s">
        <v>1734</v>
      </c>
      <c r="G2927" s="3" t="s">
        <v>21</v>
      </c>
      <c r="H2927" s="2" t="s">
        <v>56</v>
      </c>
      <c r="I2927" s="2" t="s">
        <v>6379</v>
      </c>
      <c r="J2927" s="3" t="str">
        <f>HYPERLINK("https://www.boe.es/gazeta/dias/1831/06/11/pdfs/GMD-1831-72.pdf#page=4","Abrir facsímil")</f>
        <v>Abrir facsímil</v>
      </c>
      <c r="K2927" s="3" t="s">
        <v>58</v>
      </c>
    </row>
    <row r="2928" spans="1:11" ht="42" customHeight="1">
      <c r="A2928" s="2" t="s">
        <v>6380</v>
      </c>
      <c r="B2928" s="2" t="s">
        <v>6381</v>
      </c>
      <c r="C2928" s="2" t="s">
        <v>157</v>
      </c>
      <c r="D2928" s="2" t="s">
        <v>18</v>
      </c>
      <c r="E2928" s="5" t="s">
        <v>105</v>
      </c>
      <c r="F2928" s="3" t="s">
        <v>106</v>
      </c>
      <c r="G2928" s="3" t="s">
        <v>107</v>
      </c>
      <c r="H2928" s="2" t="s">
        <v>22</v>
      </c>
      <c r="I2928" s="2" t="s">
        <v>6382</v>
      </c>
      <c r="J2928" s="3" t="str">
        <f>HYPERLINK("https://www.boe.es/gazeta/dias/1831/07/05/pdfs/GMD-1831-82.pdf#page=4","Abrir facsímil")</f>
        <v>Abrir facsímil</v>
      </c>
      <c r="K2928" s="3" t="s">
        <v>24</v>
      </c>
    </row>
    <row r="2929" spans="1:11" ht="42" customHeight="1">
      <c r="A2929" s="2" t="s">
        <v>6383</v>
      </c>
      <c r="B2929" s="2" t="s">
        <v>6384</v>
      </c>
      <c r="C2929" s="2" t="s">
        <v>51</v>
      </c>
      <c r="D2929" s="2" t="s">
        <v>52</v>
      </c>
      <c r="E2929" s="5" t="s">
        <v>522</v>
      </c>
      <c r="F2929" s="3" t="s">
        <v>523</v>
      </c>
      <c r="G2929" s="3" t="s">
        <v>131</v>
      </c>
      <c r="H2929" s="2" t="s">
        <v>56</v>
      </c>
      <c r="I2929" s="2" t="s">
        <v>6385</v>
      </c>
      <c r="J2929" s="3" t="str">
        <f>HYPERLINK("https://www.boe.es/gazeta/dias/1831/09/27/pdfs/GMD-1831-119.pdf#page=6","Abrir facsímil")</f>
        <v>Abrir facsímil</v>
      </c>
      <c r="K2929" s="3" t="s">
        <v>58</v>
      </c>
    </row>
    <row r="2930" spans="1:11" ht="42" customHeight="1">
      <c r="A2930" s="2" t="s">
        <v>6386</v>
      </c>
      <c r="B2930" s="2" t="s">
        <v>6387</v>
      </c>
      <c r="C2930" s="2" t="s">
        <v>17</v>
      </c>
      <c r="D2930" s="2" t="s">
        <v>18</v>
      </c>
      <c r="E2930" s="5" t="s">
        <v>845</v>
      </c>
      <c r="F2930" s="3" t="s">
        <v>846</v>
      </c>
      <c r="G2930" s="3" t="s">
        <v>847</v>
      </c>
      <c r="H2930" s="2" t="s">
        <v>56</v>
      </c>
      <c r="I2930" s="2" t="s">
        <v>6388</v>
      </c>
      <c r="J2930" s="3" t="str">
        <f>HYPERLINK("https://www.boe.es/gazeta/dias/1831/07/12/pdfs/GMD-1831-85.pdf#page=4","Abrir facsímil")</f>
        <v>Abrir facsímil</v>
      </c>
      <c r="K2930" s="3" t="s">
        <v>58</v>
      </c>
    </row>
    <row r="2931" spans="1:11" ht="42" customHeight="1">
      <c r="A2931" s="2" t="s">
        <v>6389</v>
      </c>
      <c r="B2931" s="2" t="s">
        <v>6390</v>
      </c>
      <c r="C2931" s="2" t="s">
        <v>157</v>
      </c>
      <c r="D2931" s="2" t="s">
        <v>18</v>
      </c>
      <c r="E2931" s="5" t="s">
        <v>82</v>
      </c>
      <c r="F2931" s="3" t="s">
        <v>83</v>
      </c>
      <c r="G2931" s="3" t="s">
        <v>250</v>
      </c>
      <c r="H2931" s="2" t="s">
        <v>56</v>
      </c>
      <c r="I2931" s="2" t="s">
        <v>6391</v>
      </c>
      <c r="J2931" s="3" t="str">
        <f>HYPERLINK("https://www.boe.es/gazeta/dias/1831/08/23/pdfs/GMD-1831-103.pdf#page=7","Abrir facsímil")</f>
        <v>Abrir facsímil</v>
      </c>
      <c r="K2931" s="3" t="s">
        <v>58</v>
      </c>
    </row>
    <row r="2932" spans="1:11" ht="42" customHeight="1">
      <c r="A2932" s="2" t="s">
        <v>6392</v>
      </c>
      <c r="B2932" s="2" t="s">
        <v>6393</v>
      </c>
      <c r="C2932" s="2" t="s">
        <v>40</v>
      </c>
      <c r="D2932" s="2" t="s">
        <v>18</v>
      </c>
      <c r="E2932" s="5" t="s">
        <v>361</v>
      </c>
      <c r="F2932" s="3" t="s">
        <v>362</v>
      </c>
      <c r="G2932" s="3" t="s">
        <v>131</v>
      </c>
      <c r="H2932" s="2" t="s">
        <v>56</v>
      </c>
      <c r="I2932" s="2" t="s">
        <v>6394</v>
      </c>
      <c r="J2932" s="3" t="str">
        <f>HYPERLINK("https://www.boe.es/gazeta/dias/1831/06/18/pdfs/GMD-1831-75.pdf#page=6","Abrir facsímil")</f>
        <v>Abrir facsímil</v>
      </c>
      <c r="K2932" s="3" t="s">
        <v>58</v>
      </c>
    </row>
    <row r="2933" spans="1:11" ht="42" customHeight="1">
      <c r="A2933" s="2" t="s">
        <v>6395</v>
      </c>
      <c r="B2933" s="2" t="s">
        <v>6396</v>
      </c>
      <c r="C2933" s="2" t="s">
        <v>157</v>
      </c>
      <c r="D2933" s="2" t="s">
        <v>18</v>
      </c>
      <c r="E2933" s="5" t="s">
        <v>1733</v>
      </c>
      <c r="F2933" s="3" t="s">
        <v>1734</v>
      </c>
      <c r="G2933" s="3" t="s">
        <v>21</v>
      </c>
      <c r="H2933" s="2" t="s">
        <v>56</v>
      </c>
      <c r="I2933" s="2" t="s">
        <v>6397</v>
      </c>
      <c r="J2933" s="3" t="str">
        <f>HYPERLINK("https://www.boe.es/gazeta/dias/1831/06/11/pdfs/GMD-1831-72.pdf#page=4","Abrir facsímil")</f>
        <v>Abrir facsímil</v>
      </c>
      <c r="K2933" s="3" t="s">
        <v>58</v>
      </c>
    </row>
    <row r="2934" spans="1:11" ht="42" customHeight="1">
      <c r="A2934" s="2" t="s">
        <v>6398</v>
      </c>
      <c r="B2934" s="2" t="s">
        <v>6398</v>
      </c>
      <c r="C2934" s="2" t="s">
        <v>32</v>
      </c>
      <c r="D2934" s="2" t="s">
        <v>33</v>
      </c>
      <c r="E2934" s="5" t="s">
        <v>764</v>
      </c>
      <c r="F2934" s="3" t="s">
        <v>765</v>
      </c>
      <c r="G2934" s="3" t="s">
        <v>2313</v>
      </c>
      <c r="H2934" s="2" t="s">
        <v>56</v>
      </c>
      <c r="I2934" s="2" t="s">
        <v>6399</v>
      </c>
      <c r="J2934" s="3" t="str">
        <f>HYPERLINK("https://www.boe.es/gazeta/dias/1831/10/15/pdfs/GMD-1831-127.pdf#page=2","Abrir facsímil")</f>
        <v>Abrir facsímil</v>
      </c>
      <c r="K2934" s="3" t="s">
        <v>58</v>
      </c>
    </row>
    <row r="2935" spans="1:11" ht="42" customHeight="1">
      <c r="A2935" s="2" t="s">
        <v>6400</v>
      </c>
      <c r="B2935" s="2" t="s">
        <v>6401</v>
      </c>
      <c r="C2935" s="2" t="s">
        <v>32</v>
      </c>
      <c r="D2935" s="2" t="s">
        <v>244</v>
      </c>
      <c r="E2935" s="5" t="s">
        <v>328</v>
      </c>
      <c r="F2935" s="3" t="s">
        <v>2220</v>
      </c>
      <c r="G2935" s="3" t="s">
        <v>36</v>
      </c>
      <c r="H2935" s="2" t="s">
        <v>56</v>
      </c>
      <c r="I2935" s="2" t="s">
        <v>6402</v>
      </c>
      <c r="J2935" s="3" t="str">
        <f>HYPERLINK("https://www.boe.es/gazeta/dias/1831/12/08/pdfs/GMD-1831-151E.pdf#page=1","Abrir facsímil")</f>
        <v>Abrir facsímil</v>
      </c>
      <c r="K2935" s="3" t="s">
        <v>58</v>
      </c>
    </row>
    <row r="2936" spans="1:11" ht="42" customHeight="1">
      <c r="A2936" s="2" t="s">
        <v>6400</v>
      </c>
      <c r="B2936" s="2" t="s">
        <v>6401</v>
      </c>
      <c r="C2936" s="2" t="s">
        <v>51</v>
      </c>
      <c r="D2936" s="2" t="s">
        <v>244</v>
      </c>
      <c r="E2936" s="5" t="s">
        <v>721</v>
      </c>
      <c r="F2936" s="3" t="s">
        <v>952</v>
      </c>
      <c r="G2936" s="3" t="s">
        <v>36</v>
      </c>
      <c r="H2936" s="2" t="s">
        <v>56</v>
      </c>
      <c r="I2936" s="2" t="s">
        <v>6403</v>
      </c>
      <c r="J2936" s="3" t="str">
        <f>HYPERLINK("https://www.boe.es/gazeta/dias/1831/12/15/pdfs/GMD-1831-155E.pdf#page=1","Abrir facsímil")</f>
        <v>Abrir facsímil</v>
      </c>
      <c r="K2936" s="3" t="s">
        <v>58</v>
      </c>
    </row>
    <row r="2937" spans="1:11" ht="42" customHeight="1">
      <c r="A2937" s="2" t="s">
        <v>6404</v>
      </c>
      <c r="B2937" s="2" t="s">
        <v>6405</v>
      </c>
      <c r="C2937" s="2" t="s">
        <v>51</v>
      </c>
      <c r="D2937" s="2" t="s">
        <v>52</v>
      </c>
      <c r="E2937" s="5" t="s">
        <v>1733</v>
      </c>
      <c r="F2937" s="3" t="s">
        <v>1734</v>
      </c>
      <c r="G2937" s="3" t="s">
        <v>21</v>
      </c>
      <c r="H2937" s="2" t="s">
        <v>56</v>
      </c>
      <c r="I2937" s="2" t="s">
        <v>6406</v>
      </c>
      <c r="J2937" s="3" t="str">
        <f>HYPERLINK("https://www.boe.es/gazeta/dias/1831/06/11/pdfs/GMD-1831-72.pdf#page=4","Abrir facsímil")</f>
        <v>Abrir facsímil</v>
      </c>
      <c r="K2937" s="3" t="s">
        <v>58</v>
      </c>
    </row>
    <row r="2938" spans="1:11" ht="42" customHeight="1">
      <c r="A2938" s="2" t="s">
        <v>6407</v>
      </c>
      <c r="B2938" s="2" t="s">
        <v>6408</v>
      </c>
      <c r="C2938" s="2" t="s">
        <v>157</v>
      </c>
      <c r="D2938" s="2" t="s">
        <v>18</v>
      </c>
      <c r="E2938" s="5" t="s">
        <v>374</v>
      </c>
      <c r="F2938" s="3" t="s">
        <v>375</v>
      </c>
      <c r="G2938" s="3" t="s">
        <v>131</v>
      </c>
      <c r="H2938" s="2" t="s">
        <v>56</v>
      </c>
      <c r="I2938" s="2" t="s">
        <v>6409</v>
      </c>
      <c r="J2938" s="3" t="str">
        <f>HYPERLINK("https://www.boe.es/gazeta/dias/1831/10/11/pdfs/GMD-1831-125.pdf#page=6","Abrir facsímil")</f>
        <v>Abrir facsímil</v>
      </c>
      <c r="K2938" s="3" t="s">
        <v>58</v>
      </c>
    </row>
    <row r="2939" spans="1:11" ht="42" customHeight="1">
      <c r="A2939" s="2" t="s">
        <v>6410</v>
      </c>
      <c r="B2939" s="2" t="s">
        <v>6411</v>
      </c>
      <c r="C2939" s="2" t="s">
        <v>17</v>
      </c>
      <c r="D2939" s="2" t="s">
        <v>18</v>
      </c>
      <c r="E2939" s="5" t="s">
        <v>374</v>
      </c>
      <c r="F2939" s="3" t="s">
        <v>375</v>
      </c>
      <c r="G2939" s="3" t="s">
        <v>131</v>
      </c>
      <c r="H2939" s="2" t="s">
        <v>56</v>
      </c>
      <c r="I2939" s="2" t="s">
        <v>6412</v>
      </c>
      <c r="J2939" s="3" t="str">
        <f>HYPERLINK("https://www.boe.es/gazeta/dias/1831/10/11/pdfs/GMD-1831-125.pdf#page=6","Abrir facsímil")</f>
        <v>Abrir facsímil</v>
      </c>
      <c r="K2939" s="3" t="s">
        <v>58</v>
      </c>
    </row>
    <row r="2940" spans="1:11" ht="42" customHeight="1">
      <c r="A2940" s="2" t="s">
        <v>6413</v>
      </c>
      <c r="B2940" s="2" t="s">
        <v>6413</v>
      </c>
      <c r="C2940" s="2" t="s">
        <v>32</v>
      </c>
      <c r="D2940" s="2" t="s">
        <v>33</v>
      </c>
      <c r="E2940" s="5" t="s">
        <v>593</v>
      </c>
      <c r="F2940" s="3" t="s">
        <v>594</v>
      </c>
      <c r="G2940" s="3" t="s">
        <v>36</v>
      </c>
      <c r="H2940" s="2" t="s">
        <v>56</v>
      </c>
      <c r="I2940" s="2" t="s">
        <v>6414</v>
      </c>
      <c r="J2940" s="3" t="str">
        <f>HYPERLINK("https://www.boe.es/gazeta/dias/1831/04/09/pdfs/GMD-1831-45.pdf#page=1","Abrir facsímil")</f>
        <v>Abrir facsímil</v>
      </c>
      <c r="K2940" s="3" t="s">
        <v>58</v>
      </c>
    </row>
    <row r="2941" spans="1:11" ht="42" customHeight="1">
      <c r="A2941" s="2" t="s">
        <v>6415</v>
      </c>
      <c r="B2941" s="2" t="s">
        <v>6415</v>
      </c>
      <c r="C2941" s="2" t="s">
        <v>40</v>
      </c>
      <c r="D2941" s="2" t="s">
        <v>18</v>
      </c>
      <c r="E2941" s="5" t="s">
        <v>1733</v>
      </c>
      <c r="F2941" s="3" t="s">
        <v>1734</v>
      </c>
      <c r="G2941" s="3" t="s">
        <v>62</v>
      </c>
      <c r="H2941" s="2" t="s">
        <v>56</v>
      </c>
      <c r="I2941" s="2" t="s">
        <v>6416</v>
      </c>
      <c r="J2941" s="3" t="str">
        <f>HYPERLINK("https://www.boe.es/gazeta/dias/1831/06/11/pdfs/GMD-1831-72.pdf#page=2","Abrir facsímil")</f>
        <v>Abrir facsímil</v>
      </c>
      <c r="K2941" s="3" t="s">
        <v>58</v>
      </c>
    </row>
    <row r="2942" spans="1:11" ht="42" customHeight="1">
      <c r="A2942" s="2" t="s">
        <v>6417</v>
      </c>
      <c r="B2942" s="2" t="s">
        <v>6418</v>
      </c>
      <c r="C2942" s="2" t="s">
        <v>32</v>
      </c>
      <c r="D2942" s="2" t="s">
        <v>33</v>
      </c>
      <c r="E2942" s="5" t="s">
        <v>875</v>
      </c>
      <c r="F2942" s="3" t="s">
        <v>876</v>
      </c>
      <c r="G2942" s="3" t="s">
        <v>131</v>
      </c>
      <c r="H2942" s="2" t="s">
        <v>56</v>
      </c>
      <c r="I2942" s="2" t="s">
        <v>6419</v>
      </c>
      <c r="J2942" s="3" t="str">
        <f>HYPERLINK("https://www.boe.es/gazeta/dias/1831/10/25/pdfs/GMD-1831-131.pdf#page=6","Abrir facsímil")</f>
        <v>Abrir facsímil</v>
      </c>
      <c r="K2942" s="3" t="s">
        <v>58</v>
      </c>
    </row>
    <row r="2943" spans="1:11" ht="42" customHeight="1">
      <c r="A2943" s="2" t="s">
        <v>6420</v>
      </c>
      <c r="B2943" s="2" t="s">
        <v>6420</v>
      </c>
      <c r="C2943" s="2" t="s">
        <v>51</v>
      </c>
      <c r="D2943" s="2" t="s">
        <v>52</v>
      </c>
      <c r="E2943" s="5" t="s">
        <v>60</v>
      </c>
      <c r="F2943" s="3" t="s">
        <v>61</v>
      </c>
      <c r="G2943" s="3" t="s">
        <v>62</v>
      </c>
      <c r="H2943" s="2" t="s">
        <v>56</v>
      </c>
      <c r="I2943" s="2" t="s">
        <v>6421</v>
      </c>
      <c r="J2943" s="3" t="str">
        <f>HYPERLINK("https://www.boe.es/gazeta/dias/1831/09/22/pdfs/GMD-1831-117.pdf#page=2","Abrir facsímil")</f>
        <v>Abrir facsímil</v>
      </c>
      <c r="K2943" s="3" t="s">
        <v>58</v>
      </c>
    </row>
    <row r="2944" spans="1:11" ht="42" customHeight="1">
      <c r="A2944" s="2" t="s">
        <v>6422</v>
      </c>
      <c r="B2944" s="2" t="s">
        <v>6422</v>
      </c>
      <c r="C2944" s="2" t="s">
        <v>32</v>
      </c>
      <c r="D2944" s="2" t="s">
        <v>33</v>
      </c>
      <c r="E2944" s="5" t="s">
        <v>809</v>
      </c>
      <c r="F2944" s="3" t="s">
        <v>810</v>
      </c>
      <c r="G2944" s="3" t="s">
        <v>36</v>
      </c>
      <c r="H2944" s="2" t="s">
        <v>56</v>
      </c>
      <c r="I2944" s="2" t="s">
        <v>6423</v>
      </c>
      <c r="J2944" s="3" t="str">
        <f>HYPERLINK("https://www.boe.es/gazeta/dias/1831/08/25/pdfs/GMD-1831-104.pdf#page=1","Abrir facsímil")</f>
        <v>Abrir facsímil</v>
      </c>
      <c r="K2944" s="3" t="s">
        <v>58</v>
      </c>
    </row>
    <row r="2945" spans="1:11" ht="42" customHeight="1">
      <c r="A2945" s="2" t="s">
        <v>6424</v>
      </c>
      <c r="B2945" s="2" t="s">
        <v>6425</v>
      </c>
      <c r="C2945" s="2" t="s">
        <v>51</v>
      </c>
      <c r="D2945" s="2" t="s">
        <v>52</v>
      </c>
      <c r="E2945" s="5" t="s">
        <v>795</v>
      </c>
      <c r="F2945" s="3" t="s">
        <v>796</v>
      </c>
      <c r="G2945" s="3" t="s">
        <v>1297</v>
      </c>
      <c r="H2945" s="2" t="s">
        <v>56</v>
      </c>
      <c r="I2945" s="2" t="s">
        <v>6426</v>
      </c>
      <c r="J2945" s="3" t="str">
        <f>HYPERLINK("https://www.boe.es/gazeta/dias/1831/07/02/pdfs/GMD-1831-81.pdf#page=8","Abrir facsímil")</f>
        <v>Abrir facsímil</v>
      </c>
      <c r="K2945" s="3" t="s">
        <v>58</v>
      </c>
    </row>
    <row r="2946" spans="1:11" ht="42" customHeight="1">
      <c r="A2946" s="2" t="s">
        <v>6427</v>
      </c>
      <c r="B2946" s="2" t="s">
        <v>6428</v>
      </c>
      <c r="C2946" s="2" t="s">
        <v>51</v>
      </c>
      <c r="D2946" s="2" t="s">
        <v>52</v>
      </c>
      <c r="E2946" s="5" t="s">
        <v>105</v>
      </c>
      <c r="F2946" s="3" t="s">
        <v>106</v>
      </c>
      <c r="G2946" s="3" t="s">
        <v>107</v>
      </c>
      <c r="H2946" s="2" t="s">
        <v>22</v>
      </c>
      <c r="I2946" s="2" t="s">
        <v>6429</v>
      </c>
      <c r="J2946" s="3" t="str">
        <f>HYPERLINK("https://www.boe.es/gazeta/dias/1831/07/05/pdfs/GMD-1831-82.pdf#page=4","Abrir facsímil")</f>
        <v>Abrir facsímil</v>
      </c>
      <c r="K2946" s="3" t="s">
        <v>24</v>
      </c>
    </row>
    <row r="2947" spans="1:11" ht="42" customHeight="1">
      <c r="A2947" s="2" t="s">
        <v>6430</v>
      </c>
      <c r="B2947" s="2" t="s">
        <v>6430</v>
      </c>
      <c r="C2947" s="2" t="s">
        <v>32</v>
      </c>
      <c r="D2947" s="2" t="s">
        <v>33</v>
      </c>
      <c r="E2947" s="5" t="s">
        <v>96</v>
      </c>
      <c r="F2947" s="3" t="s">
        <v>97</v>
      </c>
      <c r="G2947" s="3" t="s">
        <v>55</v>
      </c>
      <c r="H2947" s="2" t="s">
        <v>56</v>
      </c>
      <c r="I2947" s="2" t="s">
        <v>6431</v>
      </c>
      <c r="J2947" s="3" t="str">
        <f>HYPERLINK("https://www.boe.es/gazeta/dias/1831/12/22/pdfs/GMD-1831-158.pdf#page=3","Abrir facsímil")</f>
        <v>Abrir facsímil</v>
      </c>
      <c r="K2947" s="3" t="s">
        <v>58</v>
      </c>
    </row>
    <row r="2948" spans="1:11" ht="42" customHeight="1">
      <c r="A2948" s="2" t="s">
        <v>6432</v>
      </c>
      <c r="B2948" s="2" t="s">
        <v>6433</v>
      </c>
      <c r="C2948" s="2" t="s">
        <v>17</v>
      </c>
      <c r="D2948" s="2" t="s">
        <v>18</v>
      </c>
      <c r="E2948" s="5" t="s">
        <v>374</v>
      </c>
      <c r="F2948" s="3" t="s">
        <v>375</v>
      </c>
      <c r="G2948" s="3" t="s">
        <v>131</v>
      </c>
      <c r="H2948" s="2" t="s">
        <v>56</v>
      </c>
      <c r="I2948" s="2" t="s">
        <v>6434</v>
      </c>
      <c r="J2948" s="3" t="str">
        <f>HYPERLINK("https://www.boe.es/gazeta/dias/1831/10/11/pdfs/GMD-1831-125.pdf#page=6","Abrir facsímil")</f>
        <v>Abrir facsímil</v>
      </c>
      <c r="K2948" s="3" t="s">
        <v>58</v>
      </c>
    </row>
    <row r="2949" spans="1:11" ht="42" customHeight="1">
      <c r="A2949" s="2" t="s">
        <v>6435</v>
      </c>
      <c r="B2949" s="2" t="s">
        <v>6435</v>
      </c>
      <c r="C2949" s="2" t="s">
        <v>32</v>
      </c>
      <c r="D2949" s="2" t="s">
        <v>33</v>
      </c>
      <c r="E2949" s="5" t="s">
        <v>782</v>
      </c>
      <c r="F2949" s="3" t="s">
        <v>783</v>
      </c>
      <c r="G2949" s="3" t="s">
        <v>36</v>
      </c>
      <c r="H2949" s="2" t="s">
        <v>56</v>
      </c>
      <c r="I2949" s="2" t="s">
        <v>6436</v>
      </c>
      <c r="J2949" s="3" t="str">
        <f>HYPERLINK("https://www.boe.es/gazeta/dias/1831/08/20/pdfs/GMD-1831-102.pdf#page=1","Abrir facsímil")</f>
        <v>Abrir facsímil</v>
      </c>
      <c r="K2949" s="3" t="s">
        <v>58</v>
      </c>
    </row>
    <row r="2950" spans="1:11" ht="42" customHeight="1">
      <c r="A2950" s="2" t="s">
        <v>6437</v>
      </c>
      <c r="B2950" s="2" t="s">
        <v>6438</v>
      </c>
      <c r="C2950" s="2" t="s">
        <v>51</v>
      </c>
      <c r="D2950" s="2" t="s">
        <v>52</v>
      </c>
      <c r="E2950" s="5" t="s">
        <v>522</v>
      </c>
      <c r="F2950" s="3" t="s">
        <v>523</v>
      </c>
      <c r="G2950" s="3" t="s">
        <v>131</v>
      </c>
      <c r="H2950" s="2" t="s">
        <v>56</v>
      </c>
      <c r="I2950" s="2" t="s">
        <v>6439</v>
      </c>
      <c r="J2950" s="3" t="str">
        <f>HYPERLINK("https://www.boe.es/gazeta/dias/1831/09/27/pdfs/GMD-1831-119.pdf#page=6","Abrir facsímil")</f>
        <v>Abrir facsímil</v>
      </c>
      <c r="K2950" s="3" t="s">
        <v>58</v>
      </c>
    </row>
    <row r="2951" spans="1:11" ht="42" customHeight="1">
      <c r="A2951" s="2" t="s">
        <v>6440</v>
      </c>
      <c r="B2951" s="2" t="s">
        <v>6441</v>
      </c>
      <c r="C2951" s="2" t="s">
        <v>32</v>
      </c>
      <c r="D2951" s="2" t="s">
        <v>33</v>
      </c>
      <c r="E2951" s="5" t="s">
        <v>53</v>
      </c>
      <c r="F2951" s="3" t="s">
        <v>54</v>
      </c>
      <c r="G2951" s="3" t="s">
        <v>55</v>
      </c>
      <c r="H2951" s="2" t="s">
        <v>56</v>
      </c>
      <c r="I2951" s="2" t="s">
        <v>6442</v>
      </c>
      <c r="J2951" s="3" t="str">
        <f>HYPERLINK("https://www.boe.es/gazeta/dias/1831/10/29/pdfs/GMD-1831-133.pdf#page=3","Abrir facsímil")</f>
        <v>Abrir facsímil</v>
      </c>
      <c r="K2951" s="3" t="s">
        <v>58</v>
      </c>
    </row>
    <row r="2952" spans="1:11" ht="42" customHeight="1">
      <c r="A2952" s="2" t="s">
        <v>6443</v>
      </c>
      <c r="B2952" s="2" t="s">
        <v>6444</v>
      </c>
      <c r="C2952" s="2" t="s">
        <v>17</v>
      </c>
      <c r="D2952" s="2" t="s">
        <v>18</v>
      </c>
      <c r="E2952" s="5" t="s">
        <v>593</v>
      </c>
      <c r="F2952" s="3" t="s">
        <v>594</v>
      </c>
      <c r="G2952" s="3" t="s">
        <v>131</v>
      </c>
      <c r="H2952" s="2" t="s">
        <v>56</v>
      </c>
      <c r="I2952" s="2" t="s">
        <v>6445</v>
      </c>
      <c r="J2952" s="3" t="str">
        <f>HYPERLINK("https://www.boe.es/gazeta/dias/1831/04/09/pdfs/GMD-1831-45.pdf#page=6","Abrir facsímil")</f>
        <v>Abrir facsímil</v>
      </c>
      <c r="K2952" s="3" t="s">
        <v>58</v>
      </c>
    </row>
    <row r="2953" spans="1:11" ht="42" customHeight="1">
      <c r="A2953" s="2" t="s">
        <v>6446</v>
      </c>
      <c r="B2953" s="2" t="s">
        <v>6447</v>
      </c>
      <c r="C2953" s="2" t="s">
        <v>67</v>
      </c>
      <c r="D2953" s="2" t="s">
        <v>18</v>
      </c>
      <c r="E2953" s="5" t="s">
        <v>2199</v>
      </c>
      <c r="F2953" s="3" t="s">
        <v>2200</v>
      </c>
      <c r="G2953" s="3" t="s">
        <v>21</v>
      </c>
      <c r="H2953" s="2" t="s">
        <v>56</v>
      </c>
      <c r="I2953" s="2" t="s">
        <v>6448</v>
      </c>
      <c r="J2953" s="3" t="str">
        <f>HYPERLINK("https://www.boe.es/gazeta/dias/1831/11/26/pdfs/GMD-1831-145.pdf#page=4","Abrir facsímil")</f>
        <v>Abrir facsímil</v>
      </c>
      <c r="K2953" s="3" t="s">
        <v>58</v>
      </c>
    </row>
    <row r="2954" spans="1:11" ht="42" customHeight="1">
      <c r="A2954" s="2" t="s">
        <v>6449</v>
      </c>
      <c r="B2954" s="2" t="s">
        <v>6450</v>
      </c>
      <c r="C2954" s="2" t="s">
        <v>17</v>
      </c>
      <c r="D2954" s="2" t="s">
        <v>18</v>
      </c>
      <c r="E2954" s="5" t="s">
        <v>764</v>
      </c>
      <c r="F2954" s="3" t="s">
        <v>765</v>
      </c>
      <c r="G2954" s="3" t="s">
        <v>21</v>
      </c>
      <c r="H2954" s="2" t="s">
        <v>56</v>
      </c>
      <c r="I2954" s="2" t="s">
        <v>6451</v>
      </c>
      <c r="J2954" s="3" t="str">
        <f>HYPERLINK("https://www.boe.es/gazeta/dias/1831/10/15/pdfs/GMD-1831-127.pdf#page=4","Abrir facsímil")</f>
        <v>Abrir facsímil</v>
      </c>
      <c r="K2954" s="3" t="s">
        <v>58</v>
      </c>
    </row>
    <row r="2955" spans="1:11" ht="42" customHeight="1">
      <c r="A2955" s="2" t="s">
        <v>6452</v>
      </c>
      <c r="B2955" s="2" t="s">
        <v>6453</v>
      </c>
      <c r="C2955" s="2" t="s">
        <v>32</v>
      </c>
      <c r="D2955" s="2" t="s">
        <v>33</v>
      </c>
      <c r="E2955" s="5" t="s">
        <v>2199</v>
      </c>
      <c r="F2955" s="3" t="s">
        <v>2200</v>
      </c>
      <c r="G2955" s="3" t="s">
        <v>21</v>
      </c>
      <c r="H2955" s="2" t="s">
        <v>56</v>
      </c>
      <c r="I2955" s="2" t="s">
        <v>6454</v>
      </c>
      <c r="J2955" s="3" t="str">
        <f>HYPERLINK("https://www.boe.es/gazeta/dias/1831/11/26/pdfs/GMD-1831-145.pdf#page=4","Abrir facsímil")</f>
        <v>Abrir facsímil</v>
      </c>
      <c r="K2955" s="3" t="s">
        <v>58</v>
      </c>
    </row>
    <row r="2956" spans="1:11" ht="42" customHeight="1">
      <c r="A2956" s="2" t="s">
        <v>6455</v>
      </c>
      <c r="B2956" s="2" t="s">
        <v>6455</v>
      </c>
      <c r="C2956" s="2" t="s">
        <v>32</v>
      </c>
      <c r="D2956" s="2" t="s">
        <v>33</v>
      </c>
      <c r="E2956" s="5" t="s">
        <v>151</v>
      </c>
      <c r="F2956" s="3" t="s">
        <v>152</v>
      </c>
      <c r="G2956" s="3" t="s">
        <v>153</v>
      </c>
      <c r="H2956" s="2" t="s">
        <v>56</v>
      </c>
      <c r="I2956" s="2" t="s">
        <v>6456</v>
      </c>
      <c r="J2956" s="3" t="str">
        <f>HYPERLINK("https://www.boe.es/gazeta/dias/1831/06/14/pdfs/GMD-1831-73.pdf#page=4","Abrir facsímil")</f>
        <v>Abrir facsímil</v>
      </c>
      <c r="K2956" s="3" t="s">
        <v>58</v>
      </c>
    </row>
    <row r="2957" spans="1:11" ht="42" customHeight="1">
      <c r="A2957" s="2" t="s">
        <v>6457</v>
      </c>
      <c r="B2957" s="2" t="s">
        <v>6457</v>
      </c>
      <c r="C2957" s="2" t="s">
        <v>32</v>
      </c>
      <c r="D2957" s="2" t="s">
        <v>33</v>
      </c>
      <c r="E2957" s="5" t="s">
        <v>471</v>
      </c>
      <c r="F2957" s="3" t="s">
        <v>472</v>
      </c>
      <c r="G2957" s="3" t="s">
        <v>62</v>
      </c>
      <c r="H2957" s="2" t="s">
        <v>56</v>
      </c>
      <c r="I2957" s="2" t="s">
        <v>6458</v>
      </c>
      <c r="J2957" s="3" t="str">
        <f>HYPERLINK("https://www.boe.es/gazeta/dias/1831/05/12/pdfs/GMD-1831-59.pdf#page=2","Abrir facsímil")</f>
        <v>Abrir facsímil</v>
      </c>
      <c r="K2957" s="3" t="s">
        <v>58</v>
      </c>
    </row>
    <row r="2958" spans="1:11" ht="42" customHeight="1">
      <c r="A2958" s="2" t="s">
        <v>6457</v>
      </c>
      <c r="B2958" s="2" t="s">
        <v>6457</v>
      </c>
      <c r="C2958" s="2" t="s">
        <v>32</v>
      </c>
      <c r="D2958" s="2" t="s">
        <v>33</v>
      </c>
      <c r="E2958" s="5" t="s">
        <v>733</v>
      </c>
      <c r="F2958" s="3" t="s">
        <v>734</v>
      </c>
      <c r="G2958" s="3" t="s">
        <v>36</v>
      </c>
      <c r="H2958" s="2" t="s">
        <v>56</v>
      </c>
      <c r="I2958" s="2" t="s">
        <v>6459</v>
      </c>
      <c r="J2958" s="3" t="str">
        <f>HYPERLINK("https://www.boe.es/gazeta/dias/1831/05/26/pdfs/GMD-1831-65.pdf#page=1","Abrir facsímil")</f>
        <v>Abrir facsímil</v>
      </c>
      <c r="K2958" s="3" t="s">
        <v>58</v>
      </c>
    </row>
    <row r="2959" spans="1:11" ht="42" customHeight="1">
      <c r="A2959" s="2" t="s">
        <v>6457</v>
      </c>
      <c r="B2959" s="2" t="s">
        <v>6457</v>
      </c>
      <c r="C2959" s="2" t="s">
        <v>32</v>
      </c>
      <c r="D2959" s="2" t="s">
        <v>33</v>
      </c>
      <c r="E2959" s="5" t="s">
        <v>670</v>
      </c>
      <c r="F2959" s="3" t="s">
        <v>671</v>
      </c>
      <c r="G2959" s="3" t="s">
        <v>1816</v>
      </c>
      <c r="H2959" s="2" t="s">
        <v>56</v>
      </c>
      <c r="I2959" s="2" t="s">
        <v>6460</v>
      </c>
      <c r="J2959" s="3" t="str">
        <f>HYPERLINK("https://www.boe.es/gazeta/dias/1831/06/09/pdfs/GMD-1831-71.pdf#page=2","Abrir facsímil")</f>
        <v>Abrir facsímil</v>
      </c>
      <c r="K2959" s="3" t="s">
        <v>58</v>
      </c>
    </row>
    <row r="2960" spans="1:11" ht="42" customHeight="1">
      <c r="A2960" s="2" t="s">
        <v>6457</v>
      </c>
      <c r="B2960" s="2" t="s">
        <v>6457</v>
      </c>
      <c r="C2960" s="2" t="s">
        <v>32</v>
      </c>
      <c r="D2960" s="2" t="s">
        <v>33</v>
      </c>
      <c r="E2960" s="5" t="s">
        <v>151</v>
      </c>
      <c r="F2960" s="3" t="s">
        <v>152</v>
      </c>
      <c r="G2960" s="3" t="s">
        <v>36</v>
      </c>
      <c r="H2960" s="2" t="s">
        <v>56</v>
      </c>
      <c r="I2960" s="2" t="s">
        <v>6461</v>
      </c>
      <c r="J2960" s="3" t="str">
        <f>HYPERLINK("https://www.boe.es/gazeta/dias/1831/06/14/pdfs/GMD-1831-73.pdf#page=1","Abrir facsímil")</f>
        <v>Abrir facsímil</v>
      </c>
      <c r="K2960" s="3" t="s">
        <v>58</v>
      </c>
    </row>
    <row r="2961" spans="1:11" ht="42" customHeight="1">
      <c r="A2961" s="2" t="s">
        <v>6457</v>
      </c>
      <c r="B2961" s="2" t="s">
        <v>6457</v>
      </c>
      <c r="C2961" s="2" t="s">
        <v>32</v>
      </c>
      <c r="D2961" s="2" t="s">
        <v>33</v>
      </c>
      <c r="E2961" s="5" t="s">
        <v>72</v>
      </c>
      <c r="F2961" s="3" t="s">
        <v>73</v>
      </c>
      <c r="G2961" s="3" t="s">
        <v>36</v>
      </c>
      <c r="H2961" s="2" t="s">
        <v>56</v>
      </c>
      <c r="I2961" s="2" t="s">
        <v>6462</v>
      </c>
      <c r="J2961" s="3" t="str">
        <f>HYPERLINK("https://www.boe.es/gazeta/dias/1831/07/09/pdfs/GMD-1831-84.pdf#page=1","Abrir facsímil")</f>
        <v>Abrir facsímil</v>
      </c>
      <c r="K2961" s="3" t="s">
        <v>58</v>
      </c>
    </row>
    <row r="2962" spans="1:11" ht="42" customHeight="1">
      <c r="A2962" s="2" t="s">
        <v>6457</v>
      </c>
      <c r="B2962" s="2" t="s">
        <v>6457</v>
      </c>
      <c r="C2962" s="2" t="s">
        <v>32</v>
      </c>
      <c r="D2962" s="2" t="s">
        <v>33</v>
      </c>
      <c r="E2962" s="5" t="s">
        <v>1763</v>
      </c>
      <c r="F2962" s="3" t="s">
        <v>1764</v>
      </c>
      <c r="G2962" s="3" t="s">
        <v>36</v>
      </c>
      <c r="H2962" s="2" t="s">
        <v>56</v>
      </c>
      <c r="I2962" s="2" t="s">
        <v>6463</v>
      </c>
      <c r="J2962" s="3" t="str">
        <f>HYPERLINK("https://www.boe.es/gazeta/dias/1831/09/06/pdfs/GMD-1831-110.pdf#page=1","Abrir facsímil")</f>
        <v>Abrir facsímil</v>
      </c>
      <c r="K2962" s="3" t="s">
        <v>58</v>
      </c>
    </row>
    <row r="2963" spans="1:11" ht="42" customHeight="1">
      <c r="A2963" s="2" t="s">
        <v>6457</v>
      </c>
      <c r="B2963" s="2" t="s">
        <v>6457</v>
      </c>
      <c r="C2963" s="2" t="s">
        <v>32</v>
      </c>
      <c r="D2963" s="2" t="s">
        <v>33</v>
      </c>
      <c r="E2963" s="5" t="s">
        <v>756</v>
      </c>
      <c r="F2963" s="3" t="s">
        <v>757</v>
      </c>
      <c r="G2963" s="3" t="s">
        <v>62</v>
      </c>
      <c r="H2963" s="2" t="s">
        <v>56</v>
      </c>
      <c r="I2963" s="2" t="s">
        <v>6464</v>
      </c>
      <c r="J2963" s="3" t="str">
        <f>HYPERLINK("https://www.boe.es/gazeta/dias/1831/10/18/pdfs/GMD-1831-128.pdf#page=2","Abrir facsímil")</f>
        <v>Abrir facsímil</v>
      </c>
      <c r="K2963" s="3" t="s">
        <v>58</v>
      </c>
    </row>
    <row r="2964" spans="1:11" ht="42" customHeight="1">
      <c r="A2964" s="2" t="s">
        <v>6457</v>
      </c>
      <c r="B2964" s="2" t="s">
        <v>6457</v>
      </c>
      <c r="C2964" s="2" t="s">
        <v>32</v>
      </c>
      <c r="D2964" s="2" t="s">
        <v>33</v>
      </c>
      <c r="E2964" s="5" t="s">
        <v>342</v>
      </c>
      <c r="F2964" s="3" t="s">
        <v>343</v>
      </c>
      <c r="G2964" s="3" t="s">
        <v>36</v>
      </c>
      <c r="H2964" s="2" t="s">
        <v>56</v>
      </c>
      <c r="I2964" s="2" t="s">
        <v>6465</v>
      </c>
      <c r="J2964" s="3" t="str">
        <f>HYPERLINK("https://www.boe.es/gazeta/dias/1831/11/05/pdfs/GMD-1831-136.pdf#page=1","Abrir facsímil")</f>
        <v>Abrir facsímil</v>
      </c>
      <c r="K2964" s="3" t="s">
        <v>58</v>
      </c>
    </row>
    <row r="2965" spans="1:11" ht="42" customHeight="1">
      <c r="A2965" s="2" t="s">
        <v>6466</v>
      </c>
      <c r="B2965" s="2" t="s">
        <v>6467</v>
      </c>
      <c r="C2965" s="2" t="s">
        <v>157</v>
      </c>
      <c r="D2965" s="2" t="s">
        <v>18</v>
      </c>
      <c r="E2965" s="5" t="s">
        <v>547</v>
      </c>
      <c r="F2965" s="3" t="s">
        <v>548</v>
      </c>
      <c r="G2965" s="3" t="s">
        <v>55</v>
      </c>
      <c r="H2965" s="2" t="s">
        <v>56</v>
      </c>
      <c r="I2965" s="2" t="s">
        <v>6468</v>
      </c>
      <c r="J2965" s="3" t="str">
        <f>HYPERLINK("https://www.boe.es/gazeta/dias/1831/08/30/pdfs/GMD-1831-106.pdf#page=3","Abrir facsímil")</f>
        <v>Abrir facsímil</v>
      </c>
      <c r="K2965" s="3" t="s">
        <v>58</v>
      </c>
    </row>
    <row r="2966" spans="1:11" ht="42" customHeight="1">
      <c r="A2966" s="2" t="s">
        <v>6469</v>
      </c>
      <c r="B2966" s="2" t="s">
        <v>6469</v>
      </c>
      <c r="C2966" s="2" t="s">
        <v>32</v>
      </c>
      <c r="D2966" s="2" t="s">
        <v>33</v>
      </c>
      <c r="E2966" s="5" t="s">
        <v>234</v>
      </c>
      <c r="F2966" s="3" t="s">
        <v>235</v>
      </c>
      <c r="G2966" s="3" t="s">
        <v>55</v>
      </c>
      <c r="H2966" s="2" t="s">
        <v>56</v>
      </c>
      <c r="I2966" s="2" t="s">
        <v>6470</v>
      </c>
      <c r="J2966" s="3" t="str">
        <f>HYPERLINK("https://www.boe.es/gazeta/dias/1831/06/25/pdfs/GMD-1831-78.pdf#page=3","Abrir facsímil")</f>
        <v>Abrir facsímil</v>
      </c>
      <c r="K2966" s="3" t="s">
        <v>58</v>
      </c>
    </row>
    <row r="2967" spans="1:11" ht="42" customHeight="1">
      <c r="A2967" s="2" t="s">
        <v>6471</v>
      </c>
      <c r="B2967" s="2" t="s">
        <v>6472</v>
      </c>
      <c r="C2967" s="2" t="s">
        <v>81</v>
      </c>
      <c r="D2967" s="2" t="s">
        <v>18</v>
      </c>
      <c r="E2967" s="5" t="s">
        <v>105</v>
      </c>
      <c r="F2967" s="3" t="s">
        <v>106</v>
      </c>
      <c r="G2967" s="3" t="s">
        <v>107</v>
      </c>
      <c r="H2967" s="2" t="s">
        <v>56</v>
      </c>
      <c r="I2967" s="2" t="s">
        <v>6473</v>
      </c>
      <c r="J2967" s="3" t="str">
        <f>HYPERLINK("https://www.boe.es/gazeta/dias/1831/07/05/pdfs/GMD-1831-82.pdf#page=4","Abrir facsímil")</f>
        <v>Abrir facsímil</v>
      </c>
      <c r="K2967" s="3" t="s">
        <v>58</v>
      </c>
    </row>
    <row r="2968" spans="1:11" ht="42" customHeight="1">
      <c r="A2968" s="2" t="s">
        <v>6474</v>
      </c>
      <c r="B2968" s="2" t="s">
        <v>6474</v>
      </c>
      <c r="C2968" s="2" t="s">
        <v>32</v>
      </c>
      <c r="D2968" s="2" t="s">
        <v>33</v>
      </c>
      <c r="E2968" s="5" t="s">
        <v>181</v>
      </c>
      <c r="F2968" s="3" t="s">
        <v>182</v>
      </c>
      <c r="G2968" s="3" t="s">
        <v>36</v>
      </c>
      <c r="H2968" s="2" t="s">
        <v>56</v>
      </c>
      <c r="I2968" s="2" t="s">
        <v>6475</v>
      </c>
      <c r="J2968" s="3" t="str">
        <f>HYPERLINK("https://www.boe.es/gazeta/dias/1831/09/13/pdfs/GMD-1831-113.pdf#page=1","Abrir facsímil")</f>
        <v>Abrir facsímil</v>
      </c>
      <c r="K2968" s="3" t="s">
        <v>58</v>
      </c>
    </row>
    <row r="2969" spans="1:11" ht="42" customHeight="1">
      <c r="A2969" s="2" t="s">
        <v>6476</v>
      </c>
      <c r="B2969" s="2" t="s">
        <v>6476</v>
      </c>
      <c r="C2969" s="2" t="s">
        <v>32</v>
      </c>
      <c r="D2969" s="2" t="s">
        <v>33</v>
      </c>
      <c r="E2969" s="5" t="s">
        <v>1763</v>
      </c>
      <c r="F2969" s="3" t="s">
        <v>1764</v>
      </c>
      <c r="G2969" s="3" t="s">
        <v>36</v>
      </c>
      <c r="H2969" s="2" t="s">
        <v>56</v>
      </c>
      <c r="I2969" s="2" t="s">
        <v>6477</v>
      </c>
      <c r="J2969" s="3" t="str">
        <f>HYPERLINK("https://www.boe.es/gazeta/dias/1831/09/06/pdfs/GMD-1831-110.pdf#page=1","Abrir facsímil")</f>
        <v>Abrir facsímil</v>
      </c>
      <c r="K2969" s="3" t="s">
        <v>58</v>
      </c>
    </row>
    <row r="2970" spans="1:11" ht="42" customHeight="1">
      <c r="A2970" s="2" t="s">
        <v>6478</v>
      </c>
      <c r="B2970" s="2" t="s">
        <v>6479</v>
      </c>
      <c r="C2970" s="2" t="s">
        <v>40</v>
      </c>
      <c r="D2970" s="2" t="s">
        <v>18</v>
      </c>
      <c r="E2970" s="5" t="s">
        <v>174</v>
      </c>
      <c r="F2970" s="3" t="s">
        <v>175</v>
      </c>
      <c r="G2970" s="3" t="s">
        <v>21</v>
      </c>
      <c r="H2970" s="2" t="s">
        <v>22</v>
      </c>
      <c r="I2970" s="2" t="s">
        <v>6480</v>
      </c>
      <c r="J2970" s="3" t="str">
        <f>HYPERLINK("https://www.boe.es/gazeta/dias/1831/01/18/pdfs/GMD-1831-8.pdf#page=4","Abrir facsímil")</f>
        <v>Abrir facsímil</v>
      </c>
      <c r="K2970" s="3" t="s">
        <v>24</v>
      </c>
    </row>
    <row r="2971" spans="1:11" ht="42" customHeight="1">
      <c r="A2971" s="2" t="s">
        <v>6481</v>
      </c>
      <c r="B2971" s="2" t="s">
        <v>6482</v>
      </c>
      <c r="C2971" s="2" t="s">
        <v>51</v>
      </c>
      <c r="D2971" s="2" t="s">
        <v>52</v>
      </c>
      <c r="E2971" s="5" t="s">
        <v>395</v>
      </c>
      <c r="F2971" s="3" t="s">
        <v>396</v>
      </c>
      <c r="G2971" s="3" t="s">
        <v>55</v>
      </c>
      <c r="H2971" s="2" t="s">
        <v>22</v>
      </c>
      <c r="I2971" s="2" t="s">
        <v>6483</v>
      </c>
      <c r="J2971" s="3" t="str">
        <f>HYPERLINK("https://www.boe.es/gazeta/dias/1831/10/20/pdfs/GMD-1831-129.pdf#page=3","Abrir facsímil")</f>
        <v>Abrir facsímil</v>
      </c>
      <c r="K2971" s="3" t="s">
        <v>24</v>
      </c>
    </row>
    <row r="2972" spans="1:11" ht="42" customHeight="1">
      <c r="A2972" s="2" t="s">
        <v>6484</v>
      </c>
      <c r="B2972" s="2" t="s">
        <v>6485</v>
      </c>
      <c r="C2972" s="2" t="s">
        <v>17</v>
      </c>
      <c r="D2972" s="2" t="s">
        <v>18</v>
      </c>
      <c r="E2972" s="5" t="s">
        <v>140</v>
      </c>
      <c r="F2972" s="3" t="s">
        <v>141</v>
      </c>
      <c r="G2972" s="3" t="s">
        <v>36</v>
      </c>
      <c r="H2972" s="2" t="s">
        <v>56</v>
      </c>
      <c r="I2972" s="2" t="s">
        <v>6486</v>
      </c>
      <c r="J2972" s="3" t="str">
        <f>HYPERLINK("https://www.boe.es/gazeta/dias/1831/04/26/pdfs/GMD-1831-52.pdf#page=1","Abrir facsímil")</f>
        <v>Abrir facsímil</v>
      </c>
      <c r="K2972" s="3" t="s">
        <v>58</v>
      </c>
    </row>
    <row r="2973" spans="1:11" ht="42" customHeight="1">
      <c r="A2973" s="2" t="s">
        <v>6487</v>
      </c>
      <c r="B2973" s="2" t="s">
        <v>6488</v>
      </c>
      <c r="C2973" s="2" t="s">
        <v>17</v>
      </c>
      <c r="D2973" s="2" t="s">
        <v>18</v>
      </c>
      <c r="E2973" s="5" t="s">
        <v>2199</v>
      </c>
      <c r="F2973" s="3" t="s">
        <v>2200</v>
      </c>
      <c r="G2973" s="3" t="s">
        <v>36</v>
      </c>
      <c r="H2973" s="2" t="s">
        <v>56</v>
      </c>
      <c r="I2973" s="2" t="s">
        <v>6489</v>
      </c>
      <c r="J2973" s="3" t="str">
        <f>HYPERLINK("https://www.boe.es/gazeta/dias/1831/11/26/pdfs/GMD-1831-145.pdf#page=1","Abrir facsímil")</f>
        <v>Abrir facsímil</v>
      </c>
      <c r="K2973" s="3" t="s">
        <v>58</v>
      </c>
    </row>
    <row r="2974" spans="1:11" ht="42" customHeight="1">
      <c r="A2974" s="2" t="s">
        <v>6490</v>
      </c>
      <c r="B2974" s="2" t="s">
        <v>6491</v>
      </c>
      <c r="C2974" s="2" t="s">
        <v>51</v>
      </c>
      <c r="D2974" s="2" t="s">
        <v>52</v>
      </c>
      <c r="E2974" s="5" t="s">
        <v>1225</v>
      </c>
      <c r="F2974" s="3" t="s">
        <v>1226</v>
      </c>
      <c r="G2974" s="3" t="s">
        <v>21</v>
      </c>
      <c r="H2974" s="2" t="s">
        <v>56</v>
      </c>
      <c r="I2974" s="2" t="s">
        <v>6492</v>
      </c>
      <c r="J2974" s="3" t="str">
        <f>HYPERLINK("https://www.boe.es/gazeta/dias/1831/05/24/pdfs/GMD-1831-64.pdf#page=4","Abrir facsímil")</f>
        <v>Abrir facsímil</v>
      </c>
      <c r="K2974" s="3" t="s">
        <v>58</v>
      </c>
    </row>
    <row r="2975" spans="1:11" ht="42" customHeight="1">
      <c r="A2975" s="2" t="s">
        <v>6493</v>
      </c>
      <c r="B2975" s="2" t="s">
        <v>6494</v>
      </c>
      <c r="C2975" s="2" t="s">
        <v>32</v>
      </c>
      <c r="D2975" s="2" t="s">
        <v>33</v>
      </c>
      <c r="E2975" s="5" t="s">
        <v>764</v>
      </c>
      <c r="F2975" s="3" t="s">
        <v>765</v>
      </c>
      <c r="G2975" s="3" t="s">
        <v>21</v>
      </c>
      <c r="H2975" s="2" t="s">
        <v>56</v>
      </c>
      <c r="I2975" s="2" t="s">
        <v>6495</v>
      </c>
      <c r="J2975" s="3" t="str">
        <f>HYPERLINK("https://www.boe.es/gazeta/dias/1831/10/15/pdfs/GMD-1831-127.pdf#page=4","Abrir facsímil")</f>
        <v>Abrir facsímil</v>
      </c>
      <c r="K2975" s="3" t="s">
        <v>58</v>
      </c>
    </row>
    <row r="2976" spans="1:11" ht="42" customHeight="1">
      <c r="A2976" s="2" t="s">
        <v>6496</v>
      </c>
      <c r="B2976" s="2" t="s">
        <v>6497</v>
      </c>
      <c r="C2976" s="2" t="s">
        <v>157</v>
      </c>
      <c r="D2976" s="2" t="s">
        <v>18</v>
      </c>
      <c r="E2976" s="5" t="s">
        <v>105</v>
      </c>
      <c r="F2976" s="3" t="s">
        <v>106</v>
      </c>
      <c r="G2976" s="3" t="s">
        <v>107</v>
      </c>
      <c r="H2976" s="2" t="s">
        <v>56</v>
      </c>
      <c r="I2976" s="2" t="s">
        <v>6498</v>
      </c>
      <c r="J2976" s="3" t="str">
        <f>HYPERLINK("https://www.boe.es/gazeta/dias/1831/07/05/pdfs/GMD-1831-82.pdf#page=4","Abrir facsímil")</f>
        <v>Abrir facsímil</v>
      </c>
      <c r="K2976" s="3" t="s">
        <v>58</v>
      </c>
    </row>
    <row r="2977" spans="1:11" ht="42" customHeight="1">
      <c r="A2977" s="2" t="s">
        <v>6499</v>
      </c>
      <c r="B2977" s="2" t="s">
        <v>6500</v>
      </c>
      <c r="C2977" s="2" t="s">
        <v>51</v>
      </c>
      <c r="D2977" s="2" t="s">
        <v>52</v>
      </c>
      <c r="E2977" s="5" t="s">
        <v>53</v>
      </c>
      <c r="F2977" s="3" t="s">
        <v>54</v>
      </c>
      <c r="G2977" s="3" t="s">
        <v>55</v>
      </c>
      <c r="H2977" s="2" t="s">
        <v>56</v>
      </c>
      <c r="I2977" s="2" t="s">
        <v>6501</v>
      </c>
      <c r="J2977" s="3" t="str">
        <f>HYPERLINK("https://www.boe.es/gazeta/dias/1831/10/29/pdfs/GMD-1831-133.pdf#page=3","Abrir facsímil")</f>
        <v>Abrir facsímil</v>
      </c>
      <c r="K2977" s="3" t="s">
        <v>58</v>
      </c>
    </row>
    <row r="2978" spans="1:11" ht="42" customHeight="1">
      <c r="A2978" s="2" t="s">
        <v>6502</v>
      </c>
      <c r="B2978" s="2" t="s">
        <v>6503</v>
      </c>
      <c r="C2978" s="2" t="s">
        <v>51</v>
      </c>
      <c r="D2978" s="2" t="s">
        <v>52</v>
      </c>
      <c r="E2978" s="5" t="s">
        <v>374</v>
      </c>
      <c r="F2978" s="3" t="s">
        <v>375</v>
      </c>
      <c r="G2978" s="3" t="s">
        <v>131</v>
      </c>
      <c r="H2978" s="2" t="s">
        <v>56</v>
      </c>
      <c r="I2978" s="2" t="s">
        <v>6504</v>
      </c>
      <c r="J2978" s="3" t="str">
        <f>HYPERLINK("https://www.boe.es/gazeta/dias/1831/10/11/pdfs/GMD-1831-125.pdf#page=6","Abrir facsímil")</f>
        <v>Abrir facsímil</v>
      </c>
      <c r="K2978" s="3" t="s">
        <v>58</v>
      </c>
    </row>
    <row r="2979" spans="1:11" ht="42" customHeight="1">
      <c r="A2979" s="2" t="s">
        <v>6505</v>
      </c>
      <c r="B2979" s="2" t="s">
        <v>6505</v>
      </c>
      <c r="C2979" s="2" t="s">
        <v>17</v>
      </c>
      <c r="D2979" s="2" t="s">
        <v>18</v>
      </c>
      <c r="E2979" s="5" t="s">
        <v>201</v>
      </c>
      <c r="F2979" s="3" t="s">
        <v>202</v>
      </c>
      <c r="G2979" s="3" t="s">
        <v>266</v>
      </c>
      <c r="H2979" s="2" t="s">
        <v>56</v>
      </c>
      <c r="I2979" s="2" t="s">
        <v>6506</v>
      </c>
      <c r="J2979" s="3" t="str">
        <f>HYPERLINK("https://www.boe.es/gazeta/dias/1831/07/23/pdfs/GMD-1831-90.pdf#page=5","Abrir facsímil")</f>
        <v>Abrir facsímil</v>
      </c>
      <c r="K2979" s="3" t="s">
        <v>58</v>
      </c>
    </row>
    <row r="2980" spans="1:11" ht="42" customHeight="1">
      <c r="A2980" s="2" t="s">
        <v>6505</v>
      </c>
      <c r="B2980" s="2" t="s">
        <v>6505</v>
      </c>
      <c r="C2980" s="2" t="s">
        <v>32</v>
      </c>
      <c r="D2980" s="2" t="s">
        <v>33</v>
      </c>
      <c r="E2980" s="5" t="s">
        <v>413</v>
      </c>
      <c r="F2980" s="3" t="s">
        <v>414</v>
      </c>
      <c r="G2980" s="3" t="s">
        <v>36</v>
      </c>
      <c r="H2980" s="2" t="s">
        <v>56</v>
      </c>
      <c r="I2980" s="2" t="s">
        <v>6507</v>
      </c>
      <c r="J2980" s="3" t="str">
        <f>HYPERLINK("https://www.boe.es/gazeta/dias/1831/07/26/pdfs/GMD-1831-91.pdf#page=1","Abrir facsímil")</f>
        <v>Abrir facsímil</v>
      </c>
      <c r="K2980" s="3" t="s">
        <v>58</v>
      </c>
    </row>
    <row r="2981" spans="1:11" ht="42" customHeight="1">
      <c r="A2981" s="2" t="s">
        <v>6505</v>
      </c>
      <c r="B2981" s="2" t="s">
        <v>6505</v>
      </c>
      <c r="C2981" s="2" t="s">
        <v>81</v>
      </c>
      <c r="D2981" s="2" t="s">
        <v>18</v>
      </c>
      <c r="E2981" s="5" t="s">
        <v>169</v>
      </c>
      <c r="F2981" s="3" t="s">
        <v>170</v>
      </c>
      <c r="G2981" s="3" t="s">
        <v>131</v>
      </c>
      <c r="H2981" s="2" t="s">
        <v>56</v>
      </c>
      <c r="I2981" s="2" t="s">
        <v>6508</v>
      </c>
      <c r="J2981" s="3" t="str">
        <f>HYPERLINK("https://www.boe.es/gazeta/dias/1831/08/04/pdfs/GMD-1831-95.pdf#page=6","Abrir facsímil")</f>
        <v>Abrir facsímil</v>
      </c>
      <c r="K2981" s="3" t="s">
        <v>58</v>
      </c>
    </row>
    <row r="2982" spans="1:11" ht="42" customHeight="1">
      <c r="A2982" s="2" t="s">
        <v>6509</v>
      </c>
      <c r="B2982" s="2" t="s">
        <v>6509</v>
      </c>
      <c r="C2982" s="2" t="s">
        <v>157</v>
      </c>
      <c r="D2982" s="2" t="s">
        <v>18</v>
      </c>
      <c r="E2982" s="5" t="s">
        <v>334</v>
      </c>
      <c r="F2982" s="3" t="s">
        <v>335</v>
      </c>
      <c r="G2982" s="3" t="s">
        <v>21</v>
      </c>
      <c r="H2982" s="2" t="s">
        <v>56</v>
      </c>
      <c r="I2982" s="2" t="s">
        <v>6510</v>
      </c>
      <c r="J2982" s="3" t="str">
        <f>HYPERLINK("https://www.boe.es/gazeta/dias/1831/03/26/pdfs/GMD-1831-39.pdf#page=4","Abrir facsímil")</f>
        <v>Abrir facsímil</v>
      </c>
      <c r="K2982" s="3" t="s">
        <v>58</v>
      </c>
    </row>
    <row r="2983" spans="1:11" ht="42" customHeight="1">
      <c r="A2983" s="2" t="s">
        <v>6511</v>
      </c>
      <c r="B2983" s="2" t="s">
        <v>6512</v>
      </c>
      <c r="C2983" s="2" t="s">
        <v>32</v>
      </c>
      <c r="D2983" s="2" t="s">
        <v>33</v>
      </c>
      <c r="E2983" s="5" t="s">
        <v>297</v>
      </c>
      <c r="F2983" s="3" t="s">
        <v>298</v>
      </c>
      <c r="G2983" s="3" t="s">
        <v>299</v>
      </c>
      <c r="H2983" s="2" t="s">
        <v>56</v>
      </c>
      <c r="I2983" s="2" t="s">
        <v>6513</v>
      </c>
      <c r="J2983" s="3" t="str">
        <f>HYPERLINK("https://www.boe.es/gazeta/dias/1831/11/24/pdfs/GMD-1831-144.pdf#page=4","Abrir facsímil")</f>
        <v>Abrir facsímil</v>
      </c>
      <c r="K2983" s="3" t="s">
        <v>58</v>
      </c>
    </row>
    <row r="2984" spans="1:11" ht="42" customHeight="1">
      <c r="A2984" s="2" t="s">
        <v>6514</v>
      </c>
      <c r="B2984" s="2" t="s">
        <v>6515</v>
      </c>
      <c r="C2984" s="2" t="s">
        <v>51</v>
      </c>
      <c r="D2984" s="2" t="s">
        <v>52</v>
      </c>
      <c r="E2984" s="5" t="s">
        <v>292</v>
      </c>
      <c r="F2984" s="3" t="s">
        <v>293</v>
      </c>
      <c r="G2984" s="3" t="s">
        <v>21</v>
      </c>
      <c r="H2984" s="2" t="s">
        <v>56</v>
      </c>
      <c r="I2984" s="2" t="s">
        <v>6516</v>
      </c>
      <c r="J2984" s="3" t="str">
        <f>HYPERLINK("https://www.boe.es/gazeta/dias/1831/04/07/pdfs/GMD-1831-44.pdf#page=4","Abrir facsímil")</f>
        <v>Abrir facsímil</v>
      </c>
      <c r="K2984" s="3" t="s">
        <v>58</v>
      </c>
    </row>
    <row r="2985" spans="1:11" ht="42" customHeight="1">
      <c r="A2985" s="2" t="s">
        <v>6517</v>
      </c>
      <c r="B2985" s="2" t="s">
        <v>6518</v>
      </c>
      <c r="C2985" s="2" t="s">
        <v>51</v>
      </c>
      <c r="D2985" s="2" t="s">
        <v>52</v>
      </c>
      <c r="E2985" s="5" t="s">
        <v>169</v>
      </c>
      <c r="F2985" s="3" t="s">
        <v>170</v>
      </c>
      <c r="G2985" s="3" t="s">
        <v>131</v>
      </c>
      <c r="H2985" s="2" t="s">
        <v>22</v>
      </c>
      <c r="I2985" s="2" t="s">
        <v>6519</v>
      </c>
      <c r="J2985" s="3" t="str">
        <f>HYPERLINK("https://www.boe.es/gazeta/dias/1831/08/04/pdfs/GMD-1831-95.pdf#page=6","Abrir facsímil")</f>
        <v>Abrir facsímil</v>
      </c>
      <c r="K2985" s="3" t="s">
        <v>24</v>
      </c>
    </row>
    <row r="2986" spans="1:11" ht="42" customHeight="1">
      <c r="A2986" s="2" t="s">
        <v>6520</v>
      </c>
      <c r="B2986" s="2" t="s">
        <v>6521</v>
      </c>
      <c r="C2986" s="2" t="s">
        <v>157</v>
      </c>
      <c r="D2986" s="2" t="s">
        <v>18</v>
      </c>
      <c r="E2986" s="5" t="s">
        <v>522</v>
      </c>
      <c r="F2986" s="3" t="s">
        <v>523</v>
      </c>
      <c r="G2986" s="3" t="s">
        <v>131</v>
      </c>
      <c r="H2986" s="2" t="s">
        <v>56</v>
      </c>
      <c r="I2986" s="2" t="s">
        <v>6522</v>
      </c>
      <c r="J2986" s="3" t="str">
        <f>HYPERLINK("https://www.boe.es/gazeta/dias/1831/09/27/pdfs/GMD-1831-119.pdf#page=6","Abrir facsímil")</f>
        <v>Abrir facsímil</v>
      </c>
      <c r="K2986" s="3" t="s">
        <v>58</v>
      </c>
    </row>
    <row r="2987" spans="1:11" ht="42" customHeight="1">
      <c r="A2987" s="2" t="s">
        <v>6523</v>
      </c>
      <c r="B2987" s="2" t="s">
        <v>6524</v>
      </c>
      <c r="C2987" s="2" t="s">
        <v>32</v>
      </c>
      <c r="D2987" s="2" t="s">
        <v>33</v>
      </c>
      <c r="E2987" s="5" t="s">
        <v>374</v>
      </c>
      <c r="F2987" s="3" t="s">
        <v>375</v>
      </c>
      <c r="G2987" s="3" t="s">
        <v>131</v>
      </c>
      <c r="H2987" s="2" t="s">
        <v>56</v>
      </c>
      <c r="I2987" s="2" t="s">
        <v>6525</v>
      </c>
      <c r="J2987" s="3" t="str">
        <f>HYPERLINK("https://www.boe.es/gazeta/dias/1831/10/11/pdfs/GMD-1831-125.pdf#page=6","Abrir facsímil")</f>
        <v>Abrir facsímil</v>
      </c>
      <c r="K2987" s="3" t="s">
        <v>58</v>
      </c>
    </row>
    <row r="2988" spans="1:11" ht="42" customHeight="1">
      <c r="A2988" s="2" t="s">
        <v>6526</v>
      </c>
      <c r="B2988" s="2" t="s">
        <v>6527</v>
      </c>
      <c r="C2988" s="2" t="s">
        <v>32</v>
      </c>
      <c r="D2988" s="2" t="s">
        <v>33</v>
      </c>
      <c r="E2988" s="5" t="s">
        <v>1225</v>
      </c>
      <c r="F2988" s="3" t="s">
        <v>1226</v>
      </c>
      <c r="G2988" s="3" t="s">
        <v>21</v>
      </c>
      <c r="H2988" s="2" t="s">
        <v>56</v>
      </c>
      <c r="I2988" s="2" t="s">
        <v>6528</v>
      </c>
      <c r="J2988" s="3" t="str">
        <f>HYPERLINK("https://www.boe.es/gazeta/dias/1831/05/24/pdfs/GMD-1831-64.pdf#page=4","Abrir facsímil")</f>
        <v>Abrir facsímil</v>
      </c>
      <c r="K2988" s="3" t="s">
        <v>58</v>
      </c>
    </row>
    <row r="2989" spans="1:11" ht="42" customHeight="1">
      <c r="A2989" s="2" t="s">
        <v>6529</v>
      </c>
      <c r="B2989" s="2" t="s">
        <v>6530</v>
      </c>
      <c r="C2989" s="2" t="s">
        <v>17</v>
      </c>
      <c r="D2989" s="2" t="s">
        <v>18</v>
      </c>
      <c r="E2989" s="5" t="s">
        <v>374</v>
      </c>
      <c r="F2989" s="3" t="s">
        <v>375</v>
      </c>
      <c r="G2989" s="3" t="s">
        <v>131</v>
      </c>
      <c r="H2989" s="2" t="s">
        <v>56</v>
      </c>
      <c r="I2989" s="2" t="s">
        <v>6531</v>
      </c>
      <c r="J2989" s="3" t="str">
        <f>HYPERLINK("https://www.boe.es/gazeta/dias/1831/10/11/pdfs/GMD-1831-125.pdf#page=6","Abrir facsímil")</f>
        <v>Abrir facsímil</v>
      </c>
      <c r="K2989" s="3" t="s">
        <v>58</v>
      </c>
    </row>
    <row r="2990" spans="1:11" ht="42" customHeight="1">
      <c r="A2990" s="2" t="s">
        <v>6532</v>
      </c>
      <c r="B2990" s="2" t="s">
        <v>6533</v>
      </c>
      <c r="C2990" s="2" t="s">
        <v>17</v>
      </c>
      <c r="D2990" s="2" t="s">
        <v>18</v>
      </c>
      <c r="E2990" s="5" t="s">
        <v>1138</v>
      </c>
      <c r="F2990" s="3" t="s">
        <v>1139</v>
      </c>
      <c r="G2990" s="3" t="s">
        <v>21</v>
      </c>
      <c r="H2990" s="2" t="s">
        <v>56</v>
      </c>
      <c r="I2990" s="2" t="s">
        <v>6534</v>
      </c>
      <c r="J2990" s="3" t="str">
        <f>HYPERLINK("https://www.boe.es/gazeta/dias/1831/03/17/pdfs/GMD-1831-35.pdf#page=4","Abrir facsímil")</f>
        <v>Abrir facsímil</v>
      </c>
      <c r="K2990" s="3" t="s">
        <v>58</v>
      </c>
    </row>
    <row r="2991" spans="1:11" ht="42" customHeight="1">
      <c r="A2991" s="2" t="s">
        <v>6535</v>
      </c>
      <c r="B2991" s="2" t="s">
        <v>6536</v>
      </c>
      <c r="C2991" s="2" t="s">
        <v>32</v>
      </c>
      <c r="D2991" s="2" t="s">
        <v>33</v>
      </c>
      <c r="E2991" s="5" t="s">
        <v>259</v>
      </c>
      <c r="F2991" s="3" t="s">
        <v>260</v>
      </c>
      <c r="G2991" s="3" t="s">
        <v>910</v>
      </c>
      <c r="H2991" s="2" t="s">
        <v>56</v>
      </c>
      <c r="I2991" s="2" t="s">
        <v>6537</v>
      </c>
      <c r="J2991" s="3" t="str">
        <f>HYPERLINK("https://www.boe.es/gazeta/dias/1831/11/03/pdfs/GMD-1831-135.pdf#page=2","Abrir facsímil")</f>
        <v>Abrir facsímil</v>
      </c>
      <c r="K2991" s="3" t="s">
        <v>58</v>
      </c>
    </row>
    <row r="2992" spans="1:11" ht="42" customHeight="1">
      <c r="A2992" s="2" t="s">
        <v>6538</v>
      </c>
      <c r="B2992" s="2" t="s">
        <v>6538</v>
      </c>
      <c r="C2992" s="2" t="s">
        <v>17</v>
      </c>
      <c r="D2992" s="2" t="s">
        <v>18</v>
      </c>
      <c r="E2992" s="5" t="s">
        <v>903</v>
      </c>
      <c r="F2992" s="3" t="s">
        <v>904</v>
      </c>
      <c r="G2992" s="3" t="s">
        <v>62</v>
      </c>
      <c r="H2992" s="2" t="s">
        <v>56</v>
      </c>
      <c r="I2992" s="2" t="s">
        <v>6539</v>
      </c>
      <c r="J2992" s="3" t="str">
        <f>HYPERLINK("https://www.boe.es/gazeta/dias/1831/12/10/pdfs/GMD-1831-152.pdf#page=2","Abrir facsímil")</f>
        <v>Abrir facsímil</v>
      </c>
      <c r="K2992" s="3" t="s">
        <v>58</v>
      </c>
    </row>
    <row r="2993" spans="1:11" ht="42" customHeight="1">
      <c r="A2993" s="2" t="s">
        <v>6540</v>
      </c>
      <c r="B2993" s="2" t="s">
        <v>6540</v>
      </c>
      <c r="C2993" s="2" t="s">
        <v>32</v>
      </c>
      <c r="D2993" s="2" t="s">
        <v>33</v>
      </c>
      <c r="E2993" s="5" t="s">
        <v>78</v>
      </c>
      <c r="F2993" s="3" t="s">
        <v>79</v>
      </c>
      <c r="G2993" s="3" t="s">
        <v>62</v>
      </c>
      <c r="H2993" s="2" t="s">
        <v>56</v>
      </c>
      <c r="I2993" s="2" t="s">
        <v>6541</v>
      </c>
      <c r="J2993" s="3" t="str">
        <f>HYPERLINK("https://www.boe.es/gazeta/dias/1831/08/11/pdfs/GMD-1831-98.pdf#page=2","Abrir facsímil")</f>
        <v>Abrir facsímil</v>
      </c>
      <c r="K2993" s="3" t="s">
        <v>58</v>
      </c>
    </row>
    <row r="2994" spans="1:11" ht="42" customHeight="1">
      <c r="A2994" s="2" t="s">
        <v>6542</v>
      </c>
      <c r="B2994" s="2" t="s">
        <v>6542</v>
      </c>
      <c r="C2994" s="2" t="s">
        <v>32</v>
      </c>
      <c r="D2994" s="2" t="s">
        <v>33</v>
      </c>
      <c r="E2994" s="5" t="s">
        <v>782</v>
      </c>
      <c r="F2994" s="3" t="s">
        <v>783</v>
      </c>
      <c r="G2994" s="3" t="s">
        <v>62</v>
      </c>
      <c r="H2994" s="2" t="s">
        <v>56</v>
      </c>
      <c r="I2994" s="2" t="s">
        <v>6543</v>
      </c>
      <c r="J2994" s="3" t="str">
        <f>HYPERLINK("https://www.boe.es/gazeta/dias/1831/08/20/pdfs/GMD-1831-102.pdf#page=2","Abrir facsímil")</f>
        <v>Abrir facsímil</v>
      </c>
      <c r="K2994" s="3" t="s">
        <v>58</v>
      </c>
    </row>
    <row r="2995" spans="1:11" ht="42" customHeight="1">
      <c r="A2995" s="2" t="s">
        <v>6544</v>
      </c>
      <c r="B2995" s="2" t="s">
        <v>6544</v>
      </c>
      <c r="C2995" s="2" t="s">
        <v>32</v>
      </c>
      <c r="D2995" s="2" t="s">
        <v>33</v>
      </c>
      <c r="E2995" s="5" t="s">
        <v>822</v>
      </c>
      <c r="F2995" s="3" t="s">
        <v>823</v>
      </c>
      <c r="G2995" s="3" t="s">
        <v>62</v>
      </c>
      <c r="H2995" s="2" t="s">
        <v>56</v>
      </c>
      <c r="I2995" s="2" t="s">
        <v>6545</v>
      </c>
      <c r="J2995" s="3" t="str">
        <f>HYPERLINK("https://www.boe.es/gazeta/dias/1831/09/08/pdfs/GMD-1831-111.pdf#page=2","Abrir facsímil")</f>
        <v>Abrir facsímil</v>
      </c>
      <c r="K2995" s="3" t="s">
        <v>58</v>
      </c>
    </row>
    <row r="2996" spans="1:11" ht="42" customHeight="1">
      <c r="A2996" s="2" t="s">
        <v>6546</v>
      </c>
      <c r="B2996" s="2" t="s">
        <v>6546</v>
      </c>
      <c r="C2996" s="2" t="s">
        <v>32</v>
      </c>
      <c r="D2996" s="2" t="s">
        <v>33</v>
      </c>
      <c r="E2996" s="5" t="s">
        <v>259</v>
      </c>
      <c r="F2996" s="3" t="s">
        <v>260</v>
      </c>
      <c r="G2996" s="3" t="s">
        <v>910</v>
      </c>
      <c r="H2996" s="2" t="s">
        <v>56</v>
      </c>
      <c r="I2996" s="2" t="s">
        <v>6547</v>
      </c>
      <c r="J2996" s="3" t="str">
        <f>HYPERLINK("https://www.boe.es/gazeta/dias/1831/11/03/pdfs/GMD-1831-135.pdf#page=2","Abrir facsímil")</f>
        <v>Abrir facsímil</v>
      </c>
      <c r="K2996" s="3" t="s">
        <v>58</v>
      </c>
    </row>
    <row r="2997" spans="1:11" ht="42" customHeight="1">
      <c r="A2997" s="2" t="s">
        <v>6548</v>
      </c>
      <c r="B2997" s="2" t="s">
        <v>6548</v>
      </c>
      <c r="C2997" s="2" t="s">
        <v>32</v>
      </c>
      <c r="D2997" s="2" t="s">
        <v>33</v>
      </c>
      <c r="E2997" s="5" t="s">
        <v>822</v>
      </c>
      <c r="F2997" s="3" t="s">
        <v>823</v>
      </c>
      <c r="G2997" s="3" t="s">
        <v>62</v>
      </c>
      <c r="H2997" s="2" t="s">
        <v>56</v>
      </c>
      <c r="I2997" s="2" t="s">
        <v>6549</v>
      </c>
      <c r="J2997" s="3" t="str">
        <f>HYPERLINK("https://www.boe.es/gazeta/dias/1831/09/08/pdfs/GMD-1831-111.pdf#page=2","Abrir facsímil")</f>
        <v>Abrir facsímil</v>
      </c>
      <c r="K2997" s="3" t="s">
        <v>58</v>
      </c>
    </row>
    <row r="2998" spans="1:11" ht="42" customHeight="1">
      <c r="A2998" s="2" t="s">
        <v>6550</v>
      </c>
      <c r="B2998" s="2" t="s">
        <v>6550</v>
      </c>
      <c r="C2998" s="2" t="s">
        <v>32</v>
      </c>
      <c r="D2998" s="2" t="s">
        <v>33</v>
      </c>
      <c r="E2998" s="5" t="s">
        <v>522</v>
      </c>
      <c r="F2998" s="3" t="s">
        <v>523</v>
      </c>
      <c r="G2998" s="3" t="s">
        <v>76</v>
      </c>
      <c r="H2998" s="2" t="s">
        <v>56</v>
      </c>
      <c r="I2998" s="2" t="s">
        <v>6551</v>
      </c>
      <c r="J2998" s="3" t="str">
        <f>HYPERLINK("https://www.boe.es/gazeta/dias/1831/09/27/pdfs/GMD-1831-119.pdf#page=5","Abrir facsímil")</f>
        <v>Abrir facsímil</v>
      </c>
      <c r="K2998" s="3" t="s">
        <v>58</v>
      </c>
    </row>
    <row r="2999" spans="1:11" ht="42" customHeight="1">
      <c r="A2999" s="2" t="s">
        <v>6552</v>
      </c>
      <c r="B2999" s="2" t="s">
        <v>6552</v>
      </c>
      <c r="C2999" s="2" t="s">
        <v>32</v>
      </c>
      <c r="D2999" s="2" t="s">
        <v>33</v>
      </c>
      <c r="E2999" s="5" t="s">
        <v>782</v>
      </c>
      <c r="F2999" s="3" t="s">
        <v>783</v>
      </c>
      <c r="G2999" s="3" t="s">
        <v>55</v>
      </c>
      <c r="H2999" s="2" t="s">
        <v>56</v>
      </c>
      <c r="I2999" s="2" t="s">
        <v>6553</v>
      </c>
      <c r="J2999" s="3" t="str">
        <f>HYPERLINK("https://www.boe.es/gazeta/dias/1831/08/20/pdfs/GMD-1831-102.pdf#page=3","Abrir facsímil")</f>
        <v>Abrir facsímil</v>
      </c>
      <c r="K2999" s="3" t="s">
        <v>58</v>
      </c>
    </row>
    <row r="3000" spans="1:11" ht="42" customHeight="1">
      <c r="A3000" s="2" t="s">
        <v>6554</v>
      </c>
      <c r="B3000" s="2" t="s">
        <v>6555</v>
      </c>
      <c r="C3000" s="2" t="s">
        <v>32</v>
      </c>
      <c r="D3000" s="2" t="s">
        <v>33</v>
      </c>
      <c r="E3000" s="5" t="s">
        <v>158</v>
      </c>
      <c r="F3000" s="3" t="s">
        <v>159</v>
      </c>
      <c r="G3000" s="3" t="s">
        <v>131</v>
      </c>
      <c r="H3000" s="2" t="s">
        <v>56</v>
      </c>
      <c r="I3000" s="2" t="s">
        <v>6556</v>
      </c>
      <c r="J3000" s="3" t="str">
        <f>HYPERLINK("https://www.boe.es/gazeta/dias/1831/08/27/pdfs/GMD-1831-105.pdf#page=6","Abrir facsímil")</f>
        <v>Abrir facsímil</v>
      </c>
      <c r="K3000" s="3" t="s">
        <v>58</v>
      </c>
    </row>
    <row r="3001" spans="1:11" ht="42" customHeight="1">
      <c r="A3001" s="2" t="s">
        <v>6557</v>
      </c>
      <c r="B3001" s="2" t="s">
        <v>6557</v>
      </c>
      <c r="C3001" s="2" t="s">
        <v>32</v>
      </c>
      <c r="D3001" s="2" t="s">
        <v>33</v>
      </c>
      <c r="E3001" s="5" t="s">
        <v>493</v>
      </c>
      <c r="F3001" s="3" t="s">
        <v>494</v>
      </c>
      <c r="G3001" s="3" t="s">
        <v>21</v>
      </c>
      <c r="H3001" s="2" t="s">
        <v>56</v>
      </c>
      <c r="I3001" s="2" t="s">
        <v>6558</v>
      </c>
      <c r="J3001" s="3" t="str">
        <f>HYPERLINK("https://www.boe.es/gazeta/dias/1831/04/28/pdfs/GMD-1831-53.pdf#page=4","Abrir facsímil")</f>
        <v>Abrir facsímil</v>
      </c>
      <c r="K3001" s="3" t="s">
        <v>58</v>
      </c>
    </row>
    <row r="3002" spans="1:11" ht="42" customHeight="1">
      <c r="A3002" s="2" t="s">
        <v>6559</v>
      </c>
      <c r="B3002" s="2" t="s">
        <v>6560</v>
      </c>
      <c r="C3002" s="2" t="s">
        <v>32</v>
      </c>
      <c r="D3002" s="2" t="s">
        <v>33</v>
      </c>
      <c r="E3002" s="5" t="s">
        <v>254</v>
      </c>
      <c r="F3002" s="3" t="s">
        <v>255</v>
      </c>
      <c r="G3002" s="3" t="s">
        <v>36</v>
      </c>
      <c r="H3002" s="2" t="s">
        <v>56</v>
      </c>
      <c r="I3002" s="2" t="s">
        <v>6561</v>
      </c>
      <c r="J3002" s="3" t="str">
        <f>HYPERLINK("https://www.boe.es/gazeta/dias/1831/10/27/pdfs/GMD-1831-132.pdf#page=1","Abrir facsímil")</f>
        <v>Abrir facsímil</v>
      </c>
      <c r="K3002" s="3" t="s">
        <v>58</v>
      </c>
    </row>
    <row r="3003" spans="1:11" ht="42" customHeight="1">
      <c r="A3003" s="2" t="s">
        <v>6562</v>
      </c>
      <c r="B3003" s="2" t="s">
        <v>6563</v>
      </c>
      <c r="C3003" s="2" t="s">
        <v>157</v>
      </c>
      <c r="D3003" s="2" t="s">
        <v>18</v>
      </c>
      <c r="E3003" s="5" t="s">
        <v>522</v>
      </c>
      <c r="F3003" s="3" t="s">
        <v>523</v>
      </c>
      <c r="G3003" s="3" t="s">
        <v>131</v>
      </c>
      <c r="H3003" s="2" t="s">
        <v>56</v>
      </c>
      <c r="I3003" s="2" t="s">
        <v>6564</v>
      </c>
      <c r="J3003" s="3" t="str">
        <f>HYPERLINK("https://www.boe.es/gazeta/dias/1831/09/27/pdfs/GMD-1831-119.pdf#page=6","Abrir facsímil")</f>
        <v>Abrir facsímil</v>
      </c>
      <c r="K3003" s="3" t="s">
        <v>58</v>
      </c>
    </row>
    <row r="3004" spans="1:11" ht="42" customHeight="1">
      <c r="A3004" s="2" t="s">
        <v>6565</v>
      </c>
      <c r="B3004" s="2" t="s">
        <v>6566</v>
      </c>
      <c r="C3004" s="2" t="s">
        <v>655</v>
      </c>
      <c r="D3004" s="2" t="s">
        <v>18</v>
      </c>
      <c r="E3004" s="5" t="s">
        <v>259</v>
      </c>
      <c r="F3004" s="3" t="s">
        <v>260</v>
      </c>
      <c r="G3004" s="3" t="s">
        <v>36</v>
      </c>
      <c r="H3004" s="2" t="s">
        <v>56</v>
      </c>
      <c r="I3004" s="2" t="s">
        <v>6567</v>
      </c>
      <c r="J3004" s="3" t="str">
        <f>HYPERLINK("https://www.boe.es/gazeta/dias/1831/11/03/pdfs/GMD-1831-135.pdf#page=1","Abrir facsímil")</f>
        <v>Abrir facsímil</v>
      </c>
      <c r="K3004" s="3" t="s">
        <v>58</v>
      </c>
    </row>
    <row r="3005" spans="1:11" ht="42" customHeight="1">
      <c r="A3005" s="2" t="s">
        <v>6568</v>
      </c>
      <c r="B3005" s="2" t="s">
        <v>6569</v>
      </c>
      <c r="C3005" s="2" t="s">
        <v>17</v>
      </c>
      <c r="D3005" s="2" t="s">
        <v>18</v>
      </c>
      <c r="E3005" s="5" t="s">
        <v>1416</v>
      </c>
      <c r="F3005" s="3" t="s">
        <v>1417</v>
      </c>
      <c r="G3005" s="3" t="s">
        <v>55</v>
      </c>
      <c r="H3005" s="2" t="s">
        <v>56</v>
      </c>
      <c r="I3005" s="2" t="s">
        <v>6570</v>
      </c>
      <c r="J3005" s="3" t="str">
        <f>HYPERLINK("https://www.boe.es/gazeta/dias/1831/07/19/pdfs/GMD-1831-88.pdf#page=3","Abrir facsímil")</f>
        <v>Abrir facsímil</v>
      </c>
      <c r="K3005" s="3" t="s">
        <v>58</v>
      </c>
    </row>
    <row r="3006" spans="1:11" ht="42" customHeight="1">
      <c r="A3006" s="2" t="s">
        <v>6568</v>
      </c>
      <c r="B3006" s="2" t="s">
        <v>6569</v>
      </c>
      <c r="C3006" s="2" t="s">
        <v>32</v>
      </c>
      <c r="D3006" s="2" t="s">
        <v>33</v>
      </c>
      <c r="E3006" s="5" t="s">
        <v>1122</v>
      </c>
      <c r="F3006" s="3" t="s">
        <v>1123</v>
      </c>
      <c r="G3006" s="3" t="s">
        <v>21</v>
      </c>
      <c r="H3006" s="2" t="s">
        <v>56</v>
      </c>
      <c r="I3006" s="2" t="s">
        <v>6571</v>
      </c>
      <c r="J3006" s="3" t="str">
        <f>HYPERLINK("https://www.boe.es/gazeta/dias/1831/08/13/pdfs/GMD-1831-99.pdf#page=4","Abrir facsímil")</f>
        <v>Abrir facsímil</v>
      </c>
      <c r="K3006" s="3" t="s">
        <v>58</v>
      </c>
    </row>
    <row r="3007" spans="1:11" ht="42" customHeight="1">
      <c r="A3007" s="2" t="s">
        <v>6572</v>
      </c>
      <c r="B3007" s="2" t="s">
        <v>6572</v>
      </c>
      <c r="C3007" s="2" t="s">
        <v>655</v>
      </c>
      <c r="D3007" s="2" t="s">
        <v>18</v>
      </c>
      <c r="E3007" s="5" t="s">
        <v>1855</v>
      </c>
      <c r="F3007" s="3" t="s">
        <v>1856</v>
      </c>
      <c r="G3007" s="3" t="s">
        <v>62</v>
      </c>
      <c r="H3007" s="2" t="s">
        <v>56</v>
      </c>
      <c r="I3007" s="2" t="s">
        <v>6573</v>
      </c>
      <c r="J3007" s="3" t="str">
        <f>HYPERLINK("https://www.boe.es/gazeta/dias/1831/01/11/pdfs/GMD-1831-5.pdf#page=2","Abrir facsímil")</f>
        <v>Abrir facsímil</v>
      </c>
      <c r="K3007" s="3" t="s">
        <v>58</v>
      </c>
    </row>
    <row r="3008" spans="1:11" ht="42" customHeight="1">
      <c r="A3008" s="2" t="s">
        <v>6574</v>
      </c>
      <c r="B3008" s="2" t="s">
        <v>6575</v>
      </c>
      <c r="C3008" s="2" t="s">
        <v>17</v>
      </c>
      <c r="D3008" s="2" t="s">
        <v>18</v>
      </c>
      <c r="E3008" s="5" t="s">
        <v>593</v>
      </c>
      <c r="F3008" s="3" t="s">
        <v>594</v>
      </c>
      <c r="G3008" s="3" t="s">
        <v>131</v>
      </c>
      <c r="H3008" s="2" t="s">
        <v>56</v>
      </c>
      <c r="I3008" s="2" t="s">
        <v>6576</v>
      </c>
      <c r="J3008" s="3" t="str">
        <f>HYPERLINK("https://www.boe.es/gazeta/dias/1831/04/09/pdfs/GMD-1831-45.pdf#page=6","Abrir facsímil")</f>
        <v>Abrir facsímil</v>
      </c>
      <c r="K3008" s="3" t="s">
        <v>58</v>
      </c>
    </row>
    <row r="3009" spans="1:11" ht="42" customHeight="1">
      <c r="A3009" s="2" t="s">
        <v>6574</v>
      </c>
      <c r="B3009" s="2" t="s">
        <v>6575</v>
      </c>
      <c r="C3009" s="2" t="s">
        <v>81</v>
      </c>
      <c r="D3009" s="2" t="s">
        <v>18</v>
      </c>
      <c r="E3009" s="5" t="s">
        <v>593</v>
      </c>
      <c r="F3009" s="3" t="s">
        <v>594</v>
      </c>
      <c r="G3009" s="3" t="s">
        <v>250</v>
      </c>
      <c r="H3009" s="2" t="s">
        <v>56</v>
      </c>
      <c r="I3009" s="2" t="s">
        <v>6577</v>
      </c>
      <c r="J3009" s="3" t="str">
        <f>HYPERLINK("https://www.boe.es/gazeta/dias/1831/04/09/pdfs/GMD-1831-45.pdf#page=7","Abrir facsímil")</f>
        <v>Abrir facsímil</v>
      </c>
      <c r="K3009" s="3" t="s">
        <v>58</v>
      </c>
    </row>
    <row r="3010" spans="1:11" ht="42" customHeight="1">
      <c r="A3010" s="2" t="s">
        <v>6578</v>
      </c>
      <c r="B3010" s="2" t="s">
        <v>6579</v>
      </c>
      <c r="C3010" s="2" t="s">
        <v>32</v>
      </c>
      <c r="D3010" s="2" t="s">
        <v>33</v>
      </c>
      <c r="E3010" s="5" t="s">
        <v>563</v>
      </c>
      <c r="F3010" s="3" t="s">
        <v>564</v>
      </c>
      <c r="G3010" s="3" t="s">
        <v>21</v>
      </c>
      <c r="H3010" s="2" t="s">
        <v>56</v>
      </c>
      <c r="I3010" s="2" t="s">
        <v>6580</v>
      </c>
      <c r="J3010" s="3" t="str">
        <f>HYPERLINK("https://www.boe.es/gazeta/dias/1831/02/10/pdfs/GMD-1831-18.pdf#page=4","Abrir facsímil")</f>
        <v>Abrir facsímil</v>
      </c>
      <c r="K3010" s="3" t="s">
        <v>58</v>
      </c>
    </row>
    <row r="3011" spans="1:11" ht="42" customHeight="1">
      <c r="A3011" s="2" t="s">
        <v>6581</v>
      </c>
      <c r="B3011" s="2" t="s">
        <v>6582</v>
      </c>
      <c r="C3011" s="2" t="s">
        <v>157</v>
      </c>
      <c r="D3011" s="2" t="s">
        <v>18</v>
      </c>
      <c r="E3011" s="5" t="s">
        <v>328</v>
      </c>
      <c r="F3011" s="3" t="s">
        <v>329</v>
      </c>
      <c r="G3011" s="3" t="s">
        <v>330</v>
      </c>
      <c r="H3011" s="2" t="s">
        <v>56</v>
      </c>
      <c r="I3011" s="2" t="s">
        <v>6583</v>
      </c>
      <c r="J3011" s="3" t="str">
        <f>HYPERLINK("https://www.boe.es/gazeta/dias/1831/12/08/pdfs/GMD-1831-150.pdf#page=4","Abrir facsímil")</f>
        <v>Abrir facsímil</v>
      </c>
      <c r="K3011" s="3" t="s">
        <v>58</v>
      </c>
    </row>
    <row r="3012" spans="1:11" ht="42" customHeight="1">
      <c r="A3012" s="2" t="s">
        <v>6584</v>
      </c>
      <c r="B3012" s="2" t="s">
        <v>6584</v>
      </c>
      <c r="C3012" s="2" t="s">
        <v>81</v>
      </c>
      <c r="D3012" s="2" t="s">
        <v>18</v>
      </c>
      <c r="E3012" s="5" t="s">
        <v>303</v>
      </c>
      <c r="F3012" s="3" t="s">
        <v>304</v>
      </c>
      <c r="G3012" s="3" t="s">
        <v>21</v>
      </c>
      <c r="H3012" s="2" t="s">
        <v>56</v>
      </c>
      <c r="I3012" s="2" t="s">
        <v>6585</v>
      </c>
      <c r="J3012" s="3" t="str">
        <f>HYPERLINK("https://www.boe.es/gazeta/dias/1831/10/04/pdfs/GMD-1831-122.pdf#page=4","Abrir facsímil")</f>
        <v>Abrir facsímil</v>
      </c>
      <c r="K3012" s="3" t="s">
        <v>58</v>
      </c>
    </row>
    <row r="3013" spans="1:11" ht="42" customHeight="1">
      <c r="A3013" s="2" t="s">
        <v>6586</v>
      </c>
      <c r="B3013" s="2" t="s">
        <v>6586</v>
      </c>
      <c r="C3013" s="2" t="s">
        <v>81</v>
      </c>
      <c r="D3013" s="2" t="s">
        <v>18</v>
      </c>
      <c r="E3013" s="5" t="s">
        <v>303</v>
      </c>
      <c r="F3013" s="3" t="s">
        <v>304</v>
      </c>
      <c r="G3013" s="3" t="s">
        <v>21</v>
      </c>
      <c r="H3013" s="2" t="s">
        <v>56</v>
      </c>
      <c r="I3013" s="2" t="s">
        <v>6587</v>
      </c>
      <c r="J3013" s="3" t="str">
        <f>HYPERLINK("https://www.boe.es/gazeta/dias/1831/10/04/pdfs/GMD-1831-122.pdf#page=4","Abrir facsímil")</f>
        <v>Abrir facsímil</v>
      </c>
      <c r="K3013" s="3" t="s">
        <v>58</v>
      </c>
    </row>
    <row r="3014" spans="1:11" ht="42" customHeight="1">
      <c r="A3014" s="2" t="s">
        <v>6588</v>
      </c>
      <c r="B3014" s="2" t="s">
        <v>6589</v>
      </c>
      <c r="C3014" s="2" t="s">
        <v>81</v>
      </c>
      <c r="D3014" s="2" t="s">
        <v>18</v>
      </c>
      <c r="E3014" s="5" t="s">
        <v>105</v>
      </c>
      <c r="F3014" s="3" t="s">
        <v>106</v>
      </c>
      <c r="G3014" s="3" t="s">
        <v>107</v>
      </c>
      <c r="H3014" s="2" t="s">
        <v>22</v>
      </c>
      <c r="I3014" s="2" t="s">
        <v>6590</v>
      </c>
      <c r="J3014" s="3" t="str">
        <f>HYPERLINK("https://www.boe.es/gazeta/dias/1831/07/05/pdfs/GMD-1831-82.pdf#page=4","Abrir facsímil")</f>
        <v>Abrir facsímil</v>
      </c>
      <c r="K3014" s="3" t="s">
        <v>24</v>
      </c>
    </row>
    <row r="3015" spans="1:11" ht="42" customHeight="1">
      <c r="A3015" s="2" t="s">
        <v>6591</v>
      </c>
      <c r="B3015" s="2" t="s">
        <v>6592</v>
      </c>
      <c r="C3015" s="2" t="s">
        <v>17</v>
      </c>
      <c r="D3015" s="2" t="s">
        <v>18</v>
      </c>
      <c r="E3015" s="5" t="s">
        <v>1230</v>
      </c>
      <c r="F3015" s="3" t="s">
        <v>1231</v>
      </c>
      <c r="G3015" s="3" t="s">
        <v>21</v>
      </c>
      <c r="H3015" s="2" t="s">
        <v>56</v>
      </c>
      <c r="I3015" s="2" t="s">
        <v>6593</v>
      </c>
      <c r="J3015" s="3" t="str">
        <f>HYPERLINK("https://www.boe.es/gazeta/dias/1831/11/10/pdfs/GMD-1831-138.pdf#page=4","Abrir facsímil")</f>
        <v>Abrir facsímil</v>
      </c>
      <c r="K3015" s="3" t="s">
        <v>58</v>
      </c>
    </row>
    <row r="3016" spans="1:11" ht="42" customHeight="1">
      <c r="A3016" s="2" t="s">
        <v>6594</v>
      </c>
      <c r="B3016" s="2" t="s">
        <v>6595</v>
      </c>
      <c r="C3016" s="2" t="s">
        <v>32</v>
      </c>
      <c r="D3016" s="2" t="s">
        <v>33</v>
      </c>
      <c r="E3016" s="5" t="s">
        <v>764</v>
      </c>
      <c r="F3016" s="3" t="s">
        <v>765</v>
      </c>
      <c r="G3016" s="3" t="s">
        <v>21</v>
      </c>
      <c r="H3016" s="2" t="s">
        <v>56</v>
      </c>
      <c r="I3016" s="2" t="s">
        <v>6596</v>
      </c>
      <c r="J3016" s="3" t="str">
        <f>HYPERLINK("https://www.boe.es/gazeta/dias/1831/10/15/pdfs/GMD-1831-127.pdf#page=4","Abrir facsímil")</f>
        <v>Abrir facsímil</v>
      </c>
      <c r="K3016" s="3" t="s">
        <v>58</v>
      </c>
    </row>
    <row r="3017" spans="1:11" ht="42" customHeight="1">
      <c r="A3017" s="2" t="s">
        <v>6597</v>
      </c>
      <c r="B3017" s="2" t="s">
        <v>6597</v>
      </c>
      <c r="C3017" s="2" t="s">
        <v>81</v>
      </c>
      <c r="D3017" s="2" t="s">
        <v>18</v>
      </c>
      <c r="E3017" s="5" t="s">
        <v>526</v>
      </c>
      <c r="F3017" s="3" t="s">
        <v>527</v>
      </c>
      <c r="G3017" s="3" t="s">
        <v>131</v>
      </c>
      <c r="H3017" s="2" t="s">
        <v>56</v>
      </c>
      <c r="I3017" s="2" t="s">
        <v>6598</v>
      </c>
      <c r="J3017" s="3" t="str">
        <f>HYPERLINK("https://www.boe.es/gazeta/dias/1831/09/29/pdfs/GMD-1831-120.pdf#page=6","Abrir facsímil")</f>
        <v>Abrir facsímil</v>
      </c>
      <c r="K3017" s="3" t="s">
        <v>58</v>
      </c>
    </row>
    <row r="3018" spans="1:11" ht="42" customHeight="1">
      <c r="A3018" s="2" t="s">
        <v>6597</v>
      </c>
      <c r="B3018" s="2" t="s">
        <v>6597</v>
      </c>
      <c r="C3018" s="2" t="s">
        <v>32</v>
      </c>
      <c r="D3018" s="2" t="s">
        <v>33</v>
      </c>
      <c r="E3018" s="5" t="s">
        <v>88</v>
      </c>
      <c r="F3018" s="3" t="s">
        <v>89</v>
      </c>
      <c r="G3018" s="3" t="s">
        <v>131</v>
      </c>
      <c r="H3018" s="2" t="s">
        <v>56</v>
      </c>
      <c r="I3018" s="2" t="s">
        <v>6599</v>
      </c>
      <c r="J3018" s="3" t="str">
        <f>HYPERLINK("https://www.boe.es/gazeta/dias/1831/10/01/pdfs/GMD-1831-121.pdf#page=6","Abrir facsímil")</f>
        <v>Abrir facsímil</v>
      </c>
      <c r="K3018" s="3" t="s">
        <v>58</v>
      </c>
    </row>
    <row r="3019" spans="1:11" ht="42" customHeight="1">
      <c r="A3019" s="2" t="s">
        <v>6597</v>
      </c>
      <c r="B3019" s="2" t="s">
        <v>6597</v>
      </c>
      <c r="C3019" s="2" t="s">
        <v>32</v>
      </c>
      <c r="D3019" s="2" t="s">
        <v>33</v>
      </c>
      <c r="E3019" s="5" t="s">
        <v>91</v>
      </c>
      <c r="F3019" s="3" t="s">
        <v>92</v>
      </c>
      <c r="G3019" s="3" t="s">
        <v>544</v>
      </c>
      <c r="H3019" s="2" t="s">
        <v>56</v>
      </c>
      <c r="I3019" s="2" t="s">
        <v>6600</v>
      </c>
      <c r="J3019" s="3" t="str">
        <f>HYPERLINK("https://www.boe.es/gazeta/dias/1831/10/06/pdfs/GMD-1831-123.pdf#page=6","Abrir facsímil")</f>
        <v>Abrir facsímil</v>
      </c>
      <c r="K3019" s="3" t="s">
        <v>58</v>
      </c>
    </row>
    <row r="3020" spans="1:11" ht="42" customHeight="1">
      <c r="A3020" s="2" t="s">
        <v>6601</v>
      </c>
      <c r="B3020" s="2" t="s">
        <v>6602</v>
      </c>
      <c r="C3020" s="2" t="s">
        <v>655</v>
      </c>
      <c r="D3020" s="2" t="s">
        <v>18</v>
      </c>
      <c r="E3020" s="5" t="s">
        <v>53</v>
      </c>
      <c r="F3020" s="3" t="s">
        <v>54</v>
      </c>
      <c r="G3020" s="3" t="s">
        <v>21</v>
      </c>
      <c r="H3020" s="2" t="s">
        <v>56</v>
      </c>
      <c r="I3020" s="2" t="s">
        <v>6603</v>
      </c>
      <c r="J3020" s="3" t="str">
        <f>HYPERLINK("https://www.boe.es/gazeta/dias/1831/10/29/pdfs/GMD-1831-133.pdf#page=4","Abrir facsímil")</f>
        <v>Abrir facsímil</v>
      </c>
      <c r="K3020" s="3" t="s">
        <v>58</v>
      </c>
    </row>
    <row r="3021" spans="1:11" ht="42" customHeight="1">
      <c r="A3021" s="2" t="s">
        <v>6604</v>
      </c>
      <c r="B3021" s="2" t="s">
        <v>6604</v>
      </c>
      <c r="C3021" s="2" t="s">
        <v>67</v>
      </c>
      <c r="D3021" s="2" t="s">
        <v>18</v>
      </c>
      <c r="E3021" s="5" t="s">
        <v>1482</v>
      </c>
      <c r="F3021" s="3" t="s">
        <v>1483</v>
      </c>
      <c r="G3021" s="3" t="s">
        <v>21</v>
      </c>
      <c r="H3021" s="2" t="s">
        <v>56</v>
      </c>
      <c r="I3021" s="2" t="s">
        <v>6605</v>
      </c>
      <c r="J3021" s="3" t="str">
        <f>HYPERLINK("https://www.boe.es/gazeta/dias/1831/04/05/pdfs/GMD-1831-43.pdf#page=4","Abrir facsímil")</f>
        <v>Abrir facsímil</v>
      </c>
      <c r="K3021" s="3" t="s">
        <v>58</v>
      </c>
    </row>
    <row r="3022" spans="1:11" ht="42" customHeight="1">
      <c r="A3022" s="2" t="s">
        <v>6604</v>
      </c>
      <c r="B3022" s="2" t="s">
        <v>6604</v>
      </c>
      <c r="C3022" s="2" t="s">
        <v>32</v>
      </c>
      <c r="D3022" s="2" t="s">
        <v>33</v>
      </c>
      <c r="E3022" s="5" t="s">
        <v>181</v>
      </c>
      <c r="F3022" s="3" t="s">
        <v>182</v>
      </c>
      <c r="G3022" s="3" t="s">
        <v>21</v>
      </c>
      <c r="H3022" s="2" t="s">
        <v>56</v>
      </c>
      <c r="I3022" s="2" t="s">
        <v>6606</v>
      </c>
      <c r="J3022" s="3" t="str">
        <f>HYPERLINK("https://www.boe.es/gazeta/dias/1831/09/13/pdfs/GMD-1831-113.pdf#page=4","Abrir facsímil")</f>
        <v>Abrir facsímil</v>
      </c>
      <c r="K3022" s="3" t="s">
        <v>58</v>
      </c>
    </row>
    <row r="3023" spans="1:11" ht="42" customHeight="1">
      <c r="A3023" s="2" t="s">
        <v>6607</v>
      </c>
      <c r="B3023" s="2" t="s">
        <v>6608</v>
      </c>
      <c r="C3023" s="2" t="s">
        <v>17</v>
      </c>
      <c r="D3023" s="2" t="s">
        <v>244</v>
      </c>
      <c r="E3023" s="5" t="s">
        <v>721</v>
      </c>
      <c r="F3023" s="3" t="s">
        <v>952</v>
      </c>
      <c r="G3023" s="3" t="s">
        <v>36</v>
      </c>
      <c r="H3023" s="2" t="s">
        <v>56</v>
      </c>
      <c r="I3023" s="2" t="s">
        <v>6609</v>
      </c>
      <c r="J3023" s="3" t="str">
        <f>HYPERLINK("https://www.boe.es/gazeta/dias/1831/12/15/pdfs/GMD-1831-155E.pdf#page=1","Abrir facsímil")</f>
        <v>Abrir facsímil</v>
      </c>
      <c r="K3023" s="3" t="s">
        <v>58</v>
      </c>
    </row>
    <row r="3024" spans="1:11" ht="42" customHeight="1">
      <c r="A3024" s="2" t="s">
        <v>6610</v>
      </c>
      <c r="B3024" s="2" t="s">
        <v>6611</v>
      </c>
      <c r="C3024" s="2" t="s">
        <v>32</v>
      </c>
      <c r="D3024" s="2" t="s">
        <v>33</v>
      </c>
      <c r="E3024" s="5" t="s">
        <v>374</v>
      </c>
      <c r="F3024" s="3" t="s">
        <v>375</v>
      </c>
      <c r="G3024" s="3" t="s">
        <v>131</v>
      </c>
      <c r="H3024" s="2" t="s">
        <v>56</v>
      </c>
      <c r="I3024" s="2" t="s">
        <v>6612</v>
      </c>
      <c r="J3024" s="3" t="str">
        <f>HYPERLINK("https://www.boe.es/gazeta/dias/1831/10/11/pdfs/GMD-1831-125.pdf#page=6","Abrir facsímil")</f>
        <v>Abrir facsímil</v>
      </c>
      <c r="K3024" s="3" t="s">
        <v>58</v>
      </c>
    </row>
    <row r="3025" spans="1:11" ht="42" customHeight="1">
      <c r="A3025" s="2" t="s">
        <v>6613</v>
      </c>
      <c r="B3025" s="2" t="s">
        <v>6614</v>
      </c>
      <c r="C3025" s="2" t="s">
        <v>157</v>
      </c>
      <c r="D3025" s="2" t="s">
        <v>18</v>
      </c>
      <c r="E3025" s="5" t="s">
        <v>78</v>
      </c>
      <c r="F3025" s="3" t="s">
        <v>79</v>
      </c>
      <c r="G3025" s="3" t="s">
        <v>21</v>
      </c>
      <c r="H3025" s="2" t="s">
        <v>56</v>
      </c>
      <c r="I3025" s="2" t="s">
        <v>6615</v>
      </c>
      <c r="J3025" s="3" t="str">
        <f>HYPERLINK("https://www.boe.es/gazeta/dias/1831/08/11/pdfs/GMD-1831-98.pdf#page=4","Abrir facsímil")</f>
        <v>Abrir facsímil</v>
      </c>
      <c r="K3025" s="3" t="s">
        <v>58</v>
      </c>
    </row>
    <row r="3026" spans="1:11" ht="42" customHeight="1">
      <c r="A3026" s="2" t="s">
        <v>6616</v>
      </c>
      <c r="B3026" s="2" t="s">
        <v>6616</v>
      </c>
      <c r="C3026" s="2" t="s">
        <v>51</v>
      </c>
      <c r="D3026" s="2" t="s">
        <v>52</v>
      </c>
      <c r="E3026" s="5" t="s">
        <v>733</v>
      </c>
      <c r="F3026" s="3" t="s">
        <v>734</v>
      </c>
      <c r="G3026" s="3" t="s">
        <v>3578</v>
      </c>
      <c r="H3026" s="2" t="s">
        <v>56</v>
      </c>
      <c r="I3026" s="2" t="s">
        <v>6617</v>
      </c>
      <c r="J3026" s="3" t="str">
        <f>HYPERLINK("https://www.boe.es/gazeta/dias/1831/05/26/pdfs/GMD-1831-65.pdf#page=4","Abrir facsímil")</f>
        <v>Abrir facsímil</v>
      </c>
      <c r="K3026" s="3" t="s">
        <v>58</v>
      </c>
    </row>
    <row r="3027" spans="1:11" ht="42" customHeight="1">
      <c r="A3027" s="2" t="s">
        <v>6618</v>
      </c>
      <c r="B3027" s="2" t="s">
        <v>6618</v>
      </c>
      <c r="C3027" s="2" t="s">
        <v>51</v>
      </c>
      <c r="D3027" s="2" t="s">
        <v>52</v>
      </c>
      <c r="E3027" s="5" t="s">
        <v>937</v>
      </c>
      <c r="F3027" s="3" t="s">
        <v>938</v>
      </c>
      <c r="G3027" s="3" t="s">
        <v>988</v>
      </c>
      <c r="H3027" s="2" t="s">
        <v>56</v>
      </c>
      <c r="I3027" s="2" t="s">
        <v>6619</v>
      </c>
      <c r="J3027" s="3" t="str">
        <f>HYPERLINK("https://www.boe.es/gazeta/dias/1831/06/02/pdfs/GMD-1831-68.pdf#page=2","Abrir facsímil")</f>
        <v>Abrir facsímil</v>
      </c>
      <c r="K3027" s="3" t="s">
        <v>58</v>
      </c>
    </row>
    <row r="3028" spans="1:11" ht="42" customHeight="1">
      <c r="A3028" s="2" t="s">
        <v>6620</v>
      </c>
      <c r="B3028" s="2" t="s">
        <v>6620</v>
      </c>
      <c r="C3028" s="2" t="s">
        <v>32</v>
      </c>
      <c r="D3028" s="2" t="s">
        <v>33</v>
      </c>
      <c r="E3028" s="5" t="s">
        <v>1855</v>
      </c>
      <c r="F3028" s="3" t="s">
        <v>1856</v>
      </c>
      <c r="G3028" s="3" t="s">
        <v>21</v>
      </c>
      <c r="H3028" s="2" t="s">
        <v>56</v>
      </c>
      <c r="I3028" s="2" t="s">
        <v>6621</v>
      </c>
      <c r="J3028" s="3" t="str">
        <f>HYPERLINK("https://www.boe.es/gazeta/dias/1831/01/11/pdfs/GMD-1831-5.pdf#page=4","Abrir facsímil")</f>
        <v>Abrir facsímil</v>
      </c>
      <c r="K3028" s="3" t="s">
        <v>58</v>
      </c>
    </row>
    <row r="3029" spans="1:11" ht="42" customHeight="1">
      <c r="A3029" s="2" t="s">
        <v>6622</v>
      </c>
      <c r="B3029" s="2" t="s">
        <v>6622</v>
      </c>
      <c r="C3029" s="2" t="s">
        <v>32</v>
      </c>
      <c r="D3029" s="2" t="s">
        <v>33</v>
      </c>
      <c r="E3029" s="5" t="s">
        <v>845</v>
      </c>
      <c r="F3029" s="3" t="s">
        <v>846</v>
      </c>
      <c r="G3029" s="3" t="s">
        <v>847</v>
      </c>
      <c r="H3029" s="2" t="s">
        <v>56</v>
      </c>
      <c r="I3029" s="2" t="s">
        <v>6623</v>
      </c>
      <c r="J3029" s="3" t="str">
        <f>HYPERLINK("https://www.boe.es/gazeta/dias/1831/07/12/pdfs/GMD-1831-85.pdf#page=4","Abrir facsímil")</f>
        <v>Abrir facsímil</v>
      </c>
      <c r="K3029" s="3" t="s">
        <v>58</v>
      </c>
    </row>
    <row r="3030" spans="1:11" ht="42" customHeight="1">
      <c r="A3030" s="2" t="s">
        <v>6624</v>
      </c>
      <c r="B3030" s="2" t="s">
        <v>6624</v>
      </c>
      <c r="C3030" s="2" t="s">
        <v>32</v>
      </c>
      <c r="D3030" s="2" t="s">
        <v>33</v>
      </c>
      <c r="E3030" s="5" t="s">
        <v>872</v>
      </c>
      <c r="F3030" s="3" t="s">
        <v>873</v>
      </c>
      <c r="G3030" s="3" t="s">
        <v>21</v>
      </c>
      <c r="H3030" s="2" t="s">
        <v>56</v>
      </c>
      <c r="I3030" s="2" t="s">
        <v>6625</v>
      </c>
      <c r="J3030" s="3" t="str">
        <f>HYPERLINK("https://www.boe.es/gazeta/dias/1831/02/22/pdfs/GMD-1831-23.pdf#page=4","Abrir facsímil")</f>
        <v>Abrir facsímil</v>
      </c>
      <c r="K3030" s="3" t="s">
        <v>58</v>
      </c>
    </row>
    <row r="3031" spans="1:11" ht="42" customHeight="1">
      <c r="A3031" s="2" t="s">
        <v>6626</v>
      </c>
      <c r="B3031" s="2" t="s">
        <v>6627</v>
      </c>
      <c r="C3031" s="2" t="s">
        <v>17</v>
      </c>
      <c r="D3031" s="2" t="s">
        <v>18</v>
      </c>
      <c r="E3031" s="5" t="s">
        <v>19</v>
      </c>
      <c r="F3031" s="3" t="s">
        <v>20</v>
      </c>
      <c r="G3031" s="3" t="s">
        <v>76</v>
      </c>
      <c r="H3031" s="2" t="s">
        <v>56</v>
      </c>
      <c r="I3031" s="2" t="s">
        <v>6628</v>
      </c>
      <c r="J3031" s="3" t="str">
        <f>HYPERLINK("https://www.boe.es/gazeta/dias/1831/05/14/pdfs/GMD-1831-60.pdf#page=5","Abrir facsímil")</f>
        <v>Abrir facsímil</v>
      </c>
      <c r="K3031" s="3" t="s">
        <v>58</v>
      </c>
    </row>
    <row r="3032" spans="1:11" ht="42" customHeight="1">
      <c r="A3032" s="2" t="s">
        <v>6629</v>
      </c>
      <c r="B3032" s="2" t="s">
        <v>6629</v>
      </c>
      <c r="C3032" s="2" t="s">
        <v>32</v>
      </c>
      <c r="D3032" s="2" t="s">
        <v>33</v>
      </c>
      <c r="E3032" s="5" t="s">
        <v>845</v>
      </c>
      <c r="F3032" s="3" t="s">
        <v>846</v>
      </c>
      <c r="G3032" s="3" t="s">
        <v>847</v>
      </c>
      <c r="H3032" s="2" t="s">
        <v>56</v>
      </c>
      <c r="I3032" s="2" t="s">
        <v>6630</v>
      </c>
      <c r="J3032" s="3" t="str">
        <f>HYPERLINK("https://www.boe.es/gazeta/dias/1831/07/12/pdfs/GMD-1831-85.pdf#page=4","Abrir facsímil")</f>
        <v>Abrir facsímil</v>
      </c>
      <c r="K3032" s="3" t="s">
        <v>58</v>
      </c>
    </row>
    <row r="3033" spans="1:11" ht="42" customHeight="1">
      <c r="A3033" s="2" t="s">
        <v>6631</v>
      </c>
      <c r="B3033" s="2" t="s">
        <v>6632</v>
      </c>
      <c r="C3033" s="2" t="s">
        <v>17</v>
      </c>
      <c r="D3033" s="2" t="s">
        <v>18</v>
      </c>
      <c r="E3033" s="5" t="s">
        <v>822</v>
      </c>
      <c r="F3033" s="3" t="s">
        <v>823</v>
      </c>
      <c r="G3033" s="3" t="s">
        <v>21</v>
      </c>
      <c r="H3033" s="2" t="s">
        <v>56</v>
      </c>
      <c r="I3033" s="2" t="s">
        <v>6633</v>
      </c>
      <c r="J3033" s="3" t="str">
        <f>HYPERLINK("https://www.boe.es/gazeta/dias/1831/09/08/pdfs/GMD-1831-111.pdf#page=4","Abrir facsímil")</f>
        <v>Abrir facsímil</v>
      </c>
      <c r="K3033" s="3" t="s">
        <v>58</v>
      </c>
    </row>
    <row r="3034" spans="1:11" ht="42" customHeight="1">
      <c r="A3034" s="2" t="s">
        <v>6634</v>
      </c>
      <c r="B3034" s="2" t="s">
        <v>6635</v>
      </c>
      <c r="C3034" s="2" t="s">
        <v>17</v>
      </c>
      <c r="D3034" s="2" t="s">
        <v>244</v>
      </c>
      <c r="E3034" s="5" t="s">
        <v>721</v>
      </c>
      <c r="F3034" s="3" t="s">
        <v>952</v>
      </c>
      <c r="G3034" s="3" t="s">
        <v>36</v>
      </c>
      <c r="H3034" s="2" t="s">
        <v>56</v>
      </c>
      <c r="I3034" s="2" t="s">
        <v>6636</v>
      </c>
      <c r="J3034" s="3" t="str">
        <f>HYPERLINK("https://www.boe.es/gazeta/dias/1831/12/15/pdfs/GMD-1831-155E.pdf#page=1","Abrir facsímil")</f>
        <v>Abrir facsímil</v>
      </c>
      <c r="K3034" s="3" t="s">
        <v>58</v>
      </c>
    </row>
    <row r="3035" spans="1:11" ht="42" customHeight="1">
      <c r="A3035" s="2" t="s">
        <v>6637</v>
      </c>
      <c r="B3035" s="2" t="s">
        <v>6638</v>
      </c>
      <c r="C3035" s="2" t="s">
        <v>32</v>
      </c>
      <c r="D3035" s="2" t="s">
        <v>33</v>
      </c>
      <c r="E3035" s="5" t="s">
        <v>169</v>
      </c>
      <c r="F3035" s="3" t="s">
        <v>170</v>
      </c>
      <c r="G3035" s="3" t="s">
        <v>1155</v>
      </c>
      <c r="H3035" s="2" t="s">
        <v>56</v>
      </c>
      <c r="I3035" s="2" t="s">
        <v>6639</v>
      </c>
      <c r="J3035" s="3" t="str">
        <f>HYPERLINK("https://www.boe.es/gazeta/dias/1831/08/04/pdfs/GMD-1831-95.pdf#page=5","Abrir facsímil")</f>
        <v>Abrir facsímil</v>
      </c>
      <c r="K3035" s="3" t="s">
        <v>58</v>
      </c>
    </row>
    <row r="3036" spans="1:11" ht="42" customHeight="1">
      <c r="A3036" s="2" t="s">
        <v>6640</v>
      </c>
      <c r="B3036" s="2" t="s">
        <v>6641</v>
      </c>
      <c r="C3036" s="2" t="s">
        <v>157</v>
      </c>
      <c r="D3036" s="2" t="s">
        <v>18</v>
      </c>
      <c r="E3036" s="5" t="s">
        <v>19</v>
      </c>
      <c r="F3036" s="3" t="s">
        <v>20</v>
      </c>
      <c r="G3036" s="3" t="s">
        <v>76</v>
      </c>
      <c r="H3036" s="2" t="s">
        <v>56</v>
      </c>
      <c r="I3036" s="2" t="s">
        <v>6642</v>
      </c>
      <c r="J3036" s="3" t="str">
        <f>HYPERLINK("https://www.boe.es/gazeta/dias/1831/05/14/pdfs/GMD-1831-60.pdf#page=5","Abrir facsímil")</f>
        <v>Abrir facsímil</v>
      </c>
      <c r="K3036" s="3" t="s">
        <v>58</v>
      </c>
    </row>
    <row r="3037" spans="1:11" ht="42" customHeight="1">
      <c r="A3037" s="2" t="s">
        <v>6643</v>
      </c>
      <c r="B3037" s="2" t="s">
        <v>6644</v>
      </c>
      <c r="C3037" s="2" t="s">
        <v>81</v>
      </c>
      <c r="D3037" s="2" t="s">
        <v>18</v>
      </c>
      <c r="E3037" s="5" t="s">
        <v>146</v>
      </c>
      <c r="F3037" s="3" t="s">
        <v>147</v>
      </c>
      <c r="G3037" s="3" t="s">
        <v>62</v>
      </c>
      <c r="H3037" s="2" t="s">
        <v>56</v>
      </c>
      <c r="I3037" s="2" t="s">
        <v>6645</v>
      </c>
      <c r="J3037" s="3" t="str">
        <f>HYPERLINK("https://www.boe.es/gazeta/dias/1831/12/13/pdfs/GMD-1831-153.pdf#page=2","Abrir facsímil")</f>
        <v>Abrir facsímil</v>
      </c>
      <c r="K3037" s="3" t="s">
        <v>58</v>
      </c>
    </row>
    <row r="3038" spans="1:11" ht="42" customHeight="1">
      <c r="A3038" s="2" t="s">
        <v>6646</v>
      </c>
      <c r="B3038" s="2" t="s">
        <v>6647</v>
      </c>
      <c r="C3038" s="2" t="s">
        <v>51</v>
      </c>
      <c r="D3038" s="2" t="s">
        <v>52</v>
      </c>
      <c r="E3038" s="5" t="s">
        <v>254</v>
      </c>
      <c r="F3038" s="3" t="s">
        <v>255</v>
      </c>
      <c r="G3038" s="3" t="s">
        <v>55</v>
      </c>
      <c r="H3038" s="2" t="s">
        <v>22</v>
      </c>
      <c r="I3038" s="2" t="s">
        <v>6648</v>
      </c>
      <c r="J3038" s="3" t="str">
        <f>HYPERLINK("https://www.boe.es/gazeta/dias/1831/10/27/pdfs/GMD-1831-132.pdf#page=3","Abrir facsímil")</f>
        <v>Abrir facsímil</v>
      </c>
      <c r="K3038" s="3" t="s">
        <v>24</v>
      </c>
    </row>
    <row r="3039" spans="1:11" ht="42" customHeight="1">
      <c r="A3039" s="2" t="s">
        <v>6649</v>
      </c>
      <c r="B3039" s="2" t="s">
        <v>6649</v>
      </c>
      <c r="C3039" s="2" t="s">
        <v>655</v>
      </c>
      <c r="D3039" s="2" t="s">
        <v>18</v>
      </c>
      <c r="E3039" s="5" t="s">
        <v>822</v>
      </c>
      <c r="F3039" s="3" t="s">
        <v>823</v>
      </c>
      <c r="G3039" s="3" t="s">
        <v>55</v>
      </c>
      <c r="H3039" s="2" t="s">
        <v>56</v>
      </c>
      <c r="I3039" s="2" t="s">
        <v>6650</v>
      </c>
      <c r="J3039" s="3" t="str">
        <f>HYPERLINK("https://www.boe.es/gazeta/dias/1831/09/08/pdfs/GMD-1831-111.pdf#page=3","Abrir facsímil")</f>
        <v>Abrir facsímil</v>
      </c>
      <c r="K3039" s="3" t="s">
        <v>58</v>
      </c>
    </row>
    <row r="3040" spans="1:11" ht="42" customHeight="1">
      <c r="A3040" s="2" t="s">
        <v>6651</v>
      </c>
      <c r="B3040" s="2" t="s">
        <v>6652</v>
      </c>
      <c r="C3040" s="2" t="s">
        <v>67</v>
      </c>
      <c r="D3040" s="2" t="s">
        <v>18</v>
      </c>
      <c r="E3040" s="5" t="s">
        <v>875</v>
      </c>
      <c r="F3040" s="3" t="s">
        <v>876</v>
      </c>
      <c r="G3040" s="3" t="s">
        <v>76</v>
      </c>
      <c r="H3040" s="2" t="s">
        <v>22</v>
      </c>
      <c r="I3040" s="2" t="s">
        <v>6653</v>
      </c>
      <c r="J3040" s="3" t="str">
        <f>HYPERLINK("https://www.boe.es/gazeta/dias/1831/10/25/pdfs/GMD-1831-131.pdf#page=5","Abrir facsímil")</f>
        <v>Abrir facsímil</v>
      </c>
      <c r="K3040" s="3" t="s">
        <v>24</v>
      </c>
    </row>
    <row r="3041" spans="1:11" ht="42" customHeight="1">
      <c r="A3041" s="2" t="s">
        <v>6654</v>
      </c>
      <c r="B3041" s="2" t="s">
        <v>6655</v>
      </c>
      <c r="C3041" s="2" t="s">
        <v>67</v>
      </c>
      <c r="D3041" s="2" t="s">
        <v>18</v>
      </c>
      <c r="E3041" s="5" t="s">
        <v>328</v>
      </c>
      <c r="F3041" s="3" t="s">
        <v>329</v>
      </c>
      <c r="G3041" s="3" t="s">
        <v>330</v>
      </c>
      <c r="H3041" s="2" t="s">
        <v>56</v>
      </c>
      <c r="I3041" s="2" t="s">
        <v>6656</v>
      </c>
      <c r="J3041" s="3" t="str">
        <f>HYPERLINK("https://www.boe.es/gazeta/dias/1831/12/08/pdfs/GMD-1831-150.pdf#page=4","Abrir facsímil")</f>
        <v>Abrir facsímil</v>
      </c>
      <c r="K3041" s="3" t="s">
        <v>58</v>
      </c>
    </row>
    <row r="3042" spans="1:11" ht="42" customHeight="1">
      <c r="A3042" s="2" t="s">
        <v>6657</v>
      </c>
      <c r="B3042" s="2" t="s">
        <v>6658</v>
      </c>
      <c r="C3042" s="2" t="s">
        <v>157</v>
      </c>
      <c r="D3042" s="2" t="s">
        <v>18</v>
      </c>
      <c r="E3042" s="5" t="s">
        <v>2920</v>
      </c>
      <c r="F3042" s="3" t="s">
        <v>2921</v>
      </c>
      <c r="G3042" s="3" t="s">
        <v>21</v>
      </c>
      <c r="H3042" s="2" t="s">
        <v>56</v>
      </c>
      <c r="I3042" s="2" t="s">
        <v>6659</v>
      </c>
      <c r="J3042" s="3" t="str">
        <f>HYPERLINK("https://www.boe.es/gazeta/dias/1831/06/16/pdfs/GMD-1831-74.pdf#page=4","Abrir facsímil")</f>
        <v>Abrir facsímil</v>
      </c>
      <c r="K3042" s="3" t="s">
        <v>58</v>
      </c>
    </row>
    <row r="3043" spans="1:11" ht="42" customHeight="1">
      <c r="A3043" s="2" t="s">
        <v>6660</v>
      </c>
      <c r="B3043" s="2" t="s">
        <v>6661</v>
      </c>
      <c r="C3043" s="2" t="s">
        <v>32</v>
      </c>
      <c r="D3043" s="2" t="s">
        <v>33</v>
      </c>
      <c r="E3043" s="5" t="s">
        <v>146</v>
      </c>
      <c r="F3043" s="3" t="s">
        <v>147</v>
      </c>
      <c r="G3043" s="3" t="s">
        <v>36</v>
      </c>
      <c r="H3043" s="2" t="s">
        <v>56</v>
      </c>
      <c r="I3043" s="2" t="s">
        <v>6662</v>
      </c>
      <c r="J3043" s="3" t="str">
        <f>HYPERLINK("https://www.boe.es/gazeta/dias/1831/12/13/pdfs/GMD-1831-153.pdf#page=1","Abrir facsímil")</f>
        <v>Abrir facsímil</v>
      </c>
      <c r="K3043" s="3" t="s">
        <v>58</v>
      </c>
    </row>
    <row r="3044" spans="1:11" ht="42" customHeight="1">
      <c r="A3044" s="2" t="s">
        <v>6660</v>
      </c>
      <c r="B3044" s="2" t="s">
        <v>6661</v>
      </c>
      <c r="C3044" s="2" t="s">
        <v>32</v>
      </c>
      <c r="D3044" s="2" t="s">
        <v>33</v>
      </c>
      <c r="E3044" s="5" t="s">
        <v>146</v>
      </c>
      <c r="F3044" s="3" t="s">
        <v>147</v>
      </c>
      <c r="G3044" s="3" t="s">
        <v>62</v>
      </c>
      <c r="H3044" s="2" t="s">
        <v>56</v>
      </c>
      <c r="I3044" s="2" t="s">
        <v>6663</v>
      </c>
      <c r="J3044" s="3" t="str">
        <f>HYPERLINK("https://www.boe.es/gazeta/dias/1831/12/13/pdfs/GMD-1831-153.pdf#page=2","Abrir facsímil")</f>
        <v>Abrir facsímil</v>
      </c>
      <c r="K3044" s="3" t="s">
        <v>58</v>
      </c>
    </row>
    <row r="3045" spans="1:11" ht="42" customHeight="1">
      <c r="A3045" s="2" t="s">
        <v>6664</v>
      </c>
      <c r="B3045" s="2" t="s">
        <v>6665</v>
      </c>
      <c r="C3045" s="2" t="s">
        <v>32</v>
      </c>
      <c r="D3045" s="2" t="s">
        <v>33</v>
      </c>
      <c r="E3045" s="5" t="s">
        <v>186</v>
      </c>
      <c r="F3045" s="3" t="s">
        <v>187</v>
      </c>
      <c r="G3045" s="3" t="s">
        <v>131</v>
      </c>
      <c r="H3045" s="2" t="s">
        <v>22</v>
      </c>
      <c r="I3045" s="2" t="s">
        <v>6666</v>
      </c>
      <c r="J3045" s="3" t="str">
        <f>HYPERLINK("https://www.boe.es/gazeta/dias/1831/10/08/pdfs/GMD-1831-124.pdf#page=6","Abrir facsímil")</f>
        <v>Abrir facsímil</v>
      </c>
      <c r="K3045" s="3" t="s">
        <v>24</v>
      </c>
    </row>
    <row r="3046" spans="1:11" ht="42" customHeight="1">
      <c r="A3046" s="2" t="s">
        <v>6667</v>
      </c>
      <c r="B3046" s="2" t="s">
        <v>6667</v>
      </c>
      <c r="C3046" s="2" t="s">
        <v>51</v>
      </c>
      <c r="D3046" s="2" t="s">
        <v>52</v>
      </c>
      <c r="E3046" s="5" t="s">
        <v>522</v>
      </c>
      <c r="F3046" s="3" t="s">
        <v>523</v>
      </c>
      <c r="G3046" s="3" t="s">
        <v>131</v>
      </c>
      <c r="H3046" s="2" t="s">
        <v>56</v>
      </c>
      <c r="I3046" s="2" t="s">
        <v>6668</v>
      </c>
      <c r="J3046" s="3" t="str">
        <f>HYPERLINK("https://www.boe.es/gazeta/dias/1831/09/27/pdfs/GMD-1831-119.pdf#page=6","Abrir facsímil")</f>
        <v>Abrir facsímil</v>
      </c>
      <c r="K3046" s="3" t="s">
        <v>58</v>
      </c>
    </row>
    <row r="3047" spans="1:11" ht="42" customHeight="1">
      <c r="A3047" s="2" t="s">
        <v>6669</v>
      </c>
      <c r="B3047" s="2" t="s">
        <v>6670</v>
      </c>
      <c r="C3047" s="2" t="s">
        <v>67</v>
      </c>
      <c r="D3047" s="2" t="s">
        <v>18</v>
      </c>
      <c r="E3047" s="5" t="s">
        <v>374</v>
      </c>
      <c r="F3047" s="3" t="s">
        <v>375</v>
      </c>
      <c r="G3047" s="3" t="s">
        <v>21</v>
      </c>
      <c r="H3047" s="2" t="s">
        <v>56</v>
      </c>
      <c r="I3047" s="2" t="s">
        <v>6671</v>
      </c>
      <c r="J3047" s="3" t="str">
        <f>HYPERLINK("https://www.boe.es/gazeta/dias/1831/10/11/pdfs/GMD-1831-125.pdf#page=4","Abrir facsímil")</f>
        <v>Abrir facsímil</v>
      </c>
      <c r="K3047" s="3" t="s">
        <v>58</v>
      </c>
    </row>
    <row r="3048" spans="1:11" ht="42" customHeight="1">
      <c r="A3048" s="2" t="s">
        <v>6672</v>
      </c>
      <c r="B3048" s="2" t="s">
        <v>6673</v>
      </c>
      <c r="C3048" s="2" t="s">
        <v>32</v>
      </c>
      <c r="D3048" s="2" t="s">
        <v>33</v>
      </c>
      <c r="E3048" s="5" t="s">
        <v>795</v>
      </c>
      <c r="F3048" s="3" t="s">
        <v>796</v>
      </c>
      <c r="G3048" s="3" t="s">
        <v>250</v>
      </c>
      <c r="H3048" s="2" t="s">
        <v>56</v>
      </c>
      <c r="I3048" s="2" t="s">
        <v>6674</v>
      </c>
      <c r="J3048" s="3" t="str">
        <f>HYPERLINK("https://www.boe.es/gazeta/dias/1831/07/02/pdfs/GMD-1831-81.pdf#page=7","Abrir facsímil")</f>
        <v>Abrir facsímil</v>
      </c>
      <c r="K3048" s="3" t="s">
        <v>58</v>
      </c>
    </row>
    <row r="3049" spans="1:11" ht="42" customHeight="1">
      <c r="A3049" s="2" t="s">
        <v>6675</v>
      </c>
      <c r="B3049" s="2" t="s">
        <v>6675</v>
      </c>
      <c r="C3049" s="2" t="s">
        <v>32</v>
      </c>
      <c r="D3049" s="2" t="s">
        <v>33</v>
      </c>
      <c r="E3049" s="5" t="s">
        <v>471</v>
      </c>
      <c r="F3049" s="3" t="s">
        <v>472</v>
      </c>
      <c r="G3049" s="3" t="s">
        <v>62</v>
      </c>
      <c r="H3049" s="2" t="s">
        <v>56</v>
      </c>
      <c r="I3049" s="2" t="s">
        <v>6676</v>
      </c>
      <c r="J3049" s="3" t="str">
        <f>HYPERLINK("https://www.boe.es/gazeta/dias/1831/05/12/pdfs/GMD-1831-59.pdf#page=2","Abrir facsímil")</f>
        <v>Abrir facsímil</v>
      </c>
      <c r="K3049" s="3" t="s">
        <v>58</v>
      </c>
    </row>
    <row r="3050" spans="1:11" ht="42" customHeight="1">
      <c r="A3050" s="2" t="s">
        <v>6677</v>
      </c>
      <c r="B3050" s="2" t="s">
        <v>6677</v>
      </c>
      <c r="C3050" s="2" t="s">
        <v>81</v>
      </c>
      <c r="D3050" s="2" t="s">
        <v>18</v>
      </c>
      <c r="E3050" s="5" t="s">
        <v>91</v>
      </c>
      <c r="F3050" s="3" t="s">
        <v>92</v>
      </c>
      <c r="G3050" s="3" t="s">
        <v>544</v>
      </c>
      <c r="H3050" s="2" t="s">
        <v>56</v>
      </c>
      <c r="I3050" s="2" t="s">
        <v>6678</v>
      </c>
      <c r="J3050" s="3" t="str">
        <f>HYPERLINK("https://www.boe.es/gazeta/dias/1831/10/06/pdfs/GMD-1831-123.pdf#page=6","Abrir facsímil")</f>
        <v>Abrir facsímil</v>
      </c>
      <c r="K3050" s="3" t="s">
        <v>58</v>
      </c>
    </row>
    <row r="3051" spans="1:11" ht="42" customHeight="1">
      <c r="A3051" s="2" t="s">
        <v>6679</v>
      </c>
      <c r="B3051" s="2" t="s">
        <v>6679</v>
      </c>
      <c r="C3051" s="2" t="s">
        <v>32</v>
      </c>
      <c r="D3051" s="2" t="s">
        <v>33</v>
      </c>
      <c r="E3051" s="5" t="s">
        <v>34</v>
      </c>
      <c r="F3051" s="3" t="s">
        <v>35</v>
      </c>
      <c r="G3051" s="3" t="s">
        <v>62</v>
      </c>
      <c r="H3051" s="2" t="s">
        <v>56</v>
      </c>
      <c r="I3051" s="2" t="s">
        <v>6680</v>
      </c>
      <c r="J3051" s="3" t="str">
        <f>HYPERLINK("https://www.boe.es/gazeta/dias/1831/11/19/pdfs/GMD-1831-142.pdf#page=2","Abrir facsímil")</f>
        <v>Abrir facsímil</v>
      </c>
      <c r="K3051" s="3" t="s">
        <v>58</v>
      </c>
    </row>
    <row r="3052" spans="1:11" ht="42" customHeight="1">
      <c r="A3052" s="2" t="s">
        <v>6681</v>
      </c>
      <c r="B3052" s="2" t="s">
        <v>6681</v>
      </c>
      <c r="C3052" s="2" t="s">
        <v>51</v>
      </c>
      <c r="D3052" s="2" t="s">
        <v>52</v>
      </c>
      <c r="E3052" s="5" t="s">
        <v>2199</v>
      </c>
      <c r="F3052" s="3" t="s">
        <v>2200</v>
      </c>
      <c r="G3052" s="3" t="s">
        <v>62</v>
      </c>
      <c r="H3052" s="2" t="s">
        <v>56</v>
      </c>
      <c r="I3052" s="2" t="s">
        <v>6682</v>
      </c>
      <c r="J3052" s="3" t="str">
        <f>HYPERLINK("https://www.boe.es/gazeta/dias/1831/11/26/pdfs/GMD-1831-145.pdf#page=2","Abrir facsímil")</f>
        <v>Abrir facsímil</v>
      </c>
      <c r="K3052" s="3" t="s">
        <v>58</v>
      </c>
    </row>
    <row r="3053" spans="1:11" ht="42" customHeight="1">
      <c r="A3053" s="2" t="s">
        <v>6683</v>
      </c>
      <c r="B3053" s="2" t="s">
        <v>6683</v>
      </c>
      <c r="C3053" s="2" t="s">
        <v>32</v>
      </c>
      <c r="D3053" s="2" t="s">
        <v>33</v>
      </c>
      <c r="E3053" s="5" t="s">
        <v>1719</v>
      </c>
      <c r="F3053" s="3" t="s">
        <v>1720</v>
      </c>
      <c r="G3053" s="3" t="s">
        <v>62</v>
      </c>
      <c r="H3053" s="2" t="s">
        <v>56</v>
      </c>
      <c r="I3053" s="2" t="s">
        <v>6684</v>
      </c>
      <c r="J3053" s="3" t="str">
        <f>HYPERLINK("https://www.boe.es/gazeta/dias/1831/11/15/pdfs/GMD-1831-140.pdf#page=2","Abrir facsímil")</f>
        <v>Abrir facsímil</v>
      </c>
      <c r="K3053" s="3" t="s">
        <v>58</v>
      </c>
    </row>
    <row r="3054" spans="1:11" ht="42" customHeight="1">
      <c r="A3054" s="2" t="s">
        <v>6685</v>
      </c>
      <c r="B3054" s="2" t="s">
        <v>6685</v>
      </c>
      <c r="C3054" s="2" t="s">
        <v>17</v>
      </c>
      <c r="D3054" s="2" t="s">
        <v>18</v>
      </c>
      <c r="E3054" s="5" t="s">
        <v>913</v>
      </c>
      <c r="F3054" s="3" t="s">
        <v>914</v>
      </c>
      <c r="G3054" s="3" t="s">
        <v>62</v>
      </c>
      <c r="H3054" s="2" t="s">
        <v>56</v>
      </c>
      <c r="I3054" s="2" t="s">
        <v>6686</v>
      </c>
      <c r="J3054" s="3" t="str">
        <f>HYPERLINK("https://www.boe.es/gazeta/dias/1831/12/03/pdfs/GMD-1831-148.pdf#page=2","Abrir facsímil")</f>
        <v>Abrir facsímil</v>
      </c>
      <c r="K3054" s="3" t="s">
        <v>58</v>
      </c>
    </row>
    <row r="3055" spans="1:11" ht="42" customHeight="1">
      <c r="A3055" s="2" t="s">
        <v>6687</v>
      </c>
      <c r="B3055" s="2" t="s">
        <v>6687</v>
      </c>
      <c r="C3055" s="2" t="s">
        <v>32</v>
      </c>
      <c r="D3055" s="2" t="s">
        <v>33</v>
      </c>
      <c r="E3055" s="5" t="s">
        <v>2479</v>
      </c>
      <c r="F3055" s="3" t="s">
        <v>2480</v>
      </c>
      <c r="G3055" s="3" t="s">
        <v>62</v>
      </c>
      <c r="H3055" s="2" t="s">
        <v>56</v>
      </c>
      <c r="I3055" s="2" t="s">
        <v>6688</v>
      </c>
      <c r="J3055" s="3" t="str">
        <f>HYPERLINK("https://www.boe.es/gazeta/dias/1831/04/02/pdfs/GMD-1831-42.pdf#page=2","Abrir facsímil")</f>
        <v>Abrir facsímil</v>
      </c>
      <c r="K3055" s="3" t="s">
        <v>58</v>
      </c>
    </row>
    <row r="3056" spans="1:11" ht="42" customHeight="1">
      <c r="A3056" s="2" t="s">
        <v>6689</v>
      </c>
      <c r="B3056" s="2" t="s">
        <v>6689</v>
      </c>
      <c r="C3056" s="2" t="s">
        <v>32</v>
      </c>
      <c r="D3056" s="2" t="s">
        <v>33</v>
      </c>
      <c r="E3056" s="5" t="s">
        <v>822</v>
      </c>
      <c r="F3056" s="3" t="s">
        <v>823</v>
      </c>
      <c r="G3056" s="3" t="s">
        <v>62</v>
      </c>
      <c r="H3056" s="2" t="s">
        <v>56</v>
      </c>
      <c r="I3056" s="2" t="s">
        <v>6690</v>
      </c>
      <c r="J3056" s="3" t="str">
        <f>HYPERLINK("https://www.boe.es/gazeta/dias/1831/09/08/pdfs/GMD-1831-111.pdf#page=2","Abrir facsímil")</f>
        <v>Abrir facsímil</v>
      </c>
      <c r="K3056" s="3" t="s">
        <v>58</v>
      </c>
    </row>
    <row r="3057" spans="1:11" ht="42" customHeight="1">
      <c r="A3057" s="2" t="s">
        <v>6691</v>
      </c>
      <c r="B3057" s="2" t="s">
        <v>6691</v>
      </c>
      <c r="C3057" s="2" t="s">
        <v>32</v>
      </c>
      <c r="D3057" s="2" t="s">
        <v>33</v>
      </c>
      <c r="E3057" s="5" t="s">
        <v>487</v>
      </c>
      <c r="F3057" s="3" t="s">
        <v>488</v>
      </c>
      <c r="G3057" s="3" t="s">
        <v>6692</v>
      </c>
      <c r="H3057" s="2" t="s">
        <v>56</v>
      </c>
      <c r="I3057" s="2" t="s">
        <v>6693</v>
      </c>
      <c r="J3057" s="3" t="str">
        <f>HYPERLINK("https://www.boe.es/gazeta/dias/1831/02/15/pdfs/GMD-1831-20.pdf#page=2","Abrir facsímil")</f>
        <v>Abrir facsímil</v>
      </c>
      <c r="K3057" s="3" t="s">
        <v>58</v>
      </c>
    </row>
    <row r="3058" spans="1:11" ht="42" customHeight="1">
      <c r="A3058" s="2" t="s">
        <v>6694</v>
      </c>
      <c r="B3058" s="2" t="s">
        <v>6694</v>
      </c>
      <c r="C3058" s="2" t="s">
        <v>40</v>
      </c>
      <c r="D3058" s="2" t="s">
        <v>18</v>
      </c>
      <c r="E3058" s="5" t="s">
        <v>60</v>
      </c>
      <c r="F3058" s="3" t="s">
        <v>61</v>
      </c>
      <c r="G3058" s="3" t="s">
        <v>55</v>
      </c>
      <c r="H3058" s="2" t="s">
        <v>56</v>
      </c>
      <c r="I3058" s="2" t="s">
        <v>6695</v>
      </c>
      <c r="J3058" s="3" t="str">
        <f>HYPERLINK("https://www.boe.es/gazeta/dias/1831/09/22/pdfs/GMD-1831-117.pdf#page=3","Abrir facsímil")</f>
        <v>Abrir facsímil</v>
      </c>
      <c r="K3058" s="3" t="s">
        <v>58</v>
      </c>
    </row>
    <row r="3059" spans="1:11" ht="42" customHeight="1">
      <c r="A3059" s="2" t="s">
        <v>6696</v>
      </c>
      <c r="B3059" s="2" t="s">
        <v>6696</v>
      </c>
      <c r="C3059" s="2" t="s">
        <v>81</v>
      </c>
      <c r="D3059" s="2" t="s">
        <v>18</v>
      </c>
      <c r="E3059" s="5" t="s">
        <v>218</v>
      </c>
      <c r="F3059" s="3" t="s">
        <v>219</v>
      </c>
      <c r="G3059" s="3" t="s">
        <v>55</v>
      </c>
      <c r="H3059" s="2" t="s">
        <v>56</v>
      </c>
      <c r="I3059" s="2" t="s">
        <v>6697</v>
      </c>
      <c r="J3059" s="3" t="str">
        <f>HYPERLINK("https://www.boe.es/gazeta/dias/1831/09/03/pdfs/GMD-1831-108.pdf#page=3","Abrir facsímil")</f>
        <v>Abrir facsímil</v>
      </c>
      <c r="K3059" s="3" t="s">
        <v>58</v>
      </c>
    </row>
    <row r="3060" spans="1:11" ht="42" customHeight="1">
      <c r="A3060" s="2" t="s">
        <v>6698</v>
      </c>
      <c r="B3060" s="2" t="s">
        <v>6698</v>
      </c>
      <c r="C3060" s="2" t="s">
        <v>32</v>
      </c>
      <c r="D3060" s="2" t="s">
        <v>33</v>
      </c>
      <c r="E3060" s="5" t="s">
        <v>334</v>
      </c>
      <c r="F3060" s="3" t="s">
        <v>335</v>
      </c>
      <c r="G3060" s="3" t="s">
        <v>36</v>
      </c>
      <c r="H3060" s="2" t="s">
        <v>56</v>
      </c>
      <c r="I3060" s="2" t="s">
        <v>6699</v>
      </c>
      <c r="J3060" s="3" t="str">
        <f>HYPERLINK("https://www.boe.es/gazeta/dias/1831/03/26/pdfs/GMD-1831-39.pdf#page=1","Abrir facsímil")</f>
        <v>Abrir facsímil</v>
      </c>
      <c r="K3060" s="3" t="s">
        <v>58</v>
      </c>
    </row>
    <row r="3061" spans="1:11" ht="42" customHeight="1">
      <c r="A3061" s="2" t="s">
        <v>6700</v>
      </c>
      <c r="B3061" s="2" t="s">
        <v>6700</v>
      </c>
      <c r="C3061" s="2" t="s">
        <v>32</v>
      </c>
      <c r="D3061" s="2" t="s">
        <v>33</v>
      </c>
      <c r="E3061" s="5" t="s">
        <v>809</v>
      </c>
      <c r="F3061" s="3" t="s">
        <v>810</v>
      </c>
      <c r="G3061" s="3" t="s">
        <v>62</v>
      </c>
      <c r="H3061" s="2" t="s">
        <v>56</v>
      </c>
      <c r="I3061" s="2" t="s">
        <v>6701</v>
      </c>
      <c r="J3061" s="3" t="str">
        <f>HYPERLINK("https://www.boe.es/gazeta/dias/1831/08/25/pdfs/GMD-1831-104.pdf#page=2","Abrir facsímil")</f>
        <v>Abrir facsímil</v>
      </c>
      <c r="K3061" s="3" t="s">
        <v>58</v>
      </c>
    </row>
    <row r="3062" spans="1:11" ht="42" customHeight="1">
      <c r="A3062" s="2" t="s">
        <v>6702</v>
      </c>
      <c r="B3062" s="2" t="s">
        <v>6702</v>
      </c>
      <c r="C3062" s="2" t="s">
        <v>40</v>
      </c>
      <c r="D3062" s="2" t="s">
        <v>18</v>
      </c>
      <c r="E3062" s="5" t="s">
        <v>1214</v>
      </c>
      <c r="F3062" s="3" t="s">
        <v>1215</v>
      </c>
      <c r="G3062" s="3" t="s">
        <v>62</v>
      </c>
      <c r="H3062" s="2" t="s">
        <v>56</v>
      </c>
      <c r="I3062" s="2" t="s">
        <v>6703</v>
      </c>
      <c r="J3062" s="3" t="str">
        <f>HYPERLINK("https://www.boe.es/gazeta/dias/1831/03/10/pdfs/GMD-1831-31.pdf#page=2","Abrir facsímil")</f>
        <v>Abrir facsímil</v>
      </c>
      <c r="K3062" s="3" t="s">
        <v>58</v>
      </c>
    </row>
    <row r="3063" spans="1:11" ht="42" customHeight="1">
      <c r="A3063" s="2" t="s">
        <v>6704</v>
      </c>
      <c r="B3063" s="2" t="s">
        <v>6704</v>
      </c>
      <c r="C3063" s="2" t="s">
        <v>51</v>
      </c>
      <c r="D3063" s="2" t="s">
        <v>52</v>
      </c>
      <c r="E3063" s="5" t="s">
        <v>41</v>
      </c>
      <c r="F3063" s="3" t="s">
        <v>42</v>
      </c>
      <c r="G3063" s="3" t="s">
        <v>76</v>
      </c>
      <c r="H3063" s="2" t="s">
        <v>56</v>
      </c>
      <c r="I3063" s="2" t="s">
        <v>6705</v>
      </c>
      <c r="J3063" s="3" t="str">
        <f>HYPERLINK("https://www.boe.es/gazeta/dias/1831/07/14/pdfs/GMD-1831-86.pdf#page=5","Abrir facsímil")</f>
        <v>Abrir facsímil</v>
      </c>
      <c r="K3063" s="3" t="s">
        <v>58</v>
      </c>
    </row>
    <row r="3064" spans="1:11" ht="42" customHeight="1">
      <c r="A3064" s="2" t="s">
        <v>6706</v>
      </c>
      <c r="B3064" s="2" t="s">
        <v>6706</v>
      </c>
      <c r="C3064" s="2" t="s">
        <v>32</v>
      </c>
      <c r="D3064" s="2" t="s">
        <v>33</v>
      </c>
      <c r="E3064" s="5" t="s">
        <v>190</v>
      </c>
      <c r="F3064" s="3" t="s">
        <v>191</v>
      </c>
      <c r="G3064" s="3" t="s">
        <v>62</v>
      </c>
      <c r="H3064" s="2" t="s">
        <v>56</v>
      </c>
      <c r="I3064" s="2" t="s">
        <v>6707</v>
      </c>
      <c r="J3064" s="3" t="str">
        <f>HYPERLINK("https://www.boe.es/gazeta/dias/1831/02/12/pdfs/GMD-1831-19.pdf#page=2","Abrir facsímil")</f>
        <v>Abrir facsímil</v>
      </c>
      <c r="K3064" s="3" t="s">
        <v>58</v>
      </c>
    </row>
    <row r="3065" spans="1:11" ht="42" customHeight="1">
      <c r="A3065" s="2" t="s">
        <v>6706</v>
      </c>
      <c r="B3065" s="2" t="s">
        <v>6706</v>
      </c>
      <c r="C3065" s="2" t="s">
        <v>32</v>
      </c>
      <c r="D3065" s="2" t="s">
        <v>33</v>
      </c>
      <c r="E3065" s="5" t="s">
        <v>190</v>
      </c>
      <c r="F3065" s="3" t="s">
        <v>191</v>
      </c>
      <c r="G3065" s="3" t="s">
        <v>55</v>
      </c>
      <c r="H3065" s="2" t="s">
        <v>56</v>
      </c>
      <c r="I3065" s="2" t="s">
        <v>6708</v>
      </c>
      <c r="J3065" s="3" t="str">
        <f>HYPERLINK("https://www.boe.es/gazeta/dias/1831/02/12/pdfs/GMD-1831-19.pdf#page=3","Abrir facsímil")</f>
        <v>Abrir facsímil</v>
      </c>
      <c r="K3065" s="3" t="s">
        <v>58</v>
      </c>
    </row>
    <row r="3066" spans="1:11" ht="42" customHeight="1">
      <c r="A3066" s="2" t="s">
        <v>6709</v>
      </c>
      <c r="B3066" s="2" t="s">
        <v>6709</v>
      </c>
      <c r="C3066" s="2" t="s">
        <v>32</v>
      </c>
      <c r="D3066" s="2" t="s">
        <v>33</v>
      </c>
      <c r="E3066" s="5" t="s">
        <v>72</v>
      </c>
      <c r="F3066" s="3" t="s">
        <v>73</v>
      </c>
      <c r="G3066" s="3" t="s">
        <v>36</v>
      </c>
      <c r="H3066" s="2" t="s">
        <v>56</v>
      </c>
      <c r="I3066" s="2" t="s">
        <v>6710</v>
      </c>
      <c r="J3066" s="3" t="str">
        <f>HYPERLINK("https://www.boe.es/gazeta/dias/1831/07/09/pdfs/GMD-1831-84.pdf#page=1","Abrir facsímil")</f>
        <v>Abrir facsímil</v>
      </c>
      <c r="K3066" s="3" t="s">
        <v>58</v>
      </c>
    </row>
    <row r="3067" spans="1:11" ht="42" customHeight="1">
      <c r="A3067" s="2" t="s">
        <v>6709</v>
      </c>
      <c r="B3067" s="2" t="s">
        <v>6709</v>
      </c>
      <c r="C3067" s="2" t="s">
        <v>32</v>
      </c>
      <c r="D3067" s="2" t="s">
        <v>33</v>
      </c>
      <c r="E3067" s="5" t="s">
        <v>118</v>
      </c>
      <c r="F3067" s="3" t="s">
        <v>119</v>
      </c>
      <c r="G3067" s="3" t="s">
        <v>62</v>
      </c>
      <c r="H3067" s="2" t="s">
        <v>56</v>
      </c>
      <c r="I3067" s="2" t="s">
        <v>6711</v>
      </c>
      <c r="J3067" s="3" t="str">
        <f>HYPERLINK("https://www.boe.es/gazeta/dias/1831/09/10/pdfs/GMD-1831-112.pdf#page=2","Abrir facsímil")</f>
        <v>Abrir facsímil</v>
      </c>
      <c r="K3067" s="3" t="s">
        <v>58</v>
      </c>
    </row>
    <row r="3068" spans="1:11" ht="42" customHeight="1">
      <c r="A3068" s="2" t="s">
        <v>6709</v>
      </c>
      <c r="B3068" s="2" t="s">
        <v>6709</v>
      </c>
      <c r="C3068" s="2" t="s">
        <v>655</v>
      </c>
      <c r="D3068" s="2" t="s">
        <v>18</v>
      </c>
      <c r="E3068" s="5" t="s">
        <v>369</v>
      </c>
      <c r="F3068" s="3" t="s">
        <v>370</v>
      </c>
      <c r="G3068" s="3" t="s">
        <v>62</v>
      </c>
      <c r="H3068" s="2" t="s">
        <v>56</v>
      </c>
      <c r="I3068" s="2" t="s">
        <v>6712</v>
      </c>
      <c r="J3068" s="3" t="str">
        <f>HYPERLINK("https://www.boe.es/gazeta/dias/1831/12/27/pdfs/GMD-1831-160.pdf#page=2","Abrir facsímil")</f>
        <v>Abrir facsímil</v>
      </c>
      <c r="K3068" s="3" t="s">
        <v>58</v>
      </c>
    </row>
    <row r="3069" spans="1:11" ht="42" customHeight="1">
      <c r="A3069" s="2" t="s">
        <v>6713</v>
      </c>
      <c r="B3069" s="2" t="s">
        <v>6713</v>
      </c>
      <c r="C3069" s="2" t="s">
        <v>17</v>
      </c>
      <c r="D3069" s="2" t="s">
        <v>18</v>
      </c>
      <c r="E3069" s="5" t="s">
        <v>190</v>
      </c>
      <c r="F3069" s="3" t="s">
        <v>191</v>
      </c>
      <c r="G3069" s="3" t="s">
        <v>62</v>
      </c>
      <c r="H3069" s="2" t="s">
        <v>56</v>
      </c>
      <c r="I3069" s="2" t="s">
        <v>6714</v>
      </c>
      <c r="J3069" s="3" t="str">
        <f>HYPERLINK("https://www.boe.es/gazeta/dias/1831/02/12/pdfs/GMD-1831-19.pdf#page=2","Abrir facsímil")</f>
        <v>Abrir facsímil</v>
      </c>
      <c r="K3069" s="3" t="s">
        <v>58</v>
      </c>
    </row>
    <row r="3070" spans="1:11" ht="42" customHeight="1">
      <c r="A3070" s="2" t="s">
        <v>6715</v>
      </c>
      <c r="B3070" s="2" t="s">
        <v>6715</v>
      </c>
      <c r="C3070" s="2" t="s">
        <v>32</v>
      </c>
      <c r="D3070" s="2" t="s">
        <v>33</v>
      </c>
      <c r="E3070" s="5" t="s">
        <v>1763</v>
      </c>
      <c r="F3070" s="3" t="s">
        <v>1764</v>
      </c>
      <c r="G3070" s="3" t="s">
        <v>36</v>
      </c>
      <c r="H3070" s="2" t="s">
        <v>56</v>
      </c>
      <c r="I3070" s="2" t="s">
        <v>6716</v>
      </c>
      <c r="J3070" s="3" t="str">
        <f>HYPERLINK("https://www.boe.es/gazeta/dias/1831/09/06/pdfs/GMD-1831-110.pdf#page=1","Abrir facsímil")</f>
        <v>Abrir facsímil</v>
      </c>
      <c r="K3070" s="3" t="s">
        <v>58</v>
      </c>
    </row>
    <row r="3071" spans="1:11" ht="42" customHeight="1">
      <c r="A3071" s="2" t="s">
        <v>6717</v>
      </c>
      <c r="B3071" s="2" t="s">
        <v>6717</v>
      </c>
      <c r="C3071" s="2" t="s">
        <v>40</v>
      </c>
      <c r="D3071" s="2" t="s">
        <v>18</v>
      </c>
      <c r="E3071" s="5" t="s">
        <v>41</v>
      </c>
      <c r="F3071" s="3" t="s">
        <v>42</v>
      </c>
      <c r="G3071" s="3" t="s">
        <v>131</v>
      </c>
      <c r="H3071" s="2" t="s">
        <v>56</v>
      </c>
      <c r="I3071" s="2" t="s">
        <v>6718</v>
      </c>
      <c r="J3071" s="3" t="str">
        <f>HYPERLINK("https://www.boe.es/gazeta/dias/1831/07/14/pdfs/GMD-1831-86.pdf#page=6","Abrir facsímil")</f>
        <v>Abrir facsímil</v>
      </c>
      <c r="K3071" s="3" t="s">
        <v>58</v>
      </c>
    </row>
    <row r="3072" spans="1:11" ht="42" customHeight="1">
      <c r="A3072" s="2" t="s">
        <v>6719</v>
      </c>
      <c r="B3072" s="2" t="s">
        <v>6719</v>
      </c>
      <c r="C3072" s="2" t="s">
        <v>51</v>
      </c>
      <c r="D3072" s="2" t="s">
        <v>52</v>
      </c>
      <c r="E3072" s="5" t="s">
        <v>395</v>
      </c>
      <c r="F3072" s="3" t="s">
        <v>396</v>
      </c>
      <c r="G3072" s="3" t="s">
        <v>55</v>
      </c>
      <c r="H3072" s="2" t="s">
        <v>56</v>
      </c>
      <c r="I3072" s="2" t="s">
        <v>6720</v>
      </c>
      <c r="J3072" s="3" t="str">
        <f>HYPERLINK("https://www.boe.es/gazeta/dias/1831/10/20/pdfs/GMD-1831-129.pdf#page=3","Abrir facsímil")</f>
        <v>Abrir facsímil</v>
      </c>
      <c r="K3072" s="3" t="s">
        <v>58</v>
      </c>
    </row>
    <row r="3073" spans="1:11" ht="42" customHeight="1">
      <c r="A3073" s="2" t="s">
        <v>6721</v>
      </c>
      <c r="B3073" s="2" t="s">
        <v>6721</v>
      </c>
      <c r="C3073" s="2" t="s">
        <v>157</v>
      </c>
      <c r="D3073" s="2" t="s">
        <v>18</v>
      </c>
      <c r="E3073" s="5" t="s">
        <v>288</v>
      </c>
      <c r="F3073" s="3" t="s">
        <v>289</v>
      </c>
      <c r="G3073" s="3" t="s">
        <v>55</v>
      </c>
      <c r="H3073" s="2" t="s">
        <v>56</v>
      </c>
      <c r="I3073" s="2" t="s">
        <v>6722</v>
      </c>
      <c r="J3073" s="3" t="str">
        <f>HYPERLINK("https://www.boe.es/gazeta/dias/1831/10/22/pdfs/GMD-1831-130.pdf#page=3","Abrir facsímil")</f>
        <v>Abrir facsímil</v>
      </c>
      <c r="K3073" s="3" t="s">
        <v>58</v>
      </c>
    </row>
    <row r="3074" spans="1:11" ht="42" customHeight="1">
      <c r="A3074" s="2" t="s">
        <v>6723</v>
      </c>
      <c r="B3074" s="2" t="s">
        <v>6723</v>
      </c>
      <c r="C3074" s="2" t="s">
        <v>17</v>
      </c>
      <c r="D3074" s="2" t="s">
        <v>18</v>
      </c>
      <c r="E3074" s="5" t="s">
        <v>997</v>
      </c>
      <c r="F3074" s="3" t="s">
        <v>998</v>
      </c>
      <c r="G3074" s="3" t="s">
        <v>36</v>
      </c>
      <c r="H3074" s="2" t="s">
        <v>56</v>
      </c>
      <c r="I3074" s="2" t="s">
        <v>6724</v>
      </c>
      <c r="J3074" s="3" t="str">
        <f>HYPERLINK("https://www.boe.es/gazeta/dias/1831/04/14/pdfs/GMD-1831-47.pdf#page=1","Abrir facsímil")</f>
        <v>Abrir facsímil</v>
      </c>
      <c r="K3074" s="3" t="s">
        <v>58</v>
      </c>
    </row>
    <row r="3075" spans="1:11" ht="42" customHeight="1">
      <c r="A3075" s="2" t="s">
        <v>6725</v>
      </c>
      <c r="B3075" s="2" t="s">
        <v>6725</v>
      </c>
      <c r="C3075" s="2" t="s">
        <v>17</v>
      </c>
      <c r="D3075" s="2" t="s">
        <v>18</v>
      </c>
      <c r="E3075" s="5" t="s">
        <v>997</v>
      </c>
      <c r="F3075" s="3" t="s">
        <v>998</v>
      </c>
      <c r="G3075" s="3" t="s">
        <v>36</v>
      </c>
      <c r="H3075" s="2" t="s">
        <v>56</v>
      </c>
      <c r="I3075" s="2" t="s">
        <v>6726</v>
      </c>
      <c r="J3075" s="3" t="str">
        <f>HYPERLINK("https://www.boe.es/gazeta/dias/1831/04/14/pdfs/GMD-1831-47.pdf#page=1","Abrir facsímil")</f>
        <v>Abrir facsímil</v>
      </c>
      <c r="K3075" s="3" t="s">
        <v>58</v>
      </c>
    </row>
    <row r="3076" spans="1:11" ht="42" customHeight="1">
      <c r="A3076" s="2" t="s">
        <v>6727</v>
      </c>
      <c r="B3076" s="2" t="s">
        <v>6727</v>
      </c>
      <c r="C3076" s="2" t="s">
        <v>17</v>
      </c>
      <c r="D3076" s="2" t="s">
        <v>18</v>
      </c>
      <c r="E3076" s="5" t="s">
        <v>53</v>
      </c>
      <c r="F3076" s="3" t="s">
        <v>54</v>
      </c>
      <c r="G3076" s="3" t="s">
        <v>62</v>
      </c>
      <c r="H3076" s="2" t="s">
        <v>56</v>
      </c>
      <c r="I3076" s="2" t="s">
        <v>6728</v>
      </c>
      <c r="J3076" s="3" t="str">
        <f>HYPERLINK("https://www.boe.es/gazeta/dias/1831/10/29/pdfs/GMD-1831-133.pdf#page=2","Abrir facsímil")</f>
        <v>Abrir facsímil</v>
      </c>
      <c r="K3076" s="3" t="s">
        <v>58</v>
      </c>
    </row>
    <row r="3077" spans="1:11" ht="42" customHeight="1">
      <c r="A3077" s="2" t="s">
        <v>6729</v>
      </c>
      <c r="B3077" s="2" t="s">
        <v>6729</v>
      </c>
      <c r="C3077" s="2" t="s">
        <v>32</v>
      </c>
      <c r="D3077" s="2" t="s">
        <v>33</v>
      </c>
      <c r="E3077" s="5" t="s">
        <v>471</v>
      </c>
      <c r="F3077" s="3" t="s">
        <v>472</v>
      </c>
      <c r="G3077" s="3" t="s">
        <v>62</v>
      </c>
      <c r="H3077" s="2" t="s">
        <v>56</v>
      </c>
      <c r="I3077" s="2" t="s">
        <v>6730</v>
      </c>
      <c r="J3077" s="3" t="str">
        <f>HYPERLINK("https://www.boe.es/gazeta/dias/1831/05/12/pdfs/GMD-1831-59.pdf#page=2","Abrir facsímil")</f>
        <v>Abrir facsímil</v>
      </c>
      <c r="K3077" s="3" t="s">
        <v>58</v>
      </c>
    </row>
    <row r="3078" spans="1:11" ht="42" customHeight="1">
      <c r="A3078" s="2" t="s">
        <v>6731</v>
      </c>
      <c r="B3078" s="2" t="s">
        <v>6731</v>
      </c>
      <c r="C3078" s="2" t="s">
        <v>32</v>
      </c>
      <c r="D3078" s="2" t="s">
        <v>33</v>
      </c>
      <c r="E3078" s="5" t="s">
        <v>197</v>
      </c>
      <c r="F3078" s="3" t="s">
        <v>198</v>
      </c>
      <c r="G3078" s="3" t="s">
        <v>1087</v>
      </c>
      <c r="H3078" s="2" t="s">
        <v>56</v>
      </c>
      <c r="I3078" s="2" t="s">
        <v>6732</v>
      </c>
      <c r="J3078" s="3" t="str">
        <f>HYPERLINK("https://www.boe.es/gazeta/dias/1831/02/08/pdfs/GMD-1831-17.pdf#page=2","Abrir facsímil")</f>
        <v>Abrir facsímil</v>
      </c>
      <c r="K3078" s="3" t="s">
        <v>58</v>
      </c>
    </row>
    <row r="3079" spans="1:11" ht="42" customHeight="1">
      <c r="A3079" s="2" t="s">
        <v>6733</v>
      </c>
      <c r="B3079" s="2" t="s">
        <v>6733</v>
      </c>
      <c r="C3079" s="2" t="s">
        <v>32</v>
      </c>
      <c r="D3079" s="2" t="s">
        <v>33</v>
      </c>
      <c r="E3079" s="5" t="s">
        <v>88</v>
      </c>
      <c r="F3079" s="3" t="s">
        <v>89</v>
      </c>
      <c r="G3079" s="3" t="s">
        <v>62</v>
      </c>
      <c r="H3079" s="2" t="s">
        <v>56</v>
      </c>
      <c r="I3079" s="2" t="s">
        <v>6734</v>
      </c>
      <c r="J3079" s="3" t="str">
        <f>HYPERLINK("https://www.boe.es/gazeta/dias/1831/10/01/pdfs/GMD-1831-121.pdf#page=2","Abrir facsímil")</f>
        <v>Abrir facsímil</v>
      </c>
      <c r="K3079" s="3" t="s">
        <v>58</v>
      </c>
    </row>
    <row r="3080" spans="1:11" ht="42" customHeight="1">
      <c r="A3080" s="2" t="s">
        <v>6735</v>
      </c>
      <c r="B3080" s="2" t="s">
        <v>6735</v>
      </c>
      <c r="C3080" s="2" t="s">
        <v>32</v>
      </c>
      <c r="D3080" s="2" t="s">
        <v>33</v>
      </c>
      <c r="E3080" s="5" t="s">
        <v>822</v>
      </c>
      <c r="F3080" s="3" t="s">
        <v>823</v>
      </c>
      <c r="G3080" s="3" t="s">
        <v>36</v>
      </c>
      <c r="H3080" s="2" t="s">
        <v>56</v>
      </c>
      <c r="I3080" s="2" t="s">
        <v>6736</v>
      </c>
      <c r="J3080" s="3" t="str">
        <f>HYPERLINK("https://www.boe.es/gazeta/dias/1831/09/08/pdfs/GMD-1831-111.pdf#page=1","Abrir facsímil")</f>
        <v>Abrir facsímil</v>
      </c>
      <c r="K3080" s="3" t="s">
        <v>58</v>
      </c>
    </row>
    <row r="3081" spans="1:11" ht="42" customHeight="1">
      <c r="A3081" s="2" t="s">
        <v>6737</v>
      </c>
      <c r="B3081" s="2" t="s">
        <v>6738</v>
      </c>
      <c r="C3081" s="2" t="s">
        <v>81</v>
      </c>
      <c r="D3081" s="2" t="s">
        <v>18</v>
      </c>
      <c r="E3081" s="5" t="s">
        <v>369</v>
      </c>
      <c r="F3081" s="3" t="s">
        <v>370</v>
      </c>
      <c r="G3081" s="3" t="s">
        <v>21</v>
      </c>
      <c r="H3081" s="2" t="s">
        <v>56</v>
      </c>
      <c r="I3081" s="2" t="s">
        <v>6739</v>
      </c>
      <c r="J3081" s="3" t="str">
        <f>HYPERLINK("https://www.boe.es/gazeta/dias/1831/12/27/pdfs/GMD-1831-160.pdf#page=4","Abrir facsímil")</f>
        <v>Abrir facsímil</v>
      </c>
      <c r="K3081" s="3" t="s">
        <v>58</v>
      </c>
    </row>
    <row r="3082" spans="1:11" ht="42" customHeight="1">
      <c r="A3082" s="2" t="s">
        <v>6740</v>
      </c>
      <c r="B3082" s="2" t="s">
        <v>6740</v>
      </c>
      <c r="C3082" s="2" t="s">
        <v>32</v>
      </c>
      <c r="D3082" s="2" t="s">
        <v>33</v>
      </c>
      <c r="E3082" s="5" t="s">
        <v>703</v>
      </c>
      <c r="F3082" s="3" t="s">
        <v>704</v>
      </c>
      <c r="G3082" s="3" t="s">
        <v>36</v>
      </c>
      <c r="H3082" s="2" t="s">
        <v>56</v>
      </c>
      <c r="I3082" s="2" t="s">
        <v>6741</v>
      </c>
      <c r="J3082" s="3" t="str">
        <f>HYPERLINK("https://www.boe.es/gazeta/dias/1831/09/24/pdfs/GMD-1831-118.pdf#page=1","Abrir facsímil")</f>
        <v>Abrir facsímil</v>
      </c>
      <c r="K3082" s="3" t="s">
        <v>58</v>
      </c>
    </row>
    <row r="3083" spans="1:11" ht="42" customHeight="1">
      <c r="A3083" s="2" t="s">
        <v>6742</v>
      </c>
      <c r="B3083" s="2" t="s">
        <v>6742</v>
      </c>
      <c r="C3083" s="2" t="s">
        <v>32</v>
      </c>
      <c r="D3083" s="2" t="s">
        <v>33</v>
      </c>
      <c r="E3083" s="5" t="s">
        <v>1638</v>
      </c>
      <c r="F3083" s="3" t="s">
        <v>1639</v>
      </c>
      <c r="G3083" s="3" t="s">
        <v>36</v>
      </c>
      <c r="H3083" s="2" t="s">
        <v>56</v>
      </c>
      <c r="I3083" s="2" t="s">
        <v>6743</v>
      </c>
      <c r="J3083" s="3" t="str">
        <f>HYPERLINK("https://www.boe.es/gazeta/dias/1831/03/03/pdfs/GMD-1831-27.pdf#page=1","Abrir facsímil")</f>
        <v>Abrir facsímil</v>
      </c>
      <c r="K3083" s="3" t="s">
        <v>58</v>
      </c>
    </row>
    <row r="3084" spans="1:11" ht="42" customHeight="1">
      <c r="A3084" s="2" t="s">
        <v>6742</v>
      </c>
      <c r="B3084" s="2" t="s">
        <v>6742</v>
      </c>
      <c r="C3084" s="2" t="s">
        <v>32</v>
      </c>
      <c r="D3084" s="2" t="s">
        <v>33</v>
      </c>
      <c r="E3084" s="5" t="s">
        <v>1482</v>
      </c>
      <c r="F3084" s="3" t="s">
        <v>1483</v>
      </c>
      <c r="G3084" s="3" t="s">
        <v>1876</v>
      </c>
      <c r="H3084" s="2" t="s">
        <v>56</v>
      </c>
      <c r="I3084" s="2" t="s">
        <v>6744</v>
      </c>
      <c r="J3084" s="3" t="str">
        <f>HYPERLINK("https://www.boe.es/gazeta/dias/1831/04/05/pdfs/GMD-1831-43.pdf#page=2","Abrir facsímil")</f>
        <v>Abrir facsímil</v>
      </c>
      <c r="K3084" s="3" t="s">
        <v>58</v>
      </c>
    </row>
    <row r="3085" spans="1:11" ht="42" customHeight="1">
      <c r="A3085" s="2" t="s">
        <v>6742</v>
      </c>
      <c r="B3085" s="2" t="s">
        <v>6742</v>
      </c>
      <c r="C3085" s="2" t="s">
        <v>32</v>
      </c>
      <c r="D3085" s="2" t="s">
        <v>33</v>
      </c>
      <c r="E3085" s="5" t="s">
        <v>471</v>
      </c>
      <c r="F3085" s="3" t="s">
        <v>472</v>
      </c>
      <c r="G3085" s="3" t="s">
        <v>62</v>
      </c>
      <c r="H3085" s="2" t="s">
        <v>56</v>
      </c>
      <c r="I3085" s="2" t="s">
        <v>6745</v>
      </c>
      <c r="J3085" s="3" t="str">
        <f>HYPERLINK("https://www.boe.es/gazeta/dias/1831/05/12/pdfs/GMD-1831-59.pdf#page=2","Abrir facsímil")</f>
        <v>Abrir facsímil</v>
      </c>
      <c r="K3085" s="3" t="s">
        <v>58</v>
      </c>
    </row>
    <row r="3086" spans="1:11" ht="42" customHeight="1">
      <c r="A3086" s="2" t="s">
        <v>6742</v>
      </c>
      <c r="B3086" s="2" t="s">
        <v>6742</v>
      </c>
      <c r="C3086" s="2" t="s">
        <v>32</v>
      </c>
      <c r="D3086" s="2" t="s">
        <v>33</v>
      </c>
      <c r="E3086" s="5" t="s">
        <v>272</v>
      </c>
      <c r="F3086" s="3" t="s">
        <v>273</v>
      </c>
      <c r="G3086" s="3" t="s">
        <v>62</v>
      </c>
      <c r="H3086" s="2" t="s">
        <v>56</v>
      </c>
      <c r="I3086" s="2" t="s">
        <v>6746</v>
      </c>
      <c r="J3086" s="3" t="str">
        <f>HYPERLINK("https://www.boe.es/gazeta/dias/1831/06/28/pdfs/GMD-1831-79.pdf#page=2","Abrir facsímil")</f>
        <v>Abrir facsímil</v>
      </c>
      <c r="K3086" s="3" t="s">
        <v>58</v>
      </c>
    </row>
    <row r="3087" spans="1:11" ht="42" customHeight="1">
      <c r="A3087" s="2" t="s">
        <v>6742</v>
      </c>
      <c r="B3087" s="2" t="s">
        <v>6742</v>
      </c>
      <c r="C3087" s="2" t="s">
        <v>32</v>
      </c>
      <c r="D3087" s="2" t="s">
        <v>33</v>
      </c>
      <c r="E3087" s="5" t="s">
        <v>725</v>
      </c>
      <c r="F3087" s="3" t="s">
        <v>726</v>
      </c>
      <c r="G3087" s="3" t="s">
        <v>76</v>
      </c>
      <c r="H3087" s="2" t="s">
        <v>56</v>
      </c>
      <c r="I3087" s="2" t="s">
        <v>6747</v>
      </c>
      <c r="J3087" s="3" t="str">
        <f>HYPERLINK("https://www.boe.es/gazeta/dias/1831/07/30/pdfs/GMD-1831-93.pdf#page=5","Abrir facsímil")</f>
        <v>Abrir facsímil</v>
      </c>
      <c r="K3087" s="3" t="s">
        <v>58</v>
      </c>
    </row>
    <row r="3088" spans="1:11" ht="42" customHeight="1">
      <c r="A3088" s="2" t="s">
        <v>6742</v>
      </c>
      <c r="B3088" s="2" t="s">
        <v>6742</v>
      </c>
      <c r="C3088" s="2" t="s">
        <v>32</v>
      </c>
      <c r="D3088" s="2" t="s">
        <v>33</v>
      </c>
      <c r="E3088" s="5" t="s">
        <v>1122</v>
      </c>
      <c r="F3088" s="3" t="s">
        <v>1123</v>
      </c>
      <c r="G3088" s="3" t="s">
        <v>36</v>
      </c>
      <c r="H3088" s="2" t="s">
        <v>56</v>
      </c>
      <c r="I3088" s="2" t="s">
        <v>6748</v>
      </c>
      <c r="J3088" s="3" t="str">
        <f>HYPERLINK("https://www.boe.es/gazeta/dias/1831/08/13/pdfs/GMD-1831-99.pdf#page=1","Abrir facsímil")</f>
        <v>Abrir facsímil</v>
      </c>
      <c r="K3088" s="3" t="s">
        <v>58</v>
      </c>
    </row>
    <row r="3089" spans="1:11" ht="42" customHeight="1">
      <c r="A3089" s="2" t="s">
        <v>6742</v>
      </c>
      <c r="B3089" s="2" t="s">
        <v>6742</v>
      </c>
      <c r="C3089" s="2" t="s">
        <v>32</v>
      </c>
      <c r="D3089" s="2" t="s">
        <v>33</v>
      </c>
      <c r="E3089" s="5" t="s">
        <v>181</v>
      </c>
      <c r="F3089" s="3" t="s">
        <v>182</v>
      </c>
      <c r="G3089" s="3" t="s">
        <v>36</v>
      </c>
      <c r="H3089" s="2" t="s">
        <v>56</v>
      </c>
      <c r="I3089" s="2" t="s">
        <v>6749</v>
      </c>
      <c r="J3089" s="3" t="str">
        <f>HYPERLINK("https://www.boe.es/gazeta/dias/1831/09/13/pdfs/GMD-1831-113.pdf#page=1","Abrir facsímil")</f>
        <v>Abrir facsímil</v>
      </c>
      <c r="K3089" s="3" t="s">
        <v>58</v>
      </c>
    </row>
    <row r="3090" spans="1:11" ht="42" customHeight="1">
      <c r="A3090" s="2" t="s">
        <v>6742</v>
      </c>
      <c r="B3090" s="2" t="s">
        <v>6742</v>
      </c>
      <c r="C3090" s="2" t="s">
        <v>32</v>
      </c>
      <c r="D3090" s="2" t="s">
        <v>33</v>
      </c>
      <c r="E3090" s="5" t="s">
        <v>467</v>
      </c>
      <c r="F3090" s="3" t="s">
        <v>468</v>
      </c>
      <c r="G3090" s="3" t="s">
        <v>36</v>
      </c>
      <c r="H3090" s="2" t="s">
        <v>56</v>
      </c>
      <c r="I3090" s="2" t="s">
        <v>6750</v>
      </c>
      <c r="J3090" s="3" t="str">
        <f>HYPERLINK("https://www.boe.es/gazeta/dias/1831/09/17/pdfs/GMD-1831-115.pdf#page=1","Abrir facsímil")</f>
        <v>Abrir facsímil</v>
      </c>
      <c r="K3090" s="3" t="s">
        <v>58</v>
      </c>
    </row>
    <row r="3091" spans="1:11" ht="42" customHeight="1">
      <c r="A3091" s="2" t="s">
        <v>6742</v>
      </c>
      <c r="B3091" s="2" t="s">
        <v>6742</v>
      </c>
      <c r="C3091" s="2" t="s">
        <v>32</v>
      </c>
      <c r="D3091" s="2" t="s">
        <v>33</v>
      </c>
      <c r="E3091" s="5" t="s">
        <v>91</v>
      </c>
      <c r="F3091" s="3" t="s">
        <v>92</v>
      </c>
      <c r="G3091" s="3" t="s">
        <v>36</v>
      </c>
      <c r="H3091" s="2" t="s">
        <v>56</v>
      </c>
      <c r="I3091" s="2" t="s">
        <v>6751</v>
      </c>
      <c r="J3091" s="3" t="str">
        <f>HYPERLINK("https://www.boe.es/gazeta/dias/1831/10/06/pdfs/GMD-1831-123.pdf#page=1","Abrir facsímil")</f>
        <v>Abrir facsímil</v>
      </c>
      <c r="K3091" s="3" t="s">
        <v>58</v>
      </c>
    </row>
    <row r="3092" spans="1:11" ht="42" customHeight="1">
      <c r="A3092" s="2" t="s">
        <v>6742</v>
      </c>
      <c r="B3092" s="2" t="s">
        <v>6742</v>
      </c>
      <c r="C3092" s="2" t="s">
        <v>32</v>
      </c>
      <c r="D3092" s="2" t="s">
        <v>33</v>
      </c>
      <c r="E3092" s="5" t="s">
        <v>374</v>
      </c>
      <c r="F3092" s="3" t="s">
        <v>375</v>
      </c>
      <c r="G3092" s="3" t="s">
        <v>62</v>
      </c>
      <c r="H3092" s="2" t="s">
        <v>56</v>
      </c>
      <c r="I3092" s="2" t="s">
        <v>6752</v>
      </c>
      <c r="J3092" s="3" t="str">
        <f>HYPERLINK("https://www.boe.es/gazeta/dias/1831/10/11/pdfs/GMD-1831-125.pdf#page=2","Abrir facsímil")</f>
        <v>Abrir facsímil</v>
      </c>
      <c r="K3092" s="3" t="s">
        <v>58</v>
      </c>
    </row>
    <row r="3093" spans="1:11" ht="42" customHeight="1">
      <c r="A3093" s="2" t="s">
        <v>6742</v>
      </c>
      <c r="B3093" s="2" t="s">
        <v>6742</v>
      </c>
      <c r="C3093" s="2" t="s">
        <v>32</v>
      </c>
      <c r="D3093" s="2" t="s">
        <v>33</v>
      </c>
      <c r="E3093" s="5" t="s">
        <v>1230</v>
      </c>
      <c r="F3093" s="3" t="s">
        <v>1231</v>
      </c>
      <c r="G3093" s="3" t="s">
        <v>36</v>
      </c>
      <c r="H3093" s="2" t="s">
        <v>56</v>
      </c>
      <c r="I3093" s="2" t="s">
        <v>6753</v>
      </c>
      <c r="J3093" s="3" t="str">
        <f>HYPERLINK("https://www.boe.es/gazeta/dias/1831/11/10/pdfs/GMD-1831-138.pdf#page=1","Abrir facsímil")</f>
        <v>Abrir facsímil</v>
      </c>
      <c r="K3093" s="3" t="s">
        <v>58</v>
      </c>
    </row>
    <row r="3094" spans="1:11" ht="42" customHeight="1">
      <c r="A3094" s="2" t="s">
        <v>6754</v>
      </c>
      <c r="B3094" s="2" t="s">
        <v>6755</v>
      </c>
      <c r="C3094" s="2" t="s">
        <v>32</v>
      </c>
      <c r="D3094" s="2" t="s">
        <v>33</v>
      </c>
      <c r="E3094" s="5" t="s">
        <v>1404</v>
      </c>
      <c r="F3094" s="3" t="s">
        <v>1405</v>
      </c>
      <c r="G3094" s="3" t="s">
        <v>36</v>
      </c>
      <c r="H3094" s="2" t="s">
        <v>56</v>
      </c>
      <c r="I3094" s="2" t="s">
        <v>6756</v>
      </c>
      <c r="J3094" s="3" t="str">
        <f>HYPERLINK("https://www.boe.es/gazeta/dias/1831/08/02/pdfs/GMD-1831-94.pdf#page=1","Abrir facsímil")</f>
        <v>Abrir facsímil</v>
      </c>
      <c r="K3094" s="3" t="s">
        <v>58</v>
      </c>
    </row>
    <row r="3095" spans="1:11" ht="42" customHeight="1">
      <c r="A3095" s="2" t="s">
        <v>6757</v>
      </c>
      <c r="B3095" s="2" t="s">
        <v>6757</v>
      </c>
      <c r="C3095" s="2" t="s">
        <v>32</v>
      </c>
      <c r="D3095" s="2" t="s">
        <v>33</v>
      </c>
      <c r="E3095" s="5" t="s">
        <v>334</v>
      </c>
      <c r="F3095" s="3" t="s">
        <v>335</v>
      </c>
      <c r="G3095" s="3" t="s">
        <v>36</v>
      </c>
      <c r="H3095" s="2" t="s">
        <v>56</v>
      </c>
      <c r="I3095" s="2" t="s">
        <v>6758</v>
      </c>
      <c r="J3095" s="3" t="str">
        <f>HYPERLINK("https://www.boe.es/gazeta/dias/1831/03/26/pdfs/GMD-1831-39.pdf#page=1","Abrir facsímil")</f>
        <v>Abrir facsímil</v>
      </c>
      <c r="K3095" s="3" t="s">
        <v>58</v>
      </c>
    </row>
    <row r="3096" spans="1:11" ht="42" customHeight="1">
      <c r="A3096" s="2" t="s">
        <v>6759</v>
      </c>
      <c r="B3096" s="2" t="s">
        <v>6759</v>
      </c>
      <c r="C3096" s="2" t="s">
        <v>32</v>
      </c>
      <c r="D3096" s="2" t="s">
        <v>33</v>
      </c>
      <c r="E3096" s="5" t="s">
        <v>347</v>
      </c>
      <c r="F3096" s="3" t="s">
        <v>348</v>
      </c>
      <c r="G3096" s="3" t="s">
        <v>1036</v>
      </c>
      <c r="H3096" s="2" t="s">
        <v>56</v>
      </c>
      <c r="I3096" s="2" t="s">
        <v>6760</v>
      </c>
      <c r="J3096" s="3" t="str">
        <f>HYPERLINK("https://www.boe.es/gazeta/dias/1831/07/07/pdfs/GMD-1831-83.pdf#page=2","Abrir facsímil")</f>
        <v>Abrir facsímil</v>
      </c>
      <c r="K3096" s="3" t="s">
        <v>58</v>
      </c>
    </row>
    <row r="3097" spans="1:11" ht="42" customHeight="1">
      <c r="A3097" s="2" t="s">
        <v>6761</v>
      </c>
      <c r="B3097" s="2" t="s">
        <v>6761</v>
      </c>
      <c r="C3097" s="2" t="s">
        <v>32</v>
      </c>
      <c r="D3097" s="2" t="s">
        <v>33</v>
      </c>
      <c r="E3097" s="5" t="s">
        <v>578</v>
      </c>
      <c r="F3097" s="3" t="s">
        <v>579</v>
      </c>
      <c r="G3097" s="3" t="s">
        <v>36</v>
      </c>
      <c r="H3097" s="2" t="s">
        <v>56</v>
      </c>
      <c r="I3097" s="2" t="s">
        <v>6762</v>
      </c>
      <c r="J3097" s="3" t="str">
        <f>HYPERLINK("https://www.boe.es/gazeta/dias/1831/11/17/pdfs/GMD-1831-141.pdf#page=1","Abrir facsímil")</f>
        <v>Abrir facsímil</v>
      </c>
      <c r="K3097" s="3" t="s">
        <v>58</v>
      </c>
    </row>
    <row r="3098" spans="1:11" ht="42" customHeight="1">
      <c r="A3098" s="2" t="s">
        <v>6763</v>
      </c>
      <c r="B3098" s="2" t="s">
        <v>6763</v>
      </c>
      <c r="C3098" s="2" t="s">
        <v>32</v>
      </c>
      <c r="D3098" s="2" t="s">
        <v>33</v>
      </c>
      <c r="E3098" s="5" t="s">
        <v>725</v>
      </c>
      <c r="F3098" s="3" t="s">
        <v>726</v>
      </c>
      <c r="G3098" s="3" t="s">
        <v>2021</v>
      </c>
      <c r="H3098" s="2" t="s">
        <v>56</v>
      </c>
      <c r="I3098" s="2" t="s">
        <v>6764</v>
      </c>
      <c r="J3098" s="3" t="str">
        <f>HYPERLINK("https://www.boe.es/gazeta/dias/1831/07/30/pdfs/GMD-1831-93.pdf#page=2","Abrir facsímil")</f>
        <v>Abrir facsímil</v>
      </c>
      <c r="K3098" s="3" t="s">
        <v>58</v>
      </c>
    </row>
    <row r="3099" spans="1:11" ht="42" customHeight="1">
      <c r="A3099" s="2" t="s">
        <v>6765</v>
      </c>
      <c r="B3099" s="2" t="s">
        <v>6765</v>
      </c>
      <c r="C3099" s="2" t="s">
        <v>32</v>
      </c>
      <c r="D3099" s="2" t="s">
        <v>33</v>
      </c>
      <c r="E3099" s="5" t="s">
        <v>1566</v>
      </c>
      <c r="F3099" s="3" t="s">
        <v>1567</v>
      </c>
      <c r="G3099" s="3" t="s">
        <v>55</v>
      </c>
      <c r="H3099" s="2" t="s">
        <v>56</v>
      </c>
      <c r="I3099" s="2" t="s">
        <v>6766</v>
      </c>
      <c r="J3099" s="3" t="str">
        <f>HYPERLINK("https://www.boe.es/gazeta/dias/1831/01/01/pdfs/GMD-1831-1.pdf#page=3","Abrir facsímil")</f>
        <v>Abrir facsímil</v>
      </c>
      <c r="K3099" s="3" t="s">
        <v>58</v>
      </c>
    </row>
    <row r="3100" spans="1:11" ht="42" customHeight="1">
      <c r="A3100" s="2" t="s">
        <v>6765</v>
      </c>
      <c r="B3100" s="2" t="s">
        <v>6765</v>
      </c>
      <c r="C3100" s="2" t="s">
        <v>32</v>
      </c>
      <c r="D3100" s="2" t="s">
        <v>33</v>
      </c>
      <c r="E3100" s="5" t="s">
        <v>429</v>
      </c>
      <c r="F3100" s="3" t="s">
        <v>430</v>
      </c>
      <c r="G3100" s="3" t="s">
        <v>36</v>
      </c>
      <c r="H3100" s="2" t="s">
        <v>56</v>
      </c>
      <c r="I3100" s="2" t="s">
        <v>6767</v>
      </c>
      <c r="J3100" s="3" t="str">
        <f>HYPERLINK("https://www.boe.es/gazeta/dias/1831/05/07/pdfs/GMD-1831-57.pdf#page=1","Abrir facsímil")</f>
        <v>Abrir facsímil</v>
      </c>
      <c r="K3100" s="3" t="s">
        <v>58</v>
      </c>
    </row>
    <row r="3101" spans="1:11" ht="42" customHeight="1">
      <c r="A3101" s="2" t="s">
        <v>6768</v>
      </c>
      <c r="B3101" s="2" t="s">
        <v>6768</v>
      </c>
      <c r="C3101" s="2" t="s">
        <v>32</v>
      </c>
      <c r="D3101" s="2" t="s">
        <v>33</v>
      </c>
      <c r="E3101" s="5" t="s">
        <v>643</v>
      </c>
      <c r="F3101" s="3" t="s">
        <v>644</v>
      </c>
      <c r="G3101" s="3" t="s">
        <v>55</v>
      </c>
      <c r="H3101" s="2" t="s">
        <v>56</v>
      </c>
      <c r="I3101" s="2" t="s">
        <v>6769</v>
      </c>
      <c r="J3101" s="3" t="str">
        <f>HYPERLINK("https://www.boe.es/gazeta/dias/1831/05/05/pdfs/GMD-1831-56.pdf#page=3","Abrir facsímil")</f>
        <v>Abrir facsímil</v>
      </c>
      <c r="K3101" s="3" t="s">
        <v>58</v>
      </c>
    </row>
    <row r="3102" spans="1:11" ht="42" customHeight="1">
      <c r="A3102" s="2" t="s">
        <v>6770</v>
      </c>
      <c r="B3102" s="2" t="s">
        <v>6770</v>
      </c>
      <c r="C3102" s="2" t="s">
        <v>32</v>
      </c>
      <c r="D3102" s="2" t="s">
        <v>33</v>
      </c>
      <c r="E3102" s="5" t="s">
        <v>1482</v>
      </c>
      <c r="F3102" s="3" t="s">
        <v>1483</v>
      </c>
      <c r="G3102" s="3" t="s">
        <v>36</v>
      </c>
      <c r="H3102" s="2" t="s">
        <v>56</v>
      </c>
      <c r="I3102" s="2" t="s">
        <v>6771</v>
      </c>
      <c r="J3102" s="3" t="str">
        <f>HYPERLINK("https://www.boe.es/gazeta/dias/1831/04/05/pdfs/GMD-1831-43.pdf#page=1","Abrir facsímil")</f>
        <v>Abrir facsímil</v>
      </c>
      <c r="K3102" s="3" t="s">
        <v>58</v>
      </c>
    </row>
    <row r="3103" spans="1:11" ht="42" customHeight="1">
      <c r="A3103" s="2" t="s">
        <v>6772</v>
      </c>
      <c r="B3103" s="2" t="s">
        <v>6772</v>
      </c>
      <c r="C3103" s="2" t="s">
        <v>157</v>
      </c>
      <c r="D3103" s="2" t="s">
        <v>18</v>
      </c>
      <c r="E3103" s="5" t="s">
        <v>613</v>
      </c>
      <c r="F3103" s="3" t="s">
        <v>614</v>
      </c>
      <c r="G3103" s="3" t="s">
        <v>21</v>
      </c>
      <c r="H3103" s="2" t="s">
        <v>56</v>
      </c>
      <c r="I3103" s="2" t="s">
        <v>6773</v>
      </c>
      <c r="J3103" s="3" t="str">
        <f>HYPERLINK("https://www.boe.es/gazeta/dias/1831/06/21/pdfs/GMD-1831-76.pdf#page=4","Abrir facsímil")</f>
        <v>Abrir facsímil</v>
      </c>
      <c r="K3103" s="3" t="s">
        <v>58</v>
      </c>
    </row>
    <row r="3104" spans="1:11" ht="42" customHeight="1">
      <c r="A3104" s="2" t="s">
        <v>6774</v>
      </c>
      <c r="B3104" s="2" t="s">
        <v>6774</v>
      </c>
      <c r="C3104" s="2" t="s">
        <v>32</v>
      </c>
      <c r="D3104" s="2" t="s">
        <v>33</v>
      </c>
      <c r="E3104" s="5" t="s">
        <v>1606</v>
      </c>
      <c r="F3104" s="3" t="s">
        <v>1607</v>
      </c>
      <c r="G3104" s="3" t="s">
        <v>1883</v>
      </c>
      <c r="H3104" s="2" t="s">
        <v>56</v>
      </c>
      <c r="I3104" s="2" t="s">
        <v>6775</v>
      </c>
      <c r="J3104" s="3" t="str">
        <f>HYPERLINK("https://www.boe.es/gazeta/dias/1831/04/21/pdfs/GMD-1831-50.pdf#page=2","Abrir facsímil")</f>
        <v>Abrir facsímil</v>
      </c>
      <c r="K3104" s="3" t="s">
        <v>58</v>
      </c>
    </row>
    <row r="3105" spans="1:11" ht="42" customHeight="1">
      <c r="A3105" s="2" t="s">
        <v>6776</v>
      </c>
      <c r="B3105" s="2" t="s">
        <v>6777</v>
      </c>
      <c r="C3105" s="2" t="s">
        <v>32</v>
      </c>
      <c r="D3105" s="2" t="s">
        <v>33</v>
      </c>
      <c r="E3105" s="5" t="s">
        <v>1043</v>
      </c>
      <c r="F3105" s="3" t="s">
        <v>1044</v>
      </c>
      <c r="G3105" s="3" t="s">
        <v>36</v>
      </c>
      <c r="H3105" s="2" t="s">
        <v>56</v>
      </c>
      <c r="I3105" s="2" t="s">
        <v>6778</v>
      </c>
      <c r="J3105" s="3" t="str">
        <f>HYPERLINK("https://www.boe.es/gazeta/dias/1831/11/29/pdfs/GMD-1831-146.pdf#page=1","Abrir facsímil")</f>
        <v>Abrir facsímil</v>
      </c>
      <c r="K3105" s="3" t="s">
        <v>58</v>
      </c>
    </row>
    <row r="3106" spans="1:11" ht="42" customHeight="1">
      <c r="A3106" s="2" t="s">
        <v>6779</v>
      </c>
      <c r="B3106" s="2" t="s">
        <v>6780</v>
      </c>
      <c r="C3106" s="2" t="s">
        <v>32</v>
      </c>
      <c r="D3106" s="2" t="s">
        <v>33</v>
      </c>
      <c r="E3106" s="5" t="s">
        <v>467</v>
      </c>
      <c r="F3106" s="3" t="s">
        <v>468</v>
      </c>
      <c r="G3106" s="3" t="s">
        <v>36</v>
      </c>
      <c r="H3106" s="2" t="s">
        <v>56</v>
      </c>
      <c r="I3106" s="2" t="s">
        <v>6781</v>
      </c>
      <c r="J3106" s="3" t="str">
        <f>HYPERLINK("https://www.boe.es/gazeta/dias/1831/09/17/pdfs/GMD-1831-115.pdf#page=1","Abrir facsímil")</f>
        <v>Abrir facsímil</v>
      </c>
      <c r="K3106" s="3" t="s">
        <v>58</v>
      </c>
    </row>
    <row r="3107" spans="1:11" ht="42" customHeight="1">
      <c r="A3107" s="2" t="s">
        <v>6782</v>
      </c>
      <c r="B3107" s="2" t="s">
        <v>6782</v>
      </c>
      <c r="C3107" s="2" t="s">
        <v>32</v>
      </c>
      <c r="D3107" s="2" t="s">
        <v>33</v>
      </c>
      <c r="E3107" s="5" t="s">
        <v>3190</v>
      </c>
      <c r="F3107" s="3" t="s">
        <v>3191</v>
      </c>
      <c r="G3107" s="3" t="s">
        <v>36</v>
      </c>
      <c r="H3107" s="2" t="s">
        <v>56</v>
      </c>
      <c r="I3107" s="2" t="s">
        <v>6783</v>
      </c>
      <c r="J3107" s="3" t="str">
        <f>HYPERLINK("https://www.boe.es/gazeta/dias/1831/02/17/pdfs/GMD-1831-21.pdf#page=1","Abrir facsímil")</f>
        <v>Abrir facsímil</v>
      </c>
      <c r="K3107" s="3" t="s">
        <v>58</v>
      </c>
    </row>
    <row r="3108" spans="1:11" ht="42" customHeight="1">
      <c r="A3108" s="2" t="s">
        <v>6784</v>
      </c>
      <c r="B3108" s="2" t="s">
        <v>6784</v>
      </c>
      <c r="C3108" s="2" t="s">
        <v>32</v>
      </c>
      <c r="D3108" s="2" t="s">
        <v>33</v>
      </c>
      <c r="E3108" s="5" t="s">
        <v>1100</v>
      </c>
      <c r="F3108" s="3" t="s">
        <v>1101</v>
      </c>
      <c r="G3108" s="3" t="s">
        <v>36</v>
      </c>
      <c r="H3108" s="2" t="s">
        <v>56</v>
      </c>
      <c r="I3108" s="2" t="s">
        <v>6785</v>
      </c>
      <c r="J3108" s="3" t="str">
        <f>HYPERLINK("https://www.boe.es/gazeta/dias/1831/02/03/pdfs/GMD-1831-15.pdf#page=1","Abrir facsímil")</f>
        <v>Abrir facsímil</v>
      </c>
      <c r="K3108" s="3" t="s">
        <v>58</v>
      </c>
    </row>
    <row r="3109" spans="1:11" ht="42" customHeight="1">
      <c r="A3109" s="2" t="s">
        <v>6786</v>
      </c>
      <c r="B3109" s="2" t="s">
        <v>6786</v>
      </c>
      <c r="C3109" s="2" t="s">
        <v>51</v>
      </c>
      <c r="D3109" s="2" t="s">
        <v>52</v>
      </c>
      <c r="E3109" s="5" t="s">
        <v>756</v>
      </c>
      <c r="F3109" s="3" t="s">
        <v>757</v>
      </c>
      <c r="G3109" s="3" t="s">
        <v>55</v>
      </c>
      <c r="H3109" s="2" t="s">
        <v>56</v>
      </c>
      <c r="I3109" s="2" t="s">
        <v>6787</v>
      </c>
      <c r="J3109" s="3" t="str">
        <f>HYPERLINK("https://www.boe.es/gazeta/dias/1831/10/18/pdfs/GMD-1831-128.pdf#page=3","Abrir facsímil")</f>
        <v>Abrir facsímil</v>
      </c>
      <c r="K3109" s="3" t="s">
        <v>58</v>
      </c>
    </row>
    <row r="3110" spans="1:11" ht="42" customHeight="1">
      <c r="A3110" s="2" t="s">
        <v>6788</v>
      </c>
      <c r="B3110" s="2" t="s">
        <v>6788</v>
      </c>
      <c r="C3110" s="2" t="s">
        <v>32</v>
      </c>
      <c r="D3110" s="2" t="s">
        <v>33</v>
      </c>
      <c r="E3110" s="5" t="s">
        <v>756</v>
      </c>
      <c r="F3110" s="3" t="s">
        <v>757</v>
      </c>
      <c r="G3110" s="3" t="s">
        <v>62</v>
      </c>
      <c r="H3110" s="2" t="s">
        <v>56</v>
      </c>
      <c r="I3110" s="2" t="s">
        <v>6789</v>
      </c>
      <c r="J3110" s="3" t="str">
        <f>HYPERLINK("https://www.boe.es/gazeta/dias/1831/10/18/pdfs/GMD-1831-128.pdf#page=2","Abrir facsímil")</f>
        <v>Abrir facsímil</v>
      </c>
      <c r="K3110" s="3" t="s">
        <v>58</v>
      </c>
    </row>
    <row r="3111" spans="1:11" ht="42" customHeight="1">
      <c r="A3111" s="2" t="s">
        <v>6790</v>
      </c>
      <c r="B3111" s="2" t="s">
        <v>6791</v>
      </c>
      <c r="C3111" s="2" t="s">
        <v>655</v>
      </c>
      <c r="D3111" s="2" t="s">
        <v>18</v>
      </c>
      <c r="E3111" s="5" t="s">
        <v>19</v>
      </c>
      <c r="F3111" s="3" t="s">
        <v>20</v>
      </c>
      <c r="G3111" s="3" t="s">
        <v>36</v>
      </c>
      <c r="H3111" s="2" t="s">
        <v>56</v>
      </c>
      <c r="I3111" s="2" t="s">
        <v>6792</v>
      </c>
      <c r="J3111" s="3" t="str">
        <f>HYPERLINK("https://www.boe.es/gazeta/dias/1831/05/14/pdfs/GMD-1831-60.pdf#page=1","Abrir facsímil")</f>
        <v>Abrir facsímil</v>
      </c>
      <c r="K3111" s="3" t="s">
        <v>58</v>
      </c>
    </row>
    <row r="3112" spans="1:11" ht="42" customHeight="1">
      <c r="A3112" s="2" t="s">
        <v>6793</v>
      </c>
      <c r="B3112" s="2" t="s">
        <v>6794</v>
      </c>
      <c r="C3112" s="2" t="s">
        <v>40</v>
      </c>
      <c r="D3112" s="2" t="s">
        <v>18</v>
      </c>
      <c r="E3112" s="5" t="s">
        <v>1852</v>
      </c>
      <c r="F3112" s="3" t="s">
        <v>1853</v>
      </c>
      <c r="G3112" s="3" t="s">
        <v>55</v>
      </c>
      <c r="H3112" s="2" t="s">
        <v>56</v>
      </c>
      <c r="I3112" s="2" t="s">
        <v>6795</v>
      </c>
      <c r="J3112" s="3" t="str">
        <f>HYPERLINK("https://www.boe.es/gazeta/dias/1831/01/06/pdfs/GMD-1831-3.pdf#page=3","Abrir facsímil")</f>
        <v>Abrir facsímil</v>
      </c>
      <c r="K3112" s="3" t="s">
        <v>58</v>
      </c>
    </row>
    <row r="3113" spans="1:11" ht="42" customHeight="1">
      <c r="A3113" s="2" t="s">
        <v>6796</v>
      </c>
      <c r="B3113" s="2" t="s">
        <v>6796</v>
      </c>
      <c r="C3113" s="2" t="s">
        <v>32</v>
      </c>
      <c r="D3113" s="2" t="s">
        <v>33</v>
      </c>
      <c r="E3113" s="5" t="s">
        <v>308</v>
      </c>
      <c r="F3113" s="3" t="s">
        <v>309</v>
      </c>
      <c r="G3113" s="3" t="s">
        <v>55</v>
      </c>
      <c r="H3113" s="2" t="s">
        <v>56</v>
      </c>
      <c r="I3113" s="2" t="s">
        <v>6797</v>
      </c>
      <c r="J3113" s="3" t="str">
        <f>HYPERLINK("https://www.boe.es/gazeta/dias/1831/03/29/pdfs/GMD-1831-40.pdf#page=3","Abrir facsímil")</f>
        <v>Abrir facsímil</v>
      </c>
      <c r="K3113" s="3" t="s">
        <v>58</v>
      </c>
    </row>
    <row r="3114" spans="1:11" ht="42" customHeight="1">
      <c r="A3114" s="2" t="s">
        <v>6798</v>
      </c>
      <c r="B3114" s="2" t="s">
        <v>6799</v>
      </c>
      <c r="C3114" s="2" t="s">
        <v>32</v>
      </c>
      <c r="D3114" s="2" t="s">
        <v>244</v>
      </c>
      <c r="E3114" s="5" t="s">
        <v>245</v>
      </c>
      <c r="F3114" s="3" t="s">
        <v>246</v>
      </c>
      <c r="G3114" s="3" t="s">
        <v>36</v>
      </c>
      <c r="H3114" s="2" t="s">
        <v>56</v>
      </c>
      <c r="I3114" s="2" t="s">
        <v>6800</v>
      </c>
      <c r="J3114" s="3" t="str">
        <f>HYPERLINK("https://www.boe.es/gazeta/dias/1831/03/12/pdfs/GMD-1831-33E.pdf#page=1","Abrir facsímil")</f>
        <v>Abrir facsímil</v>
      </c>
      <c r="K3114" s="3" t="s">
        <v>58</v>
      </c>
    </row>
    <row r="3115" spans="1:11" ht="42" customHeight="1">
      <c r="A3115" s="2" t="s">
        <v>6801</v>
      </c>
      <c r="B3115" s="2" t="s">
        <v>6802</v>
      </c>
      <c r="C3115" s="2" t="s">
        <v>81</v>
      </c>
      <c r="D3115" s="2" t="s">
        <v>18</v>
      </c>
      <c r="E3115" s="5" t="s">
        <v>281</v>
      </c>
      <c r="F3115" s="3" t="s">
        <v>282</v>
      </c>
      <c r="G3115" s="3" t="s">
        <v>21</v>
      </c>
      <c r="H3115" s="2" t="s">
        <v>56</v>
      </c>
      <c r="I3115" s="2" t="s">
        <v>6803</v>
      </c>
      <c r="J3115" s="3" t="str">
        <f>HYPERLINK("https://www.boe.es/gazeta/dias/1831/03/08/pdfs/GMD-1831-29.pdf#page=4","Abrir facsímil")</f>
        <v>Abrir facsímil</v>
      </c>
      <c r="K3115" s="3" t="s">
        <v>58</v>
      </c>
    </row>
    <row r="3116" spans="1:11" ht="42" customHeight="1">
      <c r="A3116" s="2" t="s">
        <v>6804</v>
      </c>
      <c r="B3116" s="2" t="s">
        <v>6805</v>
      </c>
      <c r="C3116" s="2" t="s">
        <v>32</v>
      </c>
      <c r="D3116" s="2" t="s">
        <v>33</v>
      </c>
      <c r="E3116" s="5" t="s">
        <v>1585</v>
      </c>
      <c r="F3116" s="3" t="s">
        <v>1586</v>
      </c>
      <c r="G3116" s="3" t="s">
        <v>36</v>
      </c>
      <c r="H3116" s="2" t="s">
        <v>56</v>
      </c>
      <c r="I3116" s="2" t="s">
        <v>6806</v>
      </c>
      <c r="J3116" s="3" t="str">
        <f>HYPERLINK("https://www.boe.es/gazeta/dias/1831/12/24/pdfs/GMD-1831-159.pdf#page=1","Abrir facsímil")</f>
        <v>Abrir facsímil</v>
      </c>
      <c r="K3116" s="3" t="s">
        <v>58</v>
      </c>
    </row>
    <row r="3117" spans="1:11" ht="42" customHeight="1">
      <c r="A3117" s="2" t="s">
        <v>6807</v>
      </c>
      <c r="B3117" s="2" t="s">
        <v>6807</v>
      </c>
      <c r="C3117" s="2" t="s">
        <v>32</v>
      </c>
      <c r="D3117" s="2" t="s">
        <v>33</v>
      </c>
      <c r="E3117" s="5" t="s">
        <v>809</v>
      </c>
      <c r="F3117" s="3" t="s">
        <v>810</v>
      </c>
      <c r="G3117" s="3" t="s">
        <v>36</v>
      </c>
      <c r="H3117" s="2" t="s">
        <v>56</v>
      </c>
      <c r="I3117" s="2" t="s">
        <v>6808</v>
      </c>
      <c r="J3117" s="3" t="str">
        <f>HYPERLINK("https://www.boe.es/gazeta/dias/1831/08/25/pdfs/GMD-1831-104.pdf#page=1","Abrir facsímil")</f>
        <v>Abrir facsímil</v>
      </c>
      <c r="K3117" s="3" t="s">
        <v>58</v>
      </c>
    </row>
    <row r="3118" spans="1:11" ht="42" customHeight="1">
      <c r="A3118" s="2" t="s">
        <v>6809</v>
      </c>
      <c r="B3118" s="2" t="s">
        <v>6809</v>
      </c>
      <c r="C3118" s="2" t="s">
        <v>32</v>
      </c>
      <c r="D3118" s="2" t="s">
        <v>33</v>
      </c>
      <c r="E3118" s="5" t="s">
        <v>361</v>
      </c>
      <c r="F3118" s="3" t="s">
        <v>362</v>
      </c>
      <c r="G3118" s="3" t="s">
        <v>62</v>
      </c>
      <c r="H3118" s="2" t="s">
        <v>56</v>
      </c>
      <c r="I3118" s="2" t="s">
        <v>6810</v>
      </c>
      <c r="J3118" s="3" t="str">
        <f>HYPERLINK("https://www.boe.es/gazeta/dias/1831/06/18/pdfs/GMD-1831-75.pdf#page=2","Abrir facsímil")</f>
        <v>Abrir facsímil</v>
      </c>
      <c r="K3118" s="3" t="s">
        <v>58</v>
      </c>
    </row>
    <row r="3119" spans="1:11" ht="42" customHeight="1">
      <c r="A3119" s="2" t="s">
        <v>6811</v>
      </c>
      <c r="B3119" s="2" t="s">
        <v>6811</v>
      </c>
      <c r="C3119" s="2" t="s">
        <v>32</v>
      </c>
      <c r="D3119" s="2" t="s">
        <v>33</v>
      </c>
      <c r="E3119" s="5" t="s">
        <v>395</v>
      </c>
      <c r="F3119" s="3" t="s">
        <v>396</v>
      </c>
      <c r="G3119" s="3" t="s">
        <v>62</v>
      </c>
      <c r="H3119" s="2" t="s">
        <v>56</v>
      </c>
      <c r="I3119" s="2" t="s">
        <v>6812</v>
      </c>
      <c r="J3119" s="3" t="str">
        <f>HYPERLINK("https://www.boe.es/gazeta/dias/1831/10/20/pdfs/GMD-1831-129.pdf#page=2","Abrir facsímil")</f>
        <v>Abrir facsímil</v>
      </c>
      <c r="K3119" s="3" t="s">
        <v>58</v>
      </c>
    </row>
    <row r="3120" spans="1:11" ht="42" customHeight="1">
      <c r="A3120" s="2" t="s">
        <v>6813</v>
      </c>
      <c r="B3120" s="2" t="s">
        <v>6813</v>
      </c>
      <c r="C3120" s="2" t="s">
        <v>32</v>
      </c>
      <c r="D3120" s="2" t="s">
        <v>33</v>
      </c>
      <c r="E3120" s="5" t="s">
        <v>85</v>
      </c>
      <c r="F3120" s="3" t="s">
        <v>86</v>
      </c>
      <c r="G3120" s="3" t="s">
        <v>55</v>
      </c>
      <c r="H3120" s="2" t="s">
        <v>56</v>
      </c>
      <c r="I3120" s="2" t="s">
        <v>6814</v>
      </c>
      <c r="J3120" s="3" t="str">
        <f>HYPERLINK("https://www.boe.es/gazeta/dias/1831/09/20/pdfs/GMD-1831-116.pdf#page=3","Abrir facsímil")</f>
        <v>Abrir facsímil</v>
      </c>
      <c r="K3120" s="3" t="s">
        <v>58</v>
      </c>
    </row>
    <row r="3121" spans="1:11" ht="42" customHeight="1">
      <c r="A3121" s="2" t="s">
        <v>6815</v>
      </c>
      <c r="B3121" s="2" t="s">
        <v>6816</v>
      </c>
      <c r="C3121" s="2" t="s">
        <v>32</v>
      </c>
      <c r="D3121" s="2" t="s">
        <v>33</v>
      </c>
      <c r="E3121" s="5" t="s">
        <v>423</v>
      </c>
      <c r="F3121" s="3" t="s">
        <v>424</v>
      </c>
      <c r="G3121" s="3" t="s">
        <v>21</v>
      </c>
      <c r="H3121" s="2" t="s">
        <v>56</v>
      </c>
      <c r="I3121" s="2" t="s">
        <v>6817</v>
      </c>
      <c r="J3121" s="3" t="str">
        <f>HYPERLINK("https://www.boe.es/gazeta/dias/1831/06/23/pdfs/GMD-1831-77.pdf#page=4","Abrir facsímil")</f>
        <v>Abrir facsímil</v>
      </c>
      <c r="K3121" s="3" t="s">
        <v>58</v>
      </c>
    </row>
    <row r="3122" spans="1:11" ht="42" customHeight="1">
      <c r="A3122" s="2" t="s">
        <v>6818</v>
      </c>
      <c r="B3122" s="2" t="s">
        <v>6818</v>
      </c>
      <c r="C3122" s="2" t="s">
        <v>81</v>
      </c>
      <c r="D3122" s="2" t="s">
        <v>18</v>
      </c>
      <c r="E3122" s="5" t="s">
        <v>223</v>
      </c>
      <c r="F3122" s="3" t="s">
        <v>224</v>
      </c>
      <c r="G3122" s="3" t="s">
        <v>62</v>
      </c>
      <c r="H3122" s="2" t="s">
        <v>56</v>
      </c>
      <c r="I3122" s="2" t="s">
        <v>6819</v>
      </c>
      <c r="J3122" s="3" t="str">
        <f>HYPERLINK("https://www.boe.es/gazeta/dias/1831/02/01/pdfs/GMD-1831-14.pdf#page=2","Abrir facsímil")</f>
        <v>Abrir facsímil</v>
      </c>
      <c r="K3122" s="3" t="s">
        <v>58</v>
      </c>
    </row>
    <row r="3123" spans="1:11" ht="42" customHeight="1">
      <c r="A3123" s="2" t="s">
        <v>6820</v>
      </c>
      <c r="B3123" s="2" t="s">
        <v>6821</v>
      </c>
      <c r="C3123" s="2" t="s">
        <v>32</v>
      </c>
      <c r="D3123" s="2" t="s">
        <v>33</v>
      </c>
      <c r="E3123" s="5" t="s">
        <v>91</v>
      </c>
      <c r="F3123" s="3" t="s">
        <v>92</v>
      </c>
      <c r="G3123" s="3" t="s">
        <v>36</v>
      </c>
      <c r="H3123" s="2" t="s">
        <v>56</v>
      </c>
      <c r="I3123" s="2" t="s">
        <v>6822</v>
      </c>
      <c r="J3123" s="3" t="str">
        <f>HYPERLINK("https://www.boe.es/gazeta/dias/1831/10/06/pdfs/GMD-1831-123.pdf#page=1","Abrir facsímil")</f>
        <v>Abrir facsímil</v>
      </c>
      <c r="K3123" s="3" t="s">
        <v>58</v>
      </c>
    </row>
    <row r="3124" spans="1:11" ht="42" customHeight="1">
      <c r="A3124" s="2" t="s">
        <v>6823</v>
      </c>
      <c r="B3124" s="2" t="s">
        <v>6824</v>
      </c>
      <c r="C3124" s="2" t="s">
        <v>17</v>
      </c>
      <c r="D3124" s="2" t="s">
        <v>18</v>
      </c>
      <c r="E3124" s="5" t="s">
        <v>875</v>
      </c>
      <c r="F3124" s="3" t="s">
        <v>876</v>
      </c>
      <c r="G3124" s="3" t="s">
        <v>76</v>
      </c>
      <c r="H3124" s="2" t="s">
        <v>56</v>
      </c>
      <c r="I3124" s="2" t="s">
        <v>6825</v>
      </c>
      <c r="J3124" s="3" t="str">
        <f>HYPERLINK("https://www.boe.es/gazeta/dias/1831/10/25/pdfs/GMD-1831-131.pdf#page=5","Abrir facsímil")</f>
        <v>Abrir facsímil</v>
      </c>
      <c r="K3124" s="3" t="s">
        <v>58</v>
      </c>
    </row>
    <row r="3125" spans="1:11" ht="42" customHeight="1">
      <c r="A3125" s="2" t="s">
        <v>6826</v>
      </c>
      <c r="B3125" s="2" t="s">
        <v>6827</v>
      </c>
      <c r="C3125" s="2" t="s">
        <v>157</v>
      </c>
      <c r="D3125" s="2" t="s">
        <v>18</v>
      </c>
      <c r="E3125" s="5" t="s">
        <v>85</v>
      </c>
      <c r="F3125" s="3" t="s">
        <v>86</v>
      </c>
      <c r="G3125" s="3" t="s">
        <v>21</v>
      </c>
      <c r="H3125" s="2" t="s">
        <v>56</v>
      </c>
      <c r="I3125" s="2" t="s">
        <v>6828</v>
      </c>
      <c r="J3125" s="3" t="str">
        <f>HYPERLINK("https://www.boe.es/gazeta/dias/1831/09/20/pdfs/GMD-1831-116.pdf#page=4","Abrir facsímil")</f>
        <v>Abrir facsímil</v>
      </c>
      <c r="K3125" s="3" t="s">
        <v>58</v>
      </c>
    </row>
    <row r="3126" spans="1:11" ht="42" customHeight="1">
      <c r="A3126" s="2" t="s">
        <v>6829</v>
      </c>
      <c r="B3126" s="2" t="s">
        <v>6830</v>
      </c>
      <c r="C3126" s="2" t="s">
        <v>81</v>
      </c>
      <c r="D3126" s="2" t="s">
        <v>18</v>
      </c>
      <c r="E3126" s="5" t="s">
        <v>374</v>
      </c>
      <c r="F3126" s="3" t="s">
        <v>375</v>
      </c>
      <c r="G3126" s="3" t="s">
        <v>131</v>
      </c>
      <c r="H3126" s="2" t="s">
        <v>56</v>
      </c>
      <c r="I3126" s="2" t="s">
        <v>6831</v>
      </c>
      <c r="J3126" s="3" t="str">
        <f>HYPERLINK("https://www.boe.es/gazeta/dias/1831/10/11/pdfs/GMD-1831-125.pdf#page=6","Abrir facsímil")</f>
        <v>Abrir facsímil</v>
      </c>
      <c r="K3126" s="3" t="s">
        <v>58</v>
      </c>
    </row>
    <row r="3127" spans="1:11" ht="42" customHeight="1">
      <c r="A3127" s="2" t="s">
        <v>6832</v>
      </c>
      <c r="B3127" s="2" t="s">
        <v>6833</v>
      </c>
      <c r="C3127" s="2" t="s">
        <v>81</v>
      </c>
      <c r="D3127" s="2" t="s">
        <v>18</v>
      </c>
      <c r="E3127" s="5" t="s">
        <v>3190</v>
      </c>
      <c r="F3127" s="3" t="s">
        <v>3191</v>
      </c>
      <c r="G3127" s="3" t="s">
        <v>21</v>
      </c>
      <c r="H3127" s="2" t="s">
        <v>22</v>
      </c>
      <c r="I3127" s="2" t="s">
        <v>6834</v>
      </c>
      <c r="J3127" s="3" t="str">
        <f>HYPERLINK("https://www.boe.es/gazeta/dias/1831/02/17/pdfs/GMD-1831-21.pdf#page=4","Abrir facsímil")</f>
        <v>Abrir facsímil</v>
      </c>
      <c r="K3127" s="3" t="s">
        <v>24</v>
      </c>
    </row>
    <row r="3128" spans="1:11" ht="42" customHeight="1">
      <c r="A3128" s="2" t="s">
        <v>6835</v>
      </c>
      <c r="B3128" s="2" t="s">
        <v>6836</v>
      </c>
      <c r="C3128" s="2" t="s">
        <v>32</v>
      </c>
      <c r="D3128" s="2" t="s">
        <v>33</v>
      </c>
      <c r="E3128" s="5" t="s">
        <v>1004</v>
      </c>
      <c r="F3128" s="3" t="s">
        <v>1005</v>
      </c>
      <c r="G3128" s="3" t="s">
        <v>1623</v>
      </c>
      <c r="H3128" s="2" t="s">
        <v>56</v>
      </c>
      <c r="I3128" s="2" t="s">
        <v>6837</v>
      </c>
      <c r="J3128" s="3" t="str">
        <f>HYPERLINK("https://www.boe.es/gazeta/dias/1831/02/05/pdfs/GMD-1831-16.pdf#page=4","Abrir facsímil")</f>
        <v>Abrir facsímil</v>
      </c>
      <c r="K3128" s="3" t="s">
        <v>58</v>
      </c>
    </row>
    <row r="3129" spans="1:11" ht="42" customHeight="1">
      <c r="A3129" s="2" t="s">
        <v>6838</v>
      </c>
      <c r="B3129" s="2" t="s">
        <v>6839</v>
      </c>
      <c r="C3129" s="2" t="s">
        <v>32</v>
      </c>
      <c r="D3129" s="2" t="s">
        <v>33</v>
      </c>
      <c r="E3129" s="5" t="s">
        <v>1214</v>
      </c>
      <c r="F3129" s="3" t="s">
        <v>1215</v>
      </c>
      <c r="G3129" s="3" t="s">
        <v>21</v>
      </c>
      <c r="H3129" s="2" t="s">
        <v>56</v>
      </c>
      <c r="I3129" s="2" t="s">
        <v>6840</v>
      </c>
      <c r="J3129" s="3" t="str">
        <f>HYPERLINK("https://www.boe.es/gazeta/dias/1831/03/10/pdfs/GMD-1831-31.pdf#page=4","Abrir facsímil")</f>
        <v>Abrir facsímil</v>
      </c>
      <c r="K3129" s="3" t="s">
        <v>58</v>
      </c>
    </row>
    <row r="3130" spans="1:11" ht="42" customHeight="1">
      <c r="A3130" s="2" t="s">
        <v>6841</v>
      </c>
      <c r="B3130" s="2" t="s">
        <v>6842</v>
      </c>
      <c r="C3130" s="2" t="s">
        <v>32</v>
      </c>
      <c r="D3130" s="2" t="s">
        <v>33</v>
      </c>
      <c r="E3130" s="5" t="s">
        <v>875</v>
      </c>
      <c r="F3130" s="3" t="s">
        <v>876</v>
      </c>
      <c r="G3130" s="3" t="s">
        <v>76</v>
      </c>
      <c r="H3130" s="2" t="s">
        <v>22</v>
      </c>
      <c r="I3130" s="2" t="s">
        <v>6843</v>
      </c>
      <c r="J3130" s="3" t="str">
        <f>HYPERLINK("https://www.boe.es/gazeta/dias/1831/10/25/pdfs/GMD-1831-131.pdf#page=5","Abrir facsímil")</f>
        <v>Abrir facsímil</v>
      </c>
      <c r="K3130" s="3" t="s">
        <v>24</v>
      </c>
    </row>
    <row r="3131" spans="1:11" ht="42" customHeight="1">
      <c r="A3131" s="2" t="s">
        <v>6844</v>
      </c>
      <c r="B3131" s="2" t="s">
        <v>6844</v>
      </c>
      <c r="C3131" s="2" t="s">
        <v>17</v>
      </c>
      <c r="D3131" s="2" t="s">
        <v>18</v>
      </c>
      <c r="E3131" s="5" t="s">
        <v>1758</v>
      </c>
      <c r="F3131" s="3" t="s">
        <v>1759</v>
      </c>
      <c r="G3131" s="3" t="s">
        <v>55</v>
      </c>
      <c r="H3131" s="2" t="s">
        <v>56</v>
      </c>
      <c r="I3131" s="2" t="s">
        <v>6845</v>
      </c>
      <c r="J3131" s="3" t="str">
        <f>HYPERLINK("https://www.boe.es/gazeta/dias/1831/12/06/pdfs/GMD-1831-149.pdf#page=3","Abrir facsímil")</f>
        <v>Abrir facsímil</v>
      </c>
      <c r="K3131" s="3" t="s">
        <v>58</v>
      </c>
    </row>
    <row r="3132" spans="1:11" ht="42" customHeight="1">
      <c r="A3132" s="2" t="s">
        <v>6846</v>
      </c>
      <c r="B3132" s="2" t="s">
        <v>6846</v>
      </c>
      <c r="C3132" s="2" t="s">
        <v>32</v>
      </c>
      <c r="D3132" s="2" t="s">
        <v>33</v>
      </c>
      <c r="E3132" s="5" t="s">
        <v>113</v>
      </c>
      <c r="F3132" s="3" t="s">
        <v>114</v>
      </c>
      <c r="G3132" s="3" t="s">
        <v>21</v>
      </c>
      <c r="H3132" s="2" t="s">
        <v>56</v>
      </c>
      <c r="I3132" s="2" t="s">
        <v>6847</v>
      </c>
      <c r="J3132" s="3" t="str">
        <f>HYPERLINK("https://www.boe.es/gazeta/dias/1831/03/22/pdfs/GMD-1831-37.pdf#page=4","Abrir facsímil")</f>
        <v>Abrir facsímil</v>
      </c>
      <c r="K3132" s="3" t="s">
        <v>58</v>
      </c>
    </row>
    <row r="3133" spans="1:11" ht="42" customHeight="1">
      <c r="A3133" s="2" t="s">
        <v>6848</v>
      </c>
      <c r="B3133" s="2" t="s">
        <v>6849</v>
      </c>
      <c r="C3133" s="2" t="s">
        <v>32</v>
      </c>
      <c r="D3133" s="2" t="s">
        <v>33</v>
      </c>
      <c r="E3133" s="5" t="s">
        <v>1541</v>
      </c>
      <c r="F3133" s="3" t="s">
        <v>1542</v>
      </c>
      <c r="G3133" s="3" t="s">
        <v>62</v>
      </c>
      <c r="H3133" s="2" t="s">
        <v>56</v>
      </c>
      <c r="I3133" s="2" t="s">
        <v>6850</v>
      </c>
      <c r="J3133" s="3" t="str">
        <f>HYPERLINK("https://www.boe.es/gazeta/dias/1831/05/21/pdfs/GMD-1831-63.pdf#page=2","Abrir facsímil")</f>
        <v>Abrir facsímil</v>
      </c>
      <c r="K3133" s="3" t="s">
        <v>58</v>
      </c>
    </row>
    <row r="3134" spans="1:11" ht="42" customHeight="1">
      <c r="A3134" s="2" t="s">
        <v>6851</v>
      </c>
      <c r="B3134" s="2" t="s">
        <v>6852</v>
      </c>
      <c r="C3134" s="2" t="s">
        <v>17</v>
      </c>
      <c r="D3134" s="2" t="s">
        <v>18</v>
      </c>
      <c r="E3134" s="5" t="s">
        <v>374</v>
      </c>
      <c r="F3134" s="3" t="s">
        <v>375</v>
      </c>
      <c r="G3134" s="3" t="s">
        <v>131</v>
      </c>
      <c r="H3134" s="2" t="s">
        <v>56</v>
      </c>
      <c r="I3134" s="2" t="s">
        <v>6853</v>
      </c>
      <c r="J3134" s="3" t="str">
        <f>HYPERLINK("https://www.boe.es/gazeta/dias/1831/10/11/pdfs/GMD-1831-125.pdf#page=6","Abrir facsímil")</f>
        <v>Abrir facsímil</v>
      </c>
      <c r="K3134" s="3" t="s">
        <v>58</v>
      </c>
    </row>
    <row r="3135" spans="1:11" ht="42" customHeight="1">
      <c r="A3135" s="2" t="s">
        <v>6854</v>
      </c>
      <c r="B3135" s="2" t="s">
        <v>6854</v>
      </c>
      <c r="C3135" s="2" t="s">
        <v>51</v>
      </c>
      <c r="D3135" s="2" t="s">
        <v>52</v>
      </c>
      <c r="E3135" s="5" t="s">
        <v>851</v>
      </c>
      <c r="F3135" s="3" t="s">
        <v>852</v>
      </c>
      <c r="G3135" s="3" t="s">
        <v>21</v>
      </c>
      <c r="H3135" s="2" t="s">
        <v>56</v>
      </c>
      <c r="I3135" s="2" t="s">
        <v>6855</v>
      </c>
      <c r="J3135" s="3" t="str">
        <f>HYPERLINK("https://www.boe.es/gazeta/dias/1831/01/13/pdfs/GMD-1831-6.pdf#page=4","Abrir facsímil")</f>
        <v>Abrir facsímil</v>
      </c>
      <c r="K3135" s="3" t="s">
        <v>58</v>
      </c>
    </row>
    <row r="3136" spans="1:11" ht="42" customHeight="1">
      <c r="A3136" s="2" t="s">
        <v>6854</v>
      </c>
      <c r="B3136" s="2" t="s">
        <v>6854</v>
      </c>
      <c r="C3136" s="2" t="s">
        <v>51</v>
      </c>
      <c r="D3136" s="2" t="s">
        <v>52</v>
      </c>
      <c r="E3136" s="5" t="s">
        <v>292</v>
      </c>
      <c r="F3136" s="3" t="s">
        <v>293</v>
      </c>
      <c r="G3136" s="3" t="s">
        <v>21</v>
      </c>
      <c r="H3136" s="2" t="s">
        <v>56</v>
      </c>
      <c r="I3136" s="2" t="s">
        <v>6856</v>
      </c>
      <c r="J3136" s="3" t="str">
        <f>HYPERLINK("https://www.boe.es/gazeta/dias/1831/04/07/pdfs/GMD-1831-44.pdf#page=4","Abrir facsímil")</f>
        <v>Abrir facsímil</v>
      </c>
      <c r="K3136" s="3" t="s">
        <v>58</v>
      </c>
    </row>
    <row r="3137" spans="1:11" ht="42" customHeight="1">
      <c r="A3137" s="2" t="s">
        <v>6857</v>
      </c>
      <c r="B3137" s="2" t="s">
        <v>6858</v>
      </c>
      <c r="C3137" s="2" t="s">
        <v>40</v>
      </c>
      <c r="D3137" s="2" t="s">
        <v>18</v>
      </c>
      <c r="E3137" s="5" t="s">
        <v>201</v>
      </c>
      <c r="F3137" s="3" t="s">
        <v>202</v>
      </c>
      <c r="G3137" s="3" t="s">
        <v>131</v>
      </c>
      <c r="H3137" s="2" t="s">
        <v>56</v>
      </c>
      <c r="I3137" s="2" t="s">
        <v>6859</v>
      </c>
      <c r="J3137" s="3" t="str">
        <f>HYPERLINK("https://www.boe.es/gazeta/dias/1831/07/23/pdfs/GMD-1831-90.pdf#page=6","Abrir facsímil")</f>
        <v>Abrir facsímil</v>
      </c>
      <c r="K3137" s="3" t="s">
        <v>58</v>
      </c>
    </row>
    <row r="3138" spans="1:11" ht="42" customHeight="1">
      <c r="A3138" s="2" t="s">
        <v>6860</v>
      </c>
      <c r="B3138" s="2" t="s">
        <v>6861</v>
      </c>
      <c r="C3138" s="2" t="s">
        <v>17</v>
      </c>
      <c r="D3138" s="2" t="s">
        <v>18</v>
      </c>
      <c r="E3138" s="5" t="s">
        <v>374</v>
      </c>
      <c r="F3138" s="3" t="s">
        <v>375</v>
      </c>
      <c r="G3138" s="3" t="s">
        <v>131</v>
      </c>
      <c r="H3138" s="2" t="s">
        <v>56</v>
      </c>
      <c r="I3138" s="2" t="s">
        <v>6862</v>
      </c>
      <c r="J3138" s="3" t="str">
        <f>HYPERLINK("https://www.boe.es/gazeta/dias/1831/10/11/pdfs/GMD-1831-125.pdf#page=6","Abrir facsímil")</f>
        <v>Abrir facsímil</v>
      </c>
      <c r="K3138" s="3" t="s">
        <v>58</v>
      </c>
    </row>
    <row r="3139" spans="1:11" ht="42" customHeight="1">
      <c r="A3139" s="2" t="s">
        <v>6863</v>
      </c>
      <c r="B3139" s="2" t="s">
        <v>6863</v>
      </c>
      <c r="C3139" s="2" t="s">
        <v>32</v>
      </c>
      <c r="D3139" s="2" t="s">
        <v>33</v>
      </c>
      <c r="E3139" s="5" t="s">
        <v>471</v>
      </c>
      <c r="F3139" s="3" t="s">
        <v>472</v>
      </c>
      <c r="G3139" s="3" t="s">
        <v>55</v>
      </c>
      <c r="H3139" s="2" t="s">
        <v>56</v>
      </c>
      <c r="I3139" s="2" t="s">
        <v>6864</v>
      </c>
      <c r="J3139" s="3" t="str">
        <f>HYPERLINK("https://www.boe.es/gazeta/dias/1831/05/12/pdfs/GMD-1831-59.pdf#page=3","Abrir facsímil")</f>
        <v>Abrir facsímil</v>
      </c>
      <c r="K3139" s="3" t="s">
        <v>58</v>
      </c>
    </row>
    <row r="3140" spans="1:11" ht="42" customHeight="1">
      <c r="A3140" s="2" t="s">
        <v>6863</v>
      </c>
      <c r="B3140" s="2" t="s">
        <v>6863</v>
      </c>
      <c r="C3140" s="2" t="s">
        <v>32</v>
      </c>
      <c r="D3140" s="2" t="s">
        <v>33</v>
      </c>
      <c r="E3140" s="5" t="s">
        <v>670</v>
      </c>
      <c r="F3140" s="3" t="s">
        <v>671</v>
      </c>
      <c r="G3140" s="3" t="s">
        <v>76</v>
      </c>
      <c r="H3140" s="2" t="s">
        <v>56</v>
      </c>
      <c r="I3140" s="2" t="s">
        <v>6865</v>
      </c>
      <c r="J3140" s="3" t="str">
        <f>HYPERLINK("https://www.boe.es/gazeta/dias/1831/06/09/pdfs/GMD-1831-71.pdf#page=5","Abrir facsímil")</f>
        <v>Abrir facsímil</v>
      </c>
      <c r="K3140" s="3" t="s">
        <v>58</v>
      </c>
    </row>
    <row r="3141" spans="1:11" ht="42" customHeight="1">
      <c r="A3141" s="2" t="s">
        <v>6863</v>
      </c>
      <c r="B3141" s="2" t="s">
        <v>6863</v>
      </c>
      <c r="C3141" s="2" t="s">
        <v>32</v>
      </c>
      <c r="D3141" s="2" t="s">
        <v>33</v>
      </c>
      <c r="E3141" s="5" t="s">
        <v>96</v>
      </c>
      <c r="F3141" s="3" t="s">
        <v>97</v>
      </c>
      <c r="G3141" s="3" t="s">
        <v>36</v>
      </c>
      <c r="H3141" s="2" t="s">
        <v>56</v>
      </c>
      <c r="I3141" s="2" t="s">
        <v>6866</v>
      </c>
      <c r="J3141" s="3" t="str">
        <f>HYPERLINK("https://www.boe.es/gazeta/dias/1831/12/22/pdfs/GMD-1831-158.pdf#page=1","Abrir facsímil")</f>
        <v>Abrir facsímil</v>
      </c>
      <c r="K3141" s="3" t="s">
        <v>58</v>
      </c>
    </row>
    <row r="3142" spans="1:11" ht="42" customHeight="1">
      <c r="A3142" s="2" t="s">
        <v>6867</v>
      </c>
      <c r="B3142" s="2" t="s">
        <v>6867</v>
      </c>
      <c r="C3142" s="2" t="s">
        <v>32</v>
      </c>
      <c r="D3142" s="2" t="s">
        <v>33</v>
      </c>
      <c r="E3142" s="5" t="s">
        <v>239</v>
      </c>
      <c r="F3142" s="3" t="s">
        <v>240</v>
      </c>
      <c r="G3142" s="3" t="s">
        <v>36</v>
      </c>
      <c r="H3142" s="2" t="s">
        <v>56</v>
      </c>
      <c r="I3142" s="2" t="s">
        <v>6868</v>
      </c>
      <c r="J3142" s="3" t="str">
        <f>HYPERLINK("https://www.boe.es/gazeta/dias/1831/06/30/pdfs/GMD-1831-80.pdf#page=1","Abrir facsímil")</f>
        <v>Abrir facsímil</v>
      </c>
      <c r="K3142" s="3" t="s">
        <v>58</v>
      </c>
    </row>
    <row r="3143" spans="1:11" ht="42" customHeight="1">
      <c r="A3143" s="2" t="s">
        <v>6869</v>
      </c>
      <c r="B3143" s="2" t="s">
        <v>6869</v>
      </c>
      <c r="C3143" s="2" t="s">
        <v>32</v>
      </c>
      <c r="D3143" s="2" t="s">
        <v>33</v>
      </c>
      <c r="E3143" s="5" t="s">
        <v>593</v>
      </c>
      <c r="F3143" s="3" t="s">
        <v>594</v>
      </c>
      <c r="G3143" s="3" t="s">
        <v>36</v>
      </c>
      <c r="H3143" s="2" t="s">
        <v>56</v>
      </c>
      <c r="I3143" s="2" t="s">
        <v>6870</v>
      </c>
      <c r="J3143" s="3" t="str">
        <f>HYPERLINK("https://www.boe.es/gazeta/dias/1831/04/09/pdfs/GMD-1831-45.pdf#page=1","Abrir facsímil")</f>
        <v>Abrir facsímil</v>
      </c>
      <c r="K3143" s="3" t="s">
        <v>58</v>
      </c>
    </row>
    <row r="3144" spans="1:11" ht="42" customHeight="1"/>
    <row r="3145" spans="1:11" ht="42" customHeight="1"/>
    <row r="3146" spans="1:11" ht="42" customHeight="1"/>
    <row r="3147" spans="1:11" ht="42" customHeight="1"/>
    <row r="3148" spans="1:11" ht="42" customHeight="1"/>
    <row r="3149" spans="1:11" ht="42" customHeight="1"/>
    <row r="3150" spans="1:11" ht="42" customHeight="1"/>
    <row r="3151" spans="1:11" ht="42" customHeight="1"/>
    <row r="3152" spans="1:11" ht="42" customHeight="1"/>
    <row r="3153" ht="42" customHeight="1"/>
    <row r="3154" ht="42" customHeight="1"/>
    <row r="3155" ht="42" customHeight="1"/>
    <row r="3156" ht="42" customHeight="1"/>
    <row r="3157" ht="42" customHeight="1"/>
    <row r="3158" ht="42" customHeight="1"/>
    <row r="3159" ht="42" customHeight="1"/>
    <row r="3160" ht="42" customHeight="1"/>
    <row r="3161" ht="42" customHeight="1"/>
    <row r="3162" ht="42" customHeight="1"/>
    <row r="3163" ht="42" customHeight="1"/>
    <row r="3164" ht="42" customHeight="1"/>
    <row r="3165" ht="42" customHeight="1"/>
    <row r="3166" ht="42" customHeight="1"/>
    <row r="3167" ht="42" customHeight="1"/>
    <row r="3168" ht="42" customHeight="1"/>
    <row r="3169" ht="42" customHeight="1"/>
    <row r="3170" ht="42" customHeight="1"/>
    <row r="3171" ht="42" customHeight="1"/>
    <row r="3172" ht="42" customHeight="1"/>
    <row r="3173" ht="42" customHeight="1"/>
    <row r="3174" ht="42" customHeight="1"/>
    <row r="3175" ht="42" customHeight="1"/>
    <row r="3176" ht="42" customHeight="1"/>
    <row r="3177" ht="42" customHeight="1"/>
    <row r="3178" ht="42" customHeight="1"/>
    <row r="3179" ht="42" customHeight="1"/>
    <row r="3180" ht="42" customHeight="1"/>
    <row r="3181" ht="42" customHeight="1"/>
    <row r="3182" ht="42" customHeight="1"/>
    <row r="3183" ht="42" customHeight="1"/>
    <row r="3184" ht="42" customHeight="1"/>
    <row r="3185" ht="42" customHeight="1"/>
    <row r="3186" ht="42" customHeight="1"/>
    <row r="3187" ht="42" customHeight="1"/>
    <row r="3188" ht="42" customHeight="1"/>
    <row r="3189" ht="42" customHeight="1"/>
    <row r="3190" ht="42" customHeight="1"/>
    <row r="3191" ht="42" customHeight="1"/>
    <row r="3192" ht="42" customHeight="1"/>
    <row r="3193" ht="42" customHeight="1"/>
    <row r="3194" ht="42" customHeight="1"/>
    <row r="3195" ht="42" customHeight="1"/>
    <row r="3196" ht="42" customHeight="1"/>
    <row r="3197" ht="42" customHeight="1"/>
    <row r="3198" ht="42" customHeight="1"/>
    <row r="3199" ht="42" customHeight="1"/>
    <row r="3200" ht="42" customHeight="1"/>
    <row r="3201" ht="42" customHeight="1"/>
    <row r="3202" ht="42" customHeight="1"/>
    <row r="3203" ht="42" customHeight="1"/>
    <row r="3204" ht="42" customHeight="1"/>
    <row r="3205" ht="42" customHeight="1"/>
    <row r="3206" ht="42" customHeight="1"/>
    <row r="3207" ht="42" customHeight="1"/>
    <row r="3208" ht="42" customHeight="1"/>
    <row r="3209" ht="42" customHeight="1"/>
    <row r="3210" ht="42" customHeight="1"/>
    <row r="3211" ht="42" customHeight="1"/>
    <row r="3212" ht="42" customHeight="1"/>
    <row r="3213" ht="42" customHeight="1"/>
    <row r="3214" ht="42" customHeight="1"/>
    <row r="3215" ht="42" customHeight="1"/>
    <row r="3216" ht="42" customHeight="1"/>
    <row r="3217" ht="42" customHeight="1"/>
    <row r="3218" ht="42" customHeight="1"/>
    <row r="3219" ht="42" customHeight="1"/>
    <row r="3220" ht="42" customHeight="1"/>
    <row r="3221" ht="42" customHeight="1"/>
    <row r="3222" ht="42" customHeight="1"/>
    <row r="3223" ht="42" customHeight="1"/>
    <row r="3224" ht="42" customHeight="1"/>
    <row r="3225" ht="42" customHeight="1"/>
    <row r="3226" ht="42" customHeight="1"/>
    <row r="3227" ht="42" customHeight="1"/>
    <row r="3228" ht="42" customHeight="1"/>
    <row r="3229" ht="42" customHeight="1"/>
    <row r="3230" ht="42" customHeight="1"/>
    <row r="3231" ht="42" customHeight="1"/>
    <row r="3232" ht="42" customHeight="1"/>
    <row r="3233" ht="42" customHeight="1"/>
    <row r="3234" ht="42" customHeight="1"/>
    <row r="3235" ht="42" customHeight="1"/>
    <row r="3236" ht="42" customHeight="1"/>
    <row r="3237" ht="42" customHeight="1"/>
    <row r="3238" ht="42" customHeight="1"/>
    <row r="3239" ht="42" customHeight="1"/>
    <row r="3240" ht="42" customHeight="1"/>
    <row r="3241" ht="42" customHeight="1"/>
    <row r="3242" ht="42" customHeight="1"/>
    <row r="3243" ht="42" customHeight="1"/>
    <row r="3244" ht="42" customHeight="1"/>
    <row r="3245" ht="42" customHeight="1"/>
    <row r="3246" ht="42" customHeight="1"/>
    <row r="3247" ht="42" customHeight="1"/>
    <row r="3248" ht="42" customHeight="1"/>
    <row r="3249" ht="42" customHeight="1"/>
    <row r="3250" ht="42" customHeight="1"/>
    <row r="3251" ht="42" customHeight="1"/>
    <row r="3252" ht="42" customHeight="1"/>
    <row r="3253" ht="42" customHeight="1"/>
    <row r="3254" ht="42" customHeight="1"/>
    <row r="3255" ht="42" customHeight="1"/>
    <row r="3256" ht="42" customHeight="1"/>
    <row r="3257" ht="42" customHeight="1"/>
    <row r="3258" ht="42" customHeight="1"/>
    <row r="3259" ht="42" customHeight="1"/>
    <row r="3260" ht="42" customHeight="1"/>
    <row r="3261" ht="42" customHeight="1"/>
    <row r="3262" ht="42" customHeight="1"/>
    <row r="3263" ht="42" customHeight="1"/>
    <row r="3264" ht="42" customHeight="1"/>
    <row r="3265" ht="42" customHeight="1"/>
    <row r="3266" ht="42" customHeight="1"/>
    <row r="3267" ht="42" customHeight="1"/>
    <row r="3268" ht="42" customHeight="1"/>
    <row r="3269" ht="42" customHeight="1"/>
    <row r="3270" ht="42" customHeight="1"/>
    <row r="3271" ht="42" customHeight="1"/>
    <row r="3272" ht="42" customHeight="1"/>
    <row r="3273" ht="42" customHeight="1"/>
    <row r="3274" ht="42" customHeight="1"/>
    <row r="3275" ht="42" customHeight="1"/>
    <row r="3276" ht="42" customHeight="1"/>
    <row r="3277" ht="42" customHeight="1"/>
    <row r="3278" ht="42" customHeight="1"/>
    <row r="3279" ht="42" customHeight="1"/>
    <row r="3280" ht="42" customHeight="1"/>
    <row r="3281" ht="42" customHeight="1"/>
    <row r="3282" ht="42" customHeight="1"/>
    <row r="3283" ht="42" customHeight="1"/>
    <row r="3284" ht="42" customHeight="1"/>
    <row r="3285" ht="42" customHeight="1"/>
    <row r="3286" ht="42" customHeight="1"/>
    <row r="3287" ht="42" customHeight="1"/>
    <row r="3288" ht="42" customHeight="1"/>
    <row r="3289" ht="42" customHeight="1"/>
    <row r="3290" ht="42" customHeight="1"/>
    <row r="3291" ht="42" customHeight="1"/>
    <row r="3292" ht="42" customHeight="1"/>
    <row r="3293" ht="42" customHeight="1"/>
    <row r="3294" ht="42" customHeight="1"/>
    <row r="3295" ht="42" customHeight="1"/>
    <row r="3296" ht="42" customHeight="1"/>
    <row r="3297" ht="42" customHeight="1"/>
    <row r="3298" ht="42" customHeight="1"/>
    <row r="3299" ht="42" customHeight="1"/>
    <row r="3300" ht="42" customHeight="1"/>
    <row r="3301" ht="42" customHeight="1"/>
    <row r="3302" ht="42" customHeight="1"/>
    <row r="3303" ht="42" customHeight="1"/>
    <row r="3304" ht="42" customHeight="1"/>
    <row r="3305" ht="42" customHeight="1"/>
    <row r="3306" ht="42" customHeight="1"/>
    <row r="3307" ht="42" customHeight="1"/>
    <row r="3308" ht="42" customHeight="1"/>
    <row r="3309" ht="42" customHeight="1"/>
    <row r="3310" ht="42" customHeight="1"/>
    <row r="3311" ht="42" customHeight="1"/>
    <row r="3312" ht="42" customHeight="1"/>
    <row r="3313" ht="42" customHeight="1"/>
    <row r="3314" ht="42" customHeight="1"/>
    <row r="3315" ht="42" customHeight="1"/>
    <row r="3316" ht="42" customHeight="1"/>
    <row r="3317" ht="42" customHeight="1"/>
    <row r="3318" ht="42" customHeight="1"/>
    <row r="3319" ht="42" customHeight="1"/>
    <row r="3320" ht="42" customHeight="1"/>
    <row r="3321" ht="42" customHeight="1"/>
    <row r="3322" ht="42" customHeight="1"/>
    <row r="3323" ht="42" customHeight="1"/>
    <row r="3324" ht="42" customHeight="1"/>
    <row r="3325" ht="42" customHeight="1"/>
    <row r="3326" ht="42" customHeight="1"/>
    <row r="3327" ht="42" customHeight="1"/>
    <row r="3328" ht="42" customHeight="1"/>
    <row r="3329" ht="42" customHeight="1"/>
    <row r="3330" ht="42" customHeight="1"/>
    <row r="3331" ht="42" customHeight="1"/>
    <row r="3332" ht="42" customHeight="1"/>
    <row r="3333" ht="42" customHeight="1"/>
    <row r="3334" ht="42" customHeight="1"/>
    <row r="3335" ht="42" customHeight="1"/>
    <row r="3336" ht="42" customHeight="1"/>
    <row r="3337" ht="42" customHeight="1"/>
    <row r="3338" ht="42" customHeight="1"/>
    <row r="3339" ht="42" customHeight="1"/>
    <row r="3340" ht="42" customHeight="1"/>
    <row r="3341" ht="42" customHeight="1"/>
    <row r="3342" ht="42" customHeight="1"/>
    <row r="3343" ht="42" customHeight="1"/>
    <row r="3344" ht="42" customHeight="1"/>
    <row r="3345" ht="42" customHeight="1"/>
    <row r="3346" ht="42" customHeight="1"/>
    <row r="3347" ht="42" customHeight="1"/>
    <row r="3348" ht="42" customHeight="1"/>
    <row r="3349" ht="42" customHeight="1"/>
    <row r="3350" ht="42" customHeight="1"/>
    <row r="3351" ht="42" customHeight="1"/>
    <row r="3352" ht="42" customHeight="1"/>
    <row r="3353" ht="42" customHeight="1"/>
    <row r="3354" ht="42" customHeight="1"/>
    <row r="3355" ht="42" customHeight="1"/>
    <row r="3356" ht="42" customHeight="1"/>
    <row r="3357" ht="42" customHeight="1"/>
    <row r="3358" ht="42" customHeight="1"/>
    <row r="3359" ht="42" customHeight="1"/>
    <row r="3360" ht="42" customHeight="1"/>
    <row r="3361" ht="42" customHeight="1"/>
    <row r="3362" ht="42" customHeight="1"/>
    <row r="3363" ht="42" customHeight="1"/>
    <row r="3364" ht="42" customHeight="1"/>
    <row r="3365" ht="42" customHeight="1"/>
    <row r="3366" ht="42" customHeight="1"/>
    <row r="3367" ht="42" customHeight="1"/>
    <row r="3368" ht="42" customHeight="1"/>
    <row r="3369" ht="42" customHeight="1"/>
    <row r="3370" ht="42" customHeight="1"/>
    <row r="3371" ht="42" customHeight="1"/>
    <row r="3372" ht="42" customHeight="1"/>
    <row r="3373" ht="42" customHeight="1"/>
    <row r="3374" ht="42" customHeight="1"/>
    <row r="3375" ht="42" customHeight="1"/>
    <row r="3376" ht="42" customHeight="1"/>
    <row r="3377" ht="42" customHeight="1"/>
    <row r="3378" ht="42" customHeight="1"/>
    <row r="3379" ht="42" customHeight="1"/>
    <row r="3380" ht="42" customHeight="1"/>
    <row r="3381" ht="42" customHeight="1"/>
    <row r="3382" ht="42" customHeight="1"/>
    <row r="3383" ht="42" customHeight="1"/>
    <row r="3384" ht="42" customHeight="1"/>
    <row r="3385" ht="42" customHeight="1"/>
    <row r="3386" ht="42" customHeight="1"/>
    <row r="3387" ht="42" customHeight="1"/>
    <row r="3388" ht="42" customHeight="1"/>
    <row r="3389" ht="42" customHeight="1"/>
    <row r="3390" ht="42" customHeight="1"/>
    <row r="3391" ht="42" customHeight="1"/>
    <row r="3392" ht="42" customHeight="1"/>
    <row r="3393" ht="42" customHeight="1"/>
    <row r="3394" ht="42" customHeight="1"/>
    <row r="3395" ht="42" customHeight="1"/>
    <row r="3396" ht="42" customHeight="1"/>
    <row r="3397" ht="42" customHeight="1"/>
    <row r="3398" ht="42" customHeight="1"/>
    <row r="3399" ht="42" customHeight="1"/>
    <row r="3400" ht="42" customHeight="1"/>
    <row r="3401" ht="42" customHeight="1"/>
    <row r="3402" ht="42" customHeight="1"/>
    <row r="3403" ht="42" customHeight="1"/>
    <row r="3404" ht="42" customHeight="1"/>
    <row r="3405" ht="42" customHeight="1"/>
    <row r="3406" ht="42" customHeight="1"/>
    <row r="3407" ht="42" customHeight="1"/>
    <row r="3408" ht="42" customHeight="1"/>
    <row r="3409" ht="42" customHeight="1"/>
    <row r="3410" ht="42" customHeight="1"/>
    <row r="3411" ht="42" customHeight="1"/>
    <row r="3412" ht="42" customHeight="1"/>
    <row r="3413" ht="42" customHeight="1"/>
    <row r="3414" ht="42" customHeight="1"/>
    <row r="3415" ht="42" customHeight="1"/>
    <row r="3416" ht="42" customHeight="1"/>
    <row r="3417" ht="42" customHeight="1"/>
    <row r="3418" ht="42" customHeight="1"/>
    <row r="3419" ht="42" customHeight="1"/>
    <row r="3420" ht="42" customHeight="1"/>
    <row r="3421" ht="42" customHeight="1"/>
    <row r="3422" ht="42" customHeight="1"/>
    <row r="3423" ht="42" customHeight="1"/>
    <row r="3424" ht="42" customHeight="1"/>
    <row r="3425" ht="42" customHeight="1"/>
    <row r="3426" ht="42" customHeight="1"/>
    <row r="3427" ht="42" customHeight="1"/>
    <row r="3428" ht="42" customHeight="1"/>
    <row r="3429" ht="42" customHeight="1"/>
    <row r="3430" ht="42" customHeight="1"/>
    <row r="3431" ht="42" customHeight="1"/>
    <row r="3432" ht="42" customHeight="1"/>
    <row r="3433" ht="42" customHeight="1"/>
    <row r="3434" ht="42" customHeight="1"/>
    <row r="3435" ht="42" customHeight="1"/>
    <row r="3436" ht="42" customHeight="1"/>
    <row r="3437" ht="42" customHeight="1"/>
    <row r="3438" ht="42" customHeight="1"/>
    <row r="3439" ht="42" customHeight="1"/>
    <row r="3440" ht="42" customHeight="1"/>
    <row r="3441" ht="42" customHeight="1"/>
    <row r="3442" ht="42" customHeight="1"/>
    <row r="3443" ht="42" customHeight="1"/>
    <row r="3444" ht="42" customHeight="1"/>
    <row r="3445" ht="42" customHeight="1"/>
    <row r="3446" ht="42" customHeight="1"/>
    <row r="3447" ht="42" customHeight="1"/>
    <row r="3448" ht="42" customHeight="1"/>
    <row r="3449" ht="42" customHeight="1"/>
    <row r="3450" ht="42" customHeight="1"/>
    <row r="3451" ht="42" customHeight="1"/>
    <row r="3452" ht="42" customHeight="1"/>
    <row r="3453" ht="42" customHeight="1"/>
    <row r="3454" ht="42" customHeight="1"/>
    <row r="3455" ht="42" customHeight="1"/>
    <row r="3456" ht="42" customHeight="1"/>
    <row r="3457" ht="42" customHeight="1"/>
    <row r="3458" ht="42" customHeight="1"/>
    <row r="3459" ht="42" customHeight="1"/>
    <row r="3460" ht="42" customHeight="1"/>
    <row r="3461" ht="42" customHeight="1"/>
    <row r="3462" ht="42" customHeight="1"/>
    <row r="3463" ht="42" customHeight="1"/>
    <row r="3464" ht="42" customHeight="1"/>
    <row r="3465" ht="42" customHeight="1"/>
    <row r="3466" ht="42" customHeight="1"/>
    <row r="3467" ht="42" customHeight="1"/>
    <row r="3468" ht="42" customHeight="1"/>
    <row r="3469" ht="42" customHeight="1"/>
    <row r="3470" ht="42" customHeight="1"/>
    <row r="3471" ht="42" customHeight="1"/>
    <row r="3472" ht="42" customHeight="1"/>
    <row r="3473" ht="42" customHeight="1"/>
    <row r="3474" ht="42" customHeight="1"/>
    <row r="3475" ht="42" customHeight="1"/>
    <row r="3476" ht="42" customHeight="1"/>
    <row r="3477" ht="42" customHeight="1"/>
    <row r="3478" ht="42" customHeight="1"/>
    <row r="3479" ht="42" customHeight="1"/>
    <row r="3480" ht="42" customHeight="1"/>
    <row r="3481" ht="42" customHeight="1"/>
    <row r="3482" ht="42" customHeight="1"/>
    <row r="3483" ht="42" customHeight="1"/>
    <row r="3484" ht="42" customHeight="1"/>
    <row r="3485" ht="42" customHeight="1"/>
    <row r="3486" ht="42" customHeight="1"/>
    <row r="3487" ht="42" customHeight="1"/>
    <row r="3488" ht="42" customHeight="1"/>
    <row r="3489" ht="42" customHeight="1"/>
    <row r="3490" ht="42" customHeight="1"/>
    <row r="3491" ht="42" customHeight="1"/>
    <row r="3492" ht="42" customHeight="1"/>
    <row r="3493" ht="42" customHeight="1"/>
    <row r="3494" ht="42" customHeight="1"/>
    <row r="3495" ht="42" customHeight="1"/>
    <row r="3496" ht="42" customHeight="1"/>
    <row r="3497" ht="42" customHeight="1"/>
    <row r="3498" ht="42" customHeight="1"/>
    <row r="3499" ht="42" customHeight="1"/>
    <row r="3500" ht="42" customHeight="1"/>
    <row r="3501" ht="42" customHeight="1"/>
    <row r="3502" ht="42" customHeight="1"/>
    <row r="3503" ht="42" customHeight="1"/>
    <row r="3504" ht="42" customHeight="1"/>
    <row r="3505" ht="42" customHeight="1"/>
    <row r="3506" ht="42" customHeight="1"/>
    <row r="3507" ht="42" customHeight="1"/>
    <row r="3508" ht="42" customHeight="1"/>
    <row r="3509" ht="42" customHeight="1"/>
    <row r="3510" ht="42" customHeight="1"/>
    <row r="3511" ht="42" customHeight="1"/>
    <row r="3512" ht="42" customHeight="1"/>
    <row r="3513" ht="42" customHeight="1"/>
    <row r="3514" ht="42" customHeight="1"/>
    <row r="3515" ht="42" customHeight="1"/>
    <row r="3516" ht="42" customHeight="1"/>
    <row r="3517" ht="42" customHeight="1"/>
    <row r="3518" ht="42" customHeight="1"/>
    <row r="3519" ht="42" customHeight="1"/>
    <row r="3520" ht="42" customHeight="1"/>
    <row r="3521" ht="42" customHeight="1"/>
    <row r="3522" ht="42" customHeight="1"/>
    <row r="3523" ht="42" customHeight="1"/>
    <row r="3524" ht="42" customHeight="1"/>
    <row r="3525" ht="42" customHeight="1"/>
    <row r="3526" ht="42" customHeight="1"/>
    <row r="3527" ht="42" customHeight="1"/>
    <row r="3528" ht="42" customHeight="1"/>
    <row r="3529" ht="42" customHeight="1"/>
    <row r="3530" ht="42" customHeight="1"/>
    <row r="3531" ht="42" customHeight="1"/>
    <row r="3532" ht="42" customHeight="1"/>
    <row r="3533" ht="42" customHeight="1"/>
    <row r="3534" ht="42" customHeight="1"/>
    <row r="3535" ht="42" customHeight="1"/>
    <row r="3536" ht="42" customHeight="1"/>
    <row r="3537" ht="42" customHeight="1"/>
    <row r="3538" ht="42" customHeight="1"/>
    <row r="3539" ht="42" customHeight="1"/>
    <row r="3540" ht="42" customHeight="1"/>
    <row r="3541" ht="42" customHeight="1"/>
    <row r="3542" ht="42" customHeight="1"/>
    <row r="3543" ht="42" customHeight="1"/>
    <row r="3544" ht="42" customHeight="1"/>
    <row r="3545" ht="42" customHeight="1"/>
    <row r="3546" ht="42" customHeight="1"/>
    <row r="3547" ht="42" customHeight="1"/>
    <row r="3548" ht="42" customHeight="1"/>
    <row r="3549" ht="42" customHeight="1"/>
    <row r="3550" ht="42" customHeight="1"/>
    <row r="3551" ht="42" customHeight="1"/>
    <row r="3552" ht="42" customHeight="1"/>
    <row r="3553" ht="42" customHeight="1"/>
    <row r="3554" ht="42" customHeight="1"/>
    <row r="3555" ht="42" customHeight="1"/>
    <row r="3556" ht="42" customHeight="1"/>
    <row r="3557" ht="42" customHeight="1"/>
    <row r="3558" ht="42" customHeight="1"/>
    <row r="3559" ht="42" customHeight="1"/>
    <row r="3560" ht="42" customHeight="1"/>
    <row r="3561" ht="42" customHeight="1"/>
    <row r="3562" ht="42" customHeight="1"/>
    <row r="3563" ht="42" customHeight="1"/>
    <row r="3564" ht="42" customHeight="1"/>
    <row r="3565" ht="42" customHeight="1"/>
    <row r="3566" ht="42" customHeight="1"/>
    <row r="3567" ht="42" customHeight="1"/>
    <row r="3568" ht="42" customHeight="1"/>
    <row r="3569" ht="42" customHeight="1"/>
    <row r="3570" ht="42" customHeight="1"/>
    <row r="3571" ht="42" customHeight="1"/>
    <row r="3572" ht="42" customHeight="1"/>
    <row r="3573" ht="42" customHeight="1"/>
    <row r="3574" ht="42" customHeight="1"/>
    <row r="3575" ht="42" customHeight="1"/>
    <row r="3576" ht="42" customHeight="1"/>
    <row r="3577" ht="42" customHeight="1"/>
    <row r="3578" ht="42" customHeight="1"/>
    <row r="3579" ht="42" customHeight="1"/>
    <row r="3580" ht="42" customHeight="1"/>
    <row r="3581" ht="42" customHeight="1"/>
    <row r="3582" ht="42" customHeight="1"/>
    <row r="3583" ht="42" customHeight="1"/>
    <row r="3584" ht="42" customHeight="1"/>
    <row r="3585" ht="42" customHeight="1"/>
    <row r="3586" ht="42" customHeight="1"/>
    <row r="3587" ht="42" customHeight="1"/>
    <row r="3588" ht="42" customHeight="1"/>
    <row r="3589" ht="42" customHeight="1"/>
    <row r="3590" ht="42" customHeight="1"/>
    <row r="3591" ht="42" customHeight="1"/>
    <row r="3592" ht="42" customHeight="1"/>
    <row r="3593" ht="42" customHeight="1"/>
    <row r="3594" ht="42" customHeight="1"/>
    <row r="3595" ht="42" customHeight="1"/>
    <row r="3596" ht="42" customHeight="1"/>
    <row r="3597" ht="42" customHeight="1"/>
    <row r="3598" ht="42" customHeight="1"/>
    <row r="3599" ht="42" customHeight="1"/>
    <row r="3600" ht="42" customHeight="1"/>
    <row r="3601" ht="42" customHeight="1"/>
    <row r="3602" ht="42" customHeight="1"/>
    <row r="3603" ht="42" customHeight="1"/>
    <row r="3604" ht="42" customHeight="1"/>
    <row r="3605" ht="42" customHeight="1"/>
    <row r="3606" ht="42" customHeight="1"/>
    <row r="3607" ht="42" customHeight="1"/>
    <row r="3608" ht="42" customHeight="1"/>
    <row r="3609" ht="42" customHeight="1"/>
    <row r="3610" ht="42" customHeight="1"/>
    <row r="3611" ht="42" customHeight="1"/>
    <row r="3612" ht="42" customHeight="1"/>
    <row r="3613" ht="42" customHeight="1"/>
    <row r="3614" ht="42" customHeight="1"/>
    <row r="3615" ht="42" customHeight="1"/>
    <row r="3616" ht="42" customHeight="1"/>
    <row r="3617" ht="42" customHeight="1"/>
    <row r="3618" ht="42" customHeight="1"/>
    <row r="3619" ht="42" customHeight="1"/>
    <row r="3620" ht="42" customHeight="1"/>
    <row r="3621" ht="42" customHeight="1"/>
    <row r="3622" ht="42" customHeight="1"/>
    <row r="3623" ht="42" customHeight="1"/>
    <row r="3624" ht="42" customHeight="1"/>
    <row r="3625" ht="42" customHeight="1"/>
    <row r="3626" ht="42" customHeight="1"/>
    <row r="3627" ht="42" customHeight="1"/>
    <row r="3628" ht="42" customHeight="1"/>
    <row r="3629" ht="42" customHeight="1"/>
    <row r="3630" ht="42" customHeight="1"/>
    <row r="3631" ht="42" customHeight="1"/>
    <row r="3632" ht="42" customHeight="1"/>
    <row r="3633" ht="42" customHeight="1"/>
    <row r="3634" ht="42" customHeight="1"/>
    <row r="3635" ht="42" customHeight="1"/>
    <row r="3636" ht="42" customHeight="1"/>
    <row r="3637" ht="42" customHeight="1"/>
    <row r="3638" ht="42" customHeight="1"/>
    <row r="3639" ht="42" customHeight="1"/>
    <row r="3640" ht="42" customHeight="1"/>
    <row r="3641" ht="42" customHeight="1"/>
    <row r="3642" ht="42" customHeight="1"/>
    <row r="3643" ht="42" customHeight="1"/>
    <row r="3644" ht="42" customHeight="1"/>
    <row r="3645" ht="42" customHeight="1"/>
    <row r="3646" ht="42" customHeight="1"/>
    <row r="3647" ht="42" customHeight="1"/>
    <row r="3648" ht="42" customHeight="1"/>
    <row r="3649" ht="42" customHeight="1"/>
    <row r="3650" ht="42" customHeight="1"/>
    <row r="3651" ht="42" customHeight="1"/>
    <row r="3652" ht="42" customHeight="1"/>
    <row r="3653" ht="42" customHeight="1"/>
    <row r="3654" ht="42" customHeight="1"/>
    <row r="3655" ht="42" customHeight="1"/>
    <row r="3656" ht="42" customHeight="1"/>
    <row r="3657" ht="42" customHeight="1"/>
    <row r="3658" ht="42" customHeight="1"/>
    <row r="3659" ht="42" customHeight="1"/>
    <row r="3660" ht="42" customHeight="1"/>
    <row r="3661" ht="42" customHeight="1"/>
    <row r="3662" ht="42" customHeight="1"/>
    <row r="3663" ht="42" customHeight="1"/>
    <row r="3664" ht="42" customHeight="1"/>
    <row r="3665" ht="42" customHeight="1"/>
    <row r="3666" ht="42" customHeight="1"/>
    <row r="3667" ht="42" customHeight="1"/>
    <row r="3668" ht="42" customHeight="1"/>
    <row r="3669" ht="42" customHeight="1"/>
    <row r="3670" ht="42" customHeight="1"/>
    <row r="3671" ht="42" customHeight="1"/>
    <row r="3672" ht="42" customHeight="1"/>
    <row r="3673" ht="42" customHeight="1"/>
    <row r="3674" ht="42" customHeight="1"/>
    <row r="3675" ht="42" customHeight="1"/>
    <row r="3676" ht="42" customHeight="1"/>
    <row r="3677" ht="42" customHeight="1"/>
    <row r="3678" ht="42" customHeight="1"/>
    <row r="3679" ht="42" customHeight="1"/>
    <row r="3680" ht="42" customHeight="1"/>
    <row r="3681" ht="42" customHeight="1"/>
    <row r="3682" ht="42" customHeight="1"/>
    <row r="3683" ht="42" customHeight="1"/>
    <row r="3684" ht="42" customHeight="1"/>
    <row r="3685" ht="42" customHeight="1"/>
    <row r="3686" ht="42" customHeight="1"/>
    <row r="3687" ht="42" customHeight="1"/>
    <row r="3688" ht="42" customHeight="1"/>
    <row r="3689" ht="42" customHeight="1"/>
    <row r="3690" ht="42" customHeight="1"/>
    <row r="3691" ht="42" customHeight="1"/>
    <row r="3692" ht="42" customHeight="1"/>
    <row r="3693" ht="42" customHeight="1"/>
    <row r="3694" ht="42" customHeight="1"/>
    <row r="3695" ht="42" customHeight="1"/>
    <row r="3696" ht="42" customHeight="1"/>
    <row r="3697" ht="42" customHeight="1"/>
    <row r="3698" ht="42" customHeight="1"/>
    <row r="3699" ht="42" customHeight="1"/>
    <row r="3700" ht="42" customHeight="1"/>
    <row r="3701" ht="42" customHeight="1"/>
    <row r="3702" ht="42" customHeight="1"/>
    <row r="3703" ht="42" customHeight="1"/>
    <row r="3704" ht="42" customHeight="1"/>
    <row r="3705" ht="42" customHeight="1"/>
    <row r="3706" ht="42" customHeight="1"/>
    <row r="3707" ht="42" customHeight="1"/>
    <row r="3708" ht="42" customHeight="1"/>
    <row r="3709" ht="42" customHeight="1"/>
    <row r="3710" ht="42" customHeight="1"/>
    <row r="3711" ht="42" customHeight="1"/>
    <row r="3712" ht="42" customHeight="1"/>
    <row r="3713" ht="42" customHeight="1"/>
    <row r="3714" ht="42" customHeight="1"/>
    <row r="3715" ht="42" customHeight="1"/>
    <row r="3716" ht="42" customHeight="1"/>
    <row r="3717" ht="42" customHeight="1"/>
    <row r="3718" ht="42" customHeight="1"/>
    <row r="3719" ht="42" customHeight="1"/>
    <row r="3720" ht="42" customHeight="1"/>
    <row r="3721" ht="42" customHeight="1"/>
    <row r="3722" ht="42" customHeight="1"/>
    <row r="3723" ht="42" customHeight="1"/>
    <row r="3724" ht="42" customHeight="1"/>
    <row r="3725" ht="42" customHeight="1"/>
    <row r="3726" ht="42" customHeight="1"/>
    <row r="3727" ht="42" customHeight="1"/>
    <row r="3728" ht="42" customHeight="1"/>
    <row r="3729" ht="42" customHeight="1"/>
    <row r="3730" ht="42" customHeight="1"/>
    <row r="3731" ht="42" customHeight="1"/>
    <row r="3732" ht="42" customHeight="1"/>
    <row r="3733" ht="42" customHeight="1"/>
    <row r="3734" ht="42" customHeight="1"/>
    <row r="3735" ht="42" customHeight="1"/>
    <row r="3736" ht="42" customHeight="1"/>
    <row r="3737" ht="42" customHeight="1"/>
    <row r="3738" ht="42" customHeight="1"/>
    <row r="3739" ht="42" customHeight="1"/>
    <row r="3740" ht="42" customHeight="1"/>
    <row r="3741" ht="42" customHeight="1"/>
    <row r="3742" ht="42" customHeight="1"/>
    <row r="3743" ht="42" customHeight="1"/>
    <row r="3744" ht="42" customHeight="1"/>
    <row r="3745" ht="42" customHeight="1"/>
    <row r="3746" ht="42" customHeight="1"/>
    <row r="3747" ht="42" customHeight="1"/>
    <row r="3748" ht="42" customHeight="1"/>
    <row r="3749" ht="42" customHeight="1"/>
    <row r="3750" ht="42" customHeight="1"/>
    <row r="3751" ht="42" customHeight="1"/>
    <row r="3752" ht="42" customHeight="1"/>
    <row r="3753" ht="42" customHeight="1"/>
    <row r="3754" ht="42" customHeight="1"/>
    <row r="3755" ht="42" customHeight="1"/>
    <row r="3756" ht="42" customHeight="1"/>
    <row r="3757" ht="42" customHeight="1"/>
    <row r="3758" ht="42" customHeight="1"/>
    <row r="3759" ht="42" customHeight="1"/>
    <row r="3760" ht="42" customHeight="1"/>
    <row r="3761" ht="42" customHeight="1"/>
    <row r="3762" ht="42" customHeight="1"/>
    <row r="3763" ht="42" customHeight="1"/>
    <row r="3764" ht="42" customHeight="1"/>
    <row r="3765" ht="42" customHeight="1"/>
    <row r="3766" ht="42" customHeight="1"/>
    <row r="3767" ht="42" customHeight="1"/>
    <row r="3768" ht="42" customHeight="1"/>
    <row r="3769" ht="42" customHeight="1"/>
    <row r="3770" ht="42" customHeight="1"/>
    <row r="3771" ht="42" customHeight="1"/>
    <row r="3772" ht="42" customHeight="1"/>
    <row r="3773" ht="42" customHeight="1"/>
    <row r="3774" ht="42" customHeight="1"/>
    <row r="3775" ht="42" customHeight="1"/>
    <row r="3776" ht="42" customHeight="1"/>
    <row r="3777" ht="42" customHeight="1"/>
    <row r="3778" ht="42" customHeight="1"/>
    <row r="3779" ht="42" customHeight="1"/>
    <row r="3780" ht="42" customHeight="1"/>
    <row r="3781" ht="42" customHeight="1"/>
    <row r="3782" ht="42" customHeight="1"/>
    <row r="3783" ht="42" customHeight="1"/>
    <row r="3784" ht="42" customHeight="1"/>
    <row r="3785" ht="42" customHeight="1"/>
    <row r="3786" ht="42" customHeight="1"/>
    <row r="3787" ht="42" customHeight="1"/>
    <row r="3788" ht="42" customHeight="1"/>
    <row r="3789" ht="42" customHeight="1"/>
    <row r="3790" ht="42" customHeight="1"/>
    <row r="3791" ht="42" customHeight="1"/>
    <row r="3792" ht="42" customHeight="1"/>
    <row r="3793" ht="42" customHeight="1"/>
    <row r="3794" ht="42" customHeight="1"/>
    <row r="3795" ht="42" customHeight="1"/>
    <row r="3796" ht="42" customHeight="1"/>
    <row r="3797" ht="42" customHeight="1"/>
    <row r="3798" ht="42" customHeight="1"/>
    <row r="3799" ht="42" customHeight="1"/>
    <row r="3800" ht="42" customHeight="1"/>
    <row r="3801" ht="42" customHeight="1"/>
    <row r="3802" ht="42" customHeight="1"/>
    <row r="3803" ht="42" customHeight="1"/>
    <row r="3804" ht="42" customHeight="1"/>
    <row r="3805" ht="42" customHeight="1"/>
    <row r="3806" ht="42" customHeight="1"/>
    <row r="3807" ht="42" customHeight="1"/>
    <row r="3808" ht="42" customHeight="1"/>
    <row r="3809" ht="42" customHeight="1"/>
    <row r="3810" ht="42" customHeight="1"/>
    <row r="3811" ht="42" customHeight="1"/>
    <row r="3812" ht="42" customHeight="1"/>
    <row r="3813" ht="42" customHeight="1"/>
    <row r="3814" ht="42" customHeight="1"/>
    <row r="3815" ht="42" customHeight="1"/>
    <row r="3816" ht="42" customHeight="1"/>
    <row r="3817" ht="42" customHeight="1"/>
    <row r="3818" ht="42" customHeight="1"/>
    <row r="3819" ht="42" customHeight="1"/>
    <row r="3820" ht="42" customHeight="1"/>
    <row r="3821" ht="42" customHeight="1"/>
    <row r="3822" ht="42" customHeight="1"/>
    <row r="3823" ht="42" customHeight="1"/>
    <row r="3824" ht="42" customHeight="1"/>
    <row r="3825" ht="42" customHeight="1"/>
    <row r="3826" ht="42" customHeight="1"/>
    <row r="3827" ht="42" customHeight="1"/>
    <row r="3828" ht="42" customHeight="1"/>
    <row r="3829" ht="42" customHeight="1"/>
    <row r="3830" ht="42" customHeight="1"/>
    <row r="3831" ht="42" customHeight="1"/>
    <row r="3832" ht="42" customHeight="1"/>
    <row r="3833" ht="42" customHeight="1"/>
    <row r="3834" ht="42" customHeight="1"/>
    <row r="3835" ht="42" customHeight="1"/>
    <row r="3836" ht="42" customHeight="1"/>
    <row r="3837" ht="42" customHeight="1"/>
    <row r="3838" ht="42" customHeight="1"/>
    <row r="3839" ht="42" customHeight="1"/>
    <row r="3840" ht="42" customHeight="1"/>
    <row r="3841" ht="42" customHeight="1"/>
    <row r="3842" ht="42" customHeight="1"/>
    <row r="3843" ht="42" customHeight="1"/>
    <row r="3844" ht="42" customHeight="1"/>
    <row r="3845" ht="42" customHeight="1"/>
    <row r="3846" ht="42" customHeight="1"/>
    <row r="3847" ht="42" customHeight="1"/>
    <row r="3848" ht="42" customHeight="1"/>
    <row r="3849" ht="42" customHeight="1"/>
    <row r="3850" ht="42" customHeight="1"/>
    <row r="3851" ht="42" customHeight="1"/>
    <row r="3852" ht="42" customHeight="1"/>
    <row r="3853" ht="42" customHeight="1"/>
    <row r="3854" ht="42" customHeight="1"/>
    <row r="3855" ht="42" customHeight="1"/>
    <row r="3856" ht="42" customHeight="1"/>
    <row r="3857" ht="42" customHeight="1"/>
    <row r="3858" ht="42" customHeight="1"/>
    <row r="3859" ht="42" customHeight="1"/>
    <row r="3860" ht="42" customHeight="1"/>
    <row r="3861" ht="42" customHeight="1"/>
    <row r="3862" ht="42" customHeight="1"/>
    <row r="3863" ht="42" customHeight="1"/>
    <row r="3864" ht="42" customHeight="1"/>
    <row r="3865" ht="42" customHeight="1"/>
    <row r="3866" ht="42" customHeight="1"/>
    <row r="3867" ht="42" customHeight="1"/>
    <row r="3868" ht="42" customHeight="1"/>
    <row r="3869" ht="42" customHeight="1"/>
    <row r="3870" ht="42" customHeight="1"/>
    <row r="3871" ht="42" customHeight="1"/>
    <row r="3872" ht="42" customHeight="1"/>
    <row r="3873" ht="42" customHeight="1"/>
    <row r="3874" ht="42" customHeight="1"/>
    <row r="3875" ht="42" customHeight="1"/>
    <row r="3876" ht="42" customHeight="1"/>
    <row r="3877" ht="42" customHeight="1"/>
    <row r="3878" ht="42" customHeight="1"/>
    <row r="3879" ht="42" customHeight="1"/>
    <row r="3880" ht="42" customHeight="1"/>
    <row r="3881" ht="42" customHeight="1"/>
    <row r="3882" ht="42" customHeight="1"/>
    <row r="3883" ht="42" customHeight="1"/>
    <row r="3884" ht="42" customHeight="1"/>
    <row r="3885" ht="42" customHeight="1"/>
    <row r="3886" ht="42" customHeight="1"/>
    <row r="3887" ht="42" customHeight="1"/>
    <row r="3888" ht="42" customHeight="1"/>
    <row r="3889" ht="42" customHeight="1"/>
    <row r="3890" ht="42" customHeight="1"/>
    <row r="3891" ht="42" customHeight="1"/>
    <row r="3892" ht="42" customHeight="1"/>
    <row r="3893" ht="42" customHeight="1"/>
    <row r="3894" ht="42" customHeight="1"/>
    <row r="3895" ht="42" customHeight="1"/>
    <row r="3896" ht="42" customHeight="1"/>
    <row r="3897" ht="42" customHeight="1"/>
    <row r="3898" ht="42" customHeight="1"/>
    <row r="3899" ht="42" customHeight="1"/>
    <row r="3900" ht="42" customHeight="1"/>
    <row r="3901" ht="42" customHeight="1"/>
    <row r="3902" ht="42" customHeight="1"/>
    <row r="3903" ht="42" customHeight="1"/>
    <row r="3904" ht="42" customHeight="1"/>
    <row r="3905" ht="42" customHeight="1"/>
    <row r="3906" ht="42" customHeight="1"/>
    <row r="3907" ht="42" customHeight="1"/>
    <row r="3908" ht="42" customHeight="1"/>
    <row r="3909" ht="42" customHeight="1"/>
    <row r="3910" ht="42" customHeight="1"/>
    <row r="3911" ht="42" customHeight="1"/>
    <row r="3912" ht="42" customHeight="1"/>
    <row r="3913" ht="42" customHeight="1"/>
    <row r="3914" ht="42" customHeight="1"/>
    <row r="3915" ht="42" customHeight="1"/>
    <row r="3916" ht="42" customHeight="1"/>
    <row r="3917" ht="42" customHeight="1"/>
    <row r="3918" ht="42" customHeight="1"/>
    <row r="3919" ht="42" customHeight="1"/>
    <row r="3920" ht="42" customHeight="1"/>
    <row r="3921" ht="42" customHeight="1"/>
    <row r="3922" ht="42" customHeight="1"/>
    <row r="3923" ht="42" customHeight="1"/>
    <row r="3924" ht="42" customHeight="1"/>
    <row r="3925" ht="42" customHeight="1"/>
    <row r="3926" ht="42" customHeight="1"/>
    <row r="3927" ht="42" customHeight="1"/>
    <row r="3928" ht="42" customHeight="1"/>
    <row r="3929" ht="42" customHeight="1"/>
    <row r="3930" ht="42" customHeight="1"/>
    <row r="3931" ht="42" customHeight="1"/>
    <row r="3932" ht="42" customHeight="1"/>
    <row r="3933" ht="42" customHeight="1"/>
    <row r="3934" ht="42" customHeight="1"/>
    <row r="3935" ht="42" customHeight="1"/>
    <row r="3936" ht="42" customHeight="1"/>
    <row r="3937" ht="42" customHeight="1"/>
    <row r="3938" ht="42" customHeight="1"/>
    <row r="3939" ht="42" customHeight="1"/>
    <row r="3940" ht="42" customHeight="1"/>
    <row r="3941" ht="42" customHeight="1"/>
    <row r="3942" ht="42" customHeight="1"/>
    <row r="3943" ht="42" customHeight="1"/>
    <row r="3944" ht="42" customHeight="1"/>
    <row r="3945" ht="42" customHeight="1"/>
    <row r="3946" ht="42" customHeight="1"/>
    <row r="3947" ht="42" customHeight="1"/>
    <row r="3948" ht="42" customHeight="1"/>
    <row r="3949" ht="42" customHeight="1"/>
    <row r="3950" ht="42" customHeight="1"/>
    <row r="3951" ht="42" customHeight="1"/>
    <row r="3952" ht="42" customHeight="1"/>
    <row r="3953" ht="42" customHeight="1"/>
    <row r="3954" ht="42" customHeight="1"/>
    <row r="3955" ht="42" customHeight="1"/>
    <row r="3956" ht="42" customHeight="1"/>
    <row r="3957" ht="42" customHeight="1"/>
    <row r="3958" ht="42" customHeight="1"/>
    <row r="3959" ht="42" customHeight="1"/>
    <row r="3960" ht="42" customHeight="1"/>
    <row r="3961" ht="42" customHeight="1"/>
    <row r="3962" ht="42" customHeight="1"/>
    <row r="3963" ht="42" customHeight="1"/>
    <row r="3964" ht="42" customHeight="1"/>
    <row r="3965" ht="42" customHeight="1"/>
    <row r="3966" ht="42" customHeight="1"/>
    <row r="3967" ht="42" customHeight="1"/>
    <row r="3968" ht="42" customHeight="1"/>
    <row r="3969" ht="42" customHeight="1"/>
    <row r="3970" ht="42" customHeight="1"/>
    <row r="3971" ht="42" customHeight="1"/>
    <row r="3972" ht="42" customHeight="1"/>
    <row r="3973" ht="42" customHeight="1"/>
    <row r="3974" ht="42" customHeight="1"/>
    <row r="3975" ht="42" customHeight="1"/>
    <row r="3976" ht="42" customHeight="1"/>
    <row r="3977" ht="42" customHeight="1"/>
    <row r="3978" ht="42" customHeight="1"/>
    <row r="3979" ht="42" customHeight="1"/>
    <row r="3980" ht="42" customHeight="1"/>
    <row r="3981" ht="42" customHeight="1"/>
    <row r="3982" ht="42" customHeight="1"/>
    <row r="3983" ht="42" customHeight="1"/>
    <row r="3984" ht="42" customHeight="1"/>
    <row r="3985" ht="42" customHeight="1"/>
    <row r="3986" ht="42" customHeight="1"/>
    <row r="3987" ht="42" customHeight="1"/>
    <row r="3988" ht="42" customHeight="1"/>
    <row r="3989" ht="42" customHeight="1"/>
    <row r="3990" ht="42" customHeight="1"/>
    <row r="3991" ht="42" customHeight="1"/>
    <row r="3992" ht="42" customHeight="1"/>
    <row r="3993" ht="42" customHeight="1"/>
    <row r="3994" ht="42" customHeight="1"/>
    <row r="3995" ht="42" customHeight="1"/>
    <row r="3996" ht="42" customHeight="1"/>
    <row r="3997" ht="42" customHeight="1"/>
    <row r="3998" ht="42" customHeight="1"/>
    <row r="3999" ht="42" customHeight="1"/>
    <row r="4000" ht="42" customHeight="1"/>
    <row r="4001" ht="42" customHeight="1"/>
    <row r="4002" ht="42" customHeight="1"/>
    <row r="4003" ht="42" customHeight="1"/>
    <row r="4004" ht="42" customHeight="1"/>
    <row r="4005" ht="42" customHeight="1"/>
    <row r="4006" ht="42" customHeight="1"/>
    <row r="4007" ht="42" customHeight="1"/>
    <row r="4008" ht="42" customHeight="1"/>
    <row r="4009" ht="42" customHeight="1"/>
    <row r="4010" ht="42" customHeight="1"/>
    <row r="4011" ht="42" customHeight="1"/>
    <row r="4012" ht="42" customHeight="1"/>
    <row r="4013" ht="42" customHeight="1"/>
    <row r="4014" ht="42" customHeight="1"/>
    <row r="4015" ht="42" customHeight="1"/>
    <row r="4016" ht="42" customHeight="1"/>
    <row r="4017" ht="42" customHeight="1"/>
    <row r="4018" ht="42" customHeight="1"/>
    <row r="4019" ht="42" customHeight="1"/>
    <row r="4020" ht="42" customHeight="1"/>
    <row r="4021" ht="42" customHeight="1"/>
    <row r="4022" ht="42" customHeight="1"/>
    <row r="4023" ht="42" customHeight="1"/>
    <row r="4024" ht="42" customHeight="1"/>
    <row r="4025" ht="42" customHeight="1"/>
    <row r="4026" ht="42" customHeight="1"/>
    <row r="4027" ht="42" customHeight="1"/>
    <row r="4028" ht="42" customHeight="1"/>
    <row r="4029" ht="42" customHeight="1"/>
    <row r="4030" ht="42" customHeight="1"/>
    <row r="4031" ht="42" customHeight="1"/>
    <row r="4032" ht="42" customHeight="1"/>
    <row r="4033" ht="42" customHeight="1"/>
    <row r="4034" ht="42" customHeight="1"/>
    <row r="4035" ht="42" customHeight="1"/>
    <row r="4036" ht="42" customHeight="1"/>
    <row r="4037" ht="42" customHeight="1"/>
    <row r="4038" ht="42" customHeight="1"/>
    <row r="4039" ht="42" customHeight="1"/>
    <row r="4040" ht="42" customHeight="1"/>
    <row r="4041" ht="42" customHeight="1"/>
    <row r="4042" ht="42" customHeight="1"/>
    <row r="4043" ht="42" customHeight="1"/>
    <row r="4044" ht="42" customHeight="1"/>
    <row r="4045" ht="42" customHeight="1"/>
    <row r="4046" ht="42" customHeight="1"/>
    <row r="4047" ht="42" customHeight="1"/>
    <row r="4048" ht="42" customHeight="1"/>
    <row r="4049" ht="42" customHeight="1"/>
    <row r="4050" ht="42" customHeight="1"/>
    <row r="4051" ht="42" customHeight="1"/>
    <row r="4052" ht="42" customHeight="1"/>
    <row r="4053" ht="42" customHeight="1"/>
    <row r="4054" ht="42" customHeight="1"/>
    <row r="4055" ht="42" customHeight="1"/>
    <row r="4056" ht="42" customHeight="1"/>
    <row r="4057" ht="42" customHeight="1"/>
    <row r="4058" ht="42" customHeight="1"/>
    <row r="4059" ht="42" customHeight="1"/>
    <row r="4060" ht="42" customHeight="1"/>
    <row r="4061" ht="42" customHeight="1"/>
    <row r="4062" ht="42" customHeight="1"/>
    <row r="4063" ht="42" customHeight="1"/>
    <row r="4064" ht="42" customHeight="1"/>
    <row r="4065" ht="42" customHeight="1"/>
    <row r="4066" ht="42" customHeight="1"/>
    <row r="4067" ht="42" customHeight="1"/>
    <row r="4068" ht="42" customHeight="1"/>
    <row r="4069" ht="42" customHeight="1"/>
    <row r="4070" ht="42" customHeight="1"/>
    <row r="4071" ht="42" customHeight="1"/>
    <row r="4072" ht="42" customHeight="1"/>
    <row r="4073" ht="42" customHeight="1"/>
    <row r="4074" ht="42" customHeight="1"/>
    <row r="4075" ht="42" customHeight="1"/>
    <row r="4076" ht="42" customHeight="1"/>
    <row r="4077" ht="42" customHeight="1"/>
    <row r="4078" ht="42" customHeight="1"/>
    <row r="4079" ht="42" customHeight="1"/>
    <row r="4080" ht="42" customHeight="1"/>
    <row r="4081" ht="42" customHeight="1"/>
    <row r="4082" ht="42" customHeight="1"/>
    <row r="4083" ht="42" customHeight="1"/>
    <row r="4084" ht="42" customHeight="1"/>
    <row r="4085" ht="42" customHeight="1"/>
    <row r="4086" ht="42" customHeight="1"/>
    <row r="4087" ht="42" customHeight="1"/>
    <row r="4088" ht="42" customHeight="1"/>
    <row r="4089" ht="42" customHeight="1"/>
    <row r="4090" ht="42" customHeight="1"/>
    <row r="4091" ht="42" customHeight="1"/>
    <row r="4092" ht="42" customHeight="1"/>
    <row r="4093" ht="42" customHeight="1"/>
    <row r="4094" ht="42" customHeight="1"/>
    <row r="4095" ht="42" customHeight="1"/>
    <row r="4096" ht="42" customHeight="1"/>
    <row r="4097" ht="42" customHeight="1"/>
    <row r="4098" ht="42" customHeight="1"/>
    <row r="4099" ht="42" customHeight="1"/>
    <row r="4100" ht="42" customHeight="1"/>
    <row r="4101" ht="42" customHeight="1"/>
    <row r="4102" ht="42" customHeight="1"/>
    <row r="4103" ht="42" customHeight="1"/>
    <row r="4104" ht="42" customHeight="1"/>
    <row r="4105" ht="42" customHeight="1"/>
    <row r="4106" ht="42" customHeight="1"/>
    <row r="4107" ht="42" customHeight="1"/>
    <row r="4108" ht="42" customHeight="1"/>
    <row r="4109" ht="42" customHeight="1"/>
    <row r="4110" ht="42" customHeight="1"/>
    <row r="4111" ht="42" customHeight="1"/>
    <row r="4112" ht="42" customHeight="1"/>
    <row r="4113" ht="42" customHeight="1"/>
    <row r="4114" ht="42" customHeight="1"/>
    <row r="4115" ht="42" customHeight="1"/>
    <row r="4116" ht="42" customHeight="1"/>
    <row r="4117" ht="42" customHeight="1"/>
    <row r="4118" ht="42" customHeight="1"/>
    <row r="4119" ht="42" customHeight="1"/>
    <row r="4120" ht="42" customHeight="1"/>
    <row r="4121" ht="42" customHeight="1"/>
    <row r="4122" ht="42" customHeight="1"/>
    <row r="4123" ht="42" customHeight="1"/>
    <row r="4124" ht="42" customHeight="1"/>
    <row r="4125" ht="42" customHeight="1"/>
    <row r="4126" ht="42" customHeight="1"/>
    <row r="4127" ht="42" customHeight="1"/>
    <row r="4128" ht="42" customHeight="1"/>
    <row r="4129" ht="42" customHeight="1"/>
    <row r="4130" ht="42" customHeight="1"/>
    <row r="4131" ht="42" customHeight="1"/>
    <row r="4132" ht="42" customHeight="1"/>
    <row r="4133" ht="42" customHeight="1"/>
    <row r="4134" ht="42" customHeight="1"/>
    <row r="4135" ht="42" customHeight="1"/>
    <row r="4136" ht="42" customHeight="1"/>
    <row r="4137" ht="42" customHeight="1"/>
    <row r="4138" ht="42" customHeight="1"/>
    <row r="4139" ht="42" customHeight="1"/>
    <row r="4140" ht="42" customHeight="1"/>
    <row r="4141" ht="42" customHeight="1"/>
    <row r="4142" ht="42" customHeight="1"/>
    <row r="4143" ht="42" customHeight="1"/>
    <row r="4144" ht="42" customHeight="1"/>
    <row r="4145" ht="42" customHeight="1"/>
    <row r="4146" ht="42" customHeight="1"/>
    <row r="4147" ht="42" customHeight="1"/>
    <row r="4148" ht="42" customHeight="1"/>
    <row r="4149" ht="42" customHeight="1"/>
    <row r="4150" ht="42" customHeight="1"/>
    <row r="4151" ht="42" customHeight="1"/>
    <row r="4152" ht="42" customHeight="1"/>
    <row r="4153" ht="42" customHeight="1"/>
    <row r="4154" ht="42" customHeight="1"/>
    <row r="4155" ht="42" customHeight="1"/>
    <row r="4156" ht="42" customHeight="1"/>
    <row r="4157" ht="42" customHeight="1"/>
    <row r="4158" ht="42" customHeight="1"/>
    <row r="4159" ht="42" customHeight="1"/>
    <row r="4160" ht="42" customHeight="1"/>
    <row r="4161" ht="42" customHeight="1"/>
    <row r="4162" ht="42" customHeight="1"/>
    <row r="4163" ht="42" customHeight="1"/>
    <row r="4164" ht="42" customHeight="1"/>
    <row r="4165" ht="42" customHeight="1"/>
    <row r="4166" ht="42" customHeight="1"/>
    <row r="4167" ht="42" customHeight="1"/>
    <row r="4168" ht="42" customHeight="1"/>
    <row r="4169" ht="42" customHeight="1"/>
    <row r="4170" ht="42" customHeight="1"/>
    <row r="4171" ht="42" customHeight="1"/>
    <row r="4172" ht="42" customHeight="1"/>
    <row r="4173" ht="42" customHeight="1"/>
    <row r="4174" ht="42" customHeight="1"/>
    <row r="4175" ht="42" customHeight="1"/>
    <row r="4176" ht="42" customHeight="1"/>
    <row r="4177" ht="42" customHeight="1"/>
    <row r="4178" ht="42" customHeight="1"/>
    <row r="4179" ht="42" customHeight="1"/>
    <row r="4180" ht="42" customHeight="1"/>
    <row r="4181" ht="42" customHeight="1"/>
    <row r="4182" ht="42" customHeight="1"/>
    <row r="4183" ht="42" customHeight="1"/>
    <row r="4184" ht="42" customHeight="1"/>
    <row r="4185" ht="42" customHeight="1"/>
    <row r="4186" ht="42" customHeight="1"/>
    <row r="4187" ht="42" customHeight="1"/>
    <row r="4188" ht="42" customHeight="1"/>
    <row r="4189" ht="42" customHeight="1"/>
    <row r="4190" ht="42" customHeight="1"/>
    <row r="4191" ht="42" customHeight="1"/>
    <row r="4192" ht="42" customHeight="1"/>
    <row r="4193" ht="42" customHeight="1"/>
    <row r="4194" ht="42" customHeight="1"/>
    <row r="4195" ht="42" customHeight="1"/>
    <row r="4196" ht="42" customHeight="1"/>
    <row r="4197" ht="42" customHeight="1"/>
    <row r="4198" ht="42" customHeight="1"/>
    <row r="4199" ht="42" customHeight="1"/>
    <row r="4200" ht="42" customHeight="1"/>
    <row r="4201" ht="42" customHeight="1"/>
    <row r="4202" ht="42" customHeight="1"/>
    <row r="4203" ht="42" customHeight="1"/>
    <row r="4204" ht="42" customHeight="1"/>
    <row r="4205" ht="42" customHeight="1"/>
    <row r="4206" ht="42" customHeight="1"/>
    <row r="4207" ht="42" customHeight="1"/>
    <row r="4208" ht="42" customHeight="1"/>
    <row r="4209" ht="42" customHeight="1"/>
    <row r="4210" ht="42" customHeight="1"/>
    <row r="4211" ht="42" customHeight="1"/>
    <row r="4212" ht="42" customHeight="1"/>
    <row r="4213" ht="42" customHeight="1"/>
    <row r="4214" ht="42" customHeight="1"/>
    <row r="4215" ht="42" customHeight="1"/>
    <row r="4216" ht="42" customHeight="1"/>
    <row r="4217" ht="42" customHeight="1"/>
    <row r="4218" ht="42" customHeight="1"/>
    <row r="4219" ht="42" customHeight="1"/>
    <row r="4220" ht="42" customHeight="1"/>
    <row r="4221" ht="42" customHeight="1"/>
    <row r="4222" ht="42" customHeight="1"/>
    <row r="4223" ht="42" customHeight="1"/>
    <row r="4224" ht="42" customHeight="1"/>
    <row r="4225" ht="42" customHeight="1"/>
    <row r="4226" ht="42" customHeight="1"/>
    <row r="4227" ht="42" customHeight="1"/>
    <row r="4228" ht="42" customHeight="1"/>
    <row r="4229" ht="42" customHeight="1"/>
    <row r="4230" ht="42" customHeight="1"/>
    <row r="4231" ht="42" customHeight="1"/>
    <row r="4232" ht="42" customHeight="1"/>
    <row r="4233" ht="42" customHeight="1"/>
    <row r="4234" ht="42" customHeight="1"/>
    <row r="4235" ht="42" customHeight="1"/>
    <row r="4236" ht="42" customHeight="1"/>
    <row r="4237" ht="42" customHeight="1"/>
    <row r="4238" ht="42" customHeight="1"/>
    <row r="4239" ht="42" customHeight="1"/>
    <row r="4240" ht="42" customHeight="1"/>
    <row r="4241" ht="42" customHeight="1"/>
    <row r="4242" ht="42" customHeight="1"/>
    <row r="4243" ht="42" customHeight="1"/>
    <row r="4244" ht="42" customHeight="1"/>
    <row r="4245" ht="42" customHeight="1"/>
    <row r="4246" ht="42" customHeight="1"/>
    <row r="4247" ht="42" customHeight="1"/>
    <row r="4248" ht="42" customHeight="1"/>
    <row r="4249" ht="42" customHeight="1"/>
    <row r="4250" ht="42" customHeight="1"/>
    <row r="4251" ht="42" customHeight="1"/>
    <row r="4252" ht="42" customHeight="1"/>
    <row r="4253" ht="42" customHeight="1"/>
    <row r="4254" ht="42" customHeight="1"/>
    <row r="4255" ht="42" customHeight="1"/>
    <row r="4256" ht="42" customHeight="1"/>
    <row r="4257" ht="42" customHeight="1"/>
    <row r="4258" ht="42" customHeight="1"/>
    <row r="4259" ht="42" customHeight="1"/>
    <row r="4260" ht="42" customHeight="1"/>
    <row r="4261" ht="42" customHeight="1"/>
    <row r="4262" ht="42" customHeight="1"/>
    <row r="4263" ht="42" customHeight="1"/>
    <row r="4264" ht="42" customHeight="1"/>
    <row r="4265" ht="42" customHeight="1"/>
    <row r="4266" ht="42" customHeight="1"/>
    <row r="4267" ht="42" customHeight="1"/>
    <row r="4268" ht="42" customHeight="1"/>
    <row r="4269" ht="42" customHeight="1"/>
    <row r="4270" ht="42" customHeight="1"/>
    <row r="4271" ht="42" customHeight="1"/>
    <row r="4272" ht="42" customHeight="1"/>
    <row r="4273" ht="42" customHeight="1"/>
    <row r="4274" ht="42" customHeight="1"/>
    <row r="4275" ht="42" customHeight="1"/>
    <row r="4276" ht="42" customHeight="1"/>
    <row r="4277" ht="42" customHeight="1"/>
    <row r="4278" ht="42" customHeight="1"/>
    <row r="4279" ht="42" customHeight="1"/>
    <row r="4280" ht="42" customHeight="1"/>
    <row r="4281" ht="42" customHeight="1"/>
    <row r="4282" ht="42" customHeight="1"/>
    <row r="4283" ht="42" customHeight="1"/>
    <row r="4284" ht="42" customHeight="1"/>
    <row r="4285" ht="42" customHeight="1"/>
    <row r="4286" ht="42" customHeight="1"/>
    <row r="4287" ht="42" customHeight="1"/>
    <row r="4288" ht="42" customHeight="1"/>
    <row r="4289" ht="42" customHeight="1"/>
    <row r="4290" ht="42" customHeight="1"/>
    <row r="4291" ht="42" customHeight="1"/>
    <row r="4292" ht="42" customHeight="1"/>
    <row r="4293" ht="42" customHeight="1"/>
    <row r="4294" ht="42" customHeight="1"/>
    <row r="4295" ht="42" customHeight="1"/>
    <row r="4296" ht="42" customHeight="1"/>
    <row r="4297" ht="42" customHeight="1"/>
    <row r="4298" ht="42" customHeight="1"/>
    <row r="4299" ht="42" customHeight="1"/>
    <row r="4300" ht="42" customHeight="1"/>
    <row r="4301" ht="42" customHeight="1"/>
    <row r="4302" ht="42" customHeight="1"/>
    <row r="4303" ht="42" customHeight="1"/>
    <row r="4304" ht="42" customHeight="1"/>
    <row r="4305" ht="42" customHeight="1"/>
    <row r="4306" ht="42" customHeight="1"/>
    <row r="4307" ht="42" customHeight="1"/>
    <row r="4308" ht="42" customHeight="1"/>
    <row r="4309" ht="42" customHeight="1"/>
    <row r="4310" ht="42" customHeight="1"/>
    <row r="4311" ht="42" customHeight="1"/>
    <row r="4312" ht="42" customHeight="1"/>
    <row r="4313" ht="42" customHeight="1"/>
    <row r="4314" ht="42" customHeight="1"/>
    <row r="4315" ht="42" customHeight="1"/>
    <row r="4316" ht="42" customHeight="1"/>
    <row r="4317" ht="42" customHeight="1"/>
    <row r="4318" ht="42" customHeight="1"/>
    <row r="4319" ht="42" customHeight="1"/>
    <row r="4320" ht="42" customHeight="1"/>
    <row r="4321" ht="42" customHeight="1"/>
    <row r="4322" ht="42" customHeight="1"/>
    <row r="4323" ht="42" customHeight="1"/>
    <row r="4324" ht="42" customHeight="1"/>
    <row r="4325" ht="42" customHeight="1"/>
    <row r="4326" ht="42" customHeight="1"/>
    <row r="4327" ht="42" customHeight="1"/>
    <row r="4328" ht="42" customHeight="1"/>
    <row r="4329" ht="42" customHeight="1"/>
    <row r="4330" ht="42" customHeight="1"/>
    <row r="4331" ht="42" customHeight="1"/>
    <row r="4332" ht="42" customHeight="1"/>
    <row r="4333" ht="42" customHeight="1"/>
    <row r="4334" ht="42" customHeight="1"/>
    <row r="4335" ht="42" customHeight="1"/>
    <row r="4336" ht="42" customHeight="1"/>
    <row r="4337" ht="42" customHeight="1"/>
    <row r="4338" ht="42" customHeight="1"/>
    <row r="4339" ht="42" customHeight="1"/>
    <row r="4340" ht="42" customHeight="1"/>
    <row r="4341" ht="42" customHeight="1"/>
    <row r="4342" ht="42" customHeight="1"/>
    <row r="4343" ht="42" customHeight="1"/>
    <row r="4344" ht="42" customHeight="1"/>
    <row r="4345" ht="42" customHeight="1"/>
    <row r="4346" ht="42" customHeight="1"/>
    <row r="4347" ht="42" customHeight="1"/>
    <row r="4348" ht="42" customHeight="1"/>
    <row r="4349" ht="42" customHeight="1"/>
    <row r="4350" ht="42" customHeight="1"/>
    <row r="4351" ht="42" customHeight="1"/>
    <row r="4352" ht="42" customHeight="1"/>
    <row r="4353" ht="42" customHeight="1"/>
    <row r="4354" ht="42" customHeight="1"/>
    <row r="4355" ht="42" customHeight="1"/>
    <row r="4356" ht="42" customHeight="1"/>
    <row r="4357" ht="42" customHeight="1"/>
    <row r="4358" ht="42" customHeight="1"/>
    <row r="4359" ht="42" customHeight="1"/>
    <row r="4360" ht="42" customHeight="1"/>
    <row r="4361" ht="42" customHeight="1"/>
    <row r="4362" ht="42" customHeight="1"/>
    <row r="4363" ht="42" customHeight="1"/>
    <row r="4364" ht="42" customHeight="1"/>
    <row r="4365" ht="42" customHeight="1"/>
    <row r="4366" ht="42" customHeight="1"/>
    <row r="4367" ht="42" customHeight="1"/>
    <row r="4368" ht="42" customHeight="1"/>
    <row r="4369" ht="42" customHeight="1"/>
    <row r="4370" ht="42" customHeight="1"/>
    <row r="4371" ht="42" customHeight="1"/>
    <row r="4372" ht="42" customHeight="1"/>
    <row r="4373" ht="42" customHeight="1"/>
    <row r="4374" ht="42" customHeight="1"/>
    <row r="4375" ht="42" customHeight="1"/>
    <row r="4376" ht="42" customHeight="1"/>
    <row r="4377" ht="42" customHeight="1"/>
    <row r="4378" ht="42" customHeight="1"/>
    <row r="4379" ht="42" customHeight="1"/>
    <row r="4380" ht="42" customHeight="1"/>
    <row r="4381" ht="42" customHeight="1"/>
    <row r="4382" ht="42" customHeight="1"/>
    <row r="4383" ht="42" customHeight="1"/>
    <row r="4384" ht="42" customHeight="1"/>
    <row r="4385" ht="42" customHeight="1"/>
    <row r="4386" ht="42" customHeight="1"/>
    <row r="4387" ht="42" customHeight="1"/>
    <row r="4388" ht="42" customHeight="1"/>
    <row r="4389" ht="42" customHeight="1"/>
    <row r="4390" ht="42" customHeight="1"/>
    <row r="4391" ht="42" customHeight="1"/>
    <row r="4392" ht="42" customHeight="1"/>
    <row r="4393" ht="42" customHeight="1"/>
    <row r="4394" ht="42" customHeight="1"/>
    <row r="4395" ht="42" customHeight="1"/>
    <row r="4396" ht="42" customHeight="1"/>
    <row r="4397" ht="42" customHeight="1"/>
    <row r="4398" ht="42" customHeight="1"/>
    <row r="4399" ht="42" customHeight="1"/>
    <row r="4400" ht="42" customHeight="1"/>
    <row r="4401" ht="42" customHeight="1"/>
    <row r="4402" ht="42" customHeight="1"/>
    <row r="4403" ht="42" customHeight="1"/>
    <row r="4404" ht="42" customHeight="1"/>
    <row r="4405" ht="42" customHeight="1"/>
    <row r="4406" ht="42" customHeight="1"/>
    <row r="4407" ht="42" customHeight="1"/>
    <row r="4408" ht="42" customHeight="1"/>
    <row r="4409" ht="42" customHeight="1"/>
    <row r="4410" ht="42" customHeight="1"/>
    <row r="4411" ht="42" customHeight="1"/>
    <row r="4412" ht="42" customHeight="1"/>
    <row r="4413" ht="42" customHeight="1"/>
    <row r="4414" ht="42" customHeight="1"/>
    <row r="4415" ht="42" customHeight="1"/>
    <row r="4416" ht="42" customHeight="1"/>
    <row r="4417" ht="42" customHeight="1"/>
    <row r="4418" ht="42" customHeight="1"/>
    <row r="4419" ht="42" customHeight="1"/>
    <row r="4420" ht="42" customHeight="1"/>
    <row r="4421" ht="42" customHeight="1"/>
    <row r="4422" ht="42" customHeight="1"/>
    <row r="4423" ht="42" customHeight="1"/>
    <row r="4424" ht="42" customHeight="1"/>
    <row r="4425" ht="42" customHeight="1"/>
    <row r="4426" ht="42" customHeight="1"/>
    <row r="4427" ht="42" customHeight="1"/>
    <row r="4428" ht="42" customHeight="1"/>
    <row r="4429" ht="42" customHeight="1"/>
    <row r="4430" ht="42" customHeight="1"/>
    <row r="4431" ht="42" customHeight="1"/>
    <row r="4432" ht="42" customHeight="1"/>
    <row r="4433" ht="42" customHeight="1"/>
    <row r="4434" ht="42" customHeight="1"/>
    <row r="4435" ht="42" customHeight="1"/>
    <row r="4436" ht="42" customHeight="1"/>
    <row r="4437" ht="42" customHeight="1"/>
    <row r="4438" ht="42" customHeight="1"/>
    <row r="4439" ht="42" customHeight="1"/>
    <row r="4440" ht="42" customHeight="1"/>
    <row r="4441" ht="42" customHeight="1"/>
    <row r="4442" ht="42" customHeight="1"/>
    <row r="4443" ht="42" customHeight="1"/>
    <row r="4444" ht="42" customHeight="1"/>
    <row r="4445" ht="42" customHeight="1"/>
    <row r="4446" ht="42" customHeight="1"/>
    <row r="4447" ht="42" customHeight="1"/>
    <row r="4448" ht="42" customHeight="1"/>
    <row r="4449" ht="42" customHeight="1"/>
    <row r="4450" ht="42" customHeight="1"/>
    <row r="4451" ht="42" customHeight="1"/>
    <row r="4452" ht="42" customHeight="1"/>
    <row r="4453" ht="42" customHeight="1"/>
    <row r="4454" ht="42" customHeight="1"/>
    <row r="4455" ht="42" customHeight="1"/>
    <row r="4456" ht="42" customHeight="1"/>
    <row r="4457" ht="42" customHeight="1"/>
    <row r="4458" ht="42" customHeight="1"/>
    <row r="4459" ht="42" customHeight="1"/>
    <row r="4460" ht="42" customHeight="1"/>
    <row r="4461" ht="42" customHeight="1"/>
    <row r="4462" ht="42" customHeight="1"/>
    <row r="4463" ht="42" customHeight="1"/>
    <row r="4464" ht="42" customHeight="1"/>
    <row r="4465" ht="42" customHeight="1"/>
    <row r="4466" ht="42" customHeight="1"/>
    <row r="4467" ht="42" customHeight="1"/>
    <row r="4468" ht="42" customHeight="1"/>
    <row r="4469" ht="42" customHeight="1"/>
    <row r="4470" ht="42" customHeight="1"/>
    <row r="4471" ht="42" customHeight="1"/>
    <row r="4472" ht="42" customHeight="1"/>
    <row r="4473" ht="42" customHeight="1"/>
    <row r="4474" ht="42" customHeight="1"/>
    <row r="4475" ht="42" customHeight="1"/>
    <row r="4476" ht="42" customHeight="1"/>
    <row r="4477" ht="42" customHeight="1"/>
    <row r="4478" ht="42" customHeight="1"/>
    <row r="4479" ht="42" customHeight="1"/>
    <row r="4480" ht="42" customHeight="1"/>
    <row r="4481" ht="42" customHeight="1"/>
    <row r="4482" ht="42" customHeight="1"/>
    <row r="4483" ht="42" customHeight="1"/>
    <row r="4484" ht="42" customHeight="1"/>
    <row r="4485" ht="42" customHeight="1"/>
    <row r="4486" ht="42" customHeight="1"/>
    <row r="4487" ht="42" customHeight="1"/>
    <row r="4488" ht="42" customHeight="1"/>
    <row r="4489" ht="42" customHeight="1"/>
    <row r="4490" ht="42" customHeight="1"/>
    <row r="4491" ht="42" customHeight="1"/>
    <row r="4492" ht="42" customHeight="1"/>
    <row r="4493" ht="42" customHeight="1"/>
    <row r="4494" ht="42" customHeight="1"/>
    <row r="4495" ht="42" customHeight="1"/>
    <row r="4496" ht="42" customHeight="1"/>
    <row r="4497" ht="42" customHeight="1"/>
    <row r="4498" ht="42" customHeight="1"/>
    <row r="4499" ht="42" customHeight="1"/>
    <row r="4500" ht="42" customHeight="1"/>
    <row r="4501" ht="42" customHeight="1"/>
    <row r="4502" ht="42" customHeight="1"/>
    <row r="4503" ht="42" customHeight="1"/>
    <row r="4504" ht="42" customHeight="1"/>
    <row r="4505" ht="42" customHeight="1"/>
    <row r="4506" ht="42" customHeight="1"/>
    <row r="4507" ht="42" customHeight="1"/>
    <row r="4508" ht="42" customHeight="1"/>
    <row r="4509" ht="42" customHeight="1"/>
    <row r="4510" ht="42" customHeight="1"/>
    <row r="4511" ht="42" customHeight="1"/>
    <row r="4512" ht="42" customHeight="1"/>
    <row r="4513" ht="42" customHeight="1"/>
    <row r="4514" ht="42" customHeight="1"/>
    <row r="4515" ht="42" customHeight="1"/>
    <row r="4516" ht="42" customHeight="1"/>
    <row r="4517" ht="42" customHeight="1"/>
    <row r="4518" ht="42" customHeight="1"/>
    <row r="4519" ht="42" customHeight="1"/>
    <row r="4520" ht="42" customHeight="1"/>
    <row r="4521" ht="42" customHeight="1"/>
    <row r="4522" ht="42" customHeight="1"/>
    <row r="4523" ht="42" customHeight="1"/>
    <row r="4524" ht="42" customHeight="1"/>
    <row r="4525" ht="42" customHeight="1"/>
    <row r="4526" ht="42" customHeight="1"/>
    <row r="4527" ht="42" customHeight="1"/>
    <row r="4528" ht="42" customHeight="1"/>
    <row r="4529" ht="42" customHeight="1"/>
    <row r="4530" ht="42" customHeight="1"/>
    <row r="4531" ht="42" customHeight="1"/>
    <row r="4532" ht="42" customHeight="1"/>
    <row r="4533" ht="42" customHeight="1"/>
    <row r="4534" ht="42" customHeight="1"/>
    <row r="4535" ht="42" customHeight="1"/>
    <row r="4536" ht="42" customHeight="1"/>
    <row r="4537" ht="42" customHeight="1"/>
    <row r="4538" ht="42" customHeight="1"/>
    <row r="4539" ht="42" customHeight="1"/>
    <row r="4540" ht="42" customHeight="1"/>
    <row r="4541" ht="42" customHeight="1"/>
    <row r="4542" ht="42" customHeight="1"/>
    <row r="4543" ht="42" customHeight="1"/>
    <row r="4544" ht="42" customHeight="1"/>
    <row r="4545" ht="42" customHeight="1"/>
    <row r="4546" ht="42" customHeight="1"/>
    <row r="4547" ht="42" customHeight="1"/>
    <row r="4548" ht="42" customHeight="1"/>
    <row r="4549" ht="42" customHeight="1"/>
    <row r="4550" ht="42" customHeight="1"/>
    <row r="4551" ht="42" customHeight="1"/>
    <row r="4552" ht="42" customHeight="1"/>
    <row r="4553" ht="42" customHeight="1"/>
    <row r="4554" ht="42" customHeight="1"/>
    <row r="4555" ht="42" customHeight="1"/>
    <row r="4556" ht="42" customHeight="1"/>
    <row r="4557" ht="42" customHeight="1"/>
    <row r="4558" ht="42" customHeight="1"/>
    <row r="4559" ht="42" customHeight="1"/>
    <row r="4560" ht="42" customHeight="1"/>
    <row r="4561" ht="42" customHeight="1"/>
    <row r="4562" ht="42" customHeight="1"/>
    <row r="4563" ht="42" customHeight="1"/>
    <row r="4564" ht="42" customHeight="1"/>
    <row r="4565" ht="42" customHeight="1"/>
    <row r="4566" ht="42" customHeight="1"/>
    <row r="4567" ht="42" customHeight="1"/>
    <row r="4568" ht="42" customHeight="1"/>
    <row r="4569" ht="42" customHeight="1"/>
    <row r="4570" ht="42" customHeight="1"/>
    <row r="4571" ht="42" customHeight="1"/>
    <row r="4572" ht="42" customHeight="1"/>
    <row r="4573" ht="42" customHeight="1"/>
    <row r="4574" ht="42" customHeight="1"/>
    <row r="4575" ht="42" customHeight="1"/>
    <row r="4576" ht="42" customHeight="1"/>
    <row r="4577" ht="42" customHeight="1"/>
    <row r="4578" ht="42" customHeight="1"/>
    <row r="4579" ht="42" customHeight="1"/>
    <row r="4580" ht="42" customHeight="1"/>
    <row r="4581" ht="42" customHeight="1"/>
    <row r="4582" ht="42" customHeight="1"/>
    <row r="4583" ht="42" customHeight="1"/>
    <row r="4584" ht="42" customHeight="1"/>
    <row r="4585" ht="42" customHeight="1"/>
    <row r="4586" ht="42" customHeight="1"/>
    <row r="4587" ht="42" customHeight="1"/>
    <row r="4588" ht="42" customHeight="1"/>
    <row r="4589" ht="42" customHeight="1"/>
    <row r="4590" ht="42" customHeight="1"/>
    <row r="4591" ht="42" customHeight="1"/>
    <row r="4592" ht="42" customHeight="1"/>
    <row r="4593" ht="42" customHeight="1"/>
    <row r="4594" ht="42" customHeight="1"/>
    <row r="4595" ht="42" customHeight="1"/>
    <row r="4596" ht="42" customHeight="1"/>
    <row r="4597" ht="42" customHeight="1"/>
    <row r="4598" ht="42" customHeight="1"/>
    <row r="4599" ht="42" customHeight="1"/>
    <row r="4600" ht="42" customHeight="1"/>
    <row r="4601" ht="42" customHeight="1"/>
    <row r="4602" ht="42" customHeight="1"/>
    <row r="4603" ht="42" customHeight="1"/>
    <row r="4604" ht="42" customHeight="1"/>
    <row r="4605" ht="42" customHeight="1"/>
    <row r="4606" ht="42" customHeight="1"/>
    <row r="4607" ht="42" customHeight="1"/>
    <row r="4608" ht="42" customHeight="1"/>
    <row r="4609" ht="42" customHeight="1"/>
    <row r="4610" ht="42" customHeight="1"/>
    <row r="4611" ht="42" customHeight="1"/>
    <row r="4612" ht="42" customHeight="1"/>
    <row r="4613" ht="42" customHeight="1"/>
    <row r="4614" ht="42" customHeight="1"/>
    <row r="4615" ht="42" customHeight="1"/>
    <row r="4616" ht="42" customHeight="1"/>
    <row r="4617" ht="42" customHeight="1"/>
    <row r="4618" ht="42" customHeight="1"/>
    <row r="4619" ht="42" customHeight="1"/>
    <row r="4620" ht="42" customHeight="1"/>
    <row r="4621" ht="42" customHeight="1"/>
    <row r="4622" ht="42" customHeight="1"/>
    <row r="4623" ht="42" customHeight="1"/>
    <row r="4624" ht="42" customHeight="1"/>
    <row r="4625" ht="42" customHeight="1"/>
    <row r="4626" ht="42" customHeight="1"/>
    <row r="4627" ht="42" customHeight="1"/>
    <row r="4628" ht="42" customHeight="1"/>
    <row r="4629" ht="42" customHeight="1"/>
    <row r="4630" ht="42" customHeight="1"/>
    <row r="4631" ht="42" customHeight="1"/>
    <row r="4632" ht="42" customHeight="1"/>
    <row r="4633" ht="42" customHeight="1"/>
    <row r="4634" ht="42" customHeight="1"/>
    <row r="4635" ht="42" customHeight="1"/>
    <row r="4636" ht="42" customHeight="1"/>
    <row r="4637" ht="42" customHeight="1"/>
    <row r="4638" ht="42" customHeight="1"/>
    <row r="4639" ht="42" customHeight="1"/>
    <row r="4640" ht="42" customHeight="1"/>
    <row r="4641" ht="42" customHeight="1"/>
    <row r="4642" ht="42" customHeight="1"/>
    <row r="4643" ht="42" customHeight="1"/>
    <row r="4644" ht="42" customHeight="1"/>
    <row r="4645" ht="42" customHeight="1"/>
    <row r="4646" ht="42" customHeight="1"/>
    <row r="4647" ht="42" customHeight="1"/>
    <row r="4648" ht="42" customHeight="1"/>
    <row r="4649" ht="42" customHeight="1"/>
    <row r="4650" ht="42" customHeight="1"/>
    <row r="4651" ht="42" customHeight="1"/>
    <row r="4652" ht="42" customHeight="1"/>
    <row r="4653" ht="42" customHeight="1"/>
    <row r="4654" ht="42" customHeight="1"/>
    <row r="4655" ht="42" customHeight="1"/>
    <row r="4656" ht="42" customHeight="1"/>
    <row r="4657" ht="42" customHeight="1"/>
    <row r="4658" ht="42" customHeight="1"/>
    <row r="4659" ht="42" customHeight="1"/>
    <row r="4660" ht="42" customHeight="1"/>
    <row r="4661" ht="42" customHeight="1"/>
    <row r="4662" ht="42" customHeight="1"/>
    <row r="4663" ht="42" customHeight="1"/>
    <row r="4664" ht="42" customHeight="1"/>
    <row r="4665" ht="42" customHeight="1"/>
    <row r="4666" ht="42" customHeight="1"/>
    <row r="4667" ht="42" customHeight="1"/>
    <row r="4668" ht="42" customHeight="1"/>
    <row r="4669" ht="42" customHeight="1"/>
    <row r="4670" ht="42" customHeight="1"/>
    <row r="4671" ht="42" customHeight="1"/>
    <row r="4672" ht="42" customHeight="1"/>
    <row r="4673" ht="42" customHeight="1"/>
    <row r="4674" ht="42" customHeight="1"/>
    <row r="4675" ht="42" customHeight="1"/>
    <row r="4676" ht="42" customHeight="1"/>
    <row r="4677" ht="42" customHeight="1"/>
    <row r="4678" ht="42" customHeight="1"/>
    <row r="4679" ht="42" customHeight="1"/>
    <row r="4680" ht="42" customHeight="1"/>
    <row r="4681" ht="42" customHeight="1"/>
    <row r="4682" ht="42" customHeight="1"/>
    <row r="4683" ht="42" customHeight="1"/>
    <row r="4684" ht="42" customHeight="1"/>
    <row r="4685" ht="42" customHeight="1"/>
    <row r="4686" ht="42" customHeight="1"/>
    <row r="4687" ht="42" customHeight="1"/>
    <row r="4688" ht="42" customHeight="1"/>
    <row r="4689" ht="42" customHeight="1"/>
    <row r="4690" ht="42" customHeight="1"/>
    <row r="4691" ht="42" customHeight="1"/>
    <row r="4692" ht="42" customHeight="1"/>
    <row r="4693" ht="42" customHeight="1"/>
    <row r="4694" ht="42" customHeight="1"/>
    <row r="4695" ht="42" customHeight="1"/>
    <row r="4696" ht="42" customHeight="1"/>
    <row r="4697" ht="42" customHeight="1"/>
    <row r="4698" ht="42" customHeight="1"/>
    <row r="4699" ht="42" customHeight="1"/>
    <row r="4700" ht="42" customHeight="1"/>
    <row r="4701" ht="42" customHeight="1"/>
    <row r="4702" ht="42" customHeight="1"/>
    <row r="4703" ht="42" customHeight="1"/>
    <row r="4704" ht="42" customHeight="1"/>
    <row r="4705" ht="42" customHeight="1"/>
    <row r="4706" ht="42" customHeight="1"/>
    <row r="4707" ht="42" customHeight="1"/>
    <row r="4708" ht="42" customHeight="1"/>
    <row r="4709" ht="42" customHeight="1"/>
    <row r="4710" ht="42" customHeight="1"/>
    <row r="4711" ht="42" customHeight="1"/>
    <row r="4712" ht="42" customHeight="1"/>
    <row r="4713" ht="42" customHeight="1"/>
    <row r="4714" ht="42" customHeight="1"/>
    <row r="4715" ht="42" customHeight="1"/>
    <row r="4716" ht="42" customHeight="1"/>
    <row r="4717" ht="42" customHeight="1"/>
    <row r="4718" ht="42" customHeight="1"/>
    <row r="4719" ht="42" customHeight="1"/>
    <row r="4720" ht="42" customHeight="1"/>
    <row r="4721" ht="42" customHeight="1"/>
    <row r="4722" ht="42" customHeight="1"/>
    <row r="4723" ht="42" customHeight="1"/>
    <row r="4724" ht="42" customHeight="1"/>
    <row r="4725" ht="42" customHeight="1"/>
    <row r="4726" ht="42" customHeight="1"/>
    <row r="4727" ht="42" customHeight="1"/>
    <row r="4728" ht="42" customHeight="1"/>
    <row r="4729" ht="42" customHeight="1"/>
    <row r="4730" ht="42" customHeight="1"/>
    <row r="4731" ht="42" customHeight="1"/>
    <row r="4732" ht="42" customHeight="1"/>
    <row r="4733" ht="42" customHeight="1"/>
    <row r="4734" ht="42" customHeight="1"/>
    <row r="4735" ht="42" customHeight="1"/>
    <row r="4736" ht="42" customHeight="1"/>
    <row r="4737" ht="42" customHeight="1"/>
    <row r="4738" ht="42" customHeight="1"/>
    <row r="4739" ht="42" customHeight="1"/>
    <row r="4740" ht="42" customHeight="1"/>
    <row r="4741" ht="42" customHeight="1"/>
    <row r="4742" ht="42" customHeight="1"/>
    <row r="4743" ht="42" customHeight="1"/>
    <row r="4744" ht="42" customHeight="1"/>
    <row r="4745" ht="42" customHeight="1"/>
    <row r="4746" ht="42" customHeight="1"/>
    <row r="4747" ht="42" customHeight="1"/>
    <row r="4748" ht="42" customHeight="1"/>
    <row r="4749" ht="42" customHeight="1"/>
    <row r="4750" ht="42" customHeight="1"/>
    <row r="4751" ht="42" customHeight="1"/>
    <row r="4752" ht="42" customHeight="1"/>
    <row r="4753" ht="42" customHeight="1"/>
    <row r="4754" ht="42" customHeight="1"/>
    <row r="4755" ht="42" customHeight="1"/>
    <row r="4756" ht="42" customHeight="1"/>
    <row r="4757" ht="42" customHeight="1"/>
    <row r="4758" ht="42" customHeight="1"/>
    <row r="4759" ht="42" customHeight="1"/>
    <row r="4760" ht="42" customHeight="1"/>
    <row r="4761" ht="42" customHeight="1"/>
    <row r="4762" ht="42" customHeight="1"/>
    <row r="4763" ht="42" customHeight="1"/>
    <row r="4764" ht="42" customHeight="1"/>
    <row r="4765" ht="42" customHeight="1"/>
    <row r="4766" ht="42" customHeight="1"/>
    <row r="4767" ht="42" customHeight="1"/>
    <row r="4768" ht="42" customHeight="1"/>
    <row r="4769" ht="42" customHeight="1"/>
    <row r="4770" ht="42" customHeight="1"/>
    <row r="4771" ht="42" customHeight="1"/>
    <row r="4772" ht="42" customHeight="1"/>
    <row r="4773" ht="42" customHeight="1"/>
    <row r="4774" ht="42" customHeight="1"/>
    <row r="4775" ht="42" customHeight="1"/>
    <row r="4776" ht="42" customHeight="1"/>
    <row r="4777" ht="42" customHeight="1"/>
    <row r="4778" ht="42" customHeight="1"/>
    <row r="4779" ht="42" customHeight="1"/>
    <row r="4780" ht="42" customHeight="1"/>
    <row r="4781" ht="42" customHeight="1"/>
    <row r="4782" ht="42" customHeight="1"/>
    <row r="4783" ht="42" customHeight="1"/>
    <row r="4784" ht="42" customHeight="1"/>
    <row r="4785" ht="42" customHeight="1"/>
    <row r="4786" ht="42" customHeight="1"/>
    <row r="4787" ht="42" customHeight="1"/>
    <row r="4788" ht="42" customHeight="1"/>
    <row r="4789" ht="42" customHeight="1"/>
    <row r="4790" ht="42" customHeight="1"/>
    <row r="4791" ht="42" customHeight="1"/>
    <row r="4792" ht="42" customHeight="1"/>
    <row r="4793" ht="42" customHeight="1"/>
    <row r="4794" ht="42" customHeight="1"/>
    <row r="4795" ht="42" customHeight="1"/>
    <row r="4796" ht="42" customHeight="1"/>
    <row r="4797" ht="42" customHeight="1"/>
    <row r="4798" ht="42" customHeight="1"/>
    <row r="4799" ht="42" customHeight="1"/>
    <row r="4800" ht="42" customHeight="1"/>
    <row r="4801" ht="42" customHeight="1"/>
    <row r="4802" ht="42" customHeight="1"/>
    <row r="4803" ht="42" customHeight="1"/>
    <row r="4804" ht="42" customHeight="1"/>
    <row r="4805" ht="42" customHeight="1"/>
    <row r="4806" ht="42" customHeight="1"/>
    <row r="4807" ht="42" customHeight="1"/>
    <row r="4808" ht="42" customHeight="1"/>
    <row r="4809" ht="42" customHeight="1"/>
    <row r="4810" ht="42" customHeight="1"/>
    <row r="4811" ht="42" customHeight="1"/>
    <row r="4812" ht="42" customHeight="1"/>
    <row r="4813" ht="42" customHeight="1"/>
    <row r="4814" ht="42" customHeight="1"/>
    <row r="4815" ht="42" customHeight="1"/>
    <row r="4816" ht="42" customHeight="1"/>
    <row r="4817" ht="42" customHeight="1"/>
    <row r="4818" ht="42" customHeight="1"/>
    <row r="4819" ht="42" customHeight="1"/>
    <row r="4820" ht="42" customHeight="1"/>
    <row r="4821" ht="42" customHeight="1"/>
    <row r="4822" ht="42" customHeight="1"/>
    <row r="4823" ht="42" customHeight="1"/>
    <row r="4824" ht="42" customHeight="1"/>
    <row r="4825" ht="42" customHeight="1"/>
    <row r="4826" ht="42" customHeight="1"/>
    <row r="4827" ht="42" customHeight="1"/>
    <row r="4828" ht="42" customHeight="1"/>
    <row r="4829" ht="42" customHeight="1"/>
    <row r="4830" ht="42" customHeight="1"/>
    <row r="4831" ht="42" customHeight="1"/>
    <row r="4832" ht="42" customHeight="1"/>
    <row r="4833" ht="42" customHeight="1"/>
    <row r="4834" ht="42" customHeight="1"/>
    <row r="4835" ht="42" customHeight="1"/>
    <row r="4836" ht="42" customHeight="1"/>
    <row r="4837" ht="42" customHeight="1"/>
    <row r="4838" ht="42" customHeight="1"/>
    <row r="4839" ht="42" customHeight="1"/>
    <row r="4840" ht="42" customHeight="1"/>
    <row r="4841" ht="42" customHeight="1"/>
    <row r="4842" ht="42" customHeight="1"/>
    <row r="4843" ht="42" customHeight="1"/>
    <row r="4844" ht="42" customHeight="1"/>
    <row r="4845" ht="42" customHeight="1"/>
    <row r="4846" ht="42" customHeight="1"/>
    <row r="4847" ht="42" customHeight="1"/>
    <row r="4848" ht="42" customHeight="1"/>
    <row r="4849" ht="42" customHeight="1"/>
    <row r="4850" ht="42" customHeight="1"/>
    <row r="4851" ht="42" customHeight="1"/>
    <row r="4852" ht="42" customHeight="1"/>
    <row r="4853" ht="42" customHeight="1"/>
    <row r="4854" ht="42" customHeight="1"/>
    <row r="4855" ht="42" customHeight="1"/>
    <row r="4856" ht="42" customHeight="1"/>
    <row r="4857" ht="42" customHeight="1"/>
    <row r="4858" ht="42" customHeight="1"/>
    <row r="4859" ht="42" customHeight="1"/>
    <row r="4860" ht="42" customHeight="1"/>
    <row r="4861" ht="42" customHeight="1"/>
    <row r="4862" ht="42" customHeight="1"/>
    <row r="4863" ht="42" customHeight="1"/>
    <row r="4864" ht="42" customHeight="1"/>
    <row r="4865" ht="42" customHeight="1"/>
    <row r="4866" ht="42" customHeight="1"/>
    <row r="4867" ht="42" customHeight="1"/>
    <row r="4868" ht="42" customHeight="1"/>
    <row r="4869" ht="42" customHeight="1"/>
    <row r="4870" ht="42" customHeight="1"/>
    <row r="4871" ht="42" customHeight="1"/>
    <row r="4872" ht="42" customHeight="1"/>
    <row r="4873" ht="42" customHeight="1"/>
    <row r="4874" ht="42" customHeight="1"/>
    <row r="4875" ht="42" customHeight="1"/>
    <row r="4876" ht="42" customHeight="1"/>
    <row r="4877" ht="42" customHeight="1"/>
    <row r="4878" ht="42" customHeight="1"/>
    <row r="4879" ht="42" customHeight="1"/>
    <row r="4880" ht="42" customHeight="1"/>
    <row r="4881" ht="42" customHeight="1"/>
    <row r="4882" ht="42" customHeight="1"/>
    <row r="4883" ht="42" customHeight="1"/>
    <row r="4884" ht="42" customHeight="1"/>
    <row r="4885" ht="42" customHeight="1"/>
    <row r="4886" ht="42" customHeight="1"/>
    <row r="4887" ht="42" customHeight="1"/>
    <row r="4888" ht="42" customHeight="1"/>
    <row r="4889" ht="42" customHeight="1"/>
    <row r="4890" ht="42" customHeight="1"/>
    <row r="4891" ht="42" customHeight="1"/>
    <row r="4892" ht="42" customHeight="1"/>
    <row r="4893" ht="42" customHeight="1"/>
    <row r="4894" ht="42" customHeight="1"/>
    <row r="4895" ht="42" customHeight="1"/>
    <row r="4896" ht="42" customHeight="1"/>
    <row r="4897" ht="42" customHeight="1"/>
    <row r="4898" ht="42" customHeight="1"/>
    <row r="4899" ht="42" customHeight="1"/>
    <row r="4900" ht="42" customHeight="1"/>
    <row r="4901" ht="42" customHeight="1"/>
    <row r="4902" ht="42" customHeight="1"/>
    <row r="4903" ht="42" customHeight="1"/>
    <row r="4904" ht="42" customHeight="1"/>
    <row r="4905" ht="42" customHeight="1"/>
    <row r="4906" ht="42" customHeight="1"/>
    <row r="4907" ht="42" customHeight="1"/>
    <row r="4908" ht="42" customHeight="1"/>
    <row r="4909" ht="42" customHeight="1"/>
    <row r="4910" ht="42" customHeight="1"/>
    <row r="4911" ht="42" customHeight="1"/>
    <row r="4912" ht="42" customHeight="1"/>
    <row r="4913" ht="42" customHeight="1"/>
    <row r="4914" ht="42" customHeight="1"/>
    <row r="4915" ht="42" customHeight="1"/>
    <row r="4916" ht="42" customHeight="1"/>
    <row r="4917" ht="42" customHeight="1"/>
    <row r="4918" ht="42" customHeight="1"/>
    <row r="4919" ht="42" customHeight="1"/>
    <row r="4920" ht="42" customHeight="1"/>
    <row r="4921" ht="42" customHeight="1"/>
    <row r="4922" ht="42" customHeight="1"/>
    <row r="4923" ht="42" customHeight="1"/>
    <row r="4924" ht="42" customHeight="1"/>
    <row r="4925" ht="42" customHeight="1"/>
    <row r="4926" ht="42" customHeight="1"/>
    <row r="4927" ht="42" customHeight="1"/>
    <row r="4928" ht="42" customHeight="1"/>
    <row r="4929" ht="42" customHeight="1"/>
    <row r="4930" ht="42" customHeight="1"/>
    <row r="4931" ht="42" customHeight="1"/>
    <row r="4932" ht="42" customHeight="1"/>
    <row r="4933" ht="42" customHeight="1"/>
    <row r="4934" ht="42" customHeight="1"/>
    <row r="4935" ht="42" customHeight="1"/>
    <row r="4936" ht="42" customHeight="1"/>
    <row r="4937" ht="42" customHeight="1"/>
    <row r="4938" ht="42" customHeight="1"/>
    <row r="4939" ht="42" customHeight="1"/>
    <row r="4940" ht="42" customHeight="1"/>
    <row r="4941" ht="42" customHeight="1"/>
    <row r="4942" ht="42" customHeight="1"/>
    <row r="4943" ht="42" customHeight="1"/>
    <row r="4944" ht="42" customHeight="1"/>
    <row r="4945" ht="42" customHeight="1"/>
    <row r="4946" ht="42" customHeight="1"/>
    <row r="4947" ht="42" customHeight="1"/>
    <row r="4948" ht="42" customHeight="1"/>
    <row r="4949" ht="42" customHeight="1"/>
    <row r="4950" ht="42" customHeight="1"/>
    <row r="4951" ht="42" customHeight="1"/>
    <row r="4952" ht="42" customHeight="1"/>
    <row r="4953" ht="42" customHeight="1"/>
    <row r="4954" ht="42" customHeight="1"/>
    <row r="4955" ht="42" customHeight="1"/>
    <row r="4956" ht="42" customHeight="1"/>
    <row r="4957" ht="42" customHeight="1"/>
    <row r="4958" ht="42" customHeight="1"/>
    <row r="4959" ht="42" customHeight="1"/>
    <row r="4960" ht="42" customHeight="1"/>
    <row r="4961" ht="42" customHeight="1"/>
    <row r="4962" ht="42" customHeight="1"/>
    <row r="4963" ht="42" customHeight="1"/>
    <row r="4964" ht="42" customHeight="1"/>
    <row r="4965" ht="42" customHeight="1"/>
    <row r="4966" ht="42" customHeight="1"/>
    <row r="4967" ht="42" customHeight="1"/>
    <row r="4968" ht="42" customHeight="1"/>
    <row r="4969" ht="42" customHeight="1"/>
    <row r="4970" ht="42" customHeight="1"/>
    <row r="4971" ht="42" customHeight="1"/>
    <row r="4972" ht="42" customHeight="1"/>
    <row r="4973" ht="42" customHeight="1"/>
    <row r="4974" ht="42" customHeight="1"/>
    <row r="4975" ht="42" customHeight="1"/>
    <row r="4976" ht="42" customHeight="1"/>
    <row r="4977" ht="42" customHeight="1"/>
    <row r="4978" ht="42" customHeight="1"/>
    <row r="4979" ht="42" customHeight="1"/>
    <row r="4980" ht="42" customHeight="1"/>
    <row r="4981" ht="42" customHeight="1"/>
    <row r="4982" ht="42" customHeight="1"/>
    <row r="4983" ht="42" customHeight="1"/>
    <row r="4984" ht="42" customHeight="1"/>
    <row r="4985" ht="42" customHeight="1"/>
    <row r="4986" ht="42" customHeight="1"/>
    <row r="4987" ht="42" customHeight="1"/>
    <row r="4988" ht="42" customHeight="1"/>
    <row r="4989" ht="42" customHeight="1"/>
    <row r="4990" ht="42" customHeight="1"/>
    <row r="4991" ht="42" customHeight="1"/>
    <row r="4992" ht="42" customHeight="1"/>
    <row r="4993" ht="42" customHeight="1"/>
    <row r="4994" ht="42" customHeight="1"/>
    <row r="4995" ht="42" customHeight="1"/>
    <row r="4996" ht="42" customHeight="1"/>
    <row r="4997" ht="42" customHeight="1"/>
    <row r="4998" ht="42" customHeight="1"/>
    <row r="4999" ht="42" customHeight="1"/>
    <row r="5000" ht="42" customHeight="1"/>
    <row r="5001" ht="42" customHeight="1"/>
    <row r="5002" ht="42" customHeight="1"/>
    <row r="5003" ht="42" customHeight="1"/>
    <row r="5004" ht="42" customHeight="1"/>
    <row r="5005" ht="42" customHeight="1"/>
    <row r="5006" ht="42" customHeight="1"/>
    <row r="5007" ht="42" customHeight="1"/>
    <row r="5008" ht="42" customHeight="1"/>
    <row r="5009" ht="42" customHeight="1"/>
    <row r="5010" ht="42" customHeight="1"/>
    <row r="5011" ht="42" customHeight="1"/>
    <row r="5012" ht="42" customHeight="1"/>
    <row r="5013" ht="42" customHeight="1"/>
    <row r="5014" ht="42" customHeight="1"/>
    <row r="5015" ht="42" customHeight="1"/>
    <row r="5016" ht="42" customHeight="1"/>
    <row r="5017" ht="42" customHeight="1"/>
    <row r="5018" ht="42" customHeight="1"/>
    <row r="5019" ht="42" customHeight="1"/>
    <row r="5020" ht="42" customHeight="1"/>
    <row r="5021" ht="42" customHeight="1"/>
    <row r="5022" ht="42" customHeight="1"/>
    <row r="5023" ht="42" customHeight="1"/>
    <row r="5024" ht="42" customHeight="1"/>
    <row r="5025" ht="42" customHeight="1"/>
    <row r="5026" ht="42" customHeight="1"/>
    <row r="5027" ht="42" customHeight="1"/>
    <row r="5028" ht="42" customHeight="1"/>
    <row r="5029" ht="42" customHeight="1"/>
    <row r="5030" ht="42" customHeight="1"/>
    <row r="5031" ht="42" customHeight="1"/>
    <row r="5032" ht="42" customHeight="1"/>
    <row r="5033" ht="42" customHeight="1"/>
    <row r="5034" ht="42" customHeight="1"/>
    <row r="5035" ht="42" customHeight="1"/>
    <row r="5036" ht="42" customHeight="1"/>
    <row r="5037" ht="42" customHeight="1"/>
    <row r="5038" ht="42" customHeight="1"/>
    <row r="5039" ht="42" customHeight="1"/>
    <row r="5040" ht="42" customHeight="1"/>
    <row r="5041" ht="42" customHeight="1"/>
    <row r="5042" ht="42" customHeight="1"/>
    <row r="5043" ht="42" customHeight="1"/>
    <row r="5044" ht="42" customHeight="1"/>
    <row r="5045" ht="42" customHeight="1"/>
    <row r="5046" ht="42" customHeight="1"/>
    <row r="5047" ht="42" customHeight="1"/>
    <row r="5048" ht="42" customHeight="1"/>
    <row r="5049" ht="42" customHeight="1"/>
    <row r="5050" ht="42" customHeight="1"/>
    <row r="5051" ht="42" customHeight="1"/>
    <row r="5052" ht="42" customHeight="1"/>
    <row r="5053" ht="42" customHeight="1"/>
    <row r="5054" ht="42" customHeight="1"/>
    <row r="5055" ht="42" customHeight="1"/>
    <row r="5056" ht="42" customHeight="1"/>
    <row r="5057" ht="42" customHeight="1"/>
    <row r="5058" ht="42" customHeight="1"/>
    <row r="5059" ht="42" customHeight="1"/>
    <row r="5060" ht="42" customHeight="1"/>
    <row r="5061" ht="42" customHeight="1"/>
    <row r="5062" ht="42" customHeight="1"/>
    <row r="5063" ht="42" customHeight="1"/>
    <row r="5064" ht="42" customHeight="1"/>
    <row r="5065" ht="42" customHeight="1"/>
    <row r="5066" ht="42" customHeight="1"/>
    <row r="5067" ht="42" customHeight="1"/>
    <row r="5068" ht="42" customHeight="1"/>
    <row r="5069" ht="42" customHeight="1"/>
    <row r="5070" ht="42" customHeight="1"/>
    <row r="5071" ht="42" customHeight="1"/>
    <row r="5072" ht="42" customHeight="1"/>
    <row r="5073" ht="42" customHeight="1"/>
    <row r="5074" ht="42" customHeight="1"/>
    <row r="5075" ht="42" customHeight="1"/>
    <row r="5076" ht="42" customHeight="1"/>
    <row r="5077" ht="42" customHeight="1"/>
    <row r="5078" ht="42" customHeight="1"/>
    <row r="5079" ht="42" customHeight="1"/>
    <row r="5080" ht="42" customHeight="1"/>
    <row r="5081" ht="42" customHeight="1"/>
    <row r="5082" ht="42" customHeight="1"/>
    <row r="5083" ht="42" customHeight="1"/>
    <row r="5084" ht="42" customHeight="1"/>
    <row r="5085" ht="42" customHeight="1"/>
    <row r="5086" ht="42" customHeight="1"/>
    <row r="5087" ht="42" customHeight="1"/>
    <row r="5088" ht="42" customHeight="1"/>
    <row r="5089" ht="42" customHeight="1"/>
    <row r="5090" ht="42" customHeight="1"/>
    <row r="5091" ht="42" customHeight="1"/>
    <row r="5092" ht="42" customHeight="1"/>
    <row r="5093" ht="42" customHeight="1"/>
    <row r="5094" ht="42" customHeight="1"/>
    <row r="5095" ht="42" customHeight="1"/>
    <row r="5096" ht="42" customHeight="1"/>
    <row r="5097" ht="42" customHeight="1"/>
    <row r="5098" ht="42" customHeight="1"/>
    <row r="5099" ht="42" customHeight="1"/>
    <row r="5100" ht="42" customHeight="1"/>
    <row r="5101" ht="42" customHeight="1"/>
    <row r="5102" ht="42" customHeight="1"/>
    <row r="5103" ht="42" customHeight="1"/>
    <row r="5104" ht="42" customHeight="1"/>
    <row r="5105" ht="42" customHeight="1"/>
    <row r="5106" ht="42" customHeight="1"/>
    <row r="5107" ht="42" customHeight="1"/>
    <row r="5108" ht="42" customHeight="1"/>
    <row r="5109" ht="42" customHeight="1"/>
    <row r="5110" ht="42" customHeight="1"/>
    <row r="5111" ht="42" customHeight="1"/>
    <row r="5112" ht="42" customHeight="1"/>
    <row r="5113" ht="42" customHeight="1"/>
    <row r="5114" ht="42" customHeight="1"/>
    <row r="5115" ht="42" customHeight="1"/>
    <row r="5116" ht="42" customHeight="1"/>
    <row r="5117" ht="42" customHeight="1"/>
    <row r="5118" ht="42" customHeight="1"/>
    <row r="5119" ht="42" customHeight="1"/>
    <row r="5120" ht="42" customHeight="1"/>
    <row r="5121" ht="42" customHeight="1"/>
    <row r="5122" ht="42" customHeight="1"/>
    <row r="5123" ht="42" customHeight="1"/>
    <row r="5124" ht="42" customHeight="1"/>
    <row r="5125" ht="42" customHeight="1"/>
    <row r="5126" ht="42" customHeight="1"/>
    <row r="5127" ht="42" customHeight="1"/>
    <row r="5128" ht="42" customHeight="1"/>
    <row r="5129" ht="42" customHeight="1"/>
    <row r="5130" ht="42" customHeight="1"/>
    <row r="5131" ht="42" customHeight="1"/>
    <row r="5132" ht="42" customHeight="1"/>
    <row r="5133" ht="42" customHeight="1"/>
    <row r="5134" ht="42" customHeight="1"/>
    <row r="5135" ht="42" customHeight="1"/>
    <row r="5136" ht="42" customHeight="1"/>
    <row r="5137" ht="42" customHeight="1"/>
    <row r="5138" ht="42" customHeight="1"/>
    <row r="5139" ht="42" customHeight="1"/>
    <row r="5140" ht="42" customHeight="1"/>
    <row r="5141" ht="42" customHeight="1"/>
    <row r="5142" ht="42" customHeight="1"/>
    <row r="5143" ht="42" customHeight="1"/>
    <row r="5144" ht="42" customHeight="1"/>
    <row r="5145" ht="42" customHeight="1"/>
    <row r="5146" ht="42" customHeight="1"/>
    <row r="5147" ht="42" customHeight="1"/>
    <row r="5148" ht="42" customHeight="1"/>
    <row r="5149" ht="42" customHeight="1"/>
    <row r="5150" ht="42" customHeight="1"/>
    <row r="5151" ht="42" customHeight="1"/>
    <row r="5152" ht="42" customHeight="1"/>
    <row r="5153" ht="42" customHeight="1"/>
    <row r="5154" ht="42" customHeight="1"/>
    <row r="5155" ht="42" customHeight="1"/>
    <row r="5156" ht="42" customHeight="1"/>
    <row r="5157" ht="42" customHeight="1"/>
    <row r="5158" ht="42" customHeight="1"/>
    <row r="5159" ht="42" customHeight="1"/>
    <row r="5160" ht="42" customHeight="1"/>
    <row r="5161" ht="42" customHeight="1"/>
    <row r="5162" ht="42" customHeight="1"/>
    <row r="5163" ht="42" customHeight="1"/>
    <row r="5164" ht="42" customHeight="1"/>
    <row r="5165" ht="42" customHeight="1"/>
    <row r="5166" ht="42" customHeight="1"/>
    <row r="5167" ht="42" customHeight="1"/>
    <row r="5168" ht="42" customHeight="1"/>
    <row r="5169" ht="42" customHeight="1"/>
    <row r="5170" ht="42" customHeight="1"/>
    <row r="5171" ht="42" customHeight="1"/>
    <row r="5172" ht="42" customHeight="1"/>
    <row r="5173" ht="42" customHeight="1"/>
    <row r="5174" ht="42" customHeight="1"/>
    <row r="5175" ht="42" customHeight="1"/>
    <row r="5176" ht="42" customHeight="1"/>
    <row r="5177" ht="42" customHeight="1"/>
    <row r="5178" ht="42" customHeight="1"/>
    <row r="5179" ht="42" customHeight="1"/>
    <row r="5180" ht="42" customHeight="1"/>
    <row r="5181" ht="42" customHeight="1"/>
    <row r="5182" ht="42" customHeight="1"/>
    <row r="5183" ht="42" customHeight="1"/>
    <row r="5184" ht="42" customHeight="1"/>
    <row r="5185" ht="42" customHeight="1"/>
    <row r="5186" ht="42" customHeight="1"/>
    <row r="5187" ht="42" customHeight="1"/>
    <row r="5188" ht="42" customHeight="1"/>
    <row r="5189" ht="42" customHeight="1"/>
    <row r="5190" ht="42" customHeight="1"/>
    <row r="5191" ht="42" customHeight="1"/>
    <row r="5192" ht="42" customHeight="1"/>
    <row r="5193" ht="42" customHeight="1"/>
    <row r="5194" ht="42" customHeight="1"/>
    <row r="5195" ht="42" customHeight="1"/>
    <row r="5196" ht="42" customHeight="1"/>
    <row r="5197" ht="42" customHeight="1"/>
    <row r="5198" ht="42" customHeight="1"/>
    <row r="5199" ht="42" customHeight="1"/>
    <row r="5200" ht="42" customHeight="1"/>
    <row r="5201" ht="42" customHeight="1"/>
    <row r="5202" ht="42" customHeight="1"/>
    <row r="5203" ht="42" customHeight="1"/>
    <row r="5204" ht="42" customHeight="1"/>
    <row r="5205" ht="42" customHeight="1"/>
    <row r="5206" ht="42" customHeight="1"/>
    <row r="5207" ht="42" customHeight="1"/>
    <row r="5208" ht="42" customHeight="1"/>
    <row r="5209" ht="42" customHeight="1"/>
    <row r="5210" ht="42" customHeight="1"/>
    <row r="5211" ht="42" customHeight="1"/>
    <row r="5212" ht="42" customHeight="1"/>
    <row r="5213" ht="42" customHeight="1"/>
    <row r="5214" ht="42" customHeight="1"/>
    <row r="5215" ht="42" customHeight="1"/>
    <row r="5216" ht="42" customHeight="1"/>
    <row r="5217" ht="42" customHeight="1"/>
    <row r="5218" ht="42" customHeight="1"/>
    <row r="5219" ht="42" customHeight="1"/>
    <row r="5220" ht="42" customHeight="1"/>
    <row r="5221" ht="42" customHeight="1"/>
    <row r="5222" ht="42" customHeight="1"/>
    <row r="5223" ht="42" customHeight="1"/>
    <row r="5224" ht="42" customHeight="1"/>
    <row r="5225" ht="42" customHeight="1"/>
    <row r="5226" ht="42" customHeight="1"/>
    <row r="5227" ht="42" customHeight="1"/>
    <row r="5228" ht="42" customHeight="1"/>
    <row r="5229" ht="42" customHeight="1"/>
    <row r="5230" ht="42" customHeight="1"/>
    <row r="5231" ht="42" customHeight="1"/>
    <row r="5232" ht="42" customHeight="1"/>
    <row r="5233" ht="42" customHeight="1"/>
    <row r="5234" ht="42" customHeight="1"/>
    <row r="5235" ht="42" customHeight="1"/>
    <row r="5236" ht="42" customHeight="1"/>
    <row r="5237" ht="42" customHeight="1"/>
    <row r="5238" ht="42" customHeight="1"/>
    <row r="5239" ht="42" customHeight="1"/>
    <row r="5240" ht="42" customHeight="1"/>
    <row r="5241" ht="42" customHeight="1"/>
    <row r="5242" ht="42" customHeight="1"/>
    <row r="5243" ht="42" customHeight="1"/>
    <row r="5244" ht="42" customHeight="1"/>
    <row r="5245" ht="42" customHeight="1"/>
    <row r="5246" ht="42" customHeight="1"/>
    <row r="5247" ht="42" customHeight="1"/>
    <row r="5248" ht="42" customHeight="1"/>
    <row r="5249" ht="42" customHeight="1"/>
    <row r="5250" ht="42" customHeight="1"/>
    <row r="5251" ht="42" customHeight="1"/>
    <row r="5252" ht="42" customHeight="1"/>
    <row r="5253" ht="42" customHeight="1"/>
    <row r="5254" ht="42" customHeight="1"/>
    <row r="5255" ht="42" customHeight="1"/>
    <row r="5256" ht="42" customHeight="1"/>
    <row r="5257" ht="42" customHeight="1"/>
    <row r="5258" ht="42" customHeight="1"/>
    <row r="5259" ht="42" customHeight="1"/>
    <row r="5260" ht="42" customHeight="1"/>
    <row r="5261" ht="42" customHeight="1"/>
    <row r="5262" ht="42" customHeight="1"/>
    <row r="5263" ht="42" customHeight="1"/>
    <row r="5264" ht="42" customHeight="1"/>
    <row r="5265" ht="42" customHeight="1"/>
    <row r="5266" ht="42" customHeight="1"/>
    <row r="5267" ht="42" customHeight="1"/>
    <row r="5268" ht="42" customHeight="1"/>
    <row r="5269" ht="42" customHeight="1"/>
    <row r="5270" ht="42" customHeight="1"/>
    <row r="5271" ht="42" customHeight="1"/>
    <row r="5272" ht="42" customHeight="1"/>
    <row r="5273" ht="42" customHeight="1"/>
    <row r="5274" ht="42" customHeight="1"/>
    <row r="5275" ht="42" customHeight="1"/>
    <row r="5276" ht="42" customHeight="1"/>
    <row r="5277" ht="42" customHeight="1"/>
    <row r="5278" ht="42" customHeight="1"/>
    <row r="5279" ht="42" customHeight="1"/>
    <row r="5280" ht="42" customHeight="1"/>
    <row r="5281" ht="42" customHeight="1"/>
    <row r="5282" ht="42" customHeight="1"/>
    <row r="5283" ht="42" customHeight="1"/>
    <row r="5284" ht="42" customHeight="1"/>
    <row r="5285" ht="42" customHeight="1"/>
    <row r="5286" ht="42" customHeight="1"/>
    <row r="5287" ht="42" customHeight="1"/>
    <row r="5288" ht="42" customHeight="1"/>
    <row r="5289" ht="42" customHeight="1"/>
    <row r="5290" ht="42" customHeight="1"/>
    <row r="5291" ht="42" customHeight="1"/>
    <row r="5292" ht="42" customHeight="1"/>
    <row r="5293" ht="42" customHeight="1"/>
    <row r="5294" ht="42" customHeight="1"/>
    <row r="5295" ht="42" customHeight="1"/>
    <row r="5296" ht="42" customHeight="1"/>
    <row r="5297" ht="42" customHeight="1"/>
    <row r="5298" ht="42" customHeight="1"/>
    <row r="5299" ht="42" customHeight="1"/>
    <row r="5300" ht="42" customHeight="1"/>
    <row r="5301" ht="42" customHeight="1"/>
    <row r="5302" ht="42" customHeight="1"/>
    <row r="5303" ht="42" customHeight="1"/>
    <row r="5304" ht="42" customHeight="1"/>
    <row r="5305" ht="42" customHeight="1"/>
    <row r="5306" ht="42" customHeight="1"/>
    <row r="5307" ht="42" customHeight="1"/>
    <row r="5308" ht="42" customHeight="1"/>
    <row r="5309" ht="42" customHeight="1"/>
    <row r="5310" ht="42" customHeight="1"/>
    <row r="5311" ht="42" customHeight="1"/>
    <row r="5312" ht="42" customHeight="1"/>
    <row r="5313" ht="42" customHeight="1"/>
    <row r="5314" ht="42" customHeight="1"/>
    <row r="5315" ht="42" customHeight="1"/>
    <row r="5316" ht="42" customHeight="1"/>
    <row r="5317" ht="42" customHeight="1"/>
    <row r="5318" ht="42" customHeight="1"/>
    <row r="5319" ht="42" customHeight="1"/>
    <row r="5320" ht="42" customHeight="1"/>
    <row r="5321" ht="42" customHeight="1"/>
    <row r="5322" ht="42" customHeight="1"/>
    <row r="5323" ht="42" customHeight="1"/>
    <row r="5324" ht="42" customHeight="1"/>
    <row r="5325" ht="42" customHeight="1"/>
    <row r="5326" ht="42" customHeight="1"/>
    <row r="5327" ht="42" customHeight="1"/>
    <row r="5328" ht="42" customHeight="1"/>
    <row r="5329" ht="42" customHeight="1"/>
    <row r="5330" ht="42" customHeight="1"/>
    <row r="5331" ht="42" customHeight="1"/>
    <row r="5332" ht="42" customHeight="1"/>
    <row r="5333" ht="42" customHeight="1"/>
    <row r="5334" ht="42" customHeight="1"/>
    <row r="5335" ht="42" customHeight="1"/>
    <row r="5336" ht="42" customHeight="1"/>
    <row r="5337" ht="42" customHeight="1"/>
    <row r="5338" ht="42" customHeight="1"/>
    <row r="5339" ht="42" customHeight="1"/>
    <row r="5340" ht="42" customHeight="1"/>
    <row r="5341" ht="42" customHeight="1"/>
    <row r="5342" ht="42" customHeight="1"/>
    <row r="5343" ht="42" customHeight="1"/>
    <row r="5344" ht="42" customHeight="1"/>
    <row r="5345" ht="42" customHeight="1"/>
    <row r="5346" ht="42" customHeight="1"/>
    <row r="5347" ht="42" customHeight="1"/>
    <row r="5348" ht="42" customHeight="1"/>
    <row r="5349" ht="42" customHeight="1"/>
    <row r="5350" ht="42" customHeight="1"/>
    <row r="5351" ht="42" customHeight="1"/>
    <row r="5352" ht="42" customHeight="1"/>
    <row r="5353" ht="42" customHeight="1"/>
    <row r="5354" ht="42" customHeight="1"/>
    <row r="5355" ht="42" customHeight="1"/>
    <row r="5356" ht="42" customHeight="1"/>
    <row r="5357" ht="42" customHeight="1"/>
    <row r="5358" ht="42" customHeight="1"/>
    <row r="5359" ht="42" customHeight="1"/>
    <row r="5360" ht="42" customHeight="1"/>
    <row r="5361" ht="42" customHeight="1"/>
    <row r="5362" ht="42" customHeight="1"/>
    <row r="5363" ht="42" customHeight="1"/>
    <row r="5364" ht="42" customHeight="1"/>
    <row r="5365" ht="42" customHeight="1"/>
    <row r="5366" ht="42" customHeight="1"/>
    <row r="5367" ht="42" customHeight="1"/>
    <row r="5368" ht="42" customHeight="1"/>
    <row r="5369" ht="42" customHeight="1"/>
    <row r="5370" ht="42" customHeight="1"/>
    <row r="5371" ht="42" customHeight="1"/>
    <row r="5372" ht="42" customHeight="1"/>
    <row r="5373" ht="42" customHeight="1"/>
    <row r="5374" ht="42" customHeight="1"/>
    <row r="5375" ht="42" customHeight="1"/>
    <row r="5376" ht="42" customHeight="1"/>
    <row r="5377" ht="42" customHeight="1"/>
    <row r="5378" ht="42" customHeight="1"/>
    <row r="5379" ht="42" customHeight="1"/>
    <row r="5380" ht="42" customHeight="1"/>
    <row r="5381" ht="42" customHeight="1"/>
    <row r="5382" ht="42" customHeight="1"/>
    <row r="5383" ht="42" customHeight="1"/>
    <row r="5384" ht="42" customHeight="1"/>
    <row r="5385" ht="42" customHeight="1"/>
    <row r="5386" ht="42" customHeight="1"/>
    <row r="5387" ht="42" customHeight="1"/>
    <row r="5388" ht="42" customHeight="1"/>
    <row r="5389" ht="42" customHeight="1"/>
    <row r="5390" ht="42" customHeight="1"/>
    <row r="5391" ht="42" customHeight="1"/>
    <row r="5392" ht="42" customHeight="1"/>
    <row r="5393" ht="42" customHeight="1"/>
    <row r="5394" ht="42" customHeight="1"/>
    <row r="5395" ht="42" customHeight="1"/>
    <row r="5396" ht="42" customHeight="1"/>
    <row r="5397" ht="42" customHeight="1"/>
    <row r="5398" ht="42" customHeight="1"/>
    <row r="5399" ht="42" customHeight="1"/>
    <row r="5400" ht="42" customHeight="1"/>
    <row r="5401" ht="42" customHeight="1"/>
    <row r="5402" ht="42" customHeight="1"/>
    <row r="5403" ht="42" customHeight="1"/>
    <row r="5404" ht="42" customHeight="1"/>
    <row r="5405" ht="42" customHeight="1"/>
    <row r="5406" ht="42" customHeight="1"/>
    <row r="5407" ht="42" customHeight="1"/>
    <row r="5408" ht="42" customHeight="1"/>
    <row r="5409" ht="42" customHeight="1"/>
    <row r="5410" ht="42" customHeight="1"/>
    <row r="5411" ht="42" customHeight="1"/>
    <row r="5412" ht="42" customHeight="1"/>
    <row r="5413" ht="42" customHeight="1"/>
    <row r="5414" ht="42" customHeight="1"/>
    <row r="5415" ht="42" customHeight="1"/>
    <row r="5416" ht="42" customHeight="1"/>
    <row r="5417" ht="42" customHeight="1"/>
    <row r="5418" ht="42" customHeight="1"/>
    <row r="5419" ht="42" customHeight="1"/>
    <row r="5420" ht="42" customHeight="1"/>
    <row r="5421" ht="42" customHeight="1"/>
    <row r="5422" ht="42" customHeight="1"/>
    <row r="5423" ht="42" customHeight="1"/>
    <row r="5424" ht="42" customHeight="1"/>
    <row r="5425" ht="42" customHeight="1"/>
    <row r="5426" ht="42" customHeight="1"/>
    <row r="5427" ht="42" customHeight="1"/>
    <row r="5428" ht="42" customHeight="1"/>
    <row r="5429" ht="42" customHeight="1"/>
    <row r="5430" ht="42" customHeight="1"/>
    <row r="5431" ht="42" customHeight="1"/>
    <row r="5432" ht="42" customHeight="1"/>
    <row r="5433" ht="42" customHeight="1"/>
    <row r="5434" ht="42" customHeight="1"/>
    <row r="5435" ht="42" customHeight="1"/>
    <row r="5436" ht="42" customHeight="1"/>
    <row r="5437" ht="42" customHeight="1"/>
    <row r="5438" ht="42" customHeight="1"/>
    <row r="5439" ht="42" customHeight="1"/>
    <row r="5440" ht="42" customHeight="1"/>
    <row r="5441" ht="42" customHeight="1"/>
    <row r="5442" ht="42" customHeight="1"/>
    <row r="5443" ht="42" customHeight="1"/>
    <row r="5444" ht="42" customHeight="1"/>
    <row r="5445" ht="42" customHeight="1"/>
    <row r="5446" ht="42" customHeight="1"/>
    <row r="5447" ht="42" customHeight="1"/>
    <row r="5448" ht="42" customHeight="1"/>
    <row r="5449" ht="42" customHeight="1"/>
    <row r="5450" ht="42" customHeight="1"/>
    <row r="5451" ht="42" customHeight="1"/>
    <row r="5452" ht="42" customHeight="1"/>
    <row r="5453" ht="42" customHeight="1"/>
    <row r="5454" ht="42" customHeight="1"/>
    <row r="5455" ht="42" customHeight="1"/>
    <row r="5456" ht="42" customHeight="1"/>
    <row r="5457" ht="42" customHeight="1"/>
    <row r="5458" ht="42" customHeight="1"/>
    <row r="5459" ht="42" customHeight="1"/>
    <row r="5460" ht="42" customHeight="1"/>
    <row r="5461" ht="42" customHeight="1"/>
    <row r="5462" ht="42" customHeight="1"/>
    <row r="5463" ht="42" customHeight="1"/>
    <row r="5464" ht="42" customHeight="1"/>
    <row r="5465" ht="42" customHeight="1"/>
    <row r="5466" ht="42" customHeight="1"/>
    <row r="5467" ht="42" customHeight="1"/>
    <row r="5468" ht="42" customHeight="1"/>
    <row r="5469" ht="42" customHeight="1"/>
    <row r="5470" ht="42" customHeight="1"/>
    <row r="5471" ht="42" customHeight="1"/>
    <row r="5472" ht="42" customHeight="1"/>
    <row r="5473" ht="42" customHeight="1"/>
    <row r="5474" ht="42" customHeight="1"/>
    <row r="5475" ht="42" customHeight="1"/>
    <row r="5476" ht="42" customHeight="1"/>
    <row r="5477" ht="42" customHeight="1"/>
    <row r="5478" ht="42" customHeight="1"/>
    <row r="5479" ht="42" customHeight="1"/>
    <row r="5480" ht="42" customHeight="1"/>
    <row r="5481" ht="42" customHeight="1"/>
    <row r="5482" ht="42" customHeight="1"/>
    <row r="5483" ht="42" customHeight="1"/>
    <row r="5484" ht="42" customHeight="1"/>
    <row r="5485" ht="42" customHeight="1"/>
    <row r="5486" ht="42" customHeight="1"/>
    <row r="5487" ht="42" customHeight="1"/>
    <row r="5488" ht="42" customHeight="1"/>
    <row r="5489" ht="42" customHeight="1"/>
    <row r="5490" ht="42" customHeight="1"/>
    <row r="5491" ht="42" customHeight="1"/>
    <row r="5492" ht="42" customHeight="1"/>
    <row r="5493" ht="42" customHeight="1"/>
    <row r="5494" ht="42" customHeight="1"/>
    <row r="5495" ht="42" customHeight="1"/>
    <row r="5496" ht="42" customHeight="1"/>
    <row r="5497" ht="42" customHeight="1"/>
    <row r="5498" ht="42" customHeight="1"/>
    <row r="5499" ht="42" customHeight="1"/>
    <row r="5500" ht="42" customHeight="1"/>
    <row r="5501" ht="42" customHeight="1"/>
    <row r="5502" ht="42" customHeight="1"/>
    <row r="5503" ht="42" customHeight="1"/>
    <row r="5504" ht="42" customHeight="1"/>
    <row r="5505" ht="42" customHeight="1"/>
    <row r="5506" ht="42" customHeight="1"/>
    <row r="5507" ht="42" customHeight="1"/>
    <row r="5508" ht="42" customHeight="1"/>
    <row r="5509" ht="42" customHeight="1"/>
    <row r="5510" ht="42" customHeight="1"/>
    <row r="5511" ht="42" customHeight="1"/>
    <row r="5512" ht="42" customHeight="1"/>
    <row r="5513" ht="42" customHeight="1"/>
    <row r="5514" ht="42" customHeight="1"/>
    <row r="5515" ht="42" customHeight="1"/>
    <row r="5516" ht="42" customHeight="1"/>
    <row r="5517" ht="42" customHeight="1"/>
    <row r="5518" ht="42" customHeight="1"/>
    <row r="5519" ht="42" customHeight="1"/>
    <row r="5520" ht="42" customHeight="1"/>
    <row r="5521" ht="42" customHeight="1"/>
    <row r="5522" ht="42" customHeight="1"/>
    <row r="5523" ht="42" customHeight="1"/>
    <row r="5524" ht="42" customHeight="1"/>
    <row r="5525" ht="42" customHeight="1"/>
    <row r="5526" ht="42" customHeight="1"/>
    <row r="5527" ht="42" customHeight="1"/>
    <row r="5528" ht="42" customHeight="1"/>
    <row r="5529" ht="42" customHeight="1"/>
    <row r="5530" ht="42" customHeight="1"/>
    <row r="5531" ht="42" customHeight="1"/>
    <row r="5532" ht="42" customHeight="1"/>
    <row r="5533" ht="42" customHeight="1"/>
    <row r="5534" ht="42" customHeight="1"/>
    <row r="5535" ht="42" customHeight="1"/>
    <row r="5536" ht="42" customHeight="1"/>
    <row r="5537" ht="42" customHeight="1"/>
    <row r="5538" ht="42" customHeight="1"/>
    <row r="5539" ht="42" customHeight="1"/>
    <row r="5540" ht="42" customHeight="1"/>
    <row r="5541" ht="42" customHeight="1"/>
    <row r="5542" ht="42" customHeight="1"/>
    <row r="5543" ht="42" customHeight="1"/>
    <row r="5544" ht="42" customHeight="1"/>
    <row r="5545" ht="42" customHeight="1"/>
    <row r="5546" ht="42" customHeight="1"/>
    <row r="5547" ht="42" customHeight="1"/>
    <row r="5548" ht="42" customHeight="1"/>
    <row r="5549" ht="42" customHeight="1"/>
    <row r="5550" ht="42" customHeight="1"/>
    <row r="5551" ht="42" customHeight="1"/>
    <row r="5552" ht="42" customHeight="1"/>
    <row r="5553" ht="42" customHeight="1"/>
    <row r="5554" ht="42" customHeight="1"/>
    <row r="5555" ht="42" customHeight="1"/>
    <row r="5556" ht="42" customHeight="1"/>
    <row r="5557" ht="42" customHeight="1"/>
    <row r="5558" ht="42" customHeight="1"/>
    <row r="5559" ht="42" customHeight="1"/>
    <row r="5560" ht="42" customHeight="1"/>
    <row r="5561" ht="42" customHeight="1"/>
    <row r="5562" ht="42" customHeight="1"/>
    <row r="5563" ht="42" customHeight="1"/>
    <row r="5564" ht="42" customHeight="1"/>
    <row r="5565" ht="42" customHeight="1"/>
    <row r="5566" ht="42" customHeight="1"/>
    <row r="5567" ht="42" customHeight="1"/>
    <row r="5568" ht="42" customHeight="1"/>
    <row r="5569" ht="42" customHeight="1"/>
    <row r="5570" ht="42" customHeight="1"/>
    <row r="5571" ht="42" customHeight="1"/>
    <row r="5572" ht="42" customHeight="1"/>
    <row r="5573" ht="42" customHeight="1"/>
    <row r="5574" ht="42" customHeight="1"/>
    <row r="5575" ht="42" customHeight="1"/>
    <row r="5576" ht="42" customHeight="1"/>
    <row r="5577" ht="42" customHeight="1"/>
    <row r="5578" ht="42" customHeight="1"/>
    <row r="5579" ht="42" customHeight="1"/>
    <row r="5580" ht="42" customHeight="1"/>
    <row r="5581" ht="42" customHeight="1"/>
    <row r="5582" ht="42" customHeight="1"/>
    <row r="5583" ht="42" customHeight="1"/>
    <row r="5584" ht="42" customHeight="1"/>
    <row r="5585" ht="42" customHeight="1"/>
    <row r="5586" ht="42" customHeight="1"/>
    <row r="5587" ht="42" customHeight="1"/>
    <row r="5588" ht="42" customHeight="1"/>
    <row r="5589" ht="42" customHeight="1"/>
    <row r="5590" ht="42" customHeight="1"/>
    <row r="5591" ht="42" customHeight="1"/>
    <row r="5592" ht="42" customHeight="1"/>
    <row r="5593" ht="42" customHeight="1"/>
    <row r="5594" ht="42" customHeight="1"/>
    <row r="5595" ht="42" customHeight="1"/>
    <row r="5596" ht="42" customHeight="1"/>
    <row r="5597" ht="42" customHeight="1"/>
    <row r="5598" ht="42" customHeight="1"/>
    <row r="5599" ht="42" customHeight="1"/>
    <row r="5600" ht="42" customHeight="1"/>
    <row r="5601" ht="42" customHeight="1"/>
    <row r="5602" ht="42" customHeight="1"/>
    <row r="5603" ht="42" customHeight="1"/>
    <row r="5604" ht="42" customHeight="1"/>
    <row r="5605" ht="42" customHeight="1"/>
    <row r="5606" ht="42" customHeight="1"/>
    <row r="5607" ht="42" customHeight="1"/>
    <row r="5608" ht="42" customHeight="1"/>
    <row r="5609" ht="42" customHeight="1"/>
    <row r="5610" ht="42" customHeight="1"/>
    <row r="5611" ht="42" customHeight="1"/>
    <row r="5612" ht="42" customHeight="1"/>
    <row r="5613" ht="42" customHeight="1"/>
    <row r="5614" ht="42" customHeight="1"/>
    <row r="5615" ht="42" customHeight="1"/>
    <row r="5616" ht="42" customHeight="1"/>
    <row r="5617" ht="42" customHeight="1"/>
    <row r="5618" ht="42" customHeight="1"/>
    <row r="5619" ht="42" customHeight="1"/>
    <row r="5620" ht="42" customHeight="1"/>
    <row r="5621" ht="42" customHeight="1"/>
    <row r="5622" ht="42" customHeight="1"/>
    <row r="5623" ht="42" customHeight="1"/>
    <row r="5624" ht="42" customHeight="1"/>
    <row r="5625" ht="42" customHeight="1"/>
    <row r="5626" ht="42" customHeight="1"/>
    <row r="5627" ht="42" customHeight="1"/>
    <row r="5628" ht="42" customHeight="1"/>
    <row r="5629" ht="42" customHeight="1"/>
    <row r="5630" ht="42" customHeight="1"/>
    <row r="5631" ht="42" customHeight="1"/>
    <row r="5632" ht="42" customHeight="1"/>
    <row r="5633" ht="42" customHeight="1"/>
    <row r="5634" ht="42" customHeight="1"/>
    <row r="5635" ht="42" customHeight="1"/>
    <row r="5636" ht="42" customHeight="1"/>
    <row r="5637" ht="42" customHeight="1"/>
    <row r="5638" ht="42" customHeight="1"/>
    <row r="5639" ht="42" customHeight="1"/>
    <row r="5640" ht="42" customHeight="1"/>
    <row r="5641" ht="42" customHeight="1"/>
    <row r="5642" ht="42" customHeight="1"/>
    <row r="5643" ht="42" customHeight="1"/>
    <row r="5644" ht="42" customHeight="1"/>
    <row r="5645" ht="42" customHeight="1"/>
    <row r="5646" ht="42" customHeight="1"/>
    <row r="5647" ht="42" customHeight="1"/>
    <row r="5648" ht="42" customHeight="1"/>
    <row r="5649" ht="42" customHeight="1"/>
    <row r="5650" ht="42" customHeight="1"/>
    <row r="5651" ht="42" customHeight="1"/>
    <row r="5652" ht="42" customHeight="1"/>
    <row r="5653" ht="42" customHeight="1"/>
    <row r="5654" ht="42" customHeight="1"/>
    <row r="5655" ht="42" customHeight="1"/>
    <row r="5656" ht="42" customHeight="1"/>
    <row r="5657" ht="42" customHeight="1"/>
    <row r="5658" ht="42" customHeight="1"/>
    <row r="5659" ht="42" customHeight="1"/>
    <row r="5660" ht="42" customHeight="1"/>
    <row r="5661" ht="42" customHeight="1"/>
    <row r="5662" ht="42" customHeight="1"/>
    <row r="5663" ht="42" customHeight="1"/>
    <row r="5664" ht="42" customHeight="1"/>
    <row r="5665" ht="42" customHeight="1"/>
    <row r="5666" ht="42" customHeight="1"/>
    <row r="5667" ht="42" customHeight="1"/>
    <row r="5668" ht="42" customHeight="1"/>
    <row r="5669" ht="42" customHeight="1"/>
    <row r="5670" ht="42" customHeight="1"/>
    <row r="5671" ht="42" customHeight="1"/>
    <row r="5672" ht="42" customHeight="1"/>
    <row r="5673" ht="42" customHeight="1"/>
    <row r="5674" ht="42" customHeight="1"/>
    <row r="5675" ht="42" customHeight="1"/>
    <row r="5676" ht="42" customHeight="1"/>
    <row r="5677" ht="42" customHeight="1"/>
    <row r="5678" ht="42" customHeight="1"/>
    <row r="5679" ht="42" customHeight="1"/>
    <row r="5680" ht="42" customHeight="1"/>
    <row r="5681" ht="42" customHeight="1"/>
    <row r="5682" ht="42" customHeight="1"/>
    <row r="5683" ht="42" customHeight="1"/>
    <row r="5684" ht="42" customHeight="1"/>
    <row r="5685" ht="42" customHeight="1"/>
    <row r="5686" ht="42" customHeight="1"/>
    <row r="5687" ht="42" customHeight="1"/>
    <row r="5688" ht="42" customHeight="1"/>
    <row r="5689" ht="42" customHeight="1"/>
    <row r="5690" ht="42" customHeight="1"/>
    <row r="5691" ht="42" customHeight="1"/>
    <row r="5692" ht="42" customHeight="1"/>
    <row r="5693" ht="42" customHeight="1"/>
    <row r="5694" ht="42" customHeight="1"/>
    <row r="5695" ht="42" customHeight="1"/>
    <row r="5696" ht="42" customHeight="1"/>
    <row r="5697" ht="42" customHeight="1"/>
    <row r="5698" ht="42" customHeight="1"/>
    <row r="5699" ht="42" customHeight="1"/>
    <row r="5700" ht="42" customHeight="1"/>
    <row r="5701" ht="42" customHeight="1"/>
    <row r="5702" ht="42" customHeight="1"/>
    <row r="5703" ht="42" customHeight="1"/>
    <row r="5704" ht="42" customHeight="1"/>
    <row r="5705" ht="42" customHeight="1"/>
    <row r="5706" ht="42" customHeight="1"/>
    <row r="5707" ht="42" customHeight="1"/>
    <row r="5708" ht="42" customHeight="1"/>
    <row r="5709" ht="42" customHeight="1"/>
    <row r="5710" ht="42" customHeight="1"/>
    <row r="5711" ht="42" customHeight="1"/>
    <row r="5712" ht="42" customHeight="1"/>
    <row r="5713" ht="42" customHeight="1"/>
    <row r="5714" ht="42" customHeight="1"/>
    <row r="5715" ht="42" customHeight="1"/>
    <row r="5716" ht="42" customHeight="1"/>
    <row r="5717" ht="42" customHeight="1"/>
    <row r="5718" ht="42" customHeight="1"/>
    <row r="5719" ht="42" customHeight="1"/>
    <row r="5720" ht="42" customHeight="1"/>
    <row r="5721" ht="42" customHeight="1"/>
    <row r="5722" ht="42" customHeight="1"/>
    <row r="5723" ht="42" customHeight="1"/>
    <row r="5724" ht="42" customHeight="1"/>
    <row r="5725" ht="42" customHeight="1"/>
    <row r="5726" ht="42" customHeight="1"/>
    <row r="5727" ht="42" customHeight="1"/>
    <row r="5728" ht="42" customHeight="1"/>
    <row r="5729" ht="42" customHeight="1"/>
    <row r="5730" ht="42" customHeight="1"/>
    <row r="5731" ht="42" customHeight="1"/>
    <row r="5732" ht="42" customHeight="1"/>
    <row r="5733" ht="42" customHeight="1"/>
    <row r="5734" ht="42" customHeight="1"/>
    <row r="5735" ht="42" customHeight="1"/>
    <row r="5736" ht="42" customHeight="1"/>
    <row r="5737" ht="42" customHeight="1"/>
    <row r="5738" ht="42" customHeight="1"/>
    <row r="5739" ht="42" customHeight="1"/>
    <row r="5740" ht="42" customHeight="1"/>
    <row r="5741" ht="42" customHeight="1"/>
    <row r="5742" ht="42" customHeight="1"/>
    <row r="5743" ht="42" customHeight="1"/>
    <row r="5744" ht="42" customHeight="1"/>
    <row r="5745" ht="42" customHeight="1"/>
    <row r="5746" ht="42" customHeight="1"/>
    <row r="5747" ht="42" customHeight="1"/>
    <row r="5748" ht="42" customHeight="1"/>
    <row r="5749" ht="42" customHeight="1"/>
    <row r="5750" ht="42" customHeight="1"/>
    <row r="5751" ht="42" customHeight="1"/>
    <row r="5752" ht="42" customHeight="1"/>
    <row r="5753" ht="42" customHeight="1"/>
    <row r="5754" ht="42" customHeight="1"/>
    <row r="5755" ht="42" customHeight="1"/>
    <row r="5756" ht="42" customHeight="1"/>
    <row r="5757" ht="42" customHeight="1"/>
    <row r="5758" ht="42" customHeight="1"/>
    <row r="5759" ht="42" customHeight="1"/>
    <row r="5760" ht="42" customHeight="1"/>
    <row r="5761" ht="42" customHeight="1"/>
    <row r="5762" ht="42" customHeight="1"/>
    <row r="5763" ht="42" customHeight="1"/>
    <row r="5764" ht="42" customHeight="1"/>
    <row r="5765" ht="42" customHeight="1"/>
    <row r="5766" ht="42" customHeight="1"/>
    <row r="5767" ht="42" customHeight="1"/>
    <row r="5768" ht="42" customHeight="1"/>
    <row r="5769" ht="42" customHeight="1"/>
    <row r="5770" ht="42" customHeight="1"/>
    <row r="5771" ht="42" customHeight="1"/>
    <row r="5772" ht="42" customHeight="1"/>
    <row r="5773" ht="42" customHeight="1"/>
    <row r="5774" ht="42" customHeight="1"/>
    <row r="5775" ht="42" customHeight="1"/>
    <row r="5776" ht="42" customHeight="1"/>
    <row r="5777" ht="42" customHeight="1"/>
    <row r="5778" ht="42" customHeight="1"/>
    <row r="5779" ht="42" customHeight="1"/>
    <row r="5780" ht="42" customHeight="1"/>
    <row r="5781" ht="42" customHeight="1"/>
    <row r="5782" ht="42" customHeight="1"/>
    <row r="5783" ht="42" customHeight="1"/>
    <row r="5784" ht="42" customHeight="1"/>
    <row r="5785" ht="42" customHeight="1"/>
    <row r="5786" ht="42" customHeight="1"/>
    <row r="5787" ht="42" customHeight="1"/>
    <row r="5788" ht="42" customHeight="1"/>
    <row r="5789" ht="42" customHeight="1"/>
    <row r="5790" ht="42" customHeight="1"/>
    <row r="5791" ht="42" customHeight="1"/>
    <row r="5792" ht="42" customHeight="1"/>
    <row r="5793" ht="42" customHeight="1"/>
    <row r="5794" ht="42" customHeight="1"/>
    <row r="5795" ht="42" customHeight="1"/>
    <row r="5796" ht="42" customHeight="1"/>
    <row r="5797" ht="42" customHeight="1"/>
    <row r="5798" ht="42" customHeight="1"/>
    <row r="5799" ht="42" customHeight="1"/>
    <row r="5800" ht="42" customHeight="1"/>
    <row r="5801" ht="42" customHeight="1"/>
    <row r="5802" ht="42" customHeight="1"/>
    <row r="5803" ht="42" customHeight="1"/>
    <row r="5804" ht="42" customHeight="1"/>
    <row r="5805" ht="42" customHeight="1"/>
    <row r="5806" ht="42" customHeight="1"/>
    <row r="5807" ht="42" customHeight="1"/>
    <row r="5808" ht="42" customHeight="1"/>
    <row r="5809" ht="42" customHeight="1"/>
    <row r="5810" ht="42" customHeight="1"/>
    <row r="5811" ht="42" customHeight="1"/>
    <row r="5812" ht="42" customHeight="1"/>
    <row r="5813" ht="42" customHeight="1"/>
    <row r="5814" ht="42" customHeight="1"/>
    <row r="5815" ht="42" customHeight="1"/>
    <row r="5816" ht="42" customHeight="1"/>
    <row r="5817" ht="42" customHeight="1"/>
    <row r="5818" ht="42" customHeight="1"/>
    <row r="5819" ht="42" customHeight="1"/>
    <row r="5820" ht="42" customHeight="1"/>
    <row r="5821" ht="42" customHeight="1"/>
    <row r="5822" ht="42" customHeight="1"/>
    <row r="5823" ht="42" customHeight="1"/>
    <row r="5824" ht="42" customHeight="1"/>
    <row r="5825" ht="42" customHeight="1"/>
    <row r="5826" ht="42" customHeight="1"/>
    <row r="5827" ht="42" customHeight="1"/>
    <row r="5828" ht="42" customHeight="1"/>
    <row r="5829" ht="42" customHeight="1"/>
    <row r="5830" ht="42" customHeight="1"/>
    <row r="5831" ht="42" customHeight="1"/>
    <row r="5832" ht="42" customHeight="1"/>
    <row r="5833" ht="42" customHeight="1"/>
    <row r="5834" ht="42" customHeight="1"/>
    <row r="5835" ht="42" customHeight="1"/>
    <row r="5836" ht="42" customHeight="1"/>
    <row r="5837" ht="42" customHeight="1"/>
    <row r="5838" ht="42" customHeight="1"/>
    <row r="5839" ht="42" customHeight="1"/>
    <row r="5840" ht="42" customHeight="1"/>
    <row r="5841" ht="42" customHeight="1"/>
    <row r="5842" ht="42" customHeight="1"/>
    <row r="5843" ht="42" customHeight="1"/>
    <row r="5844" ht="42" customHeight="1"/>
    <row r="5845" ht="42" customHeight="1"/>
    <row r="5846" ht="42" customHeight="1"/>
    <row r="5847" ht="42" customHeight="1"/>
    <row r="5848" ht="42" customHeight="1"/>
    <row r="5849" ht="42" customHeight="1"/>
    <row r="5850" ht="42" customHeight="1"/>
    <row r="5851" ht="42" customHeight="1"/>
    <row r="5852" ht="42" customHeight="1"/>
    <row r="5853" ht="42" customHeight="1"/>
    <row r="5854" ht="42" customHeight="1"/>
    <row r="5855" ht="42" customHeight="1"/>
    <row r="5856" ht="42" customHeight="1"/>
    <row r="5857" ht="42" customHeight="1"/>
    <row r="5858" ht="42" customHeight="1"/>
    <row r="5859" ht="42" customHeight="1"/>
    <row r="5860" ht="42" customHeight="1"/>
    <row r="5861" ht="42" customHeight="1"/>
    <row r="5862" ht="42" customHeight="1"/>
    <row r="5863" ht="42" customHeight="1"/>
    <row r="5864" ht="42" customHeight="1"/>
    <row r="5865" ht="42" customHeight="1"/>
    <row r="5866" ht="42" customHeight="1"/>
    <row r="5867" ht="42" customHeight="1"/>
    <row r="5868" ht="42" customHeight="1"/>
    <row r="5869" ht="42" customHeight="1"/>
    <row r="5870" ht="42" customHeight="1"/>
    <row r="5871" ht="42" customHeight="1"/>
    <row r="5872" ht="42" customHeight="1"/>
    <row r="5873" ht="42" customHeight="1"/>
    <row r="5874" ht="42" customHeight="1"/>
    <row r="5875" ht="42" customHeight="1"/>
    <row r="5876" ht="42" customHeight="1"/>
    <row r="5877" ht="42" customHeight="1"/>
    <row r="5878" ht="42" customHeight="1"/>
    <row r="5879" ht="42" customHeight="1"/>
    <row r="5880" ht="42" customHeight="1"/>
    <row r="5881" ht="42" customHeight="1"/>
    <row r="5882" ht="42" customHeight="1"/>
    <row r="5883" ht="42" customHeight="1"/>
    <row r="5884" ht="42" customHeight="1"/>
    <row r="5885" ht="42" customHeight="1"/>
    <row r="5886" ht="42" customHeight="1"/>
    <row r="5887" ht="42" customHeight="1"/>
    <row r="5888" ht="42" customHeight="1"/>
    <row r="5889" ht="42" customHeight="1"/>
    <row r="5890" ht="42" customHeight="1"/>
    <row r="5891" ht="42" customHeight="1"/>
    <row r="5892" ht="42" customHeight="1"/>
    <row r="5893" ht="42" customHeight="1"/>
    <row r="5894" ht="42" customHeight="1"/>
    <row r="5895" ht="42" customHeight="1"/>
    <row r="5896" ht="42" customHeight="1"/>
    <row r="5897" ht="42" customHeight="1"/>
    <row r="5898" ht="42" customHeight="1"/>
    <row r="5899" ht="42" customHeight="1"/>
    <row r="5900" ht="42" customHeight="1"/>
    <row r="5901" ht="42" customHeight="1"/>
    <row r="5902" ht="42" customHeight="1"/>
    <row r="5903" ht="42" customHeight="1"/>
    <row r="5904" ht="42" customHeight="1"/>
    <row r="5905" ht="42" customHeight="1"/>
    <row r="5906" ht="42" customHeight="1"/>
    <row r="5907" ht="42" customHeight="1"/>
    <row r="5908" ht="42" customHeight="1"/>
    <row r="5909" ht="42" customHeight="1"/>
    <row r="5910" ht="42" customHeight="1"/>
    <row r="5911" ht="42" customHeight="1"/>
    <row r="5912" ht="42" customHeight="1"/>
    <row r="5913" ht="42" customHeight="1"/>
    <row r="5914" ht="42" customHeight="1"/>
    <row r="5915" ht="42" customHeight="1"/>
    <row r="5916" ht="42" customHeight="1"/>
    <row r="5917" ht="42" customHeight="1"/>
    <row r="5918" ht="42" customHeight="1"/>
    <row r="5919" ht="42" customHeight="1"/>
    <row r="5920" ht="42" customHeight="1"/>
    <row r="5921" ht="42" customHeight="1"/>
    <row r="5922" ht="42" customHeight="1"/>
    <row r="5923" ht="42" customHeight="1"/>
    <row r="5924" ht="42" customHeight="1"/>
    <row r="5925" ht="42" customHeight="1"/>
    <row r="5926" ht="42" customHeight="1"/>
    <row r="5927" ht="42" customHeight="1"/>
    <row r="5928" ht="42" customHeight="1"/>
    <row r="5929" ht="42" customHeight="1"/>
    <row r="5930" ht="42" customHeight="1"/>
    <row r="5931" ht="42" customHeight="1"/>
    <row r="5932" ht="42" customHeight="1"/>
    <row r="5933" ht="42" customHeight="1"/>
    <row r="5934" ht="42" customHeight="1"/>
    <row r="5935" ht="42" customHeight="1"/>
    <row r="5936" ht="42" customHeight="1"/>
    <row r="5937" ht="42" customHeight="1"/>
    <row r="5938" ht="42" customHeight="1"/>
    <row r="5939" ht="42" customHeight="1"/>
    <row r="5940" ht="42" customHeight="1"/>
    <row r="5941" ht="42" customHeight="1"/>
    <row r="5942" ht="42" customHeight="1"/>
    <row r="5943" ht="42" customHeight="1"/>
    <row r="5944" ht="42" customHeight="1"/>
    <row r="5945" ht="42" customHeight="1"/>
    <row r="5946" ht="42" customHeight="1"/>
    <row r="5947" ht="42" customHeight="1"/>
    <row r="5948" ht="42" customHeight="1"/>
    <row r="5949" ht="42" customHeight="1"/>
    <row r="5950" ht="42" customHeight="1"/>
    <row r="5951" ht="42" customHeight="1"/>
    <row r="5952" ht="42" customHeight="1"/>
    <row r="5953" ht="42" customHeight="1"/>
    <row r="5954" ht="42" customHeight="1"/>
    <row r="5955" ht="42" customHeight="1"/>
    <row r="5956" ht="42" customHeight="1"/>
    <row r="5957" ht="42" customHeight="1"/>
    <row r="5958" ht="42" customHeight="1"/>
    <row r="5959" ht="42" customHeight="1"/>
    <row r="5960" ht="42" customHeight="1"/>
    <row r="5961" ht="42" customHeight="1"/>
    <row r="5962" ht="42" customHeight="1"/>
    <row r="5963" ht="42" customHeight="1"/>
    <row r="5964" ht="42" customHeight="1"/>
    <row r="5965" ht="42" customHeight="1"/>
    <row r="5966" ht="42" customHeight="1"/>
    <row r="5967" ht="42" customHeight="1"/>
    <row r="5968" ht="42" customHeight="1"/>
    <row r="5969" ht="42" customHeight="1"/>
    <row r="5970" ht="42" customHeight="1"/>
    <row r="5971" ht="42" customHeight="1"/>
    <row r="5972" ht="42" customHeight="1"/>
    <row r="5973" ht="42" customHeight="1"/>
    <row r="5974" ht="42" customHeight="1"/>
    <row r="5975" ht="42" customHeight="1"/>
    <row r="5976" ht="42" customHeight="1"/>
    <row r="5977" ht="42" customHeight="1"/>
    <row r="5978" ht="42" customHeight="1"/>
    <row r="5979" ht="42" customHeight="1"/>
    <row r="5980" ht="42" customHeight="1"/>
    <row r="5981" ht="42" customHeight="1"/>
    <row r="5982" ht="42" customHeight="1"/>
    <row r="5983" ht="42" customHeight="1"/>
    <row r="5984" ht="42" customHeight="1"/>
    <row r="5985" ht="42" customHeight="1"/>
    <row r="5986" ht="42" customHeight="1"/>
    <row r="5987" ht="42" customHeight="1"/>
    <row r="5988" ht="42" customHeight="1"/>
    <row r="5989" ht="42" customHeight="1"/>
    <row r="5990" ht="42" customHeight="1"/>
    <row r="5991" ht="42" customHeight="1"/>
    <row r="5992" ht="42" customHeight="1"/>
    <row r="5993" ht="42" customHeight="1"/>
    <row r="5994" ht="42" customHeight="1"/>
    <row r="5995" ht="42" customHeight="1"/>
    <row r="5996" ht="42" customHeight="1"/>
    <row r="5997" ht="42" customHeight="1"/>
    <row r="5998" ht="42" customHeight="1"/>
    <row r="5999" ht="42" customHeight="1"/>
    <row r="6000" ht="42" customHeight="1"/>
    <row r="6001" ht="42" customHeight="1"/>
    <row r="6002" ht="42" customHeight="1"/>
    <row r="6003" ht="42" customHeight="1"/>
    <row r="6004" ht="42" customHeight="1"/>
    <row r="6005" ht="42" customHeight="1"/>
    <row r="6006" ht="42" customHeight="1"/>
    <row r="6007" ht="42" customHeight="1"/>
    <row r="6008" ht="42" customHeight="1"/>
    <row r="6009" ht="42" customHeight="1"/>
    <row r="6010" ht="42" customHeight="1"/>
    <row r="6011" ht="42" customHeight="1"/>
    <row r="6012" ht="42" customHeight="1"/>
    <row r="6013" ht="42" customHeight="1"/>
    <row r="6014" ht="42" customHeight="1"/>
    <row r="6015" ht="42" customHeight="1"/>
    <row r="6016" ht="42" customHeight="1"/>
    <row r="6017" ht="42" customHeight="1"/>
    <row r="6018" ht="42" customHeight="1"/>
    <row r="6019" ht="42" customHeight="1"/>
    <row r="6020" ht="42" customHeight="1"/>
    <row r="6021" ht="42" customHeight="1"/>
    <row r="6022" ht="42" customHeight="1"/>
    <row r="6023" ht="42" customHeight="1"/>
    <row r="6024" ht="42" customHeight="1"/>
    <row r="6025" ht="42" customHeight="1"/>
    <row r="6026" ht="42" customHeight="1"/>
    <row r="6027" ht="42" customHeight="1"/>
    <row r="6028" ht="42" customHeight="1"/>
    <row r="6029" ht="42" customHeight="1"/>
    <row r="6030" ht="42" customHeight="1"/>
    <row r="6031" ht="42" customHeight="1"/>
    <row r="6032" ht="42" customHeight="1"/>
    <row r="6033" ht="42" customHeight="1"/>
    <row r="6034" ht="42" customHeight="1"/>
    <row r="6035" ht="42" customHeight="1"/>
    <row r="6036" ht="42" customHeight="1"/>
    <row r="6037" ht="42" customHeight="1"/>
    <row r="6038" ht="42" customHeight="1"/>
    <row r="6039" ht="42" customHeight="1"/>
    <row r="6040" ht="42" customHeight="1"/>
    <row r="6041" ht="42" customHeight="1"/>
    <row r="6042" ht="42" customHeight="1"/>
    <row r="6043" ht="42" customHeight="1"/>
    <row r="6044" ht="42" customHeight="1"/>
    <row r="6045" ht="42" customHeight="1"/>
    <row r="6046" ht="42" customHeight="1"/>
    <row r="6047" ht="42" customHeight="1"/>
    <row r="6048" ht="42" customHeight="1"/>
    <row r="6049" ht="42" customHeight="1"/>
    <row r="6050" ht="42" customHeight="1"/>
    <row r="6051" ht="42" customHeight="1"/>
    <row r="6052" ht="42" customHeight="1"/>
    <row r="6053" ht="42" customHeight="1"/>
    <row r="6054" ht="42" customHeight="1"/>
    <row r="6055" ht="42" customHeight="1"/>
    <row r="6056" ht="42" customHeight="1"/>
    <row r="6057" ht="42" customHeight="1"/>
    <row r="6058" ht="42" customHeight="1"/>
    <row r="6059" ht="42" customHeight="1"/>
    <row r="6060" ht="42" customHeight="1"/>
    <row r="6061" ht="42" customHeight="1"/>
    <row r="6062" ht="42" customHeight="1"/>
    <row r="6063" ht="42" customHeight="1"/>
    <row r="6064" ht="42" customHeight="1"/>
    <row r="6065" ht="42" customHeight="1"/>
    <row r="6066" ht="42" customHeight="1"/>
    <row r="6067" ht="42" customHeight="1"/>
    <row r="6068" ht="42" customHeight="1"/>
    <row r="6069" ht="42" customHeight="1"/>
    <row r="6070" ht="42" customHeight="1"/>
    <row r="6071" ht="42" customHeight="1"/>
    <row r="6072" ht="42" customHeight="1"/>
    <row r="6073" ht="42" customHeight="1"/>
    <row r="6074" ht="42" customHeight="1"/>
    <row r="6075" ht="42" customHeight="1"/>
    <row r="6076" ht="42" customHeight="1"/>
    <row r="6077" ht="42" customHeight="1"/>
    <row r="6078" ht="42" customHeight="1"/>
    <row r="6079" ht="42" customHeight="1"/>
    <row r="6080" ht="42" customHeight="1"/>
    <row r="6081" ht="42" customHeight="1"/>
    <row r="6082" ht="42" customHeight="1"/>
    <row r="6083" ht="42" customHeight="1"/>
    <row r="6084" ht="42" customHeight="1"/>
    <row r="6085" ht="42" customHeight="1"/>
    <row r="6086" ht="42" customHeight="1"/>
    <row r="6087" ht="42" customHeight="1"/>
    <row r="6088" ht="42" customHeight="1"/>
    <row r="6089" ht="42" customHeight="1"/>
    <row r="6090" ht="42" customHeight="1"/>
    <row r="6091" ht="42" customHeight="1"/>
    <row r="6092" ht="42" customHeight="1"/>
    <row r="6093" ht="42" customHeight="1"/>
    <row r="6094" ht="42" customHeight="1"/>
    <row r="6095" ht="42" customHeight="1"/>
    <row r="6096" ht="42" customHeight="1"/>
    <row r="6097" ht="42" customHeight="1"/>
    <row r="6098" ht="42" customHeight="1"/>
    <row r="6099" ht="42" customHeight="1"/>
    <row r="6100" ht="42" customHeight="1"/>
    <row r="6101" ht="42" customHeight="1"/>
    <row r="6102" ht="42" customHeight="1"/>
    <row r="6103" ht="42" customHeight="1"/>
    <row r="6104" ht="42" customHeight="1"/>
    <row r="6105" ht="42" customHeight="1"/>
    <row r="6106" ht="42" customHeight="1"/>
    <row r="6107" ht="42" customHeight="1"/>
    <row r="6108" ht="42" customHeight="1"/>
    <row r="6109" ht="42" customHeight="1"/>
    <row r="6110" ht="42" customHeight="1"/>
    <row r="6111" ht="42" customHeight="1"/>
    <row r="6112" ht="42" customHeight="1"/>
    <row r="6113" ht="42" customHeight="1"/>
    <row r="6114" ht="42" customHeight="1"/>
    <row r="6115" ht="42" customHeight="1"/>
    <row r="6116" ht="42" customHeight="1"/>
    <row r="6117" ht="42" customHeight="1"/>
    <row r="6118" ht="42" customHeight="1"/>
    <row r="6119" ht="42" customHeight="1"/>
    <row r="6120" ht="42" customHeight="1"/>
    <row r="6121" ht="42" customHeight="1"/>
    <row r="6122" ht="42" customHeight="1"/>
    <row r="6123" ht="42" customHeight="1"/>
    <row r="6124" ht="42" customHeight="1"/>
    <row r="6125" ht="42" customHeight="1"/>
    <row r="6126" ht="42" customHeight="1"/>
    <row r="6127" ht="42" customHeight="1"/>
    <row r="6128" ht="42" customHeight="1"/>
    <row r="6129" ht="42" customHeight="1"/>
    <row r="6130" ht="42" customHeight="1"/>
    <row r="6131" ht="42" customHeight="1"/>
    <row r="6132" ht="42" customHeight="1"/>
    <row r="6133" ht="42" customHeight="1"/>
    <row r="6134" ht="42" customHeight="1"/>
    <row r="6135" ht="42" customHeight="1"/>
    <row r="6136" ht="42" customHeight="1"/>
    <row r="6137" ht="42" customHeight="1"/>
    <row r="6138" ht="42" customHeight="1"/>
    <row r="6139" ht="42" customHeight="1"/>
    <row r="6140" ht="42" customHeight="1"/>
    <row r="6141" ht="42" customHeight="1"/>
    <row r="6142" ht="42" customHeight="1"/>
    <row r="6143" ht="42" customHeight="1"/>
    <row r="6144" ht="42" customHeight="1"/>
    <row r="6145" ht="42" customHeight="1"/>
    <row r="6146" ht="42" customHeight="1"/>
    <row r="6147" ht="42" customHeight="1"/>
    <row r="6148" ht="42" customHeight="1"/>
    <row r="6149" ht="42" customHeight="1"/>
    <row r="6150" ht="42" customHeight="1"/>
    <row r="6151" ht="42" customHeight="1"/>
    <row r="6152" ht="42" customHeight="1"/>
    <row r="6153" ht="42" customHeight="1"/>
    <row r="6154" ht="42" customHeight="1"/>
    <row r="6155" ht="42" customHeight="1"/>
    <row r="6156" ht="42" customHeight="1"/>
    <row r="6157" ht="42" customHeight="1"/>
    <row r="6158" ht="42" customHeight="1"/>
    <row r="6159" ht="42" customHeight="1"/>
    <row r="6160" ht="42" customHeight="1"/>
    <row r="6161" ht="42" customHeight="1"/>
    <row r="6162" ht="42" customHeight="1"/>
    <row r="6163" ht="42" customHeight="1"/>
    <row r="6164" ht="42" customHeight="1"/>
    <row r="6165" ht="42" customHeight="1"/>
    <row r="6166" ht="42" customHeight="1"/>
    <row r="6167" ht="42" customHeight="1"/>
    <row r="6168" ht="42" customHeight="1"/>
    <row r="6169" ht="42" customHeight="1"/>
    <row r="6170" ht="42" customHeight="1"/>
    <row r="6171" ht="42" customHeight="1"/>
    <row r="6172" ht="42" customHeight="1"/>
    <row r="6173" ht="42" customHeight="1"/>
    <row r="6174" ht="42" customHeight="1"/>
    <row r="6175" ht="42" customHeight="1"/>
    <row r="6176" ht="42" customHeight="1"/>
    <row r="6177" ht="42" customHeight="1"/>
    <row r="6178" ht="42" customHeight="1"/>
    <row r="6179" ht="42" customHeight="1"/>
    <row r="6180" ht="42" customHeight="1"/>
    <row r="6181" ht="42" customHeight="1"/>
    <row r="6182" ht="42" customHeight="1"/>
    <row r="6183" ht="42" customHeight="1"/>
    <row r="6184" ht="42" customHeight="1"/>
    <row r="6185" ht="42" customHeight="1"/>
    <row r="6186" ht="42" customHeight="1"/>
    <row r="6187" ht="42" customHeight="1"/>
    <row r="6188" ht="42" customHeight="1"/>
    <row r="6189" ht="42" customHeight="1"/>
    <row r="6190" ht="42" customHeight="1"/>
    <row r="6191" ht="42" customHeight="1"/>
    <row r="6192" ht="42" customHeight="1"/>
    <row r="6193" ht="42" customHeight="1"/>
    <row r="6194" ht="42" customHeight="1"/>
    <row r="6195" ht="42" customHeight="1"/>
    <row r="6196" ht="42" customHeight="1"/>
    <row r="6197" ht="42" customHeight="1"/>
    <row r="6198" ht="42" customHeight="1"/>
    <row r="6199" ht="42" customHeight="1"/>
    <row r="6200" ht="42" customHeight="1"/>
    <row r="6201" ht="42" customHeight="1"/>
    <row r="6202" ht="42" customHeight="1"/>
    <row r="6203" ht="42" customHeight="1"/>
    <row r="6204" ht="42" customHeight="1"/>
    <row r="6205" ht="42" customHeight="1"/>
    <row r="6206" ht="42" customHeight="1"/>
    <row r="6207" ht="42" customHeight="1"/>
    <row r="6208" ht="42" customHeight="1"/>
    <row r="6209" ht="42" customHeight="1"/>
    <row r="6210" ht="42" customHeight="1"/>
    <row r="6211" ht="42" customHeight="1"/>
    <row r="6212" ht="42" customHeight="1"/>
    <row r="6213" ht="42" customHeight="1"/>
    <row r="6214" ht="42" customHeight="1"/>
    <row r="6215" ht="42" customHeight="1"/>
    <row r="6216" ht="42" customHeight="1"/>
    <row r="6217" ht="42" customHeight="1"/>
    <row r="6218" ht="42" customHeight="1"/>
    <row r="6219" ht="42" customHeight="1"/>
    <row r="6220" ht="42" customHeight="1"/>
    <row r="6221" ht="42" customHeight="1"/>
    <row r="6222" ht="42" customHeight="1"/>
    <row r="6223" ht="42" customHeight="1"/>
    <row r="6224" ht="42" customHeight="1"/>
    <row r="6225" ht="42" customHeight="1"/>
    <row r="6226" ht="42" customHeight="1"/>
    <row r="6227" ht="42" customHeight="1"/>
    <row r="6228" ht="42" customHeight="1"/>
    <row r="6229" ht="42" customHeight="1"/>
    <row r="6230" ht="42" customHeight="1"/>
    <row r="6231" ht="42" customHeight="1"/>
    <row r="6232" ht="42" customHeight="1"/>
    <row r="6233" ht="42" customHeight="1"/>
    <row r="6234" ht="42" customHeight="1"/>
    <row r="6235" ht="42" customHeight="1"/>
    <row r="6236" ht="42" customHeight="1"/>
    <row r="6237" ht="42" customHeight="1"/>
    <row r="6238" ht="42" customHeight="1"/>
    <row r="6239" ht="42" customHeight="1"/>
    <row r="6240" ht="42" customHeight="1"/>
    <row r="6241" ht="42" customHeight="1"/>
    <row r="6242" ht="42" customHeight="1"/>
    <row r="6243" ht="42" customHeight="1"/>
    <row r="6244" ht="42" customHeight="1"/>
    <row r="6245" ht="42" customHeight="1"/>
    <row r="6246" ht="42" customHeight="1"/>
    <row r="6247" ht="42" customHeight="1"/>
    <row r="6248" ht="42" customHeight="1"/>
    <row r="6249" ht="42" customHeight="1"/>
    <row r="6250" ht="42" customHeight="1"/>
    <row r="6251" ht="42" customHeight="1"/>
    <row r="6252" ht="42" customHeight="1"/>
    <row r="6253" ht="42" customHeight="1"/>
    <row r="6254" ht="42" customHeight="1"/>
    <row r="6255" ht="42" customHeight="1"/>
    <row r="6256" ht="42" customHeight="1"/>
    <row r="6257" ht="42" customHeight="1"/>
    <row r="6258" ht="42" customHeight="1"/>
    <row r="6259" ht="42" customHeight="1"/>
    <row r="6260" ht="42" customHeight="1"/>
    <row r="6261" ht="42" customHeight="1"/>
    <row r="6262" ht="42" customHeight="1"/>
    <row r="6263" ht="42" customHeight="1"/>
    <row r="6264" ht="42" customHeight="1"/>
    <row r="6265" ht="42" customHeight="1"/>
    <row r="6266" ht="42" customHeight="1"/>
    <row r="6267" ht="42" customHeight="1"/>
    <row r="6268" ht="42" customHeight="1"/>
    <row r="6269" ht="42" customHeight="1"/>
    <row r="6270" ht="42" customHeight="1"/>
    <row r="6271" ht="42" customHeight="1"/>
    <row r="6272" ht="42" customHeight="1"/>
    <row r="6273" ht="42" customHeight="1"/>
    <row r="6274" ht="42" customHeight="1"/>
    <row r="6275" ht="42" customHeight="1"/>
    <row r="6276" ht="42" customHeight="1"/>
    <row r="6277" ht="42" customHeight="1"/>
    <row r="6278" ht="42" customHeight="1"/>
    <row r="6279" ht="42" customHeight="1"/>
    <row r="6280" ht="42" customHeight="1"/>
    <row r="6281" ht="42" customHeight="1"/>
    <row r="6282" ht="42" customHeight="1"/>
    <row r="6283" ht="42" customHeight="1"/>
    <row r="6284" ht="42" customHeight="1"/>
    <row r="6285" ht="42" customHeight="1"/>
    <row r="6286" ht="42" customHeight="1"/>
    <row r="6287" ht="42" customHeight="1"/>
    <row r="6288" ht="42" customHeight="1"/>
    <row r="6289" ht="42" customHeight="1"/>
    <row r="6290" ht="42" customHeight="1"/>
    <row r="6291" ht="42" customHeight="1"/>
    <row r="6292" ht="42" customHeight="1"/>
    <row r="6293" ht="42" customHeight="1"/>
    <row r="6294" ht="42" customHeight="1"/>
    <row r="6295" ht="42" customHeight="1"/>
    <row r="6296" ht="42" customHeight="1"/>
    <row r="6297" ht="42" customHeight="1"/>
    <row r="6298" ht="42" customHeight="1"/>
    <row r="6299" ht="42" customHeight="1"/>
    <row r="6300" ht="42" customHeight="1"/>
    <row r="6301" ht="42" customHeight="1"/>
    <row r="6302" ht="42" customHeight="1"/>
    <row r="6303" ht="42" customHeight="1"/>
    <row r="6304" ht="42" customHeight="1"/>
    <row r="6305" ht="42" customHeight="1"/>
    <row r="6306" ht="42" customHeight="1"/>
    <row r="6307" ht="42" customHeight="1"/>
    <row r="6308" ht="42" customHeight="1"/>
    <row r="6309" ht="42" customHeight="1"/>
    <row r="6310" ht="42" customHeight="1"/>
    <row r="6311" ht="42" customHeight="1"/>
    <row r="6312" ht="42" customHeight="1"/>
    <row r="6313" ht="42" customHeight="1"/>
    <row r="6314" ht="42" customHeight="1"/>
    <row r="6315" ht="42" customHeight="1"/>
    <row r="6316" ht="42" customHeight="1"/>
    <row r="6317" ht="42" customHeight="1"/>
    <row r="6318" ht="42" customHeight="1"/>
    <row r="6319" ht="42" customHeight="1"/>
    <row r="6320" ht="42" customHeight="1"/>
    <row r="6321" ht="42" customHeight="1"/>
    <row r="6322" ht="42" customHeight="1"/>
    <row r="6323" ht="42" customHeight="1"/>
    <row r="6324" ht="42" customHeight="1"/>
    <row r="6325" ht="42" customHeight="1"/>
    <row r="6326" ht="42" customHeight="1"/>
    <row r="6327" ht="42" customHeight="1"/>
    <row r="6328" ht="42" customHeight="1"/>
    <row r="6329" ht="42" customHeight="1"/>
    <row r="6330" ht="42" customHeight="1"/>
    <row r="6331" ht="42" customHeight="1"/>
    <row r="6332" ht="42" customHeight="1"/>
    <row r="6333" ht="42" customHeight="1"/>
    <row r="6334" ht="42" customHeight="1"/>
    <row r="6335" ht="42" customHeight="1"/>
    <row r="6336" ht="42" customHeight="1"/>
    <row r="6337" ht="42" customHeight="1"/>
    <row r="6338" ht="42" customHeight="1"/>
    <row r="6339" ht="42" customHeight="1"/>
    <row r="6340" ht="42" customHeight="1"/>
    <row r="6341" ht="42" customHeight="1"/>
    <row r="6342" ht="42" customHeight="1"/>
    <row r="6343" ht="42" customHeight="1"/>
    <row r="6344" ht="42" customHeight="1"/>
    <row r="6345" ht="42" customHeight="1"/>
    <row r="6346" ht="42" customHeight="1"/>
    <row r="6347" ht="42" customHeight="1"/>
    <row r="6348" ht="42" customHeight="1"/>
    <row r="6349" ht="42" customHeight="1"/>
    <row r="6350" ht="42" customHeight="1"/>
    <row r="6351" ht="42" customHeight="1"/>
    <row r="6352" ht="42" customHeight="1"/>
    <row r="6353" ht="42" customHeight="1"/>
    <row r="6354" ht="42" customHeight="1"/>
    <row r="6355" ht="42" customHeight="1"/>
    <row r="6356" ht="42" customHeight="1"/>
    <row r="6357" ht="42" customHeight="1"/>
    <row r="6358" ht="42" customHeight="1"/>
    <row r="6359" ht="42" customHeight="1"/>
    <row r="6360" ht="42" customHeight="1"/>
    <row r="6361" ht="42" customHeight="1"/>
    <row r="6362" ht="42" customHeight="1"/>
    <row r="6363" ht="42" customHeight="1"/>
    <row r="6364" ht="42" customHeight="1"/>
    <row r="6365" ht="42" customHeight="1"/>
    <row r="6366" ht="42" customHeight="1"/>
    <row r="6367" ht="42" customHeight="1"/>
    <row r="6368" ht="42" customHeight="1"/>
    <row r="6369" ht="42" customHeight="1"/>
    <row r="6370" ht="42" customHeight="1"/>
    <row r="6371" ht="42" customHeight="1"/>
    <row r="6372" ht="42" customHeight="1"/>
    <row r="6373" ht="42" customHeight="1"/>
    <row r="6374" ht="42" customHeight="1"/>
    <row r="6375" ht="42" customHeight="1"/>
    <row r="6376" ht="42" customHeight="1"/>
    <row r="6377" ht="42" customHeight="1"/>
    <row r="6378" ht="42" customHeight="1"/>
    <row r="6379" ht="42" customHeight="1"/>
    <row r="6380" ht="42" customHeight="1"/>
    <row r="6381" ht="42" customHeight="1"/>
    <row r="6382" ht="42" customHeight="1"/>
    <row r="6383" ht="42" customHeight="1"/>
    <row r="6384" ht="42" customHeight="1"/>
    <row r="6385" ht="42" customHeight="1"/>
    <row r="6386" ht="42" customHeight="1"/>
    <row r="6387" ht="42" customHeight="1"/>
    <row r="6388" ht="42" customHeight="1"/>
    <row r="6389" ht="42" customHeight="1"/>
    <row r="6390" ht="42" customHeight="1"/>
    <row r="6391" ht="42" customHeight="1"/>
    <row r="6392" ht="42" customHeight="1"/>
    <row r="6393" ht="42" customHeight="1"/>
    <row r="6394" ht="42" customHeight="1"/>
    <row r="6395" ht="42" customHeight="1"/>
    <row r="6396" ht="42" customHeight="1"/>
    <row r="6397" ht="42" customHeight="1"/>
    <row r="6398" ht="42" customHeight="1"/>
    <row r="6399" ht="42" customHeight="1"/>
    <row r="6400" ht="42" customHeight="1"/>
    <row r="6401" ht="42" customHeight="1"/>
    <row r="6402" ht="42" customHeight="1"/>
    <row r="6403" ht="42" customHeight="1"/>
    <row r="6404" ht="42" customHeight="1"/>
    <row r="6405" ht="42" customHeight="1"/>
    <row r="6406" ht="42" customHeight="1"/>
    <row r="6407" ht="42" customHeight="1"/>
    <row r="6408" ht="42" customHeight="1"/>
    <row r="6409" ht="42" customHeight="1"/>
    <row r="6410" ht="42" customHeight="1"/>
    <row r="6411" ht="42" customHeight="1"/>
    <row r="6412" ht="42" customHeight="1"/>
    <row r="6413" ht="42" customHeight="1"/>
    <row r="6414" ht="42" customHeight="1"/>
    <row r="6415" ht="42" customHeight="1"/>
    <row r="6416" ht="42" customHeight="1"/>
    <row r="6417" ht="42" customHeight="1"/>
    <row r="6418" ht="42" customHeight="1"/>
    <row r="6419" ht="42" customHeight="1"/>
    <row r="6420" ht="42" customHeight="1"/>
    <row r="6421" ht="42" customHeight="1"/>
    <row r="6422" ht="42" customHeight="1"/>
    <row r="6423" ht="42" customHeight="1"/>
    <row r="6424" ht="42" customHeight="1"/>
    <row r="6425" ht="42" customHeight="1"/>
    <row r="6426" ht="42" customHeight="1"/>
    <row r="6427" ht="42" customHeight="1"/>
    <row r="6428" ht="42" customHeight="1"/>
    <row r="6429" ht="42" customHeight="1"/>
    <row r="6430" ht="42" customHeight="1"/>
    <row r="6431" ht="42" customHeight="1"/>
    <row r="6432" ht="42" customHeight="1"/>
    <row r="6433" ht="42" customHeight="1"/>
    <row r="6434" ht="42" customHeight="1"/>
    <row r="6435" ht="42" customHeight="1"/>
    <row r="6436" ht="42" customHeight="1"/>
    <row r="6437" ht="42" customHeight="1"/>
    <row r="6438" ht="42" customHeight="1"/>
    <row r="6439" ht="42" customHeight="1"/>
    <row r="6440" ht="42" customHeight="1"/>
    <row r="6441" ht="42" customHeight="1"/>
    <row r="6442" ht="42" customHeight="1"/>
    <row r="6443" ht="42" customHeight="1"/>
    <row r="6444" ht="42" customHeight="1"/>
    <row r="6445" ht="42" customHeight="1"/>
    <row r="6446" ht="42" customHeight="1"/>
    <row r="6447" ht="42" customHeight="1"/>
    <row r="6448" ht="42" customHeight="1"/>
    <row r="6449" ht="42" customHeight="1"/>
    <row r="6450" ht="42" customHeight="1"/>
    <row r="6451" ht="42" customHeight="1"/>
    <row r="6452" ht="42" customHeight="1"/>
    <row r="6453" ht="42" customHeight="1"/>
    <row r="6454" ht="42" customHeight="1"/>
    <row r="6455" ht="42" customHeight="1"/>
    <row r="6456" ht="42" customHeight="1"/>
    <row r="6457" ht="42" customHeight="1"/>
    <row r="6458" ht="42" customHeight="1"/>
    <row r="6459" ht="42" customHeight="1"/>
    <row r="6460" ht="42" customHeight="1"/>
    <row r="6461" ht="42" customHeight="1"/>
    <row r="6462" ht="42" customHeight="1"/>
    <row r="6463" ht="42" customHeight="1"/>
    <row r="6464" ht="42" customHeight="1"/>
    <row r="6465" ht="42" customHeight="1"/>
    <row r="6466" ht="42" customHeight="1"/>
    <row r="6467" ht="42" customHeight="1"/>
    <row r="6468" ht="42" customHeight="1"/>
    <row r="6469" ht="42" customHeight="1"/>
    <row r="6470" ht="42" customHeight="1"/>
    <row r="6471" ht="42" customHeight="1"/>
    <row r="6472" ht="42" customHeight="1"/>
    <row r="6473" ht="42" customHeight="1"/>
    <row r="6474" ht="42" customHeight="1"/>
    <row r="6475" ht="42" customHeight="1"/>
    <row r="6476" ht="42" customHeight="1"/>
    <row r="6477" ht="42" customHeight="1"/>
    <row r="6478" ht="42" customHeight="1"/>
    <row r="6479" ht="42" customHeight="1"/>
    <row r="6480" ht="42" customHeight="1"/>
    <row r="6481" ht="42" customHeight="1"/>
    <row r="6482" ht="42" customHeight="1"/>
    <row r="6483" ht="42" customHeight="1"/>
    <row r="6484" ht="42" customHeight="1"/>
    <row r="6485" ht="42" customHeight="1"/>
    <row r="6486" ht="42" customHeight="1"/>
    <row r="6487" ht="42" customHeight="1"/>
    <row r="6488" ht="42" customHeight="1"/>
    <row r="6489" ht="42" customHeight="1"/>
    <row r="6490" ht="42" customHeight="1"/>
    <row r="6491" ht="42" customHeight="1"/>
    <row r="6492" ht="42" customHeight="1"/>
    <row r="6493" ht="42" customHeight="1"/>
    <row r="6494" ht="42" customHeight="1"/>
    <row r="6495" ht="42" customHeight="1"/>
    <row r="6496" ht="42" customHeight="1"/>
    <row r="6497" ht="42" customHeight="1"/>
    <row r="6498" ht="42" customHeight="1"/>
    <row r="6499" ht="42" customHeight="1"/>
    <row r="6500" ht="42" customHeight="1"/>
    <row r="6501" ht="42" customHeight="1"/>
    <row r="6502" ht="42" customHeight="1"/>
    <row r="6503" ht="42" customHeight="1"/>
    <row r="6504" ht="42" customHeight="1"/>
    <row r="6505" ht="42" customHeight="1"/>
    <row r="6506" ht="42" customHeight="1"/>
    <row r="6507" ht="42" customHeight="1"/>
    <row r="6508" ht="42" customHeight="1"/>
    <row r="6509" ht="42" customHeight="1"/>
    <row r="6510" ht="42" customHeight="1"/>
    <row r="6511" ht="42" customHeight="1"/>
    <row r="6512" ht="42" customHeight="1"/>
    <row r="6513" ht="42" customHeight="1"/>
    <row r="6514" ht="42" customHeight="1"/>
    <row r="6515" ht="42" customHeight="1"/>
    <row r="6516" ht="42" customHeight="1"/>
    <row r="6517" ht="42" customHeight="1"/>
    <row r="6518" ht="42" customHeight="1"/>
    <row r="6519" ht="42" customHeight="1"/>
    <row r="6520" ht="42" customHeight="1"/>
    <row r="6521" ht="42" customHeight="1"/>
    <row r="6522" ht="42" customHeight="1"/>
    <row r="6523" ht="42" customHeight="1"/>
    <row r="6524" ht="42" customHeight="1"/>
    <row r="6525" ht="42" customHeight="1"/>
    <row r="6526" ht="42" customHeight="1"/>
    <row r="6527" ht="42" customHeight="1"/>
    <row r="6528" ht="42" customHeight="1"/>
    <row r="6529" ht="42" customHeight="1"/>
    <row r="6530" ht="42" customHeight="1"/>
    <row r="6531" ht="42" customHeight="1"/>
    <row r="6532" ht="42" customHeight="1"/>
    <row r="6533" ht="42" customHeight="1"/>
    <row r="6534" ht="42" customHeight="1"/>
    <row r="6535" ht="42" customHeight="1"/>
    <row r="6536" ht="42" customHeight="1"/>
    <row r="6537" ht="42" customHeight="1"/>
    <row r="6538" ht="42" customHeight="1"/>
    <row r="6539" ht="42" customHeight="1"/>
    <row r="6540" ht="42" customHeight="1"/>
    <row r="6541" ht="42" customHeight="1"/>
    <row r="6542" ht="42" customHeight="1"/>
    <row r="6543" ht="42" customHeight="1"/>
    <row r="6544" ht="42" customHeight="1"/>
    <row r="6545" ht="42" customHeight="1"/>
    <row r="6546" ht="42" customHeight="1"/>
    <row r="6547" ht="42" customHeight="1"/>
    <row r="6548" ht="42" customHeight="1"/>
    <row r="6549" ht="42" customHeight="1"/>
    <row r="6550" ht="42" customHeight="1"/>
    <row r="6551" ht="42" customHeight="1"/>
    <row r="6552" ht="42" customHeight="1"/>
    <row r="6553" ht="42" customHeight="1"/>
    <row r="6554" ht="42" customHeight="1"/>
    <row r="6555" ht="42" customHeight="1"/>
    <row r="6556" ht="42" customHeight="1"/>
    <row r="6557" ht="42" customHeight="1"/>
    <row r="6558" ht="42" customHeight="1"/>
    <row r="6559" ht="42" customHeight="1"/>
    <row r="6560" ht="42" customHeight="1"/>
    <row r="6561" ht="42" customHeight="1"/>
    <row r="6562" ht="42" customHeight="1"/>
    <row r="6563" ht="42" customHeight="1"/>
    <row r="6564" ht="42" customHeight="1"/>
    <row r="6565" ht="42" customHeight="1"/>
    <row r="6566" ht="42" customHeight="1"/>
    <row r="6567" ht="42" customHeight="1"/>
    <row r="6568" ht="42" customHeight="1"/>
    <row r="6569" ht="42" customHeight="1"/>
    <row r="6570" ht="42" customHeight="1"/>
    <row r="6571" ht="42" customHeight="1"/>
    <row r="6572" ht="42" customHeight="1"/>
    <row r="6573" ht="42" customHeight="1"/>
    <row r="6574" ht="42" customHeight="1"/>
    <row r="6575" ht="42" customHeight="1"/>
    <row r="6576" ht="42" customHeight="1"/>
    <row r="6577" ht="42" customHeight="1"/>
    <row r="6578" ht="42" customHeight="1"/>
    <row r="6579" ht="42" customHeight="1"/>
    <row r="6580" ht="42" customHeight="1"/>
    <row r="6581" ht="42" customHeight="1"/>
    <row r="6582" ht="42" customHeight="1"/>
    <row r="6583" ht="42" customHeight="1"/>
    <row r="6584" ht="42" customHeight="1"/>
    <row r="6585" ht="42" customHeight="1"/>
    <row r="6586" ht="42" customHeight="1"/>
    <row r="6587" ht="42" customHeight="1"/>
    <row r="6588" ht="42" customHeight="1"/>
    <row r="6589" ht="42" customHeight="1"/>
    <row r="6590" ht="42" customHeight="1"/>
    <row r="6591" ht="42" customHeight="1"/>
    <row r="6592" ht="42" customHeight="1"/>
    <row r="6593" ht="42" customHeight="1"/>
    <row r="6594" ht="42" customHeight="1"/>
    <row r="6595" ht="42" customHeight="1"/>
    <row r="6596" ht="42" customHeight="1"/>
    <row r="6597" ht="42" customHeight="1"/>
    <row r="6598" ht="42" customHeight="1"/>
    <row r="6599" ht="42" customHeight="1"/>
    <row r="6600" ht="42" customHeight="1"/>
    <row r="6601" ht="42" customHeight="1"/>
    <row r="6602" ht="42" customHeight="1"/>
    <row r="6603" ht="42" customHeight="1"/>
    <row r="6604" ht="42" customHeight="1"/>
    <row r="6605" ht="42" customHeight="1"/>
    <row r="6606" ht="42" customHeight="1"/>
    <row r="6607" ht="42" customHeight="1"/>
    <row r="6608" ht="42" customHeight="1"/>
    <row r="6609" ht="42" customHeight="1"/>
    <row r="6610" ht="42" customHeight="1"/>
    <row r="6611" ht="42" customHeight="1"/>
    <row r="6612" ht="42" customHeight="1"/>
    <row r="6613" ht="42" customHeight="1"/>
    <row r="6614" ht="42" customHeight="1"/>
    <row r="6615" ht="42" customHeight="1"/>
    <row r="6616" ht="42" customHeight="1"/>
    <row r="6617" ht="42" customHeight="1"/>
    <row r="6618" ht="42" customHeight="1"/>
    <row r="6619" ht="42" customHeight="1"/>
    <row r="6620" ht="42" customHeight="1"/>
    <row r="6621" ht="42" customHeight="1"/>
    <row r="6622" ht="42" customHeight="1"/>
    <row r="6623" ht="42" customHeight="1"/>
    <row r="6624" ht="42" customHeight="1"/>
    <row r="6625" ht="42" customHeight="1"/>
    <row r="6626" ht="42" customHeight="1"/>
    <row r="6627" ht="42" customHeight="1"/>
    <row r="6628" ht="42" customHeight="1"/>
    <row r="6629" ht="42" customHeight="1"/>
    <row r="6630" ht="42" customHeight="1"/>
    <row r="6631" ht="42" customHeight="1"/>
    <row r="6632" ht="42" customHeight="1"/>
    <row r="6633" ht="42" customHeight="1"/>
    <row r="6634" ht="42" customHeight="1"/>
    <row r="6635" ht="42" customHeight="1"/>
    <row r="6636" ht="42" customHeight="1"/>
    <row r="6637" ht="42" customHeight="1"/>
    <row r="6638" ht="42" customHeight="1"/>
    <row r="6639" ht="42" customHeight="1"/>
    <row r="6640" ht="42" customHeight="1"/>
    <row r="6641" ht="42" customHeight="1"/>
    <row r="6642" ht="42" customHeight="1"/>
    <row r="6643" ht="42" customHeight="1"/>
    <row r="6644" ht="42" customHeight="1"/>
    <row r="6645" ht="42" customHeight="1"/>
    <row r="6646" ht="42" customHeight="1"/>
    <row r="6647" ht="42" customHeight="1"/>
    <row r="6648" ht="42" customHeight="1"/>
    <row r="6649" ht="42" customHeight="1"/>
    <row r="6650" ht="42" customHeight="1"/>
    <row r="6651" ht="42" customHeight="1"/>
    <row r="6652" ht="42" customHeight="1"/>
    <row r="6653" ht="42" customHeight="1"/>
    <row r="6654" ht="42" customHeight="1"/>
    <row r="6655" ht="42" customHeight="1"/>
    <row r="6656" ht="42" customHeight="1"/>
    <row r="6657" ht="42" customHeight="1"/>
    <row r="6658" ht="42" customHeight="1"/>
    <row r="6659" ht="42" customHeight="1"/>
    <row r="6660" ht="42" customHeight="1"/>
    <row r="6661" ht="42" customHeight="1"/>
    <row r="6662" ht="42" customHeight="1"/>
    <row r="6663" ht="42" customHeight="1"/>
    <row r="6664" ht="42" customHeight="1"/>
    <row r="6665" ht="42" customHeight="1"/>
    <row r="6666" ht="42" customHeight="1"/>
    <row r="6667" ht="42" customHeight="1"/>
    <row r="6668" ht="42" customHeight="1"/>
    <row r="6669" ht="42" customHeight="1"/>
    <row r="6670" ht="42" customHeight="1"/>
    <row r="6671" ht="42" customHeight="1"/>
    <row r="6672" ht="42" customHeight="1"/>
    <row r="6673" ht="42" customHeight="1"/>
    <row r="6674" ht="42" customHeight="1"/>
    <row r="6675" ht="42" customHeight="1"/>
    <row r="6676" ht="42" customHeight="1"/>
    <row r="6677" ht="42" customHeight="1"/>
    <row r="6678" ht="42" customHeight="1"/>
    <row r="6679" ht="42" customHeight="1"/>
    <row r="6680" ht="42" customHeight="1"/>
    <row r="6681" ht="42" customHeight="1"/>
    <row r="6682" ht="42" customHeight="1"/>
    <row r="6683" ht="42" customHeight="1"/>
    <row r="6684" ht="42" customHeight="1"/>
    <row r="6685" ht="42" customHeight="1"/>
    <row r="6686" ht="42" customHeight="1"/>
    <row r="6687" ht="42" customHeight="1"/>
    <row r="6688" ht="42" customHeight="1"/>
    <row r="6689" ht="42" customHeight="1"/>
    <row r="6690" ht="42" customHeight="1"/>
    <row r="6691" ht="42" customHeight="1"/>
    <row r="6692" ht="42" customHeight="1"/>
    <row r="6693" ht="42" customHeight="1"/>
    <row r="6694" ht="42" customHeight="1"/>
    <row r="6695" ht="42" customHeight="1"/>
    <row r="6696" ht="42" customHeight="1"/>
    <row r="6697" ht="42" customHeight="1"/>
    <row r="6698" ht="42" customHeight="1"/>
    <row r="6699" ht="42" customHeight="1"/>
    <row r="6700" ht="42" customHeight="1"/>
    <row r="6701" ht="42" customHeight="1"/>
    <row r="6702" ht="42" customHeight="1"/>
    <row r="6703" ht="42" customHeight="1"/>
    <row r="6704" ht="42" customHeight="1"/>
    <row r="6705" ht="42" customHeight="1"/>
    <row r="6706" ht="42" customHeight="1"/>
    <row r="6707" ht="42" customHeight="1"/>
    <row r="6708" ht="42" customHeight="1"/>
    <row r="6709" ht="42" customHeight="1"/>
    <row r="6710" ht="42" customHeight="1"/>
    <row r="6711" ht="42" customHeight="1"/>
    <row r="6712" ht="42" customHeight="1"/>
    <row r="6713" ht="42" customHeight="1"/>
    <row r="6714" ht="42" customHeight="1"/>
    <row r="6715" ht="42" customHeight="1"/>
    <row r="6716" ht="42" customHeight="1"/>
    <row r="6717" ht="42" customHeight="1"/>
    <row r="6718" ht="42" customHeight="1"/>
    <row r="6719" ht="42" customHeight="1"/>
    <row r="6720" ht="42" customHeight="1"/>
    <row r="6721" ht="42" customHeight="1"/>
    <row r="6722" ht="42" customHeight="1"/>
    <row r="6723" ht="42" customHeight="1"/>
    <row r="6724" ht="42" customHeight="1"/>
    <row r="6725" ht="42" customHeight="1"/>
    <row r="6726" ht="42" customHeight="1"/>
    <row r="6727" ht="42" customHeight="1"/>
    <row r="6728" ht="42" customHeight="1"/>
    <row r="6729" ht="42" customHeight="1"/>
    <row r="6730" ht="42" customHeight="1"/>
    <row r="6731" ht="42" customHeight="1"/>
    <row r="6732" ht="42" customHeight="1"/>
    <row r="6733" ht="42" customHeight="1"/>
    <row r="6734" ht="42" customHeight="1"/>
    <row r="6735" ht="42" customHeight="1"/>
    <row r="6736" ht="42" customHeight="1"/>
    <row r="6737" ht="42" customHeight="1"/>
    <row r="6738" ht="42" customHeight="1"/>
    <row r="6739" ht="42" customHeight="1"/>
    <row r="6740" ht="42" customHeight="1"/>
    <row r="6741" ht="42" customHeight="1"/>
    <row r="6742" ht="42" customHeight="1"/>
    <row r="6743" ht="42" customHeight="1"/>
    <row r="6744" ht="42" customHeight="1"/>
    <row r="6745" ht="42" customHeight="1"/>
    <row r="6746" ht="42" customHeight="1"/>
    <row r="6747" ht="42" customHeight="1"/>
    <row r="6748" ht="42" customHeight="1"/>
    <row r="6749" ht="42" customHeight="1"/>
    <row r="6750" ht="42" customHeight="1"/>
    <row r="6751" ht="42" customHeight="1"/>
    <row r="6752" ht="42" customHeight="1"/>
    <row r="6753" ht="42" customHeight="1"/>
    <row r="6754" ht="42" customHeight="1"/>
    <row r="6755" ht="42" customHeight="1"/>
    <row r="6756" ht="42" customHeight="1"/>
    <row r="6757" ht="42" customHeight="1"/>
    <row r="6758" ht="42" customHeight="1"/>
    <row r="6759" ht="42" customHeight="1"/>
    <row r="6760" ht="42" customHeight="1"/>
    <row r="6761" ht="42" customHeight="1"/>
    <row r="6762" ht="42" customHeight="1"/>
    <row r="6763" ht="42" customHeight="1"/>
    <row r="6764" ht="42" customHeight="1"/>
    <row r="6765" ht="42" customHeight="1"/>
    <row r="6766" ht="42" customHeight="1"/>
    <row r="6767" ht="42" customHeight="1"/>
    <row r="6768" ht="42" customHeight="1"/>
    <row r="6769" ht="42" customHeight="1"/>
    <row r="6770" ht="42" customHeight="1"/>
    <row r="6771" ht="42" customHeight="1"/>
    <row r="6772" ht="42" customHeight="1"/>
    <row r="6773" ht="42" customHeight="1"/>
    <row r="6774" ht="42" customHeight="1"/>
    <row r="6775" ht="42" customHeight="1"/>
    <row r="6776" ht="42" customHeight="1"/>
    <row r="6777" ht="42" customHeight="1"/>
    <row r="6778" ht="42" customHeight="1"/>
    <row r="6779" ht="42" customHeight="1"/>
    <row r="6780" ht="42" customHeight="1"/>
    <row r="6781" ht="42" customHeight="1"/>
    <row r="6782" ht="42" customHeight="1"/>
    <row r="6783" ht="42" customHeight="1"/>
    <row r="6784" ht="42" customHeight="1"/>
    <row r="6785" ht="42" customHeight="1"/>
    <row r="6786" ht="42" customHeight="1"/>
    <row r="6787" ht="42" customHeight="1"/>
    <row r="6788" ht="42" customHeight="1"/>
    <row r="6789" ht="42" customHeight="1"/>
    <row r="6790" ht="42" customHeight="1"/>
    <row r="6791" ht="42" customHeight="1"/>
    <row r="6792" ht="42" customHeight="1"/>
    <row r="6793" ht="42" customHeight="1"/>
    <row r="6794" ht="42" customHeight="1"/>
    <row r="6795" ht="42" customHeight="1"/>
    <row r="6796" ht="42" customHeight="1"/>
    <row r="6797" ht="42" customHeight="1"/>
    <row r="6798" ht="42" customHeight="1"/>
    <row r="6799" ht="42" customHeight="1"/>
    <row r="6800" ht="42" customHeight="1"/>
    <row r="6801" ht="42" customHeight="1"/>
    <row r="6802" ht="42" customHeight="1"/>
    <row r="6803" ht="42" customHeight="1"/>
    <row r="6804" ht="42" customHeight="1"/>
    <row r="6805" ht="42" customHeight="1"/>
    <row r="6806" ht="42" customHeight="1"/>
    <row r="6807" ht="42" customHeight="1"/>
    <row r="6808" ht="42" customHeight="1"/>
    <row r="6809" ht="42" customHeight="1"/>
    <row r="6810" ht="42" customHeight="1"/>
    <row r="6811" ht="42" customHeight="1"/>
    <row r="6812" ht="42" customHeight="1"/>
    <row r="6813" ht="42" customHeight="1"/>
    <row r="6814" ht="42" customHeight="1"/>
    <row r="6815" ht="42" customHeight="1"/>
    <row r="6816" ht="42" customHeight="1"/>
    <row r="6817" ht="42" customHeight="1"/>
    <row r="6818" ht="42" customHeight="1"/>
    <row r="6819" ht="42" customHeight="1"/>
    <row r="6820" ht="42" customHeight="1"/>
    <row r="6821" ht="42" customHeight="1"/>
    <row r="6822" ht="42" customHeight="1"/>
    <row r="6823" ht="42" customHeight="1"/>
    <row r="6824" ht="42" customHeight="1"/>
    <row r="6825" ht="42" customHeight="1"/>
    <row r="6826" ht="42" customHeight="1"/>
    <row r="6827" ht="42" customHeight="1"/>
    <row r="6828" ht="42" customHeight="1"/>
    <row r="6829" ht="42" customHeight="1"/>
    <row r="6830" ht="42" customHeight="1"/>
    <row r="6831" ht="42" customHeight="1"/>
    <row r="6832" ht="42" customHeight="1"/>
    <row r="6833" ht="42" customHeight="1"/>
    <row r="6834" ht="42" customHeight="1"/>
    <row r="6835" ht="42" customHeight="1"/>
    <row r="6836" ht="42" customHeight="1"/>
    <row r="6837" ht="42" customHeight="1"/>
    <row r="6838" ht="42" customHeight="1"/>
    <row r="6839" ht="42" customHeight="1"/>
    <row r="6840" ht="42" customHeight="1"/>
    <row r="6841" ht="42" customHeight="1"/>
    <row r="6842" ht="42" customHeight="1"/>
    <row r="6843" ht="42" customHeight="1"/>
    <row r="6844" ht="42" customHeight="1"/>
    <row r="6845" ht="42" customHeight="1"/>
    <row r="6846" ht="42" customHeight="1"/>
    <row r="6847" ht="42" customHeight="1"/>
    <row r="6848" ht="42" customHeight="1"/>
    <row r="6849" ht="42" customHeight="1"/>
    <row r="6850" ht="42" customHeight="1"/>
    <row r="6851" ht="42" customHeight="1"/>
    <row r="6852" ht="42" customHeight="1"/>
    <row r="6853" ht="42" customHeight="1"/>
    <row r="6854" ht="42" customHeight="1"/>
    <row r="6855" ht="42" customHeight="1"/>
    <row r="6856" ht="42" customHeight="1"/>
    <row r="6857" ht="42" customHeight="1"/>
    <row r="6858" ht="42" customHeight="1"/>
    <row r="6859" ht="42" customHeight="1"/>
    <row r="6860" ht="42" customHeight="1"/>
    <row r="6861" ht="42" customHeight="1"/>
    <row r="6862" ht="42" customHeight="1"/>
    <row r="6863" ht="42" customHeight="1"/>
    <row r="6864" ht="42" customHeight="1"/>
    <row r="6865" ht="42" customHeight="1"/>
    <row r="6866" ht="42" customHeight="1"/>
    <row r="6867" ht="42" customHeight="1"/>
    <row r="6868" ht="42" customHeight="1"/>
    <row r="6869" ht="42" customHeight="1"/>
    <row r="6870" ht="42" customHeight="1"/>
    <row r="6871" ht="42" customHeight="1"/>
    <row r="6872" ht="42" customHeight="1"/>
    <row r="6873" ht="42" customHeight="1"/>
    <row r="6874" ht="42" customHeight="1"/>
    <row r="6875" ht="42" customHeight="1"/>
    <row r="6876" ht="42" customHeight="1"/>
    <row r="6877" ht="42" customHeight="1"/>
    <row r="6878" ht="42" customHeight="1"/>
    <row r="6879" ht="42" customHeight="1"/>
    <row r="6880" ht="42" customHeight="1"/>
    <row r="6881" ht="42" customHeight="1"/>
    <row r="6882" ht="42" customHeight="1"/>
    <row r="6883" ht="42" customHeight="1"/>
    <row r="6884" ht="42" customHeight="1"/>
    <row r="6885" ht="42" customHeight="1"/>
    <row r="6886" ht="42" customHeight="1"/>
    <row r="6887" ht="42" customHeight="1"/>
    <row r="6888" ht="42" customHeight="1"/>
    <row r="6889" ht="42" customHeight="1"/>
    <row r="6890" ht="42" customHeight="1"/>
    <row r="6891" ht="42" customHeight="1"/>
    <row r="6892" ht="42" customHeight="1"/>
    <row r="6893" ht="42" customHeight="1"/>
    <row r="6894" ht="42" customHeight="1"/>
    <row r="6895" ht="42" customHeight="1"/>
    <row r="6896" ht="42" customHeight="1"/>
    <row r="6897" ht="42" customHeight="1"/>
    <row r="6898" ht="42" customHeight="1"/>
    <row r="6899" ht="42" customHeight="1"/>
    <row r="6900" ht="42" customHeight="1"/>
    <row r="6901" ht="42" customHeight="1"/>
    <row r="6902" ht="42" customHeight="1"/>
    <row r="6903" ht="42" customHeight="1"/>
    <row r="6904" ht="42" customHeight="1"/>
    <row r="6905" ht="42" customHeight="1"/>
    <row r="6906" ht="42" customHeight="1"/>
    <row r="6907" ht="42" customHeight="1"/>
    <row r="6908" ht="42" customHeight="1"/>
    <row r="6909" ht="42" customHeight="1"/>
    <row r="6910" ht="42" customHeight="1"/>
    <row r="6911" ht="42" customHeight="1"/>
    <row r="6912" ht="42" customHeight="1"/>
    <row r="6913" ht="42" customHeight="1"/>
    <row r="6914" ht="42" customHeight="1"/>
    <row r="6915" ht="42" customHeight="1"/>
    <row r="6916" ht="42" customHeight="1"/>
    <row r="6917" ht="42" customHeight="1"/>
    <row r="6918" ht="42" customHeight="1"/>
    <row r="6919" ht="42" customHeight="1"/>
    <row r="6920" ht="42" customHeight="1"/>
    <row r="6921" ht="42" customHeight="1"/>
    <row r="6922" ht="42" customHeight="1"/>
    <row r="6923" ht="42" customHeight="1"/>
    <row r="6924" ht="42" customHeight="1"/>
    <row r="6925" ht="42" customHeight="1"/>
    <row r="6926" ht="42" customHeight="1"/>
    <row r="6927" ht="42" customHeight="1"/>
    <row r="6928" ht="42" customHeight="1"/>
    <row r="6929" ht="42" customHeight="1"/>
    <row r="6930" ht="42" customHeight="1"/>
    <row r="6931" ht="42" customHeight="1"/>
    <row r="6932" ht="42" customHeight="1"/>
    <row r="6933" ht="42" customHeight="1"/>
    <row r="6934" ht="42" customHeight="1"/>
    <row r="6935" ht="42" customHeight="1"/>
    <row r="6936" ht="42" customHeight="1"/>
    <row r="6937" ht="42" customHeight="1"/>
    <row r="6938" ht="42" customHeight="1"/>
    <row r="6939" ht="42" customHeight="1"/>
    <row r="6940" ht="42" customHeight="1"/>
    <row r="6941" ht="42" customHeight="1"/>
    <row r="6942" ht="42" customHeight="1"/>
    <row r="6943" ht="42" customHeight="1"/>
    <row r="6944" ht="42" customHeight="1"/>
    <row r="6945" ht="42" customHeight="1"/>
    <row r="6946" ht="42" customHeight="1"/>
    <row r="6947" ht="42" customHeight="1"/>
    <row r="6948" ht="42" customHeight="1"/>
    <row r="6949" ht="42" customHeight="1"/>
    <row r="6950" ht="42" customHeight="1"/>
    <row r="6951" ht="42" customHeight="1"/>
    <row r="6952" ht="42" customHeight="1"/>
    <row r="6953" ht="42" customHeight="1"/>
    <row r="6954" ht="42" customHeight="1"/>
    <row r="6955" ht="42" customHeight="1"/>
    <row r="6956" ht="42" customHeight="1"/>
    <row r="6957" ht="42" customHeight="1"/>
    <row r="6958" ht="42" customHeight="1"/>
    <row r="6959" ht="42" customHeight="1"/>
    <row r="6960" ht="42" customHeight="1"/>
    <row r="6961" ht="42" customHeight="1"/>
    <row r="6962" ht="42" customHeight="1"/>
    <row r="6963" ht="42" customHeight="1"/>
    <row r="6964" ht="42" customHeight="1"/>
    <row r="6965" ht="42" customHeight="1"/>
    <row r="6966" ht="42" customHeight="1"/>
    <row r="6967" ht="42" customHeight="1"/>
    <row r="6968" ht="42" customHeight="1"/>
    <row r="6969" ht="42" customHeight="1"/>
    <row r="6970" ht="42" customHeight="1"/>
    <row r="6971" ht="42" customHeight="1"/>
    <row r="6972" ht="42" customHeight="1"/>
    <row r="6973" ht="42" customHeight="1"/>
    <row r="6974" ht="42" customHeight="1"/>
    <row r="6975" ht="42" customHeight="1"/>
    <row r="6976" ht="42" customHeight="1"/>
    <row r="6977" ht="42" customHeight="1"/>
    <row r="6978" ht="42" customHeight="1"/>
    <row r="6979" ht="42" customHeight="1"/>
    <row r="6980" ht="42" customHeight="1"/>
    <row r="6981" ht="42" customHeight="1"/>
    <row r="6982" ht="42" customHeight="1"/>
    <row r="6983" ht="42" customHeight="1"/>
    <row r="6984" ht="42" customHeight="1"/>
    <row r="6985" ht="42" customHeight="1"/>
    <row r="6986" ht="42" customHeight="1"/>
    <row r="6987" ht="42" customHeight="1"/>
    <row r="6988" ht="42" customHeight="1"/>
    <row r="6989" ht="42" customHeight="1"/>
    <row r="6990" ht="42" customHeight="1"/>
    <row r="6991" ht="42" customHeight="1"/>
    <row r="6992" ht="42" customHeight="1"/>
    <row r="6993" ht="42" customHeight="1"/>
    <row r="6994" ht="42" customHeight="1"/>
    <row r="6995" ht="42" customHeight="1"/>
    <row r="6996" ht="42" customHeight="1"/>
    <row r="6997" ht="42" customHeight="1"/>
    <row r="6998" ht="42" customHeight="1"/>
    <row r="6999" ht="42" customHeight="1"/>
    <row r="7000" ht="42" customHeight="1"/>
    <row r="7001" ht="42" customHeight="1"/>
    <row r="7002" ht="42" customHeight="1"/>
    <row r="7003" ht="42" customHeight="1"/>
    <row r="7004" ht="42" customHeight="1"/>
    <row r="7005" ht="42" customHeight="1"/>
    <row r="7006" ht="42" customHeight="1"/>
    <row r="7007" ht="42" customHeight="1"/>
    <row r="7008" ht="42" customHeight="1"/>
    <row r="7009" ht="42" customHeight="1"/>
    <row r="7010" ht="42" customHeight="1"/>
    <row r="7011" ht="42" customHeight="1"/>
    <row r="7012" ht="42" customHeight="1"/>
    <row r="7013" ht="42" customHeight="1"/>
    <row r="7014" ht="42" customHeight="1"/>
    <row r="7015" ht="42" customHeight="1"/>
    <row r="7016" ht="42" customHeight="1"/>
    <row r="7017" ht="42" customHeight="1"/>
    <row r="7018" ht="42" customHeight="1"/>
    <row r="7019" ht="42" customHeight="1"/>
    <row r="7020" ht="42" customHeight="1"/>
    <row r="7021" ht="42" customHeight="1"/>
    <row r="7022" ht="42" customHeight="1"/>
    <row r="7023" ht="42" customHeight="1"/>
    <row r="7024" ht="42" customHeight="1"/>
    <row r="7025" ht="42" customHeight="1"/>
    <row r="7026" ht="42" customHeight="1"/>
    <row r="7027" ht="42" customHeight="1"/>
    <row r="7028" ht="42" customHeight="1"/>
    <row r="7029" ht="42" customHeight="1"/>
    <row r="7030" ht="42" customHeight="1"/>
    <row r="7031" ht="42" customHeight="1"/>
    <row r="7032" ht="42" customHeight="1"/>
    <row r="7033" ht="42" customHeight="1"/>
    <row r="7034" ht="42" customHeight="1"/>
    <row r="7035" ht="42" customHeight="1"/>
    <row r="7036" ht="42" customHeight="1"/>
    <row r="7037" ht="42" customHeight="1"/>
    <row r="7038" ht="42" customHeight="1"/>
    <row r="7039" ht="42" customHeight="1"/>
    <row r="7040" ht="42" customHeight="1"/>
    <row r="7041" ht="42" customHeight="1"/>
    <row r="7042" ht="42" customHeight="1"/>
    <row r="7043" ht="42" customHeight="1"/>
    <row r="7044" ht="42" customHeight="1"/>
    <row r="7045" ht="42" customHeight="1"/>
    <row r="7046" ht="42" customHeight="1"/>
    <row r="7047" ht="42" customHeight="1"/>
    <row r="7048" ht="42" customHeight="1"/>
    <row r="7049" ht="42" customHeight="1"/>
    <row r="7050" ht="42" customHeight="1"/>
    <row r="7051" ht="42" customHeight="1"/>
    <row r="7052" ht="42" customHeight="1"/>
    <row r="7053" ht="42" customHeight="1"/>
    <row r="7054" ht="42" customHeight="1"/>
    <row r="7055" ht="42" customHeight="1"/>
    <row r="7056" ht="42" customHeight="1"/>
    <row r="7057" ht="42" customHeight="1"/>
    <row r="7058" ht="42" customHeight="1"/>
    <row r="7059" ht="42" customHeight="1"/>
    <row r="7060" ht="42" customHeight="1"/>
    <row r="7061" ht="42" customHeight="1"/>
    <row r="7062" ht="42" customHeight="1"/>
    <row r="7063" ht="42" customHeight="1"/>
    <row r="7064" ht="42" customHeight="1"/>
    <row r="7065" ht="42" customHeight="1"/>
    <row r="7066" ht="42" customHeight="1"/>
    <row r="7067" ht="42" customHeight="1"/>
    <row r="7068" ht="42" customHeight="1"/>
    <row r="7069" ht="42" customHeight="1"/>
    <row r="7070" ht="42" customHeight="1"/>
    <row r="7071" ht="42" customHeight="1"/>
    <row r="7072" ht="42" customHeight="1"/>
    <row r="7073" ht="42" customHeight="1"/>
    <row r="7074" ht="42" customHeight="1"/>
    <row r="7075" ht="42" customHeight="1"/>
    <row r="7076" ht="42" customHeight="1"/>
    <row r="7077" ht="42" customHeight="1"/>
    <row r="7078" ht="42" customHeight="1"/>
    <row r="7079" ht="42" customHeight="1"/>
    <row r="7080" ht="42" customHeight="1"/>
    <row r="7081" ht="42" customHeight="1"/>
    <row r="7082" ht="42" customHeight="1"/>
    <row r="7083" ht="42" customHeight="1"/>
    <row r="7084" ht="42" customHeight="1"/>
    <row r="7085" ht="42" customHeight="1"/>
    <row r="7086" ht="42" customHeight="1"/>
    <row r="7087" ht="42" customHeight="1"/>
    <row r="7088" ht="42" customHeight="1"/>
    <row r="7089" ht="42" customHeight="1"/>
    <row r="7090" ht="42" customHeight="1"/>
    <row r="7091" ht="42" customHeight="1"/>
    <row r="7092" ht="42" customHeight="1"/>
    <row r="7093" ht="42" customHeight="1"/>
    <row r="7094" ht="42" customHeight="1"/>
    <row r="7095" ht="42" customHeight="1"/>
    <row r="7096" ht="42" customHeight="1"/>
    <row r="7097" ht="42" customHeight="1"/>
    <row r="7098" ht="42" customHeight="1"/>
    <row r="7099" ht="42" customHeight="1"/>
    <row r="7100" ht="42" customHeight="1"/>
    <row r="7101" ht="42" customHeight="1"/>
    <row r="7102" ht="42" customHeight="1"/>
    <row r="7103" ht="42" customHeight="1"/>
    <row r="7104" ht="42" customHeight="1"/>
    <row r="7105" ht="42" customHeight="1"/>
    <row r="7106" ht="42" customHeight="1"/>
    <row r="7107" ht="42" customHeight="1"/>
    <row r="7108" ht="42" customHeight="1"/>
    <row r="7109" ht="42" customHeight="1"/>
    <row r="7110" ht="42" customHeight="1"/>
    <row r="7111" ht="42" customHeight="1"/>
    <row r="7112" ht="42" customHeight="1"/>
    <row r="7113" ht="42" customHeight="1"/>
    <row r="7114" ht="42" customHeight="1"/>
    <row r="7115" ht="42" customHeight="1"/>
    <row r="7116" ht="42" customHeight="1"/>
    <row r="7117" ht="42" customHeight="1"/>
    <row r="7118" ht="42" customHeight="1"/>
    <row r="7119" ht="42" customHeight="1"/>
    <row r="7120" ht="42" customHeight="1"/>
    <row r="7121" ht="42" customHeight="1"/>
    <row r="7122" ht="42" customHeight="1"/>
    <row r="7123" ht="42" customHeight="1"/>
    <row r="7124" ht="42" customHeight="1"/>
    <row r="7125" ht="42" customHeight="1"/>
    <row r="7126" ht="42" customHeight="1"/>
    <row r="7127" ht="42" customHeight="1"/>
    <row r="7128" ht="42" customHeight="1"/>
    <row r="7129" ht="42" customHeight="1"/>
    <row r="7130" ht="42" customHeight="1"/>
    <row r="7131" ht="42" customHeight="1"/>
    <row r="7132" ht="42" customHeight="1"/>
    <row r="7133" ht="42" customHeight="1"/>
    <row r="7134" ht="42" customHeight="1"/>
    <row r="7135" ht="42" customHeight="1"/>
    <row r="7136" ht="42" customHeight="1"/>
    <row r="7137" ht="42" customHeight="1"/>
    <row r="7138" ht="42" customHeight="1"/>
    <row r="7139" ht="42" customHeight="1"/>
    <row r="7140" ht="42" customHeight="1"/>
    <row r="7141" ht="42" customHeight="1"/>
    <row r="7142" ht="42" customHeight="1"/>
    <row r="7143" ht="42" customHeight="1"/>
    <row r="7144" ht="42" customHeight="1"/>
    <row r="7145" ht="42" customHeight="1"/>
    <row r="7146" ht="42" customHeight="1"/>
    <row r="7147" ht="42" customHeight="1"/>
    <row r="7148" ht="42" customHeight="1"/>
    <row r="7149" ht="42" customHeight="1"/>
    <row r="7150" ht="42" customHeight="1"/>
    <row r="7151" ht="42" customHeight="1"/>
    <row r="7152" ht="42" customHeight="1"/>
    <row r="7153" ht="42" customHeight="1"/>
    <row r="7154" ht="42" customHeight="1"/>
    <row r="7155" ht="42" customHeight="1"/>
    <row r="7156" ht="42" customHeight="1"/>
    <row r="7157" ht="42" customHeight="1"/>
    <row r="7158" ht="42" customHeight="1"/>
    <row r="7159" ht="42" customHeight="1"/>
    <row r="7160" ht="42" customHeight="1"/>
    <row r="7161" ht="42" customHeight="1"/>
    <row r="7162" ht="42" customHeight="1"/>
    <row r="7163" ht="42" customHeight="1"/>
    <row r="7164" ht="42" customHeight="1"/>
    <row r="7165" ht="42" customHeight="1"/>
    <row r="7166" ht="42" customHeight="1"/>
    <row r="7167" ht="42" customHeight="1"/>
    <row r="7168" ht="42" customHeight="1"/>
    <row r="7169" ht="42" customHeight="1"/>
    <row r="7170" ht="42" customHeight="1"/>
    <row r="7171" ht="42" customHeight="1"/>
    <row r="7172" ht="42" customHeight="1"/>
    <row r="7173" ht="42" customHeight="1"/>
    <row r="7174" ht="42" customHeight="1"/>
    <row r="7175" ht="42" customHeight="1"/>
    <row r="7176" ht="42" customHeight="1"/>
    <row r="7177" ht="42" customHeight="1"/>
    <row r="7178" ht="42" customHeight="1"/>
    <row r="7179" ht="42" customHeight="1"/>
    <row r="7180" ht="42" customHeight="1"/>
    <row r="7181" ht="42" customHeight="1"/>
    <row r="7182" ht="42" customHeight="1"/>
    <row r="7183" ht="42" customHeight="1"/>
    <row r="7184" ht="42" customHeight="1"/>
    <row r="7185" ht="42" customHeight="1"/>
    <row r="7186" ht="42" customHeight="1"/>
    <row r="7187" ht="42" customHeight="1"/>
    <row r="7188" ht="42" customHeight="1"/>
    <row r="7189" ht="42" customHeight="1"/>
    <row r="7190" ht="42" customHeight="1"/>
    <row r="7191" ht="42" customHeight="1"/>
    <row r="7192" ht="42" customHeight="1"/>
    <row r="7193" ht="42" customHeight="1"/>
    <row r="7194" ht="42" customHeight="1"/>
    <row r="7195" ht="42" customHeight="1"/>
    <row r="7196" ht="42" customHeight="1"/>
    <row r="7197" ht="42" customHeight="1"/>
    <row r="7198" ht="42" customHeight="1"/>
    <row r="7199" ht="42" customHeight="1"/>
    <row r="7200" ht="42" customHeight="1"/>
    <row r="7201" ht="42" customHeight="1"/>
    <row r="7202" ht="42" customHeight="1"/>
    <row r="7203" ht="42" customHeight="1"/>
    <row r="7204" ht="42" customHeight="1"/>
    <row r="7205" ht="42" customHeight="1"/>
    <row r="7206" ht="42" customHeight="1"/>
    <row r="7207" ht="42" customHeight="1"/>
    <row r="7208" ht="42" customHeight="1"/>
    <row r="7209" ht="42" customHeight="1"/>
    <row r="7210" ht="42" customHeight="1"/>
    <row r="7211" ht="42" customHeight="1"/>
    <row r="7212" ht="42" customHeight="1"/>
    <row r="7213" ht="42" customHeight="1"/>
    <row r="7214" ht="42" customHeight="1"/>
    <row r="7215" ht="42" customHeight="1"/>
    <row r="7216" ht="42" customHeight="1"/>
    <row r="7217" ht="42" customHeight="1"/>
    <row r="7218" ht="42" customHeight="1"/>
    <row r="7219" ht="42" customHeight="1"/>
    <row r="7220" ht="42" customHeight="1"/>
    <row r="7221" ht="42" customHeight="1"/>
    <row r="7222" ht="42" customHeight="1"/>
    <row r="7223" ht="42" customHeight="1"/>
    <row r="7224" ht="42" customHeight="1"/>
    <row r="7225" ht="42" customHeight="1"/>
    <row r="7226" ht="42" customHeight="1"/>
    <row r="7227" ht="42" customHeight="1"/>
    <row r="7228" ht="42" customHeight="1"/>
    <row r="7229" ht="42" customHeight="1"/>
    <row r="7230" ht="42" customHeight="1"/>
    <row r="7231" ht="42" customHeight="1"/>
    <row r="7232" ht="42" customHeight="1"/>
    <row r="7233" ht="42" customHeight="1"/>
    <row r="7234" ht="42" customHeight="1"/>
    <row r="7235" ht="42" customHeight="1"/>
    <row r="7236" ht="42" customHeight="1"/>
    <row r="7237" ht="42" customHeight="1"/>
    <row r="7238" ht="42" customHeight="1"/>
    <row r="7239" ht="42" customHeight="1"/>
    <row r="7240" ht="42" customHeight="1"/>
    <row r="7241" ht="42" customHeight="1"/>
    <row r="7242" ht="42" customHeight="1"/>
    <row r="7243" ht="42" customHeight="1"/>
    <row r="7244" ht="42" customHeight="1"/>
    <row r="7245" ht="42" customHeight="1"/>
    <row r="7246" ht="42" customHeight="1"/>
    <row r="7247" ht="42" customHeight="1"/>
    <row r="7248" ht="42" customHeight="1"/>
    <row r="7249" ht="42" customHeight="1"/>
    <row r="7250" ht="42" customHeight="1"/>
    <row r="7251" ht="42" customHeight="1"/>
    <row r="7252" ht="42" customHeight="1"/>
    <row r="7253" ht="42" customHeight="1"/>
    <row r="7254" ht="42" customHeight="1"/>
    <row r="7255" ht="42" customHeight="1"/>
    <row r="7256" ht="42" customHeight="1"/>
    <row r="7257" ht="42" customHeight="1"/>
    <row r="7258" ht="42" customHeight="1"/>
    <row r="7259" ht="42" customHeight="1"/>
    <row r="7260" ht="42" customHeight="1"/>
    <row r="7261" ht="42" customHeight="1"/>
    <row r="7262" ht="42" customHeight="1"/>
    <row r="7263" ht="42" customHeight="1"/>
    <row r="7264" ht="42" customHeight="1"/>
    <row r="7265" ht="42" customHeight="1"/>
    <row r="7266" ht="42" customHeight="1"/>
    <row r="7267" ht="42" customHeight="1"/>
    <row r="7268" ht="42" customHeight="1"/>
    <row r="7269" ht="42" customHeight="1"/>
    <row r="7270" ht="42" customHeight="1"/>
    <row r="7271" ht="42" customHeight="1"/>
    <row r="7272" ht="42" customHeight="1"/>
    <row r="7273" ht="42" customHeight="1"/>
    <row r="7274" ht="42" customHeight="1"/>
    <row r="7275" ht="42" customHeight="1"/>
    <row r="7276" ht="42" customHeight="1"/>
    <row r="7277" ht="42" customHeight="1"/>
    <row r="7278" ht="42" customHeight="1"/>
    <row r="7279" ht="42" customHeight="1"/>
    <row r="7280" ht="42" customHeight="1"/>
    <row r="7281" ht="42" customHeight="1"/>
    <row r="7282" ht="42" customHeight="1"/>
    <row r="7283" ht="42" customHeight="1"/>
    <row r="7284" ht="42" customHeight="1"/>
    <row r="7285" ht="42" customHeight="1"/>
    <row r="7286" ht="42" customHeight="1"/>
    <row r="7287" ht="42" customHeight="1"/>
    <row r="7288" ht="42" customHeight="1"/>
    <row r="7289" ht="42" customHeight="1"/>
    <row r="7290" ht="42" customHeight="1"/>
    <row r="7291" ht="42" customHeight="1"/>
    <row r="7292" ht="42" customHeight="1"/>
    <row r="7293" ht="42" customHeight="1"/>
    <row r="7294" ht="42" customHeight="1"/>
    <row r="7295" ht="42" customHeight="1"/>
    <row r="7296" ht="42" customHeight="1"/>
    <row r="7297" ht="42" customHeight="1"/>
    <row r="7298" ht="42" customHeight="1"/>
    <row r="7299" ht="42" customHeight="1"/>
    <row r="7300" ht="42" customHeight="1"/>
    <row r="7301" ht="42" customHeight="1"/>
    <row r="7302" ht="42" customHeight="1"/>
    <row r="7303" ht="42" customHeight="1"/>
    <row r="7304" ht="42" customHeight="1"/>
    <row r="7305" ht="42" customHeight="1"/>
    <row r="7306" ht="42" customHeight="1"/>
    <row r="7307" ht="42" customHeight="1"/>
    <row r="7308" ht="42" customHeight="1"/>
    <row r="7309" ht="42" customHeight="1"/>
    <row r="7310" ht="42" customHeight="1"/>
    <row r="7311" ht="42" customHeight="1"/>
    <row r="7312" ht="42" customHeight="1"/>
    <row r="7313" ht="42" customHeight="1"/>
    <row r="7314" ht="42" customHeight="1"/>
    <row r="7315" ht="42" customHeight="1"/>
    <row r="7316" ht="42" customHeight="1"/>
    <row r="7317" ht="42" customHeight="1"/>
    <row r="7318" ht="42" customHeight="1"/>
    <row r="7319" ht="42" customHeight="1"/>
    <row r="7320" ht="42" customHeight="1"/>
    <row r="7321" ht="42" customHeight="1"/>
    <row r="7322" ht="42" customHeight="1"/>
    <row r="7323" ht="42" customHeight="1"/>
    <row r="7324" ht="42" customHeight="1"/>
    <row r="7325" ht="42" customHeight="1"/>
    <row r="7326" ht="42" customHeight="1"/>
    <row r="7327" ht="42" customHeight="1"/>
    <row r="7328" ht="42" customHeight="1"/>
    <row r="7329" ht="42" customHeight="1"/>
    <row r="7330" ht="42" customHeight="1"/>
    <row r="7331" ht="42" customHeight="1"/>
    <row r="7332" ht="42" customHeight="1"/>
    <row r="7333" ht="42" customHeight="1"/>
    <row r="7334" ht="42" customHeight="1"/>
    <row r="7335" ht="42" customHeight="1"/>
    <row r="7336" ht="42" customHeight="1"/>
    <row r="7337" ht="42" customHeight="1"/>
    <row r="7338" ht="42" customHeight="1"/>
    <row r="7339" ht="42" customHeight="1"/>
    <row r="7340" ht="42" customHeight="1"/>
    <row r="7341" ht="42" customHeight="1"/>
    <row r="7342" ht="42" customHeight="1"/>
    <row r="7343" ht="42" customHeight="1"/>
    <row r="7344" ht="42" customHeight="1"/>
    <row r="7345" ht="42" customHeight="1"/>
    <row r="7346" ht="42" customHeight="1"/>
    <row r="7347" ht="42" customHeight="1"/>
    <row r="7348" ht="42" customHeight="1"/>
    <row r="7349" ht="42" customHeight="1"/>
    <row r="7350" ht="42" customHeight="1"/>
    <row r="7351" ht="42" customHeight="1"/>
    <row r="7352" ht="42" customHeight="1"/>
    <row r="7353" ht="42" customHeight="1"/>
    <row r="7354" ht="42" customHeight="1"/>
    <row r="7355" ht="42" customHeight="1"/>
    <row r="7356" ht="42" customHeight="1"/>
    <row r="7357" ht="42" customHeight="1"/>
    <row r="7358" ht="42" customHeight="1"/>
    <row r="7359" ht="42" customHeight="1"/>
    <row r="7360" ht="42" customHeight="1"/>
    <row r="7361" ht="42" customHeight="1"/>
    <row r="7362" ht="42" customHeight="1"/>
    <row r="7363" ht="42" customHeight="1"/>
    <row r="7364" ht="42" customHeight="1"/>
    <row r="7365" ht="42" customHeight="1"/>
    <row r="7366" ht="42" customHeight="1"/>
    <row r="7367" ht="42" customHeight="1"/>
    <row r="7368" ht="42" customHeight="1"/>
    <row r="7369" ht="42" customHeight="1"/>
    <row r="7370" ht="42" customHeight="1"/>
    <row r="7371" ht="42" customHeight="1"/>
    <row r="7372" ht="42" customHeight="1"/>
    <row r="7373" ht="42" customHeight="1"/>
    <row r="7374" ht="42" customHeight="1"/>
    <row r="7375" ht="42" customHeight="1"/>
    <row r="7376" ht="42" customHeight="1"/>
    <row r="7377" ht="42" customHeight="1"/>
    <row r="7378" ht="42" customHeight="1"/>
    <row r="7379" ht="42" customHeight="1"/>
    <row r="7380" ht="42" customHeight="1"/>
    <row r="7381" ht="42" customHeight="1"/>
    <row r="7382" ht="42" customHeight="1"/>
    <row r="7383" ht="42" customHeight="1"/>
    <row r="7384" ht="42" customHeight="1"/>
    <row r="7385" ht="42" customHeight="1"/>
    <row r="7386" ht="42" customHeight="1"/>
    <row r="7387" ht="42" customHeight="1"/>
    <row r="7388" ht="42" customHeight="1"/>
    <row r="7389" ht="42" customHeight="1"/>
    <row r="7390" ht="42" customHeight="1"/>
    <row r="7391" ht="42" customHeight="1"/>
    <row r="7392" ht="42" customHeight="1"/>
    <row r="7393" ht="42" customHeight="1"/>
    <row r="7394" ht="42" customHeight="1"/>
    <row r="7395" ht="42" customHeight="1"/>
    <row r="7396" ht="42" customHeight="1"/>
    <row r="7397" ht="42" customHeight="1"/>
    <row r="7398" ht="42" customHeight="1"/>
    <row r="7399" ht="42" customHeight="1"/>
    <row r="7400" ht="42" customHeight="1"/>
    <row r="7401" ht="42" customHeight="1"/>
    <row r="7402" ht="42" customHeight="1"/>
    <row r="7403" ht="42" customHeight="1"/>
    <row r="7404" ht="42" customHeight="1"/>
    <row r="7405" ht="42" customHeight="1"/>
    <row r="7406" ht="42" customHeight="1"/>
    <row r="7407" ht="42" customHeight="1"/>
    <row r="7408" ht="42" customHeight="1"/>
    <row r="7409" ht="42" customHeight="1"/>
    <row r="7410" ht="42" customHeight="1"/>
    <row r="7411" ht="42" customHeight="1"/>
    <row r="7412" ht="42" customHeight="1"/>
    <row r="7413" ht="42" customHeight="1"/>
    <row r="7414" ht="42" customHeight="1"/>
    <row r="7415" ht="42" customHeight="1"/>
    <row r="7416" ht="42" customHeight="1"/>
    <row r="7417" ht="42" customHeight="1"/>
    <row r="7418" ht="42" customHeight="1"/>
    <row r="7419" ht="42" customHeight="1"/>
    <row r="7420" ht="42" customHeight="1"/>
    <row r="7421" ht="42" customHeight="1"/>
    <row r="7422" ht="42" customHeight="1"/>
    <row r="7423" ht="42" customHeight="1"/>
    <row r="7424" ht="42" customHeight="1"/>
    <row r="7425" ht="42" customHeight="1"/>
    <row r="7426" ht="42" customHeight="1"/>
    <row r="7427" ht="42" customHeight="1"/>
    <row r="7428" ht="42" customHeight="1"/>
    <row r="7429" ht="42" customHeight="1"/>
    <row r="7430" ht="42" customHeight="1"/>
    <row r="7431" ht="42" customHeight="1"/>
    <row r="7432" ht="42" customHeight="1"/>
    <row r="7433" ht="42" customHeight="1"/>
    <row r="7434" ht="42" customHeight="1"/>
    <row r="7435" ht="42" customHeight="1"/>
    <row r="7436" ht="42" customHeight="1"/>
    <row r="7437" ht="42" customHeight="1"/>
    <row r="7438" ht="42" customHeight="1"/>
    <row r="7439" ht="42" customHeight="1"/>
    <row r="7440" ht="42" customHeight="1"/>
    <row r="7441" ht="42" customHeight="1"/>
    <row r="7442" ht="42" customHeight="1"/>
    <row r="7443" ht="42" customHeight="1"/>
    <row r="7444" ht="42" customHeight="1"/>
    <row r="7445" ht="42" customHeight="1"/>
    <row r="7446" ht="42" customHeight="1"/>
    <row r="7447" ht="42" customHeight="1"/>
    <row r="7448" ht="42" customHeight="1"/>
    <row r="7449" ht="42" customHeight="1"/>
    <row r="7450" ht="42" customHeight="1"/>
    <row r="7451" ht="42" customHeight="1"/>
    <row r="7452" ht="42" customHeight="1"/>
    <row r="7453" ht="42" customHeight="1"/>
    <row r="7454" ht="42" customHeight="1"/>
    <row r="7455" ht="42" customHeight="1"/>
    <row r="7456" ht="42" customHeight="1"/>
    <row r="7457" ht="42" customHeight="1"/>
    <row r="7458" ht="42" customHeight="1"/>
    <row r="7459" ht="42" customHeight="1"/>
    <row r="7460" ht="42" customHeight="1"/>
    <row r="7461" ht="42" customHeight="1"/>
    <row r="7462" ht="42" customHeight="1"/>
    <row r="7463" ht="42" customHeight="1"/>
    <row r="7464" ht="42" customHeight="1"/>
    <row r="7465" ht="42" customHeight="1"/>
    <row r="7466" ht="42" customHeight="1"/>
    <row r="7467" ht="42" customHeight="1"/>
    <row r="7468" ht="42" customHeight="1"/>
    <row r="7469" ht="42" customHeight="1"/>
    <row r="7470" ht="42" customHeight="1"/>
    <row r="7471" ht="42" customHeight="1"/>
    <row r="7472" ht="42" customHeight="1"/>
    <row r="7473" ht="42" customHeight="1"/>
    <row r="7474" ht="42" customHeight="1"/>
    <row r="7475" ht="42" customHeight="1"/>
    <row r="7476" ht="42" customHeight="1"/>
    <row r="7477" ht="42" customHeight="1"/>
    <row r="7478" ht="42" customHeight="1"/>
    <row r="7479" ht="42" customHeight="1"/>
    <row r="7480" ht="42" customHeight="1"/>
    <row r="7481" ht="42" customHeight="1"/>
    <row r="7482" ht="42" customHeight="1"/>
    <row r="7483" ht="42" customHeight="1"/>
    <row r="7484" ht="42" customHeight="1"/>
    <row r="7485" ht="42" customHeight="1"/>
    <row r="7486" ht="42" customHeight="1"/>
    <row r="7487" ht="42" customHeight="1"/>
    <row r="7488" ht="42" customHeight="1"/>
    <row r="7489" ht="42" customHeight="1"/>
    <row r="7490" ht="42" customHeight="1"/>
    <row r="7491" ht="42" customHeight="1"/>
    <row r="7492" ht="42" customHeight="1"/>
    <row r="7493" ht="42" customHeight="1"/>
    <row r="7494" ht="42" customHeight="1"/>
    <row r="7495" ht="42" customHeight="1"/>
    <row r="7496" ht="42" customHeight="1"/>
    <row r="7497" ht="42" customHeight="1"/>
    <row r="7498" ht="42" customHeight="1"/>
    <row r="7499" ht="42" customHeight="1"/>
    <row r="7500" ht="42" customHeight="1"/>
    <row r="7501" ht="42" customHeight="1"/>
    <row r="7502" ht="42" customHeight="1"/>
    <row r="7503" ht="42" customHeight="1"/>
    <row r="7504" ht="42" customHeight="1"/>
    <row r="7505" ht="42" customHeight="1"/>
    <row r="7506" ht="42" customHeight="1"/>
    <row r="7507" ht="42" customHeight="1"/>
    <row r="7508" ht="42" customHeight="1"/>
    <row r="7509" ht="42" customHeight="1"/>
    <row r="7510" ht="42" customHeight="1"/>
    <row r="7511" ht="42" customHeight="1"/>
    <row r="7512" ht="42" customHeight="1"/>
    <row r="7513" ht="42" customHeight="1"/>
    <row r="7514" ht="42" customHeight="1"/>
    <row r="7515" ht="42" customHeight="1"/>
    <row r="7516" ht="42" customHeight="1"/>
    <row r="7517" ht="42" customHeight="1"/>
    <row r="7518" ht="42" customHeight="1"/>
    <row r="7519" ht="42" customHeight="1"/>
    <row r="7520" ht="42" customHeight="1"/>
    <row r="7521" ht="42" customHeight="1"/>
    <row r="7522" ht="42" customHeight="1"/>
    <row r="7523" ht="42" customHeight="1"/>
    <row r="7524" ht="42" customHeight="1"/>
    <row r="7525" ht="42" customHeight="1"/>
    <row r="7526" ht="42" customHeight="1"/>
    <row r="7527" ht="42" customHeight="1"/>
    <row r="7528" ht="42" customHeight="1"/>
    <row r="7529" ht="42" customHeight="1"/>
    <row r="7530" ht="42" customHeight="1"/>
    <row r="7531" ht="42" customHeight="1"/>
    <row r="7532" ht="42" customHeight="1"/>
    <row r="7533" ht="42" customHeight="1"/>
    <row r="7534" ht="42" customHeight="1"/>
    <row r="7535" ht="42" customHeight="1"/>
    <row r="7536" ht="42" customHeight="1"/>
    <row r="7537" ht="42" customHeight="1"/>
    <row r="7538" ht="42" customHeight="1"/>
    <row r="7539" ht="42" customHeight="1"/>
    <row r="7540" ht="42" customHeight="1"/>
    <row r="7541" ht="42" customHeight="1"/>
    <row r="7542" ht="42" customHeight="1"/>
    <row r="7543" ht="42" customHeight="1"/>
    <row r="7544" ht="42" customHeight="1"/>
    <row r="7545" ht="42" customHeight="1"/>
    <row r="7546" ht="42" customHeight="1"/>
    <row r="7547" ht="42" customHeight="1"/>
    <row r="7548" ht="42" customHeight="1"/>
    <row r="7549" ht="42" customHeight="1"/>
    <row r="7550" ht="42" customHeight="1"/>
    <row r="7551" ht="42" customHeight="1"/>
    <row r="7552" ht="42" customHeight="1"/>
    <row r="7553" ht="42" customHeight="1"/>
    <row r="7554" ht="42" customHeight="1"/>
    <row r="7555" ht="42" customHeight="1"/>
    <row r="7556" ht="42" customHeight="1"/>
    <row r="7557" ht="42" customHeight="1"/>
    <row r="7558" ht="42" customHeight="1"/>
    <row r="7559" ht="42" customHeight="1"/>
    <row r="7560" ht="42" customHeight="1"/>
    <row r="7561" ht="42" customHeight="1"/>
    <row r="7562" ht="42" customHeight="1"/>
    <row r="7563" ht="42" customHeight="1"/>
    <row r="7564" ht="42" customHeight="1"/>
    <row r="7565" ht="42" customHeight="1"/>
    <row r="7566" ht="42" customHeight="1"/>
    <row r="7567" ht="42" customHeight="1"/>
    <row r="7568" ht="42" customHeight="1"/>
    <row r="7569" ht="42" customHeight="1"/>
    <row r="7570" ht="42" customHeight="1"/>
    <row r="7571" ht="42" customHeight="1"/>
    <row r="7572" ht="42" customHeight="1"/>
    <row r="7573" ht="42" customHeight="1"/>
    <row r="7574" ht="42" customHeight="1"/>
    <row r="7575" ht="42" customHeight="1"/>
    <row r="7576" ht="42" customHeight="1"/>
    <row r="7577" ht="42" customHeight="1"/>
    <row r="7578" ht="42" customHeight="1"/>
    <row r="7579" ht="42" customHeight="1"/>
    <row r="7580" ht="42" customHeight="1"/>
    <row r="7581" ht="42" customHeight="1"/>
    <row r="7582" ht="42" customHeight="1"/>
    <row r="7583" ht="42" customHeight="1"/>
    <row r="7584" ht="42" customHeight="1"/>
    <row r="7585" ht="42" customHeight="1"/>
    <row r="7586" ht="42" customHeight="1"/>
    <row r="7587" ht="42" customHeight="1"/>
    <row r="7588" ht="42" customHeight="1"/>
    <row r="7589" ht="42" customHeight="1"/>
    <row r="7590" ht="42" customHeight="1"/>
    <row r="7591" ht="42" customHeight="1"/>
    <row r="7592" ht="42" customHeight="1"/>
    <row r="7593" ht="42" customHeight="1"/>
    <row r="7594" ht="42" customHeight="1"/>
    <row r="7595" ht="42" customHeight="1"/>
    <row r="7596" ht="42" customHeight="1"/>
    <row r="7597" ht="42" customHeight="1"/>
    <row r="7598" ht="42" customHeight="1"/>
    <row r="7599" ht="42" customHeight="1"/>
    <row r="7600" ht="42" customHeight="1"/>
    <row r="7601" ht="42" customHeight="1"/>
    <row r="7602" ht="42" customHeight="1"/>
    <row r="7603" ht="42" customHeight="1"/>
    <row r="7604" ht="42" customHeight="1"/>
    <row r="7605" ht="42" customHeight="1"/>
    <row r="7606" ht="42" customHeight="1"/>
    <row r="7607" ht="42" customHeight="1"/>
    <row r="7608" ht="42" customHeight="1"/>
    <row r="7609" ht="42" customHeight="1"/>
    <row r="7610" ht="42" customHeight="1"/>
    <row r="7611" ht="42" customHeight="1"/>
    <row r="7612" ht="42" customHeight="1"/>
    <row r="7613" ht="42" customHeight="1"/>
    <row r="7614" ht="42" customHeight="1"/>
    <row r="7615" ht="42" customHeight="1"/>
    <row r="7616" ht="42" customHeight="1"/>
    <row r="7617" ht="42" customHeight="1"/>
    <row r="7618" ht="42" customHeight="1"/>
    <row r="7619" ht="42" customHeight="1"/>
    <row r="7620" ht="42" customHeight="1"/>
    <row r="7621" ht="42" customHeight="1"/>
    <row r="7622" ht="42" customHeight="1"/>
    <row r="7623" ht="42" customHeight="1"/>
    <row r="7624" ht="42" customHeight="1"/>
    <row r="7625" ht="42" customHeight="1"/>
    <row r="7626" ht="42" customHeight="1"/>
    <row r="7627" ht="42" customHeight="1"/>
    <row r="7628" ht="42" customHeight="1"/>
    <row r="7629" ht="42" customHeight="1"/>
    <row r="7630" ht="42" customHeight="1"/>
    <row r="7631" ht="42" customHeight="1"/>
    <row r="7632" ht="42" customHeight="1"/>
    <row r="7633" ht="42" customHeight="1"/>
    <row r="7634" ht="42" customHeight="1"/>
    <row r="7635" ht="42" customHeight="1"/>
    <row r="7636" ht="42" customHeight="1"/>
    <row r="7637" ht="42" customHeight="1"/>
    <row r="7638" ht="42" customHeight="1"/>
    <row r="7639" ht="42" customHeight="1"/>
    <row r="7640" ht="42" customHeight="1"/>
    <row r="7641" ht="42" customHeight="1"/>
    <row r="7642" ht="42" customHeight="1"/>
    <row r="7643" ht="42" customHeight="1"/>
    <row r="7644" ht="42" customHeight="1"/>
    <row r="7645" ht="42" customHeight="1"/>
    <row r="7646" ht="42" customHeight="1"/>
    <row r="7647" ht="42" customHeight="1"/>
    <row r="7648" ht="42" customHeight="1"/>
    <row r="7649" ht="42" customHeight="1"/>
    <row r="7650" ht="42" customHeight="1"/>
    <row r="7651" ht="42" customHeight="1"/>
    <row r="7652" ht="42" customHeight="1"/>
    <row r="7653" ht="42" customHeight="1"/>
    <row r="7654" ht="42" customHeight="1"/>
    <row r="7655" ht="42" customHeight="1"/>
    <row r="7656" ht="42" customHeight="1"/>
    <row r="7657" ht="42" customHeight="1"/>
    <row r="7658" ht="42" customHeight="1"/>
    <row r="7659" ht="42" customHeight="1"/>
    <row r="7660" ht="42" customHeight="1"/>
    <row r="7661" ht="42" customHeight="1"/>
    <row r="7662" ht="42" customHeight="1"/>
    <row r="7663" ht="42" customHeight="1"/>
    <row r="7664" ht="42" customHeight="1"/>
    <row r="7665" ht="42" customHeight="1"/>
    <row r="7666" ht="42" customHeight="1"/>
    <row r="7667" ht="42" customHeight="1"/>
    <row r="7668" ht="42" customHeight="1"/>
    <row r="7669" ht="42" customHeight="1"/>
    <row r="7670" ht="42" customHeight="1"/>
    <row r="7671" ht="42" customHeight="1"/>
    <row r="7672" ht="42" customHeight="1"/>
    <row r="7673" ht="42" customHeight="1"/>
    <row r="7674" ht="42" customHeight="1"/>
    <row r="7675" ht="42" customHeight="1"/>
    <row r="7676" ht="42" customHeight="1"/>
    <row r="7677" ht="42" customHeight="1"/>
    <row r="7678" ht="42" customHeight="1"/>
    <row r="7679" ht="42" customHeight="1"/>
    <row r="7680" ht="42" customHeight="1"/>
    <row r="7681" ht="42" customHeight="1"/>
    <row r="7682" ht="42" customHeight="1"/>
    <row r="7683" ht="42" customHeight="1"/>
    <row r="7684" ht="42" customHeight="1"/>
    <row r="7685" ht="42" customHeight="1"/>
    <row r="7686" ht="42" customHeight="1"/>
    <row r="7687" ht="42" customHeight="1"/>
    <row r="7688" ht="42" customHeight="1"/>
    <row r="7689" ht="42" customHeight="1"/>
    <row r="7690" ht="42" customHeight="1"/>
    <row r="7691" ht="42" customHeight="1"/>
    <row r="7692" ht="42" customHeight="1"/>
    <row r="7693" ht="42" customHeight="1"/>
    <row r="7694" ht="42" customHeight="1"/>
    <row r="7695" ht="42" customHeight="1"/>
    <row r="7696" ht="42" customHeight="1"/>
    <row r="7697" ht="42" customHeight="1"/>
    <row r="7698" ht="42" customHeight="1"/>
    <row r="7699" ht="42" customHeight="1"/>
    <row r="7700" ht="42" customHeight="1"/>
    <row r="7701" ht="42" customHeight="1"/>
    <row r="7702" ht="42" customHeight="1"/>
    <row r="7703" ht="42" customHeight="1"/>
    <row r="7704" ht="42" customHeight="1"/>
    <row r="7705" ht="42" customHeight="1"/>
    <row r="7706" ht="42" customHeight="1"/>
    <row r="7707" ht="42" customHeight="1"/>
    <row r="7708" ht="42" customHeight="1"/>
    <row r="7709" ht="42" customHeight="1"/>
    <row r="7710" ht="42" customHeight="1"/>
    <row r="7711" ht="42" customHeight="1"/>
    <row r="7712" ht="42" customHeight="1"/>
    <row r="7713" ht="42" customHeight="1"/>
    <row r="7714" ht="42" customHeight="1"/>
    <row r="7715" ht="42" customHeight="1"/>
    <row r="7716" ht="42" customHeight="1"/>
    <row r="7717" ht="42" customHeight="1"/>
    <row r="7718" ht="42" customHeight="1"/>
    <row r="7719" ht="42" customHeight="1"/>
    <row r="7720" ht="42" customHeight="1"/>
    <row r="7721" ht="42" customHeight="1"/>
    <row r="7722" ht="42" customHeight="1"/>
    <row r="7723" ht="42" customHeight="1"/>
    <row r="7724" ht="42" customHeight="1"/>
    <row r="7725" ht="42" customHeight="1"/>
    <row r="7726" ht="42" customHeight="1"/>
    <row r="7727" ht="42" customHeight="1"/>
    <row r="7728" ht="42" customHeight="1"/>
    <row r="7729" ht="42" customHeight="1"/>
    <row r="7730" ht="42" customHeight="1"/>
    <row r="7731" ht="42" customHeight="1"/>
    <row r="7732" ht="42" customHeight="1"/>
    <row r="7733" ht="42" customHeight="1"/>
    <row r="7734" ht="42" customHeight="1"/>
    <row r="7735" ht="42" customHeight="1"/>
    <row r="7736" ht="42" customHeight="1"/>
    <row r="7737" ht="42" customHeight="1"/>
    <row r="7738" ht="42" customHeight="1"/>
    <row r="7739" ht="42" customHeight="1"/>
    <row r="7740" ht="42" customHeight="1"/>
    <row r="7741" ht="42" customHeight="1"/>
    <row r="7742" ht="42" customHeight="1"/>
    <row r="7743" ht="42" customHeight="1"/>
    <row r="7744" ht="42" customHeight="1"/>
    <row r="7745" ht="42" customHeight="1"/>
    <row r="7746" ht="42" customHeight="1"/>
    <row r="7747" ht="42" customHeight="1"/>
    <row r="7748" ht="42" customHeight="1"/>
    <row r="7749" ht="42" customHeight="1"/>
    <row r="7750" ht="42" customHeight="1"/>
    <row r="7751" ht="42" customHeight="1"/>
    <row r="7752" ht="42" customHeight="1"/>
    <row r="7753" ht="42" customHeight="1"/>
    <row r="7754" ht="42" customHeight="1"/>
    <row r="7755" ht="42" customHeight="1"/>
    <row r="7756" ht="42" customHeight="1"/>
    <row r="7757" ht="42" customHeight="1"/>
    <row r="7758" ht="42" customHeight="1"/>
    <row r="7759" ht="42" customHeight="1"/>
    <row r="7760" ht="42" customHeight="1"/>
    <row r="7761" ht="42" customHeight="1"/>
    <row r="7762" ht="42" customHeight="1"/>
    <row r="7763" ht="42" customHeight="1"/>
    <row r="7764" ht="42" customHeight="1"/>
    <row r="7765" ht="42" customHeight="1"/>
    <row r="7766" ht="42" customHeight="1"/>
    <row r="7767" ht="42" customHeight="1"/>
    <row r="7768" ht="42" customHeight="1"/>
    <row r="7769" ht="42" customHeight="1"/>
    <row r="7770" ht="42" customHeight="1"/>
    <row r="7771" ht="42" customHeight="1"/>
    <row r="7772" ht="42" customHeight="1"/>
    <row r="7773" ht="42" customHeight="1"/>
    <row r="7774" ht="42" customHeight="1"/>
    <row r="7775" ht="42" customHeight="1"/>
    <row r="7776" ht="42" customHeight="1"/>
    <row r="7777" ht="42" customHeight="1"/>
    <row r="7778" ht="42" customHeight="1"/>
    <row r="7779" ht="42" customHeight="1"/>
    <row r="7780" ht="42" customHeight="1"/>
    <row r="7781" ht="42" customHeight="1"/>
    <row r="7782" ht="42" customHeight="1"/>
    <row r="7783" ht="42" customHeight="1"/>
    <row r="7784" ht="42" customHeight="1"/>
    <row r="7785" ht="42" customHeight="1"/>
    <row r="7786" ht="42" customHeight="1"/>
    <row r="7787" ht="42" customHeight="1"/>
    <row r="7788" ht="42" customHeight="1"/>
    <row r="7789" ht="42" customHeight="1"/>
    <row r="7790" ht="42" customHeight="1"/>
    <row r="7791" ht="42" customHeight="1"/>
    <row r="7792" ht="42" customHeight="1"/>
    <row r="7793" ht="42" customHeight="1"/>
    <row r="7794" ht="42" customHeight="1"/>
    <row r="7795" ht="42" customHeight="1"/>
    <row r="7796" ht="42" customHeight="1"/>
    <row r="7797" ht="42" customHeight="1"/>
    <row r="7798" ht="42" customHeight="1"/>
    <row r="7799" ht="42" customHeight="1"/>
    <row r="7800" ht="42" customHeight="1"/>
    <row r="7801" ht="42" customHeight="1"/>
    <row r="7802" ht="42" customHeight="1"/>
    <row r="7803" ht="42" customHeight="1"/>
    <row r="7804" ht="42" customHeight="1"/>
    <row r="7805" ht="42" customHeight="1"/>
    <row r="7806" ht="42" customHeight="1"/>
    <row r="7807" ht="42" customHeight="1"/>
    <row r="7808" ht="42" customHeight="1"/>
    <row r="7809" ht="42" customHeight="1"/>
    <row r="7810" ht="42" customHeight="1"/>
    <row r="7811" ht="42" customHeight="1"/>
    <row r="7812" ht="42" customHeight="1"/>
    <row r="7813" ht="42" customHeight="1"/>
    <row r="7814" ht="42" customHeight="1"/>
    <row r="7815" ht="42" customHeight="1"/>
    <row r="7816" ht="42" customHeight="1"/>
    <row r="7817" ht="42" customHeight="1"/>
    <row r="7818" ht="42" customHeight="1"/>
    <row r="7819" ht="42" customHeight="1"/>
    <row r="7820" ht="42" customHeight="1"/>
    <row r="7821" ht="42" customHeight="1"/>
    <row r="7822" ht="42" customHeight="1"/>
    <row r="7823" ht="42" customHeight="1"/>
    <row r="7824" ht="42" customHeight="1"/>
    <row r="7825" ht="42" customHeight="1"/>
    <row r="7826" ht="42" customHeight="1"/>
    <row r="7827" ht="42" customHeight="1"/>
    <row r="7828" ht="42" customHeight="1"/>
    <row r="7829" ht="42" customHeight="1"/>
    <row r="7830" ht="42" customHeight="1"/>
    <row r="7831" ht="42" customHeight="1"/>
    <row r="7832" ht="42" customHeight="1"/>
    <row r="7833" ht="42" customHeight="1"/>
    <row r="7834" ht="42" customHeight="1"/>
    <row r="7835" ht="42" customHeight="1"/>
    <row r="7836" ht="42" customHeight="1"/>
    <row r="7837" ht="42" customHeight="1"/>
    <row r="7838" ht="42" customHeight="1"/>
    <row r="7839" ht="42" customHeight="1"/>
    <row r="7840" ht="42" customHeight="1"/>
    <row r="7841" ht="42" customHeight="1"/>
    <row r="7842" ht="42" customHeight="1"/>
    <row r="7843" ht="42" customHeight="1"/>
    <row r="7844" ht="42" customHeight="1"/>
    <row r="7845" ht="42" customHeight="1"/>
    <row r="7846" ht="42" customHeight="1"/>
    <row r="7847" ht="42" customHeight="1"/>
    <row r="7848" ht="42" customHeight="1"/>
    <row r="7849" ht="42" customHeight="1"/>
    <row r="7850" ht="42" customHeight="1"/>
    <row r="7851" ht="42" customHeight="1"/>
    <row r="7852" ht="42" customHeight="1"/>
    <row r="7853" ht="42" customHeight="1"/>
    <row r="7854" ht="42" customHeight="1"/>
    <row r="7855" ht="42" customHeight="1"/>
    <row r="7856" ht="42" customHeight="1"/>
    <row r="7857" ht="42" customHeight="1"/>
    <row r="7858" ht="42" customHeight="1"/>
    <row r="7859" ht="42" customHeight="1"/>
    <row r="7860" ht="42" customHeight="1"/>
    <row r="7861" ht="42" customHeight="1"/>
    <row r="7862" ht="42" customHeight="1"/>
    <row r="7863" ht="42" customHeight="1"/>
    <row r="7864" ht="42" customHeight="1"/>
    <row r="7865" ht="42" customHeight="1"/>
    <row r="7866" ht="42" customHeight="1"/>
    <row r="7867" ht="42" customHeight="1"/>
    <row r="7868" ht="42" customHeight="1"/>
    <row r="7869" ht="42" customHeight="1"/>
    <row r="7870" ht="42" customHeight="1"/>
    <row r="7871" ht="42" customHeight="1"/>
    <row r="7872" ht="42" customHeight="1"/>
    <row r="7873" ht="42" customHeight="1"/>
    <row r="7874" ht="42" customHeight="1"/>
    <row r="7875" ht="42" customHeight="1"/>
    <row r="7876" ht="42" customHeight="1"/>
    <row r="7877" ht="42" customHeight="1"/>
    <row r="7878" ht="42" customHeight="1"/>
    <row r="7879" ht="42" customHeight="1"/>
    <row r="7880" ht="42" customHeight="1"/>
    <row r="7881" ht="42" customHeight="1"/>
    <row r="7882" ht="42" customHeight="1"/>
    <row r="7883" ht="42" customHeight="1"/>
    <row r="7884" ht="42" customHeight="1"/>
    <row r="7885" ht="42" customHeight="1"/>
    <row r="7886" ht="42" customHeight="1"/>
    <row r="7887" ht="42" customHeight="1"/>
    <row r="7888" ht="42" customHeight="1"/>
    <row r="7889" ht="42" customHeight="1"/>
    <row r="7890" ht="42" customHeight="1"/>
    <row r="7891" ht="42" customHeight="1"/>
    <row r="7892" ht="42" customHeight="1"/>
    <row r="7893" ht="42" customHeight="1"/>
    <row r="7894" ht="42" customHeight="1"/>
    <row r="7895" ht="42" customHeight="1"/>
    <row r="7896" ht="42" customHeight="1"/>
    <row r="7897" ht="42" customHeight="1"/>
    <row r="7898" ht="42" customHeight="1"/>
    <row r="7899" ht="42" customHeight="1"/>
    <row r="7900" ht="42" customHeight="1"/>
    <row r="7901" ht="42" customHeight="1"/>
    <row r="7902" ht="42" customHeight="1"/>
    <row r="7903" ht="42" customHeight="1"/>
    <row r="7904" ht="42" customHeight="1"/>
    <row r="7905" ht="42" customHeight="1"/>
    <row r="7906" ht="42" customHeight="1"/>
    <row r="7907" ht="42" customHeight="1"/>
    <row r="7908" ht="42" customHeight="1"/>
    <row r="7909" ht="42" customHeight="1"/>
    <row r="7910" ht="42" customHeight="1"/>
    <row r="7911" ht="42" customHeight="1"/>
    <row r="7912" ht="42" customHeight="1"/>
    <row r="7913" ht="42" customHeight="1"/>
    <row r="7914" ht="42" customHeight="1"/>
    <row r="7915" ht="42" customHeight="1"/>
    <row r="7916" ht="42" customHeight="1"/>
    <row r="7917" ht="42" customHeight="1"/>
    <row r="7918" ht="42" customHeight="1"/>
    <row r="7919" ht="42" customHeight="1"/>
    <row r="7920" ht="42" customHeight="1"/>
    <row r="7921" ht="42" customHeight="1"/>
    <row r="7922" ht="42" customHeight="1"/>
    <row r="7923" ht="42" customHeight="1"/>
    <row r="7924" ht="42" customHeight="1"/>
    <row r="7925" ht="42" customHeight="1"/>
    <row r="7926" ht="42" customHeight="1"/>
    <row r="7927" ht="42" customHeight="1"/>
    <row r="7928" ht="42" customHeight="1"/>
    <row r="7929" ht="42" customHeight="1"/>
    <row r="7930" ht="42" customHeight="1"/>
    <row r="7931" ht="42" customHeight="1"/>
    <row r="7932" ht="42" customHeight="1"/>
    <row r="7933" ht="42" customHeight="1"/>
    <row r="7934" ht="42" customHeight="1"/>
    <row r="7935" ht="42" customHeight="1"/>
    <row r="7936" ht="42" customHeight="1"/>
    <row r="7937" ht="42" customHeight="1"/>
    <row r="7938" ht="42" customHeight="1"/>
    <row r="7939" ht="42" customHeight="1"/>
    <row r="7940" ht="42" customHeight="1"/>
    <row r="7941" ht="42" customHeight="1"/>
    <row r="7942" ht="42" customHeight="1"/>
    <row r="7943" ht="42" customHeight="1"/>
    <row r="7944" ht="42" customHeight="1"/>
    <row r="7945" ht="42" customHeight="1"/>
    <row r="7946" ht="42" customHeight="1"/>
    <row r="7947" ht="42" customHeight="1"/>
    <row r="7948" ht="42" customHeight="1"/>
    <row r="7949" ht="42" customHeight="1"/>
    <row r="7950" ht="42" customHeight="1"/>
    <row r="7951" ht="42" customHeight="1"/>
    <row r="7952" ht="42" customHeight="1"/>
    <row r="7953" ht="42" customHeight="1"/>
    <row r="7954" ht="42" customHeight="1"/>
    <row r="7955" ht="42" customHeight="1"/>
    <row r="7956" ht="42" customHeight="1"/>
    <row r="7957" ht="42" customHeight="1"/>
    <row r="7958" ht="42" customHeight="1"/>
    <row r="7959" ht="42" customHeight="1"/>
    <row r="7960" ht="42" customHeight="1"/>
    <row r="7961" ht="42" customHeight="1"/>
    <row r="7962" ht="42" customHeight="1"/>
    <row r="7963" ht="42" customHeight="1"/>
    <row r="7964" ht="42" customHeight="1"/>
    <row r="7965" ht="42" customHeight="1"/>
    <row r="7966" ht="42" customHeight="1"/>
    <row r="7967" ht="42" customHeight="1"/>
    <row r="7968" ht="42" customHeight="1"/>
    <row r="7969" ht="42" customHeight="1"/>
    <row r="7970" ht="42" customHeight="1"/>
    <row r="7971" ht="42" customHeight="1"/>
    <row r="7972" ht="42" customHeight="1"/>
    <row r="7973" ht="42" customHeight="1"/>
    <row r="7974" ht="42" customHeight="1"/>
    <row r="7975" ht="42" customHeight="1"/>
    <row r="7976" ht="42" customHeight="1"/>
    <row r="7977" ht="42" customHeight="1"/>
    <row r="7978" ht="42" customHeight="1"/>
    <row r="7979" ht="42" customHeight="1"/>
    <row r="7980" ht="42" customHeight="1"/>
    <row r="7981" ht="42" customHeight="1"/>
    <row r="7982" ht="42" customHeight="1"/>
    <row r="7983" ht="42" customHeight="1"/>
    <row r="7984" ht="42" customHeight="1"/>
    <row r="7985" ht="42" customHeight="1"/>
    <row r="7986" ht="42" customHeight="1"/>
    <row r="7987" ht="42" customHeight="1"/>
    <row r="7988" ht="42" customHeight="1"/>
    <row r="7989" ht="42" customHeight="1"/>
    <row r="7990" ht="42" customHeight="1"/>
    <row r="7991" ht="42" customHeight="1"/>
    <row r="7992" ht="42" customHeight="1"/>
    <row r="7993" ht="42" customHeight="1"/>
    <row r="7994" ht="42" customHeight="1"/>
    <row r="7995" ht="42" customHeight="1"/>
    <row r="7996" ht="42" customHeight="1"/>
    <row r="7997" ht="42" customHeight="1"/>
    <row r="7998" ht="42" customHeight="1"/>
    <row r="7999" ht="42" customHeight="1"/>
    <row r="8000" ht="42" customHeight="1"/>
    <row r="8001" ht="42" customHeight="1"/>
    <row r="8002" ht="42" customHeight="1"/>
    <row r="8003" ht="42" customHeight="1"/>
    <row r="8004" ht="42" customHeight="1"/>
    <row r="8005" ht="42" customHeight="1"/>
    <row r="8006" ht="42" customHeight="1"/>
    <row r="8007" ht="42" customHeight="1"/>
    <row r="8008" ht="42" customHeight="1"/>
    <row r="8009" ht="42" customHeight="1"/>
    <row r="8010" ht="42" customHeight="1"/>
    <row r="8011" ht="42" customHeight="1"/>
    <row r="8012" ht="42" customHeight="1"/>
    <row r="8013" ht="42" customHeight="1"/>
    <row r="8014" ht="42" customHeight="1"/>
    <row r="8015" ht="42" customHeight="1"/>
    <row r="8016" ht="42" customHeight="1"/>
    <row r="8017" ht="42" customHeight="1"/>
    <row r="8018" ht="42" customHeight="1"/>
    <row r="8019" ht="42" customHeight="1"/>
    <row r="8020" ht="42" customHeight="1"/>
    <row r="8021" ht="42" customHeight="1"/>
    <row r="8022" ht="42" customHeight="1"/>
    <row r="8023" ht="42" customHeight="1"/>
    <row r="8024" ht="42" customHeight="1"/>
    <row r="8025" ht="42" customHeight="1"/>
    <row r="8026" ht="42" customHeight="1"/>
    <row r="8027" ht="42" customHeight="1"/>
    <row r="8028" ht="42" customHeight="1"/>
    <row r="8029" ht="42" customHeight="1"/>
    <row r="8030" ht="42" customHeight="1"/>
    <row r="8031" ht="42" customHeight="1"/>
    <row r="8032" ht="42" customHeight="1"/>
    <row r="8033" ht="42" customHeight="1"/>
    <row r="8034" ht="42" customHeight="1"/>
    <row r="8035" ht="42" customHeight="1"/>
    <row r="8036" ht="42" customHeight="1"/>
    <row r="8037" ht="42" customHeight="1"/>
    <row r="8038" ht="42" customHeight="1"/>
    <row r="8039" ht="42" customHeight="1"/>
    <row r="8040" ht="42" customHeight="1"/>
    <row r="8041" ht="42" customHeight="1"/>
    <row r="8042" ht="42" customHeight="1"/>
    <row r="8043" ht="42" customHeight="1"/>
    <row r="8044" ht="42" customHeight="1"/>
    <row r="8045" ht="42" customHeight="1"/>
    <row r="8046" ht="42" customHeight="1"/>
    <row r="8047" ht="42" customHeight="1"/>
    <row r="8048" ht="42" customHeight="1"/>
    <row r="8049" ht="42" customHeight="1"/>
    <row r="8050" ht="42" customHeight="1"/>
    <row r="8051" ht="42" customHeight="1"/>
    <row r="8052" ht="42" customHeight="1"/>
    <row r="8053" ht="42" customHeight="1"/>
    <row r="8054" ht="42" customHeight="1"/>
    <row r="8055" ht="42" customHeight="1"/>
    <row r="8056" ht="42" customHeight="1"/>
    <row r="8057" ht="42" customHeight="1"/>
    <row r="8058" ht="42" customHeight="1"/>
    <row r="8059" ht="42" customHeight="1"/>
    <row r="8060" ht="42" customHeight="1"/>
    <row r="8061" ht="42" customHeight="1"/>
    <row r="8062" ht="42" customHeight="1"/>
    <row r="8063" ht="42" customHeight="1"/>
    <row r="8064" ht="42" customHeight="1"/>
    <row r="8065" ht="42" customHeight="1"/>
    <row r="8066" ht="42" customHeight="1"/>
    <row r="8067" ht="42" customHeight="1"/>
    <row r="8068" ht="42" customHeight="1"/>
    <row r="8069" ht="42" customHeight="1"/>
    <row r="8070" ht="42" customHeight="1"/>
    <row r="8071" ht="42" customHeight="1"/>
    <row r="8072" ht="42" customHeight="1"/>
    <row r="8073" ht="42" customHeight="1"/>
    <row r="8074" ht="42" customHeight="1"/>
    <row r="8075" ht="42" customHeight="1"/>
    <row r="8076" ht="42" customHeight="1"/>
    <row r="8077" ht="42" customHeight="1"/>
    <row r="8078" ht="42" customHeight="1"/>
    <row r="8079" ht="42" customHeight="1"/>
    <row r="8080" ht="42" customHeight="1"/>
    <row r="8081" ht="42" customHeight="1"/>
    <row r="8082" ht="42" customHeight="1"/>
    <row r="8083" ht="42" customHeight="1"/>
    <row r="8084" ht="42" customHeight="1"/>
    <row r="8085" ht="42" customHeight="1"/>
    <row r="8086" ht="42" customHeight="1"/>
    <row r="8087" ht="42" customHeight="1"/>
    <row r="8088" ht="42" customHeight="1"/>
    <row r="8089" ht="42" customHeight="1"/>
    <row r="8090" ht="42" customHeight="1"/>
    <row r="8091" ht="42" customHeight="1"/>
    <row r="8092" ht="42" customHeight="1"/>
    <row r="8093" ht="42" customHeight="1"/>
    <row r="8094" ht="42" customHeight="1"/>
    <row r="8095" ht="42" customHeight="1"/>
    <row r="8096" ht="42" customHeight="1"/>
    <row r="8097" ht="42" customHeight="1"/>
    <row r="8098" ht="42" customHeight="1"/>
    <row r="8099" ht="42" customHeight="1"/>
    <row r="8100" ht="42" customHeight="1"/>
    <row r="8101" ht="42" customHeight="1"/>
    <row r="8102" ht="42" customHeight="1"/>
    <row r="8103" ht="42" customHeight="1"/>
    <row r="8104" ht="42" customHeight="1"/>
    <row r="8105" ht="42" customHeight="1"/>
    <row r="8106" ht="42" customHeight="1"/>
    <row r="8107" ht="42" customHeight="1"/>
    <row r="8108" ht="42" customHeight="1"/>
    <row r="8109" ht="42" customHeight="1"/>
    <row r="8110" ht="42" customHeight="1"/>
    <row r="8111" ht="42" customHeight="1"/>
    <row r="8112" ht="42" customHeight="1"/>
    <row r="8113" ht="42" customHeight="1"/>
    <row r="8114" ht="42" customHeight="1"/>
    <row r="8115" ht="42" customHeight="1"/>
    <row r="8116" ht="42" customHeight="1"/>
    <row r="8117" ht="42" customHeight="1"/>
    <row r="8118" ht="42" customHeight="1"/>
    <row r="8119" ht="42" customHeight="1"/>
    <row r="8120" ht="42" customHeight="1"/>
    <row r="8121" ht="42" customHeight="1"/>
    <row r="8122" ht="42" customHeight="1"/>
    <row r="8123" ht="42" customHeight="1"/>
    <row r="8124" ht="42" customHeight="1"/>
    <row r="8125" ht="42" customHeight="1"/>
    <row r="8126" ht="42" customHeight="1"/>
    <row r="8127" ht="42" customHeight="1"/>
    <row r="8128" ht="42" customHeight="1"/>
    <row r="8129" ht="42" customHeight="1"/>
    <row r="8130" ht="42" customHeight="1"/>
    <row r="8131" ht="42" customHeight="1"/>
    <row r="8132" ht="42" customHeight="1"/>
    <row r="8133" ht="42" customHeight="1"/>
    <row r="8134" ht="42" customHeight="1"/>
    <row r="8135" ht="42" customHeight="1"/>
    <row r="8136" ht="42" customHeight="1"/>
    <row r="8137" ht="42" customHeight="1"/>
    <row r="8138" ht="42" customHeight="1"/>
    <row r="8139" ht="42" customHeight="1"/>
    <row r="8140" ht="42" customHeight="1"/>
    <row r="8141" ht="42" customHeight="1"/>
    <row r="8142" ht="42" customHeight="1"/>
    <row r="8143" ht="42" customHeight="1"/>
    <row r="8144" ht="42" customHeight="1"/>
    <row r="8145" ht="42" customHeight="1"/>
    <row r="8146" ht="42" customHeight="1"/>
    <row r="8147" ht="42" customHeight="1"/>
    <row r="8148" ht="42" customHeight="1"/>
    <row r="8149" ht="42" customHeight="1"/>
    <row r="8150" ht="42" customHeight="1"/>
    <row r="8151" ht="42" customHeight="1"/>
    <row r="8152" ht="42" customHeight="1"/>
    <row r="8153" ht="42" customHeight="1"/>
    <row r="8154" ht="42" customHeight="1"/>
    <row r="8155" ht="42" customHeight="1"/>
    <row r="8156" ht="42" customHeight="1"/>
    <row r="8157" ht="42" customHeight="1"/>
    <row r="8158" ht="42" customHeight="1"/>
    <row r="8159" ht="42" customHeight="1"/>
    <row r="8160" ht="42" customHeight="1"/>
    <row r="8161" ht="42" customHeight="1"/>
    <row r="8162" ht="42" customHeight="1"/>
    <row r="8163" ht="42" customHeight="1"/>
    <row r="8164" ht="42" customHeight="1"/>
    <row r="8165" ht="42" customHeight="1"/>
    <row r="8166" ht="42" customHeight="1"/>
    <row r="8167" ht="42" customHeight="1"/>
    <row r="8168" ht="42" customHeight="1"/>
    <row r="8169" ht="42" customHeight="1"/>
    <row r="8170" ht="42" customHeight="1"/>
    <row r="8171" ht="42" customHeight="1"/>
    <row r="8172" ht="42" customHeight="1"/>
    <row r="8173" ht="42" customHeight="1"/>
    <row r="8174" ht="42" customHeight="1"/>
    <row r="8175" ht="42" customHeight="1"/>
    <row r="8176" ht="42" customHeight="1"/>
    <row r="8177" ht="42" customHeight="1"/>
    <row r="8178" ht="42" customHeight="1"/>
    <row r="8179" ht="42" customHeight="1"/>
    <row r="8180" ht="42" customHeight="1"/>
    <row r="8181" ht="42" customHeight="1"/>
    <row r="8182" ht="42" customHeight="1"/>
    <row r="8183" ht="42" customHeight="1"/>
    <row r="8184" ht="42" customHeight="1"/>
    <row r="8185" ht="42" customHeight="1"/>
    <row r="8186" ht="42" customHeight="1"/>
    <row r="8187" ht="42" customHeight="1"/>
    <row r="8188" ht="42" customHeight="1"/>
    <row r="8189" ht="42" customHeight="1"/>
    <row r="8190" ht="42" customHeight="1"/>
    <row r="8191" ht="42" customHeight="1"/>
    <row r="8192" ht="42" customHeight="1"/>
    <row r="8193" ht="42" customHeight="1"/>
    <row r="8194" ht="42" customHeight="1"/>
    <row r="8195" ht="42" customHeight="1"/>
    <row r="8196" ht="42" customHeight="1"/>
    <row r="8197" ht="42" customHeight="1"/>
    <row r="8198" ht="42" customHeight="1"/>
    <row r="8199" ht="42" customHeight="1"/>
    <row r="8200" ht="42" customHeight="1"/>
    <row r="8201" ht="42" customHeight="1"/>
    <row r="8202" ht="42" customHeight="1"/>
    <row r="8203" ht="42" customHeight="1"/>
    <row r="8204" ht="42" customHeight="1"/>
    <row r="8205" ht="42" customHeight="1"/>
    <row r="8206" ht="42" customHeight="1"/>
    <row r="8207" ht="42" customHeight="1"/>
    <row r="8208" ht="42" customHeight="1"/>
    <row r="8209" ht="42" customHeight="1"/>
    <row r="8210" ht="42" customHeight="1"/>
    <row r="8211" ht="42" customHeight="1"/>
    <row r="8212" ht="42" customHeight="1"/>
    <row r="8213" ht="42" customHeight="1"/>
    <row r="8214" ht="42" customHeight="1"/>
    <row r="8215" ht="42" customHeight="1"/>
    <row r="8216" ht="42" customHeight="1"/>
    <row r="8217" ht="42" customHeight="1"/>
    <row r="8218" ht="42" customHeight="1"/>
    <row r="8219" ht="42" customHeight="1"/>
    <row r="8220" ht="42" customHeight="1"/>
    <row r="8221" ht="42" customHeight="1"/>
    <row r="8222" ht="42" customHeight="1"/>
    <row r="8223" ht="42" customHeight="1"/>
    <row r="8224" ht="42" customHeight="1"/>
    <row r="8225" ht="42" customHeight="1"/>
    <row r="8226" ht="42" customHeight="1"/>
    <row r="8227" ht="42" customHeight="1"/>
    <row r="8228" ht="42" customHeight="1"/>
    <row r="8229" ht="42" customHeight="1"/>
    <row r="8230" ht="42" customHeight="1"/>
    <row r="8231" ht="42" customHeight="1"/>
    <row r="8232" ht="42" customHeight="1"/>
    <row r="8233" ht="42" customHeight="1"/>
    <row r="8234" ht="42" customHeight="1"/>
    <row r="8235" ht="42" customHeight="1"/>
    <row r="8236" ht="42" customHeight="1"/>
    <row r="8237" ht="42" customHeight="1"/>
    <row r="8238" ht="42" customHeight="1"/>
    <row r="8239" ht="42" customHeight="1"/>
    <row r="8240" ht="42" customHeight="1"/>
    <row r="8241" ht="42" customHeight="1"/>
    <row r="8242" ht="42" customHeight="1"/>
    <row r="8243" ht="42" customHeight="1"/>
    <row r="8244" ht="42" customHeight="1"/>
    <row r="8245" ht="42" customHeight="1"/>
    <row r="8246" ht="42" customHeight="1"/>
    <row r="8247" ht="42" customHeight="1"/>
    <row r="8248" ht="42" customHeight="1"/>
    <row r="8249" ht="42" customHeight="1"/>
    <row r="8250" ht="42" customHeight="1"/>
    <row r="8251" ht="42" customHeight="1"/>
    <row r="8252" ht="42" customHeight="1"/>
    <row r="8253" ht="42" customHeight="1"/>
    <row r="8254" ht="42" customHeight="1"/>
    <row r="8255" ht="42" customHeight="1"/>
    <row r="8256" ht="42" customHeight="1"/>
    <row r="8257" ht="42" customHeight="1"/>
    <row r="8258" ht="42" customHeight="1"/>
    <row r="8259" ht="42" customHeight="1"/>
    <row r="8260" ht="42" customHeight="1"/>
    <row r="8261" ht="42" customHeight="1"/>
    <row r="8262" ht="42" customHeight="1"/>
    <row r="8263" ht="42" customHeight="1"/>
    <row r="8264" ht="42" customHeight="1"/>
    <row r="8265" ht="42" customHeight="1"/>
    <row r="8266" ht="42" customHeight="1"/>
    <row r="8267" ht="42" customHeight="1"/>
    <row r="8268" ht="42" customHeight="1"/>
    <row r="8269" ht="42" customHeight="1"/>
    <row r="8270" ht="42" customHeight="1"/>
    <row r="8271" ht="42" customHeight="1"/>
    <row r="8272" ht="42" customHeight="1"/>
    <row r="8273" ht="42" customHeight="1"/>
    <row r="8274" ht="42" customHeight="1"/>
    <row r="8275" ht="42" customHeight="1"/>
    <row r="8276" ht="42" customHeight="1"/>
    <row r="8277" ht="42" customHeight="1"/>
    <row r="8278" ht="42" customHeight="1"/>
    <row r="8279" ht="42" customHeight="1"/>
    <row r="8280" ht="42" customHeight="1"/>
    <row r="8281" ht="42" customHeight="1"/>
    <row r="8282" ht="42" customHeight="1"/>
    <row r="8283" ht="42" customHeight="1"/>
    <row r="8284" ht="42" customHeight="1"/>
    <row r="8285" ht="42" customHeight="1"/>
    <row r="8286" ht="42" customHeight="1"/>
    <row r="8287" ht="42" customHeight="1"/>
    <row r="8288" ht="42" customHeight="1"/>
    <row r="8289" ht="42" customHeight="1"/>
    <row r="8290" ht="42" customHeight="1"/>
    <row r="8291" ht="42" customHeight="1"/>
    <row r="8292" ht="42" customHeight="1"/>
    <row r="8293" ht="42" customHeight="1"/>
    <row r="8294" ht="42" customHeight="1"/>
    <row r="8295" ht="42" customHeight="1"/>
    <row r="8296" ht="42" customHeight="1"/>
    <row r="8297" ht="42" customHeight="1"/>
    <row r="8298" ht="42" customHeight="1"/>
    <row r="8299" ht="42" customHeight="1"/>
    <row r="8300" ht="42" customHeight="1"/>
    <row r="8301" ht="42" customHeight="1"/>
    <row r="8302" ht="42" customHeight="1"/>
    <row r="8303" ht="42" customHeight="1"/>
    <row r="8304" ht="42" customHeight="1"/>
    <row r="8305" ht="42" customHeight="1"/>
    <row r="8306" ht="42" customHeight="1"/>
    <row r="8307" ht="42" customHeight="1"/>
    <row r="8308" ht="42" customHeight="1"/>
    <row r="8309" ht="42" customHeight="1"/>
    <row r="8310" ht="42" customHeight="1"/>
    <row r="8311" ht="42" customHeight="1"/>
    <row r="8312" ht="42" customHeight="1"/>
    <row r="8313" ht="42" customHeight="1"/>
    <row r="8314" ht="42" customHeight="1"/>
    <row r="8315" ht="42" customHeight="1"/>
    <row r="8316" ht="42" customHeight="1"/>
    <row r="8317" ht="42" customHeight="1"/>
    <row r="8318" ht="42" customHeight="1"/>
    <row r="8319" ht="42" customHeight="1"/>
    <row r="8320" ht="42" customHeight="1"/>
    <row r="8321" ht="42" customHeight="1"/>
    <row r="8322" ht="42" customHeight="1"/>
    <row r="8323" ht="42" customHeight="1"/>
    <row r="8324" ht="42" customHeight="1"/>
    <row r="8325" ht="42" customHeight="1"/>
    <row r="8326" ht="42" customHeight="1"/>
    <row r="8327" ht="42" customHeight="1"/>
    <row r="8328" ht="42" customHeight="1"/>
    <row r="8329" ht="42" customHeight="1"/>
    <row r="8330" ht="42" customHeight="1"/>
    <row r="8331" ht="42" customHeight="1"/>
    <row r="8332" ht="42" customHeight="1"/>
    <row r="8333" ht="42" customHeight="1"/>
    <row r="8334" ht="42" customHeight="1"/>
    <row r="8335" ht="42" customHeight="1"/>
    <row r="8336" ht="42" customHeight="1"/>
    <row r="8337" ht="42" customHeight="1"/>
    <row r="8338" ht="42" customHeight="1"/>
    <row r="8339" ht="42" customHeight="1"/>
    <row r="8340" ht="42" customHeight="1"/>
    <row r="8341" ht="42" customHeight="1"/>
    <row r="8342" ht="42" customHeight="1"/>
    <row r="8343" ht="42" customHeight="1"/>
    <row r="8344" ht="42" customHeight="1"/>
    <row r="8345" ht="42" customHeight="1"/>
    <row r="8346" ht="42" customHeight="1"/>
    <row r="8347" ht="42" customHeight="1"/>
    <row r="8348" ht="42" customHeight="1"/>
    <row r="8349" ht="42" customHeight="1"/>
    <row r="8350" ht="42" customHeight="1"/>
    <row r="8351" ht="42" customHeight="1"/>
    <row r="8352" ht="42" customHeight="1"/>
    <row r="8353" ht="42" customHeight="1"/>
    <row r="8354" ht="42" customHeight="1"/>
    <row r="8355" ht="42" customHeight="1"/>
    <row r="8356" ht="42" customHeight="1"/>
    <row r="8357" ht="42" customHeight="1"/>
    <row r="8358" ht="42" customHeight="1"/>
    <row r="8359" ht="42" customHeight="1"/>
    <row r="8360" ht="42" customHeight="1"/>
    <row r="8361" ht="42" customHeight="1"/>
    <row r="8362" ht="42" customHeight="1"/>
    <row r="8363" ht="42" customHeight="1"/>
    <row r="8364" ht="42" customHeight="1"/>
    <row r="8365" ht="42" customHeight="1"/>
    <row r="8366" ht="42" customHeight="1"/>
    <row r="8367" ht="42" customHeight="1"/>
    <row r="8368" ht="42" customHeight="1"/>
    <row r="8369" ht="42" customHeight="1"/>
    <row r="8370" ht="42" customHeight="1"/>
    <row r="8371" ht="42" customHeight="1"/>
    <row r="8372" ht="42" customHeight="1"/>
    <row r="8373" ht="42" customHeight="1"/>
    <row r="8374" ht="42" customHeight="1"/>
    <row r="8375" ht="42" customHeight="1"/>
    <row r="8376" ht="42" customHeight="1"/>
    <row r="8377" ht="42" customHeight="1"/>
    <row r="8378" ht="42" customHeight="1"/>
    <row r="8379" ht="42" customHeight="1"/>
    <row r="8380" ht="42" customHeight="1"/>
    <row r="8381" ht="42" customHeight="1"/>
    <row r="8382" ht="42" customHeight="1"/>
    <row r="8383" ht="42" customHeight="1"/>
    <row r="8384" ht="42" customHeight="1"/>
    <row r="8385" ht="42" customHeight="1"/>
    <row r="8386" ht="42" customHeight="1"/>
    <row r="8387" ht="42" customHeight="1"/>
    <row r="8388" ht="42" customHeight="1"/>
    <row r="8389" ht="42" customHeight="1"/>
    <row r="8390" ht="42" customHeight="1"/>
    <row r="8391" ht="42" customHeight="1"/>
    <row r="8392" ht="42" customHeight="1"/>
    <row r="8393" ht="42" customHeight="1"/>
    <row r="8394" ht="42" customHeight="1"/>
    <row r="8395" ht="42" customHeight="1"/>
    <row r="8396" ht="42" customHeight="1"/>
    <row r="8397" ht="42" customHeight="1"/>
    <row r="8398" ht="42" customHeight="1"/>
    <row r="8399" ht="42" customHeight="1"/>
    <row r="8400" ht="42" customHeight="1"/>
    <row r="8401" ht="42" customHeight="1"/>
    <row r="8402" ht="42" customHeight="1"/>
    <row r="8403" ht="42" customHeight="1"/>
    <row r="8404" ht="42" customHeight="1"/>
    <row r="8405" ht="42" customHeight="1"/>
    <row r="8406" ht="42" customHeight="1"/>
    <row r="8407" ht="42" customHeight="1"/>
    <row r="8408" ht="42" customHeight="1"/>
    <row r="8409" ht="42" customHeight="1"/>
    <row r="8410" ht="42" customHeight="1"/>
    <row r="8411" ht="42" customHeight="1"/>
    <row r="8412" ht="42" customHeight="1"/>
    <row r="8413" ht="42" customHeight="1"/>
    <row r="8414" ht="42" customHeight="1"/>
    <row r="8415" ht="42" customHeight="1"/>
    <row r="8416" ht="42" customHeight="1"/>
    <row r="8417" ht="42" customHeight="1"/>
    <row r="8418" ht="42" customHeight="1"/>
    <row r="8419" ht="42" customHeight="1"/>
    <row r="8420" ht="42" customHeight="1"/>
    <row r="8421" ht="42" customHeight="1"/>
    <row r="8422" ht="42" customHeight="1"/>
    <row r="8423" ht="42" customHeight="1"/>
    <row r="8424" ht="42" customHeight="1"/>
    <row r="8425" ht="42" customHeight="1"/>
    <row r="8426" ht="42" customHeight="1"/>
    <row r="8427" ht="42" customHeight="1"/>
    <row r="8428" ht="42" customHeight="1"/>
    <row r="8429" ht="42" customHeight="1"/>
    <row r="8430" ht="42" customHeight="1"/>
    <row r="8431" ht="42" customHeight="1"/>
    <row r="8432" ht="42" customHeight="1"/>
    <row r="8433" ht="42" customHeight="1"/>
    <row r="8434" ht="42" customHeight="1"/>
    <row r="8435" ht="42" customHeight="1"/>
    <row r="8436" ht="42" customHeight="1"/>
    <row r="8437" ht="42" customHeight="1"/>
    <row r="8438" ht="42" customHeight="1"/>
    <row r="8439" ht="42" customHeight="1"/>
    <row r="8440" ht="42" customHeight="1"/>
    <row r="8441" ht="42" customHeight="1"/>
    <row r="8442" ht="42" customHeight="1"/>
    <row r="8443" ht="42" customHeight="1"/>
    <row r="8444" ht="42" customHeight="1"/>
    <row r="8445" ht="42" customHeight="1"/>
    <row r="8446" ht="42" customHeight="1"/>
    <row r="8447" ht="42" customHeight="1"/>
    <row r="8448" ht="42" customHeight="1"/>
    <row r="8449" ht="42" customHeight="1"/>
    <row r="8450" ht="42" customHeight="1"/>
    <row r="8451" ht="42" customHeight="1"/>
    <row r="8452" ht="42" customHeight="1"/>
    <row r="8453" ht="42" customHeight="1"/>
    <row r="8454" ht="42" customHeight="1"/>
    <row r="8455" ht="42" customHeight="1"/>
    <row r="8456" ht="42" customHeight="1"/>
    <row r="8457" ht="42" customHeight="1"/>
    <row r="8458" ht="42" customHeight="1"/>
    <row r="8459" ht="42" customHeight="1"/>
    <row r="8460" ht="42" customHeight="1"/>
    <row r="8461" ht="42" customHeight="1"/>
    <row r="8462" ht="42" customHeight="1"/>
    <row r="8463" ht="42" customHeight="1"/>
    <row r="8464"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3143">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8.796875" defaultRowHeight="13.8"/>
  <cols>
    <col min="1" max="1" width="22" customWidth="1"/>
    <col min="2" max="2" width="38" customWidth="1"/>
    <col min="3" max="3" width="28" customWidth="1"/>
    <col min="4" max="4" width="13" customWidth="1"/>
    <col min="5" max="5" width="20" customWidth="1"/>
    <col min="6" max="6" width="18" customWidth="1"/>
  </cols>
  <sheetData>
    <row r="1" spans="1:6" ht="30" customHeight="1">
      <c r="A1" s="8" t="s">
        <v>6871</v>
      </c>
      <c r="B1" s="8"/>
      <c r="C1" s="8"/>
      <c r="D1" s="8"/>
      <c r="E1" s="8"/>
      <c r="F1" s="8"/>
    </row>
    <row r="2" spans="1:6" ht="22.05" customHeight="1">
      <c r="A2" s="12" t="s">
        <v>6872</v>
      </c>
      <c r="B2" s="12"/>
      <c r="C2" s="12"/>
      <c r="D2" s="12"/>
      <c r="E2" s="12"/>
      <c r="F2" s="12"/>
    </row>
    <row r="4" spans="1:6" ht="30" customHeight="1">
      <c r="A4" s="1" t="s">
        <v>8</v>
      </c>
      <c r="B4" s="1" t="s">
        <v>9</v>
      </c>
      <c r="C4" s="1" t="s">
        <v>6873</v>
      </c>
      <c r="D4" s="1" t="s">
        <v>6874</v>
      </c>
      <c r="E4" s="1" t="s">
        <v>6875</v>
      </c>
      <c r="F4" s="1" t="s">
        <v>6876</v>
      </c>
    </row>
    <row r="5" spans="1:6" ht="31.05" customHeight="1">
      <c r="A5" s="6" t="s">
        <v>1566</v>
      </c>
      <c r="B5" s="2" t="s">
        <v>1567</v>
      </c>
      <c r="C5" s="2" t="s">
        <v>6877</v>
      </c>
      <c r="D5" s="3">
        <v>4</v>
      </c>
      <c r="E5" s="3">
        <v>13</v>
      </c>
      <c r="F5" s="3" t="str">
        <f>HYPERLINK("https://www.boe.es/gazeta/dias/1831/01/01/pdfs/GMD-1831-1.pdf","Abrir PDF")</f>
        <v>Abrir PDF</v>
      </c>
    </row>
    <row r="6" spans="1:6" ht="31.05" customHeight="1">
      <c r="A6" s="6" t="s">
        <v>460</v>
      </c>
      <c r="B6" s="2" t="s">
        <v>461</v>
      </c>
      <c r="C6" s="2" t="s">
        <v>6878</v>
      </c>
      <c r="D6" s="3">
        <v>4</v>
      </c>
      <c r="E6" s="3">
        <v>10</v>
      </c>
      <c r="F6" s="3" t="str">
        <f>HYPERLINK("https://www.boe.es/gazeta/dias/1831/01/04/pdfs/GMD-1831-2.pdf","Abrir PDF")</f>
        <v>Abrir PDF</v>
      </c>
    </row>
    <row r="7" spans="1:6" ht="31.05" customHeight="1">
      <c r="A7" s="6" t="s">
        <v>1852</v>
      </c>
      <c r="B7" s="2" t="s">
        <v>1853</v>
      </c>
      <c r="C7" s="2" t="s">
        <v>6879</v>
      </c>
      <c r="D7" s="3">
        <v>4</v>
      </c>
      <c r="E7" s="3">
        <v>8</v>
      </c>
      <c r="F7" s="3" t="str">
        <f>HYPERLINK("https://www.boe.es/gazeta/dias/1831/01/06/pdfs/GMD-1831-3.pdf","Abrir PDF")</f>
        <v>Abrir PDF</v>
      </c>
    </row>
    <row r="8" spans="1:6" ht="31.05" customHeight="1">
      <c r="A8" s="6" t="s">
        <v>354</v>
      </c>
      <c r="B8" s="2" t="s">
        <v>355</v>
      </c>
      <c r="C8" s="2" t="s">
        <v>6880</v>
      </c>
      <c r="D8" s="3">
        <v>4</v>
      </c>
      <c r="E8" s="3">
        <v>10</v>
      </c>
      <c r="F8" s="3" t="str">
        <f>HYPERLINK("https://www.boe.es/gazeta/dias/1831/01/08/pdfs/GMD-1831-4.pdf","Abrir PDF")</f>
        <v>Abrir PDF</v>
      </c>
    </row>
    <row r="9" spans="1:6" ht="31.05" customHeight="1">
      <c r="A9" s="6" t="s">
        <v>1855</v>
      </c>
      <c r="B9" s="2" t="s">
        <v>1856</v>
      </c>
      <c r="C9" s="2" t="s">
        <v>6881</v>
      </c>
      <c r="D9" s="3">
        <v>4</v>
      </c>
      <c r="E9" s="3">
        <v>13</v>
      </c>
      <c r="F9" s="3" t="str">
        <f>HYPERLINK("https://www.boe.es/gazeta/dias/1831/01/11/pdfs/GMD-1831-5.pdf","Abrir PDF")</f>
        <v>Abrir PDF</v>
      </c>
    </row>
    <row r="10" spans="1:6" ht="31.05" customHeight="1">
      <c r="A10" s="6" t="s">
        <v>851</v>
      </c>
      <c r="B10" s="2" t="s">
        <v>852</v>
      </c>
      <c r="C10" s="2" t="s">
        <v>6882</v>
      </c>
      <c r="D10" s="3">
        <v>4</v>
      </c>
      <c r="E10" s="3">
        <v>10</v>
      </c>
      <c r="F10" s="3" t="str">
        <f>HYPERLINK("https://www.boe.es/gazeta/dias/1831/01/13/pdfs/GMD-1831-6.pdf","Abrir PDF")</f>
        <v>Abrir PDF</v>
      </c>
    </row>
    <row r="11" spans="1:6" ht="31.05" customHeight="1">
      <c r="A11" s="6" t="s">
        <v>738</v>
      </c>
      <c r="B11" s="2" t="s">
        <v>739</v>
      </c>
      <c r="C11" s="2" t="s">
        <v>6883</v>
      </c>
      <c r="D11" s="3">
        <v>4</v>
      </c>
      <c r="E11" s="3">
        <v>18</v>
      </c>
      <c r="F11" s="3" t="str">
        <f>HYPERLINK("https://www.boe.es/gazeta/dias/1831/01/15/pdfs/GMD-1831-7.pdf","Abrir PDF")</f>
        <v>Abrir PDF</v>
      </c>
    </row>
    <row r="12" spans="1:6" ht="31.05" customHeight="1">
      <c r="A12" s="6" t="s">
        <v>174</v>
      </c>
      <c r="B12" s="2" t="s">
        <v>175</v>
      </c>
      <c r="C12" s="2" t="s">
        <v>6884</v>
      </c>
      <c r="D12" s="3">
        <v>4</v>
      </c>
      <c r="E12" s="3">
        <v>17</v>
      </c>
      <c r="F12" s="3" t="str">
        <f>HYPERLINK("https://www.boe.es/gazeta/dias/1831/01/18/pdfs/GMD-1831-8.pdf","Abrir PDF")</f>
        <v>Abrir PDF</v>
      </c>
    </row>
    <row r="13" spans="1:6" ht="31.05" customHeight="1">
      <c r="A13" s="6" t="s">
        <v>1341</v>
      </c>
      <c r="B13" s="2" t="s">
        <v>1342</v>
      </c>
      <c r="C13" s="2" t="s">
        <v>6885</v>
      </c>
      <c r="D13" s="3">
        <v>4</v>
      </c>
      <c r="E13" s="3">
        <v>10</v>
      </c>
      <c r="F13" s="3" t="str">
        <f>HYPERLINK("https://www.boe.es/gazeta/dias/1831/01/20/pdfs/GMD-1831-9.pdf","Abrir PDF")</f>
        <v>Abrir PDF</v>
      </c>
    </row>
    <row r="14" spans="1:6" ht="31.05" customHeight="1">
      <c r="A14" s="6" t="s">
        <v>1844</v>
      </c>
      <c r="B14" s="2" t="s">
        <v>1845</v>
      </c>
      <c r="C14" s="2" t="s">
        <v>6886</v>
      </c>
      <c r="D14" s="3">
        <v>4</v>
      </c>
      <c r="E14" s="3">
        <v>13</v>
      </c>
      <c r="F14" s="3" t="str">
        <f>HYPERLINK("https://www.boe.es/gazeta/dias/1831/01/22/pdfs/GMD-1831-10.pdf","Abrir PDF")</f>
        <v>Abrir PDF</v>
      </c>
    </row>
    <row r="15" spans="1:6" ht="31.05" customHeight="1">
      <c r="A15" s="6" t="s">
        <v>417</v>
      </c>
      <c r="B15" s="2" t="s">
        <v>418</v>
      </c>
      <c r="C15" s="2" t="s">
        <v>6887</v>
      </c>
      <c r="D15" s="3">
        <v>4</v>
      </c>
      <c r="E15" s="3">
        <v>9</v>
      </c>
      <c r="F15" s="3" t="str">
        <f>HYPERLINK("https://www.boe.es/gazeta/dias/1831/01/25/pdfs/GMD-1831-11.pdf","Abrir PDF")</f>
        <v>Abrir PDF</v>
      </c>
    </row>
    <row r="16" spans="1:6" ht="31.05" customHeight="1">
      <c r="A16" s="6" t="s">
        <v>2116</v>
      </c>
      <c r="B16" s="2" t="s">
        <v>2117</v>
      </c>
      <c r="C16" s="2" t="s">
        <v>6888</v>
      </c>
      <c r="D16" s="3">
        <v>4</v>
      </c>
      <c r="E16" s="3">
        <v>7</v>
      </c>
      <c r="F16" s="3" t="str">
        <f>HYPERLINK("https://www.boe.es/gazeta/dias/1831/01/27/pdfs/GMD-1831-12.pdf","Abrir PDF")</f>
        <v>Abrir PDF</v>
      </c>
    </row>
    <row r="17" spans="1:6" ht="31.05" customHeight="1">
      <c r="A17" s="6" t="s">
        <v>3109</v>
      </c>
      <c r="B17" s="2" t="s">
        <v>3110</v>
      </c>
      <c r="C17" s="2" t="s">
        <v>6889</v>
      </c>
      <c r="D17" s="3">
        <v>4</v>
      </c>
      <c r="E17" s="3">
        <v>12</v>
      </c>
      <c r="F17" s="3" t="str">
        <f>HYPERLINK("https://www.boe.es/gazeta/dias/1831/01/29/pdfs/GMD-1831-13.pdf","Abrir PDF")</f>
        <v>Abrir PDF</v>
      </c>
    </row>
    <row r="18" spans="1:6" ht="31.05" customHeight="1">
      <c r="A18" s="6" t="s">
        <v>223</v>
      </c>
      <c r="B18" s="2" t="s">
        <v>224</v>
      </c>
      <c r="C18" s="2" t="s">
        <v>6890</v>
      </c>
      <c r="D18" s="3">
        <v>4</v>
      </c>
      <c r="E18" s="3">
        <v>11</v>
      </c>
      <c r="F18" s="3" t="str">
        <f>HYPERLINK("https://www.boe.es/gazeta/dias/1831/02/01/pdfs/GMD-1831-14.pdf","Abrir PDF")</f>
        <v>Abrir PDF</v>
      </c>
    </row>
    <row r="19" spans="1:6" ht="31.05" customHeight="1">
      <c r="A19" s="6" t="s">
        <v>1100</v>
      </c>
      <c r="B19" s="2" t="s">
        <v>1101</v>
      </c>
      <c r="C19" s="2" t="s">
        <v>6891</v>
      </c>
      <c r="D19" s="3">
        <v>4</v>
      </c>
      <c r="E19" s="3">
        <v>11</v>
      </c>
      <c r="F19" s="3" t="str">
        <f>HYPERLINK("https://www.boe.es/gazeta/dias/1831/02/03/pdfs/GMD-1831-15.pdf","Abrir PDF")</f>
        <v>Abrir PDF</v>
      </c>
    </row>
    <row r="20" spans="1:6" ht="31.05" customHeight="1">
      <c r="A20" s="6" t="s">
        <v>1004</v>
      </c>
      <c r="B20" s="2" t="s">
        <v>1005</v>
      </c>
      <c r="C20" s="2" t="s">
        <v>6892</v>
      </c>
      <c r="D20" s="3">
        <v>4</v>
      </c>
      <c r="E20" s="3">
        <v>17</v>
      </c>
      <c r="F20" s="3" t="str">
        <f>HYPERLINK("https://www.boe.es/gazeta/dias/1831/02/05/pdfs/GMD-1831-16.pdf","Abrir PDF")</f>
        <v>Abrir PDF</v>
      </c>
    </row>
    <row r="21" spans="1:6" ht="31.05" customHeight="1">
      <c r="A21" s="6" t="s">
        <v>197</v>
      </c>
      <c r="B21" s="2" t="s">
        <v>198</v>
      </c>
      <c r="C21" s="2" t="s">
        <v>6893</v>
      </c>
      <c r="D21" s="3">
        <v>4</v>
      </c>
      <c r="E21" s="3">
        <v>20</v>
      </c>
      <c r="F21" s="3" t="str">
        <f>HYPERLINK("https://www.boe.es/gazeta/dias/1831/02/08/pdfs/GMD-1831-17.pdf","Abrir PDF")</f>
        <v>Abrir PDF</v>
      </c>
    </row>
    <row r="22" spans="1:6" ht="31.05" customHeight="1">
      <c r="A22" s="6" t="s">
        <v>563</v>
      </c>
      <c r="B22" s="2" t="s">
        <v>564</v>
      </c>
      <c r="C22" s="2" t="s">
        <v>6894</v>
      </c>
      <c r="D22" s="3">
        <v>4</v>
      </c>
      <c r="E22" s="3">
        <v>13</v>
      </c>
      <c r="F22" s="3" t="str">
        <f>HYPERLINK("https://www.boe.es/gazeta/dias/1831/02/10/pdfs/GMD-1831-18.pdf","Abrir PDF")</f>
        <v>Abrir PDF</v>
      </c>
    </row>
    <row r="23" spans="1:6" ht="31.05" customHeight="1">
      <c r="A23" s="6" t="s">
        <v>190</v>
      </c>
      <c r="B23" s="2" t="s">
        <v>191</v>
      </c>
      <c r="C23" s="2" t="s">
        <v>6895</v>
      </c>
      <c r="D23" s="3">
        <v>4</v>
      </c>
      <c r="E23" s="3">
        <v>25</v>
      </c>
      <c r="F23" s="3" t="str">
        <f>HYPERLINK("https://www.boe.es/gazeta/dias/1831/02/12/pdfs/GMD-1831-19.pdf","Abrir PDF")</f>
        <v>Abrir PDF</v>
      </c>
    </row>
    <row r="24" spans="1:6" ht="31.05" customHeight="1">
      <c r="A24" s="6" t="s">
        <v>487</v>
      </c>
      <c r="B24" s="2" t="s">
        <v>488</v>
      </c>
      <c r="C24" s="2" t="s">
        <v>6896</v>
      </c>
      <c r="D24" s="3">
        <v>4</v>
      </c>
      <c r="E24" s="3">
        <v>10</v>
      </c>
      <c r="F24" s="3" t="str">
        <f>HYPERLINK("https://www.boe.es/gazeta/dias/1831/02/15/pdfs/GMD-1831-20.pdf","Abrir PDF")</f>
        <v>Abrir PDF</v>
      </c>
    </row>
    <row r="25" spans="1:6" ht="31.05" customHeight="1">
      <c r="A25" s="6" t="s">
        <v>3190</v>
      </c>
      <c r="B25" s="2" t="s">
        <v>3191</v>
      </c>
      <c r="C25" s="2" t="s">
        <v>6897</v>
      </c>
      <c r="D25" s="3">
        <v>4</v>
      </c>
      <c r="E25" s="3">
        <v>5</v>
      </c>
      <c r="F25" s="3" t="str">
        <f>HYPERLINK("https://www.boe.es/gazeta/dias/1831/02/17/pdfs/GMD-1831-21.pdf","Abrir PDF")</f>
        <v>Abrir PDF</v>
      </c>
    </row>
    <row r="26" spans="1:6" ht="31.05" customHeight="1">
      <c r="A26" s="6" t="s">
        <v>814</v>
      </c>
      <c r="B26" s="2" t="s">
        <v>815</v>
      </c>
      <c r="C26" s="2" t="s">
        <v>6898</v>
      </c>
      <c r="D26" s="3">
        <v>4</v>
      </c>
      <c r="E26" s="3">
        <v>7</v>
      </c>
      <c r="F26" s="3" t="str">
        <f>HYPERLINK("https://www.boe.es/gazeta/dias/1831/02/19/pdfs/GMD-1831-22.pdf","Abrir PDF")</f>
        <v>Abrir PDF</v>
      </c>
    </row>
    <row r="27" spans="1:6" ht="31.05" customHeight="1">
      <c r="A27" s="6" t="s">
        <v>872</v>
      </c>
      <c r="B27" s="2" t="s">
        <v>873</v>
      </c>
      <c r="C27" s="2" t="s">
        <v>6899</v>
      </c>
      <c r="D27" s="3">
        <v>4</v>
      </c>
      <c r="E27" s="3">
        <v>13</v>
      </c>
      <c r="F27" s="3" t="str">
        <f>HYPERLINK("https://www.boe.es/gazeta/dias/1831/02/22/pdfs/GMD-1831-23.pdf","Abrir PDF")</f>
        <v>Abrir PDF</v>
      </c>
    </row>
    <row r="28" spans="1:6" ht="31.05" customHeight="1">
      <c r="A28" s="6" t="s">
        <v>969</v>
      </c>
      <c r="B28" s="2" t="s">
        <v>970</v>
      </c>
      <c r="C28" s="2" t="s">
        <v>6900</v>
      </c>
      <c r="D28" s="3">
        <v>4</v>
      </c>
      <c r="E28" s="3">
        <v>13</v>
      </c>
      <c r="F28" s="3" t="str">
        <f>HYPERLINK("https://www.boe.es/gazeta/dias/1831/02/24/pdfs/GMD-1831-24.pdf","Abrir PDF")</f>
        <v>Abrir PDF</v>
      </c>
    </row>
    <row r="29" spans="1:6" ht="31.05" customHeight="1">
      <c r="A29" s="6" t="s">
        <v>387</v>
      </c>
      <c r="B29" s="2" t="s">
        <v>388</v>
      </c>
      <c r="C29" s="2" t="s">
        <v>6901</v>
      </c>
      <c r="D29" s="3">
        <v>4</v>
      </c>
      <c r="E29" s="3">
        <v>9</v>
      </c>
      <c r="F29" s="3" t="str">
        <f>HYPERLINK("https://www.boe.es/gazeta/dias/1831/02/26/pdfs/GMD-1831-25.pdf","Abrir PDF")</f>
        <v>Abrir PDF</v>
      </c>
    </row>
    <row r="30" spans="1:6" ht="31.05" customHeight="1">
      <c r="A30" s="6" t="s">
        <v>539</v>
      </c>
      <c r="B30" s="2" t="s">
        <v>540</v>
      </c>
      <c r="C30" s="2" t="s">
        <v>6902</v>
      </c>
      <c r="D30" s="3">
        <v>4</v>
      </c>
      <c r="E30" s="3">
        <v>6</v>
      </c>
      <c r="F30" s="3" t="str">
        <f>HYPERLINK("https://www.boe.es/gazeta/dias/1831/03/01/pdfs/GMD-1831-26.pdf","Abrir PDF")</f>
        <v>Abrir PDF</v>
      </c>
    </row>
    <row r="31" spans="1:6" ht="31.05" customHeight="1">
      <c r="A31" s="6" t="s">
        <v>1638</v>
      </c>
      <c r="B31" s="2" t="s">
        <v>1639</v>
      </c>
      <c r="C31" s="2" t="s">
        <v>6903</v>
      </c>
      <c r="D31" s="3">
        <v>4</v>
      </c>
      <c r="E31" s="3">
        <v>11</v>
      </c>
      <c r="F31" s="3" t="str">
        <f>HYPERLINK("https://www.boe.es/gazeta/dias/1831/03/03/pdfs/GMD-1831-27.pdf","Abrir PDF")</f>
        <v>Abrir PDF</v>
      </c>
    </row>
    <row r="32" spans="1:6" ht="31.05" customHeight="1">
      <c r="A32" s="6" t="s">
        <v>490</v>
      </c>
      <c r="B32" s="2" t="s">
        <v>491</v>
      </c>
      <c r="C32" s="2" t="s">
        <v>6904</v>
      </c>
      <c r="D32" s="3">
        <v>4</v>
      </c>
      <c r="E32" s="3">
        <v>11</v>
      </c>
      <c r="F32" s="3" t="str">
        <f>HYPERLINK("https://www.boe.es/gazeta/dias/1831/03/05/pdfs/GMD-1831-28.pdf","Abrir PDF")</f>
        <v>Abrir PDF</v>
      </c>
    </row>
    <row r="33" spans="1:6" ht="31.05" customHeight="1">
      <c r="A33" s="6" t="s">
        <v>281</v>
      </c>
      <c r="B33" s="2" t="s">
        <v>282</v>
      </c>
      <c r="C33" s="2" t="s">
        <v>6905</v>
      </c>
      <c r="D33" s="3">
        <v>4</v>
      </c>
      <c r="E33" s="3">
        <v>19</v>
      </c>
      <c r="F33" s="3" t="str">
        <f>HYPERLINK("https://www.boe.es/gazeta/dias/1831/03/08/pdfs/GMD-1831-29.pdf","Abrir PDF")</f>
        <v>Abrir PDF</v>
      </c>
    </row>
    <row r="34" spans="1:6" ht="31.05" customHeight="1">
      <c r="A34" s="6" t="s">
        <v>281</v>
      </c>
      <c r="B34" s="2" t="s">
        <v>4688</v>
      </c>
      <c r="C34" s="2" t="s">
        <v>6906</v>
      </c>
      <c r="D34" s="3">
        <v>1</v>
      </c>
      <c r="E34" s="3">
        <v>2</v>
      </c>
      <c r="F34" s="3" t="str">
        <f>HYPERLINK("https://www.boe.es/gazeta/dias/1831/03/08/pdfs/GMD-1831-30E.pdf","Abrir PDF")</f>
        <v>Abrir PDF</v>
      </c>
    </row>
    <row r="35" spans="1:6" ht="31.05" customHeight="1">
      <c r="A35" s="6" t="s">
        <v>1214</v>
      </c>
      <c r="B35" s="2" t="s">
        <v>1215</v>
      </c>
      <c r="C35" s="2" t="s">
        <v>6907</v>
      </c>
      <c r="D35" s="3">
        <v>4</v>
      </c>
      <c r="E35" s="3">
        <v>6</v>
      </c>
      <c r="F35" s="3" t="str">
        <f>HYPERLINK("https://www.boe.es/gazeta/dias/1831/03/10/pdfs/GMD-1831-31.pdf","Abrir PDF")</f>
        <v>Abrir PDF</v>
      </c>
    </row>
    <row r="36" spans="1:6" ht="31.05" customHeight="1">
      <c r="A36" s="6" t="s">
        <v>245</v>
      </c>
      <c r="B36" s="2" t="s">
        <v>886</v>
      </c>
      <c r="C36" s="2" t="s">
        <v>6908</v>
      </c>
      <c r="D36" s="3">
        <v>4</v>
      </c>
      <c r="E36" s="3">
        <v>7</v>
      </c>
      <c r="F36" s="3" t="str">
        <f>HYPERLINK("https://www.boe.es/gazeta/dias/1831/03/12/pdfs/GMD-1831-32.pdf","Abrir PDF")</f>
        <v>Abrir PDF</v>
      </c>
    </row>
    <row r="37" spans="1:6" ht="31.05" customHeight="1">
      <c r="A37" s="6" t="s">
        <v>245</v>
      </c>
      <c r="B37" s="2" t="s">
        <v>246</v>
      </c>
      <c r="C37" s="2" t="s">
        <v>6909</v>
      </c>
      <c r="D37" s="3">
        <v>1</v>
      </c>
      <c r="E37" s="3">
        <v>7</v>
      </c>
      <c r="F37" s="3" t="str">
        <f>HYPERLINK("https://www.boe.es/gazeta/dias/1831/03/12/pdfs/GMD-1831-33E.pdf","Abrir PDF")</f>
        <v>Abrir PDF</v>
      </c>
    </row>
    <row r="38" spans="1:6" ht="31.05" customHeight="1">
      <c r="A38" s="6" t="s">
        <v>391</v>
      </c>
      <c r="B38" s="2" t="s">
        <v>392</v>
      </c>
      <c r="C38" s="2" t="s">
        <v>6910</v>
      </c>
      <c r="D38" s="3">
        <v>4</v>
      </c>
      <c r="E38" s="3">
        <v>19</v>
      </c>
      <c r="F38" s="3" t="str">
        <f>HYPERLINK("https://www.boe.es/gazeta/dias/1831/03/15/pdfs/GMD-1831-34.pdf","Abrir PDF")</f>
        <v>Abrir PDF</v>
      </c>
    </row>
    <row r="39" spans="1:6" ht="31.05" customHeight="1">
      <c r="A39" s="6" t="s">
        <v>1138</v>
      </c>
      <c r="B39" s="2" t="s">
        <v>1139</v>
      </c>
      <c r="C39" s="2" t="s">
        <v>6911</v>
      </c>
      <c r="D39" s="3">
        <v>4</v>
      </c>
      <c r="E39" s="3">
        <v>9</v>
      </c>
      <c r="F39" s="3" t="str">
        <f>HYPERLINK("https://www.boe.es/gazeta/dias/1831/03/17/pdfs/GMD-1831-35.pdf","Abrir PDF")</f>
        <v>Abrir PDF</v>
      </c>
    </row>
    <row r="40" spans="1:6" ht="31.05" customHeight="1">
      <c r="A40" s="6" t="s">
        <v>1356</v>
      </c>
      <c r="B40" s="2" t="s">
        <v>1357</v>
      </c>
      <c r="C40" s="2" t="s">
        <v>6912</v>
      </c>
      <c r="D40" s="3">
        <v>4</v>
      </c>
      <c r="E40" s="3">
        <v>13</v>
      </c>
      <c r="F40" s="3" t="str">
        <f>HYPERLINK("https://www.boe.es/gazeta/dias/1831/03/19/pdfs/GMD-1831-36.pdf","Abrir PDF")</f>
        <v>Abrir PDF</v>
      </c>
    </row>
    <row r="41" spans="1:6" ht="31.05" customHeight="1">
      <c r="A41" s="6" t="s">
        <v>113</v>
      </c>
      <c r="B41" s="2" t="s">
        <v>114</v>
      </c>
      <c r="C41" s="2" t="s">
        <v>6913</v>
      </c>
      <c r="D41" s="3">
        <v>6</v>
      </c>
      <c r="E41" s="3">
        <v>11</v>
      </c>
      <c r="F41" s="3" t="str">
        <f>HYPERLINK("https://www.boe.es/gazeta/dias/1831/03/22/pdfs/GMD-1831-37.pdf","Abrir PDF")</f>
        <v>Abrir PDF</v>
      </c>
    </row>
    <row r="42" spans="1:6" ht="31.05" customHeight="1">
      <c r="A42" s="6" t="s">
        <v>135</v>
      </c>
      <c r="B42" s="2" t="s">
        <v>136</v>
      </c>
      <c r="C42" s="2" t="s">
        <v>6914</v>
      </c>
      <c r="D42" s="3">
        <v>4</v>
      </c>
      <c r="E42" s="3">
        <v>8</v>
      </c>
      <c r="F42" s="3" t="str">
        <f>HYPERLINK("https://www.boe.es/gazeta/dias/1831/03/24/pdfs/GMD-1831-38.pdf","Abrir PDF")</f>
        <v>Abrir PDF</v>
      </c>
    </row>
    <row r="43" spans="1:6" ht="31.05" customHeight="1">
      <c r="A43" s="6" t="s">
        <v>334</v>
      </c>
      <c r="B43" s="2" t="s">
        <v>335</v>
      </c>
      <c r="C43" s="2" t="s">
        <v>6915</v>
      </c>
      <c r="D43" s="3">
        <v>4</v>
      </c>
      <c r="E43" s="3">
        <v>45</v>
      </c>
      <c r="F43" s="3" t="str">
        <f>HYPERLINK("https://www.boe.es/gazeta/dias/1831/03/26/pdfs/GMD-1831-39.pdf","Abrir PDF")</f>
        <v>Abrir PDF</v>
      </c>
    </row>
    <row r="44" spans="1:6" ht="31.05" customHeight="1">
      <c r="A44" s="6" t="s">
        <v>308</v>
      </c>
      <c r="B44" s="2" t="s">
        <v>309</v>
      </c>
      <c r="C44" s="2" t="s">
        <v>6916</v>
      </c>
      <c r="D44" s="3">
        <v>4</v>
      </c>
      <c r="E44" s="3">
        <v>11</v>
      </c>
      <c r="F44" s="3" t="str">
        <f>HYPERLINK("https://www.boe.es/gazeta/dias/1831/03/29/pdfs/GMD-1831-40.pdf","Abrir PDF")</f>
        <v>Abrir PDF</v>
      </c>
    </row>
    <row r="45" spans="1:6" ht="31.05" customHeight="1">
      <c r="A45" s="6" t="s">
        <v>214</v>
      </c>
      <c r="B45" s="2" t="s">
        <v>215</v>
      </c>
      <c r="C45" s="2" t="s">
        <v>6917</v>
      </c>
      <c r="D45" s="3">
        <v>4</v>
      </c>
      <c r="E45" s="3">
        <v>14</v>
      </c>
      <c r="F45" s="3" t="str">
        <f>HYPERLINK("https://www.boe.es/gazeta/dias/1831/03/31/pdfs/GMD-1831-41.pdf","Abrir PDF")</f>
        <v>Abrir PDF</v>
      </c>
    </row>
    <row r="46" spans="1:6" ht="31.05" customHeight="1">
      <c r="A46" s="6" t="s">
        <v>2479</v>
      </c>
      <c r="B46" s="2" t="s">
        <v>2480</v>
      </c>
      <c r="C46" s="2" t="s">
        <v>6918</v>
      </c>
      <c r="D46" s="3">
        <v>4</v>
      </c>
      <c r="E46" s="3">
        <v>8</v>
      </c>
      <c r="F46" s="3" t="str">
        <f>HYPERLINK("https://www.boe.es/gazeta/dias/1831/04/02/pdfs/GMD-1831-42.pdf","Abrir PDF")</f>
        <v>Abrir PDF</v>
      </c>
    </row>
    <row r="47" spans="1:6" ht="31.05" customHeight="1">
      <c r="A47" s="6" t="s">
        <v>1482</v>
      </c>
      <c r="B47" s="2" t="s">
        <v>1483</v>
      </c>
      <c r="C47" s="2" t="s">
        <v>6919</v>
      </c>
      <c r="D47" s="3">
        <v>4</v>
      </c>
      <c r="E47" s="3">
        <v>18</v>
      </c>
      <c r="F47" s="3" t="str">
        <f>HYPERLINK("https://www.boe.es/gazeta/dias/1831/04/05/pdfs/GMD-1831-43.pdf","Abrir PDF")</f>
        <v>Abrir PDF</v>
      </c>
    </row>
    <row r="48" spans="1:6" ht="31.05" customHeight="1">
      <c r="A48" s="6" t="s">
        <v>292</v>
      </c>
      <c r="B48" s="2" t="s">
        <v>293</v>
      </c>
      <c r="C48" s="2" t="s">
        <v>6920</v>
      </c>
      <c r="D48" s="3">
        <v>4</v>
      </c>
      <c r="E48" s="3">
        <v>23</v>
      </c>
      <c r="F48" s="3" t="str">
        <f>HYPERLINK("https://www.boe.es/gazeta/dias/1831/04/07/pdfs/GMD-1831-44.pdf","Abrir PDF")</f>
        <v>Abrir PDF</v>
      </c>
    </row>
    <row r="49" spans="1:6" ht="31.05" customHeight="1">
      <c r="A49" s="6" t="s">
        <v>593</v>
      </c>
      <c r="B49" s="2" t="s">
        <v>594</v>
      </c>
      <c r="C49" s="2" t="s">
        <v>6921</v>
      </c>
      <c r="D49" s="3">
        <v>8</v>
      </c>
      <c r="E49" s="3">
        <v>33</v>
      </c>
      <c r="F49" s="3" t="str">
        <f>HYPERLINK("https://www.boe.es/gazeta/dias/1831/04/09/pdfs/GMD-1831-45.pdf","Abrir PDF")</f>
        <v>Abrir PDF</v>
      </c>
    </row>
    <row r="50" spans="1:6" ht="31.05" customHeight="1">
      <c r="A50" s="6" t="s">
        <v>126</v>
      </c>
      <c r="B50" s="2" t="s">
        <v>127</v>
      </c>
      <c r="C50" s="2" t="s">
        <v>6922</v>
      </c>
      <c r="D50" s="3">
        <v>8</v>
      </c>
      <c r="E50" s="3">
        <v>19</v>
      </c>
      <c r="F50" s="3" t="str">
        <f>HYPERLINK("https://www.boe.es/gazeta/dias/1831/04/12/pdfs/GMD-1831-46.pdf","Abrir PDF")</f>
        <v>Abrir PDF</v>
      </c>
    </row>
    <row r="51" spans="1:6" ht="31.05" customHeight="1">
      <c r="A51" s="6" t="s">
        <v>997</v>
      </c>
      <c r="B51" s="2" t="s">
        <v>998</v>
      </c>
      <c r="C51" s="2" t="s">
        <v>6923</v>
      </c>
      <c r="D51" s="3">
        <v>4</v>
      </c>
      <c r="E51" s="3">
        <v>15</v>
      </c>
      <c r="F51" s="3" t="str">
        <f>HYPERLINK("https://www.boe.es/gazeta/dias/1831/04/14/pdfs/GMD-1831-47.pdf","Abrir PDF")</f>
        <v>Abrir PDF</v>
      </c>
    </row>
    <row r="52" spans="1:6" ht="31.05" customHeight="1">
      <c r="A52" s="6" t="s">
        <v>122</v>
      </c>
      <c r="B52" s="2" t="s">
        <v>123</v>
      </c>
      <c r="C52" s="2" t="s">
        <v>6924</v>
      </c>
      <c r="D52" s="3">
        <v>4</v>
      </c>
      <c r="E52" s="3">
        <v>12</v>
      </c>
      <c r="F52" s="3" t="str">
        <f>HYPERLINK("https://www.boe.es/gazeta/dias/1831/04/16/pdfs/GMD-1831-48.pdf","Abrir PDF")</f>
        <v>Abrir PDF</v>
      </c>
    </row>
    <row r="53" spans="1:6" ht="31.05" customHeight="1">
      <c r="A53" s="6" t="s">
        <v>841</v>
      </c>
      <c r="B53" s="2" t="s">
        <v>842</v>
      </c>
      <c r="C53" s="2" t="s">
        <v>6925</v>
      </c>
      <c r="D53" s="3">
        <v>4</v>
      </c>
      <c r="E53" s="3">
        <v>12</v>
      </c>
      <c r="F53" s="3" t="str">
        <f>HYPERLINK("https://www.boe.es/gazeta/dias/1831/04/19/pdfs/GMD-1831-49.pdf","Abrir PDF")</f>
        <v>Abrir PDF</v>
      </c>
    </row>
    <row r="54" spans="1:6" ht="31.05" customHeight="1">
      <c r="A54" s="6" t="s">
        <v>1606</v>
      </c>
      <c r="B54" s="2" t="s">
        <v>1607</v>
      </c>
      <c r="C54" s="2" t="s">
        <v>6926</v>
      </c>
      <c r="D54" s="3">
        <v>4</v>
      </c>
      <c r="E54" s="3">
        <v>14</v>
      </c>
      <c r="F54" s="3" t="str">
        <f>HYPERLINK("https://www.boe.es/gazeta/dias/1831/04/21/pdfs/GMD-1831-50.pdf","Abrir PDF")</f>
        <v>Abrir PDF</v>
      </c>
    </row>
    <row r="55" spans="1:6" ht="31.05" customHeight="1">
      <c r="A55" s="6" t="s">
        <v>420</v>
      </c>
      <c r="B55" s="2" t="s">
        <v>421</v>
      </c>
      <c r="C55" s="2" t="s">
        <v>6927</v>
      </c>
      <c r="D55" s="3">
        <v>6</v>
      </c>
      <c r="E55" s="3">
        <v>15</v>
      </c>
      <c r="F55" s="3" t="str">
        <f>HYPERLINK("https://www.boe.es/gazeta/dias/1831/04/23/pdfs/GMD-1831-51.pdf","Abrir PDF")</f>
        <v>Abrir PDF</v>
      </c>
    </row>
    <row r="56" spans="1:6" ht="31.05" customHeight="1">
      <c r="A56" s="6" t="s">
        <v>140</v>
      </c>
      <c r="B56" s="2" t="s">
        <v>141</v>
      </c>
      <c r="C56" s="2" t="s">
        <v>6928</v>
      </c>
      <c r="D56" s="3">
        <v>8</v>
      </c>
      <c r="E56" s="3">
        <v>18</v>
      </c>
      <c r="F56" s="3" t="str">
        <f>HYPERLINK("https://www.boe.es/gazeta/dias/1831/04/26/pdfs/GMD-1831-52.pdf","Abrir PDF")</f>
        <v>Abrir PDF</v>
      </c>
    </row>
    <row r="57" spans="1:6" ht="31.05" customHeight="1">
      <c r="A57" s="6" t="s">
        <v>493</v>
      </c>
      <c r="B57" s="2" t="s">
        <v>494</v>
      </c>
      <c r="C57" s="2" t="s">
        <v>6929</v>
      </c>
      <c r="D57" s="3">
        <v>4</v>
      </c>
      <c r="E57" s="3">
        <v>23</v>
      </c>
      <c r="F57" s="3" t="str">
        <f>HYPERLINK("https://www.boe.es/gazeta/dias/1831/04/28/pdfs/GMD-1831-53.pdf","Abrir PDF")</f>
        <v>Abrir PDF</v>
      </c>
    </row>
    <row r="58" spans="1:6" ht="31.05" customHeight="1">
      <c r="A58" s="6" t="s">
        <v>1812</v>
      </c>
      <c r="B58" s="2" t="s">
        <v>1813</v>
      </c>
      <c r="C58" s="2" t="s">
        <v>6930</v>
      </c>
      <c r="D58" s="3">
        <v>4</v>
      </c>
      <c r="E58" s="3">
        <v>8</v>
      </c>
      <c r="F58" s="3" t="str">
        <f>HYPERLINK("https://www.boe.es/gazeta/dias/1831/04/30/pdfs/GMD-1831-54.pdf","Abrir PDF")</f>
        <v>Abrir PDF</v>
      </c>
    </row>
    <row r="59" spans="1:6" ht="31.05" customHeight="1">
      <c r="A59" s="6" t="s">
        <v>439</v>
      </c>
      <c r="B59" s="2" t="s">
        <v>440</v>
      </c>
      <c r="C59" s="2" t="s">
        <v>6931</v>
      </c>
      <c r="D59" s="3">
        <v>4</v>
      </c>
      <c r="E59" s="3">
        <v>20</v>
      </c>
      <c r="F59" s="3" t="str">
        <f>HYPERLINK("https://www.boe.es/gazeta/dias/1831/05/03/pdfs/GMD-1831-55.pdf","Abrir PDF")</f>
        <v>Abrir PDF</v>
      </c>
    </row>
    <row r="60" spans="1:6" ht="31.05" customHeight="1">
      <c r="A60" s="6" t="s">
        <v>643</v>
      </c>
      <c r="B60" s="2" t="s">
        <v>644</v>
      </c>
      <c r="C60" s="2" t="s">
        <v>6932</v>
      </c>
      <c r="D60" s="3">
        <v>4</v>
      </c>
      <c r="E60" s="3">
        <v>27</v>
      </c>
      <c r="F60" s="3" t="str">
        <f>HYPERLINK("https://www.boe.es/gazeta/dias/1831/05/05/pdfs/GMD-1831-56.pdf","Abrir PDF")</f>
        <v>Abrir PDF</v>
      </c>
    </row>
    <row r="61" spans="1:6" ht="31.05" customHeight="1">
      <c r="A61" s="6" t="s">
        <v>429</v>
      </c>
      <c r="B61" s="2" t="s">
        <v>430</v>
      </c>
      <c r="C61" s="2" t="s">
        <v>6933</v>
      </c>
      <c r="D61" s="3">
        <v>4</v>
      </c>
      <c r="E61" s="3">
        <v>23</v>
      </c>
      <c r="F61" s="3" t="str">
        <f>HYPERLINK("https://www.boe.es/gazeta/dias/1831/05/07/pdfs/GMD-1831-57.pdf","Abrir PDF")</f>
        <v>Abrir PDF</v>
      </c>
    </row>
    <row r="62" spans="1:6" ht="31.05" customHeight="1">
      <c r="A62" s="6" t="s">
        <v>1031</v>
      </c>
      <c r="B62" s="2" t="s">
        <v>1032</v>
      </c>
      <c r="C62" s="2" t="s">
        <v>6934</v>
      </c>
      <c r="D62" s="3">
        <v>4</v>
      </c>
      <c r="E62" s="3">
        <v>21</v>
      </c>
      <c r="F62" s="3" t="str">
        <f>HYPERLINK("https://www.boe.es/gazeta/dias/1831/05/10/pdfs/GMD-1831-58.pdf","Abrir PDF")</f>
        <v>Abrir PDF</v>
      </c>
    </row>
    <row r="63" spans="1:6" ht="31.05" customHeight="1">
      <c r="A63" s="6" t="s">
        <v>471</v>
      </c>
      <c r="B63" s="2" t="s">
        <v>472</v>
      </c>
      <c r="C63" s="2" t="s">
        <v>6935</v>
      </c>
      <c r="D63" s="3">
        <v>4</v>
      </c>
      <c r="E63" s="3">
        <v>39</v>
      </c>
      <c r="F63" s="3" t="str">
        <f>HYPERLINK("https://www.boe.es/gazeta/dias/1831/05/12/pdfs/GMD-1831-59.pdf","Abrir PDF")</f>
        <v>Abrir PDF</v>
      </c>
    </row>
    <row r="64" spans="1:6" ht="31.05" customHeight="1">
      <c r="A64" s="6" t="s">
        <v>19</v>
      </c>
      <c r="B64" s="2" t="s">
        <v>20</v>
      </c>
      <c r="C64" s="2" t="s">
        <v>6936</v>
      </c>
      <c r="D64" s="3">
        <v>6</v>
      </c>
      <c r="E64" s="3">
        <v>45</v>
      </c>
      <c r="F64" s="3" t="str">
        <f>HYPERLINK("https://www.boe.es/gazeta/dias/1831/05/14/pdfs/GMD-1831-60.pdf","Abrir PDF")</f>
        <v>Abrir PDF</v>
      </c>
    </row>
    <row r="65" spans="1:6" ht="31.05" customHeight="1">
      <c r="A65" s="6" t="s">
        <v>1562</v>
      </c>
      <c r="B65" s="2" t="s">
        <v>1563</v>
      </c>
      <c r="C65" s="2" t="s">
        <v>6937</v>
      </c>
      <c r="D65" s="3">
        <v>4</v>
      </c>
      <c r="E65" s="3">
        <v>21</v>
      </c>
      <c r="F65" s="3" t="str">
        <f>HYPERLINK("https://www.boe.es/gazeta/dias/1831/05/17/pdfs/GMD-1831-61.pdf","Abrir PDF")</f>
        <v>Abrir PDF</v>
      </c>
    </row>
    <row r="66" spans="1:6" ht="31.05" customHeight="1">
      <c r="A66" s="6" t="s">
        <v>1792</v>
      </c>
      <c r="B66" s="2" t="s">
        <v>1793</v>
      </c>
      <c r="C66" s="2" t="s">
        <v>6938</v>
      </c>
      <c r="D66" s="3">
        <v>4</v>
      </c>
      <c r="E66" s="3">
        <v>6</v>
      </c>
      <c r="F66" s="3" t="str">
        <f>HYPERLINK("https://www.boe.es/gazeta/dias/1831/05/19/pdfs/GMD-1831-62.pdf","Abrir PDF")</f>
        <v>Abrir PDF</v>
      </c>
    </row>
    <row r="67" spans="1:6" ht="31.05" customHeight="1">
      <c r="A67" s="6" t="s">
        <v>1541</v>
      </c>
      <c r="B67" s="2" t="s">
        <v>1542</v>
      </c>
      <c r="C67" s="2" t="s">
        <v>6939</v>
      </c>
      <c r="D67" s="3">
        <v>4</v>
      </c>
      <c r="E67" s="3">
        <v>9</v>
      </c>
      <c r="F67" s="3" t="str">
        <f>HYPERLINK("https://www.boe.es/gazeta/dias/1831/05/21/pdfs/GMD-1831-63.pdf","Abrir PDF")</f>
        <v>Abrir PDF</v>
      </c>
    </row>
    <row r="68" spans="1:6" ht="31.05" customHeight="1">
      <c r="A68" s="6" t="s">
        <v>1225</v>
      </c>
      <c r="B68" s="2" t="s">
        <v>1226</v>
      </c>
      <c r="C68" s="2" t="s">
        <v>6940</v>
      </c>
      <c r="D68" s="3">
        <v>4</v>
      </c>
      <c r="E68" s="3">
        <v>24</v>
      </c>
      <c r="F68" s="3" t="str">
        <f>HYPERLINK("https://www.boe.es/gazeta/dias/1831/05/24/pdfs/GMD-1831-64.pdf","Abrir PDF")</f>
        <v>Abrir PDF</v>
      </c>
    </row>
    <row r="69" spans="1:6" ht="31.05" customHeight="1">
      <c r="A69" s="6" t="s">
        <v>733</v>
      </c>
      <c r="B69" s="2" t="s">
        <v>734</v>
      </c>
      <c r="C69" s="2" t="s">
        <v>6941</v>
      </c>
      <c r="D69" s="3">
        <v>4</v>
      </c>
      <c r="E69" s="3">
        <v>24</v>
      </c>
      <c r="F69" s="3" t="str">
        <f>HYPERLINK("https://www.boe.es/gazeta/dias/1831/05/26/pdfs/GMD-1831-65.pdf","Abrir PDF")</f>
        <v>Abrir PDF</v>
      </c>
    </row>
    <row r="70" spans="1:6" ht="31.05" customHeight="1">
      <c r="A70" s="6" t="s">
        <v>662</v>
      </c>
      <c r="B70" s="2" t="s">
        <v>663</v>
      </c>
      <c r="C70" s="2" t="s">
        <v>6942</v>
      </c>
      <c r="D70" s="3">
        <v>4</v>
      </c>
      <c r="E70" s="3">
        <v>14</v>
      </c>
      <c r="F70" s="3" t="str">
        <f>HYPERLINK("https://www.boe.es/gazeta/dias/1831/05/28/pdfs/GMD-1831-66.pdf","Abrir PDF")</f>
        <v>Abrir PDF</v>
      </c>
    </row>
    <row r="71" spans="1:6" ht="31.05" customHeight="1">
      <c r="A71" s="6" t="s">
        <v>27</v>
      </c>
      <c r="B71" s="2" t="s">
        <v>28</v>
      </c>
      <c r="C71" s="2" t="s">
        <v>6943</v>
      </c>
      <c r="D71" s="3">
        <v>4</v>
      </c>
      <c r="E71" s="3">
        <v>12</v>
      </c>
      <c r="F71" s="3" t="str">
        <f>HYPERLINK("https://www.boe.es/gazeta/dias/1831/05/31/pdfs/GMD-1831-67.pdf","Abrir PDF")</f>
        <v>Abrir PDF</v>
      </c>
    </row>
    <row r="72" spans="1:6" ht="31.05" customHeight="1">
      <c r="A72" s="6" t="s">
        <v>937</v>
      </c>
      <c r="B72" s="2" t="s">
        <v>938</v>
      </c>
      <c r="C72" s="2" t="s">
        <v>6944</v>
      </c>
      <c r="D72" s="3">
        <v>4</v>
      </c>
      <c r="E72" s="3">
        <v>13</v>
      </c>
      <c r="F72" s="3" t="str">
        <f>HYPERLINK("https://www.boe.es/gazeta/dias/1831/06/02/pdfs/GMD-1831-68.pdf","Abrir PDF")</f>
        <v>Abrir PDF</v>
      </c>
    </row>
    <row r="73" spans="1:6" ht="31.05" customHeight="1">
      <c r="A73" s="6" t="s">
        <v>452</v>
      </c>
      <c r="B73" s="2" t="s">
        <v>453</v>
      </c>
      <c r="C73" s="2" t="s">
        <v>6945</v>
      </c>
      <c r="D73" s="3">
        <v>4</v>
      </c>
      <c r="E73" s="3">
        <v>20</v>
      </c>
      <c r="F73" s="3" t="str">
        <f>HYPERLINK("https://www.boe.es/gazeta/dias/1831/06/04/pdfs/GMD-1831-69.pdf","Abrir PDF")</f>
        <v>Abrir PDF</v>
      </c>
    </row>
    <row r="74" spans="1:6" ht="31.05" customHeight="1">
      <c r="A74" s="6" t="s">
        <v>228</v>
      </c>
      <c r="B74" s="2" t="s">
        <v>229</v>
      </c>
      <c r="C74" s="2" t="s">
        <v>6946</v>
      </c>
      <c r="D74" s="3">
        <v>4</v>
      </c>
      <c r="E74" s="3">
        <v>32</v>
      </c>
      <c r="F74" s="3" t="str">
        <f>HYPERLINK("https://www.boe.es/gazeta/dias/1831/06/07/pdfs/GMD-1831-70.pdf","Abrir PDF")</f>
        <v>Abrir PDF</v>
      </c>
    </row>
    <row r="75" spans="1:6" ht="31.05" customHeight="1">
      <c r="A75" s="6" t="s">
        <v>670</v>
      </c>
      <c r="B75" s="2" t="s">
        <v>671</v>
      </c>
      <c r="C75" s="2" t="s">
        <v>6947</v>
      </c>
      <c r="D75" s="3">
        <v>8</v>
      </c>
      <c r="E75" s="3">
        <v>25</v>
      </c>
      <c r="F75" s="3" t="str">
        <f>HYPERLINK("https://www.boe.es/gazeta/dias/1831/06/09/pdfs/GMD-1831-71.pdf","Abrir PDF")</f>
        <v>Abrir PDF</v>
      </c>
    </row>
    <row r="76" spans="1:6" ht="31.05" customHeight="1">
      <c r="A76" s="6" t="s">
        <v>1733</v>
      </c>
      <c r="B76" s="2" t="s">
        <v>1734</v>
      </c>
      <c r="C76" s="2" t="s">
        <v>6948</v>
      </c>
      <c r="D76" s="3">
        <v>4</v>
      </c>
      <c r="E76" s="3">
        <v>22</v>
      </c>
      <c r="F76" s="3" t="str">
        <f>HYPERLINK("https://www.boe.es/gazeta/dias/1831/06/11/pdfs/GMD-1831-72.pdf","Abrir PDF")</f>
        <v>Abrir PDF</v>
      </c>
    </row>
    <row r="77" spans="1:6" ht="31.05" customHeight="1">
      <c r="A77" s="6" t="s">
        <v>151</v>
      </c>
      <c r="B77" s="2" t="s">
        <v>152</v>
      </c>
      <c r="C77" s="2" t="s">
        <v>6949</v>
      </c>
      <c r="D77" s="3">
        <v>4</v>
      </c>
      <c r="E77" s="3">
        <v>25</v>
      </c>
      <c r="F77" s="3" t="str">
        <f>HYPERLINK("https://www.boe.es/gazeta/dias/1831/06/14/pdfs/GMD-1831-73.pdf","Abrir PDF")</f>
        <v>Abrir PDF</v>
      </c>
    </row>
    <row r="78" spans="1:6" ht="31.05" customHeight="1">
      <c r="A78" s="6" t="s">
        <v>2920</v>
      </c>
      <c r="B78" s="2" t="s">
        <v>2921</v>
      </c>
      <c r="C78" s="2" t="s">
        <v>6950</v>
      </c>
      <c r="D78" s="3">
        <v>4</v>
      </c>
      <c r="E78" s="3">
        <v>7</v>
      </c>
      <c r="F78" s="3" t="str">
        <f>HYPERLINK("https://www.boe.es/gazeta/dias/1831/06/16/pdfs/GMD-1831-74.pdf","Abrir PDF")</f>
        <v>Abrir PDF</v>
      </c>
    </row>
    <row r="79" spans="1:6" ht="31.05" customHeight="1">
      <c r="A79" s="6" t="s">
        <v>361</v>
      </c>
      <c r="B79" s="2" t="s">
        <v>362</v>
      </c>
      <c r="C79" s="2" t="s">
        <v>6951</v>
      </c>
      <c r="D79" s="3">
        <v>6</v>
      </c>
      <c r="E79" s="3">
        <v>30</v>
      </c>
      <c r="F79" s="3" t="str">
        <f>HYPERLINK("https://www.boe.es/gazeta/dias/1831/06/18/pdfs/GMD-1831-75.pdf","Abrir PDF")</f>
        <v>Abrir PDF</v>
      </c>
    </row>
    <row r="80" spans="1:6" ht="31.05" customHeight="1">
      <c r="A80" s="6" t="s">
        <v>613</v>
      </c>
      <c r="B80" s="2" t="s">
        <v>614</v>
      </c>
      <c r="C80" s="2" t="s">
        <v>6952</v>
      </c>
      <c r="D80" s="3">
        <v>4</v>
      </c>
      <c r="E80" s="3">
        <v>18</v>
      </c>
      <c r="F80" s="3" t="str">
        <f>HYPERLINK("https://www.boe.es/gazeta/dias/1831/06/21/pdfs/GMD-1831-76.pdf","Abrir PDF")</f>
        <v>Abrir PDF</v>
      </c>
    </row>
    <row r="81" spans="1:6" ht="31.05" customHeight="1">
      <c r="A81" s="6" t="s">
        <v>423</v>
      </c>
      <c r="B81" s="2" t="s">
        <v>424</v>
      </c>
      <c r="C81" s="2" t="s">
        <v>6953</v>
      </c>
      <c r="D81" s="3">
        <v>4</v>
      </c>
      <c r="E81" s="3">
        <v>11</v>
      </c>
      <c r="F81" s="3" t="str">
        <f>HYPERLINK("https://www.boe.es/gazeta/dias/1831/06/23/pdfs/GMD-1831-77.pdf","Abrir PDF")</f>
        <v>Abrir PDF</v>
      </c>
    </row>
    <row r="82" spans="1:6" ht="31.05" customHeight="1">
      <c r="A82" s="6" t="s">
        <v>234</v>
      </c>
      <c r="B82" s="2" t="s">
        <v>235</v>
      </c>
      <c r="C82" s="2" t="s">
        <v>6954</v>
      </c>
      <c r="D82" s="3">
        <v>4</v>
      </c>
      <c r="E82" s="3">
        <v>22</v>
      </c>
      <c r="F82" s="3" t="str">
        <f>HYPERLINK("https://www.boe.es/gazeta/dias/1831/06/25/pdfs/GMD-1831-78.pdf","Abrir PDF")</f>
        <v>Abrir PDF</v>
      </c>
    </row>
    <row r="83" spans="1:6" ht="31.05" customHeight="1">
      <c r="A83" s="6" t="s">
        <v>272</v>
      </c>
      <c r="B83" s="2" t="s">
        <v>273</v>
      </c>
      <c r="C83" s="2" t="s">
        <v>6955</v>
      </c>
      <c r="D83" s="3">
        <v>4</v>
      </c>
      <c r="E83" s="3">
        <v>26</v>
      </c>
      <c r="F83" s="3" t="str">
        <f>HYPERLINK("https://www.boe.es/gazeta/dias/1831/06/28/pdfs/GMD-1831-79.pdf","Abrir PDF")</f>
        <v>Abrir PDF</v>
      </c>
    </row>
    <row r="84" spans="1:6" ht="31.05" customHeight="1">
      <c r="A84" s="6" t="s">
        <v>239</v>
      </c>
      <c r="B84" s="2" t="s">
        <v>240</v>
      </c>
      <c r="C84" s="2" t="s">
        <v>6956</v>
      </c>
      <c r="D84" s="3">
        <v>4</v>
      </c>
      <c r="E84" s="3">
        <v>12</v>
      </c>
      <c r="F84" s="3" t="str">
        <f>HYPERLINK("https://www.boe.es/gazeta/dias/1831/06/30/pdfs/GMD-1831-80.pdf","Abrir PDF")</f>
        <v>Abrir PDF</v>
      </c>
    </row>
    <row r="85" spans="1:6" ht="31.05" customHeight="1">
      <c r="A85" s="6" t="s">
        <v>795</v>
      </c>
      <c r="B85" s="2" t="s">
        <v>796</v>
      </c>
      <c r="C85" s="2" t="s">
        <v>6957</v>
      </c>
      <c r="D85" s="3">
        <v>8</v>
      </c>
      <c r="E85" s="3">
        <v>29</v>
      </c>
      <c r="F85" s="3" t="str">
        <f>HYPERLINK("https://www.boe.es/gazeta/dias/1831/07/02/pdfs/GMD-1831-81.pdf","Abrir PDF")</f>
        <v>Abrir PDF</v>
      </c>
    </row>
    <row r="86" spans="1:6" ht="31.05" customHeight="1">
      <c r="A86" s="6" t="s">
        <v>105</v>
      </c>
      <c r="B86" s="2" t="s">
        <v>106</v>
      </c>
      <c r="C86" s="2" t="s">
        <v>6958</v>
      </c>
      <c r="D86" s="3">
        <v>4</v>
      </c>
      <c r="E86" s="3">
        <v>54</v>
      </c>
      <c r="F86" s="3" t="str">
        <f>HYPERLINK("https://www.boe.es/gazeta/dias/1831/07/05/pdfs/GMD-1831-82.pdf","Abrir PDF")</f>
        <v>Abrir PDF</v>
      </c>
    </row>
    <row r="87" spans="1:6" ht="31.05" customHeight="1">
      <c r="A87" s="6" t="s">
        <v>347</v>
      </c>
      <c r="B87" s="2" t="s">
        <v>348</v>
      </c>
      <c r="C87" s="2" t="s">
        <v>6959</v>
      </c>
      <c r="D87" s="3">
        <v>4</v>
      </c>
      <c r="E87" s="3">
        <v>19</v>
      </c>
      <c r="F87" s="3" t="str">
        <f>HYPERLINK("https://www.boe.es/gazeta/dias/1831/07/07/pdfs/GMD-1831-83.pdf","Abrir PDF")</f>
        <v>Abrir PDF</v>
      </c>
    </row>
    <row r="88" spans="1:6" ht="31.05" customHeight="1">
      <c r="A88" s="6" t="s">
        <v>72</v>
      </c>
      <c r="B88" s="2" t="s">
        <v>73</v>
      </c>
      <c r="C88" s="2" t="s">
        <v>6960</v>
      </c>
      <c r="D88" s="3">
        <v>6</v>
      </c>
      <c r="E88" s="3">
        <v>17</v>
      </c>
      <c r="F88" s="3" t="str">
        <f>HYPERLINK("https://www.boe.es/gazeta/dias/1831/07/09/pdfs/GMD-1831-84.pdf","Abrir PDF")</f>
        <v>Abrir PDF</v>
      </c>
    </row>
    <row r="89" spans="1:6" ht="31.05" customHeight="1">
      <c r="A89" s="6" t="s">
        <v>845</v>
      </c>
      <c r="B89" s="2" t="s">
        <v>846</v>
      </c>
      <c r="C89" s="2" t="s">
        <v>6961</v>
      </c>
      <c r="D89" s="3">
        <v>4</v>
      </c>
      <c r="E89" s="3">
        <v>43</v>
      </c>
      <c r="F89" s="3" t="str">
        <f>HYPERLINK("https://www.boe.es/gazeta/dias/1831/07/12/pdfs/GMD-1831-85.pdf","Abrir PDF")</f>
        <v>Abrir PDF</v>
      </c>
    </row>
    <row r="90" spans="1:6" ht="31.05" customHeight="1">
      <c r="A90" s="6" t="s">
        <v>41</v>
      </c>
      <c r="B90" s="2" t="s">
        <v>42</v>
      </c>
      <c r="C90" s="2" t="s">
        <v>6962</v>
      </c>
      <c r="D90" s="3">
        <v>6</v>
      </c>
      <c r="E90" s="3">
        <v>19</v>
      </c>
      <c r="F90" s="3" t="str">
        <f>HYPERLINK("https://www.boe.es/gazeta/dias/1831/07/14/pdfs/GMD-1831-86.pdf","Abrir PDF")</f>
        <v>Abrir PDF</v>
      </c>
    </row>
    <row r="91" spans="1:6" ht="31.05" customHeight="1">
      <c r="A91" s="6" t="s">
        <v>322</v>
      </c>
      <c r="B91" s="2" t="s">
        <v>323</v>
      </c>
      <c r="C91" s="2" t="s">
        <v>6963</v>
      </c>
      <c r="D91" s="3">
        <v>4</v>
      </c>
      <c r="E91" s="3">
        <v>22</v>
      </c>
      <c r="F91" s="3" t="str">
        <f>HYPERLINK("https://www.boe.es/gazeta/dias/1831/07/16/pdfs/GMD-1831-87.pdf","Abrir PDF")</f>
        <v>Abrir PDF</v>
      </c>
    </row>
    <row r="92" spans="1:6" ht="31.05" customHeight="1">
      <c r="A92" s="6" t="s">
        <v>1416</v>
      </c>
      <c r="B92" s="2" t="s">
        <v>1417</v>
      </c>
      <c r="C92" s="2" t="s">
        <v>6964</v>
      </c>
      <c r="D92" s="3">
        <v>4</v>
      </c>
      <c r="E92" s="3">
        <v>18</v>
      </c>
      <c r="F92" s="3" t="str">
        <f>HYPERLINK("https://www.boe.es/gazeta/dias/1831/07/19/pdfs/GMD-1831-88.pdf","Abrir PDF")</f>
        <v>Abrir PDF</v>
      </c>
    </row>
    <row r="93" spans="1:6" ht="31.05" customHeight="1">
      <c r="A93" s="6" t="s">
        <v>480</v>
      </c>
      <c r="B93" s="2" t="s">
        <v>481</v>
      </c>
      <c r="C93" s="2" t="s">
        <v>6965</v>
      </c>
      <c r="D93" s="3">
        <v>4</v>
      </c>
      <c r="E93" s="3">
        <v>21</v>
      </c>
      <c r="F93" s="3" t="str">
        <f>HYPERLINK("https://www.boe.es/gazeta/dias/1831/07/21/pdfs/GMD-1831-89.pdf","Abrir PDF")</f>
        <v>Abrir PDF</v>
      </c>
    </row>
    <row r="94" spans="1:6" ht="31.05" customHeight="1">
      <c r="A94" s="6" t="s">
        <v>201</v>
      </c>
      <c r="B94" s="2" t="s">
        <v>202</v>
      </c>
      <c r="C94" s="2" t="s">
        <v>6966</v>
      </c>
      <c r="D94" s="3">
        <v>6</v>
      </c>
      <c r="E94" s="3">
        <v>20</v>
      </c>
      <c r="F94" s="3" t="str">
        <f>HYPERLINK("https://www.boe.es/gazeta/dias/1831/07/23/pdfs/GMD-1831-90.pdf","Abrir PDF")</f>
        <v>Abrir PDF</v>
      </c>
    </row>
    <row r="95" spans="1:6" ht="31.05" customHeight="1">
      <c r="A95" s="6" t="s">
        <v>413</v>
      </c>
      <c r="B95" s="2" t="s">
        <v>414</v>
      </c>
      <c r="C95" s="2" t="s">
        <v>6967</v>
      </c>
      <c r="D95" s="3">
        <v>4</v>
      </c>
      <c r="E95" s="3">
        <v>40</v>
      </c>
      <c r="F95" s="3" t="str">
        <f>HYPERLINK("https://www.boe.es/gazeta/dias/1831/07/26/pdfs/GMD-1831-91.pdf","Abrir PDF")</f>
        <v>Abrir PDF</v>
      </c>
    </row>
    <row r="96" spans="1:6" ht="31.05" customHeight="1">
      <c r="A96" s="6" t="s">
        <v>1838</v>
      </c>
      <c r="B96" s="2" t="s">
        <v>1839</v>
      </c>
      <c r="C96" s="2" t="s">
        <v>6968</v>
      </c>
      <c r="D96" s="3">
        <v>4</v>
      </c>
      <c r="E96" s="3">
        <v>7</v>
      </c>
      <c r="F96" s="3" t="str">
        <f>HYPERLINK("https://www.boe.es/gazeta/dias/1831/07/28/pdfs/GMD-1831-92.pdf","Abrir PDF")</f>
        <v>Abrir PDF</v>
      </c>
    </row>
    <row r="97" spans="1:6" ht="31.05" customHeight="1">
      <c r="A97" s="6" t="s">
        <v>725</v>
      </c>
      <c r="B97" s="2" t="s">
        <v>726</v>
      </c>
      <c r="C97" s="2" t="s">
        <v>6969</v>
      </c>
      <c r="D97" s="3">
        <v>8</v>
      </c>
      <c r="E97" s="3">
        <v>34</v>
      </c>
      <c r="F97" s="3" t="str">
        <f>HYPERLINK("https://www.boe.es/gazeta/dias/1831/07/30/pdfs/GMD-1831-93.pdf","Abrir PDF")</f>
        <v>Abrir PDF</v>
      </c>
    </row>
    <row r="98" spans="1:6" ht="31.05" customHeight="1">
      <c r="A98" s="6" t="s">
        <v>1404</v>
      </c>
      <c r="B98" s="2" t="s">
        <v>1405</v>
      </c>
      <c r="C98" s="2" t="s">
        <v>6970</v>
      </c>
      <c r="D98" s="3">
        <v>4</v>
      </c>
      <c r="E98" s="3">
        <v>22</v>
      </c>
      <c r="F98" s="3" t="str">
        <f>HYPERLINK("https://www.boe.es/gazeta/dias/1831/08/02/pdfs/GMD-1831-94.pdf","Abrir PDF")</f>
        <v>Abrir PDF</v>
      </c>
    </row>
    <row r="99" spans="1:6" ht="31.05" customHeight="1">
      <c r="A99" s="6" t="s">
        <v>169</v>
      </c>
      <c r="B99" s="2" t="s">
        <v>170</v>
      </c>
      <c r="C99" s="2" t="s">
        <v>6971</v>
      </c>
      <c r="D99" s="3">
        <v>6</v>
      </c>
      <c r="E99" s="3">
        <v>20</v>
      </c>
      <c r="F99" s="3" t="str">
        <f>HYPERLINK("https://www.boe.es/gazeta/dias/1831/08/04/pdfs/GMD-1831-95.pdf","Abrir PDF")</f>
        <v>Abrir PDF</v>
      </c>
    </row>
    <row r="100" spans="1:6" ht="31.05" customHeight="1">
      <c r="A100" s="6" t="s">
        <v>531</v>
      </c>
      <c r="B100" s="2" t="s">
        <v>532</v>
      </c>
      <c r="C100" s="2" t="s">
        <v>6972</v>
      </c>
      <c r="D100" s="3">
        <v>4</v>
      </c>
      <c r="E100" s="3">
        <v>14</v>
      </c>
      <c r="F100" s="3" t="str">
        <f>HYPERLINK("https://www.boe.es/gazeta/dias/1831/08/06/pdfs/GMD-1831-96.pdf","Abrir PDF")</f>
        <v>Abrir PDF</v>
      </c>
    </row>
    <row r="101" spans="1:6" ht="31.05" customHeight="1">
      <c r="A101" s="6" t="s">
        <v>1187</v>
      </c>
      <c r="B101" s="2" t="s">
        <v>1188</v>
      </c>
      <c r="C101" s="2" t="s">
        <v>6973</v>
      </c>
      <c r="D101" s="3">
        <v>4</v>
      </c>
      <c r="E101" s="3">
        <v>21</v>
      </c>
      <c r="F101" s="3" t="str">
        <f>HYPERLINK("https://www.boe.es/gazeta/dias/1831/08/09/pdfs/GMD-1831-97.pdf","Abrir PDF")</f>
        <v>Abrir PDF</v>
      </c>
    </row>
    <row r="102" spans="1:6" ht="31.05" customHeight="1">
      <c r="A102" s="6" t="s">
        <v>78</v>
      </c>
      <c r="B102" s="2" t="s">
        <v>79</v>
      </c>
      <c r="C102" s="2" t="s">
        <v>6974</v>
      </c>
      <c r="D102" s="3">
        <v>4</v>
      </c>
      <c r="E102" s="3">
        <v>19</v>
      </c>
      <c r="F102" s="3" t="str">
        <f>HYPERLINK("https://www.boe.es/gazeta/dias/1831/08/11/pdfs/GMD-1831-98.pdf","Abrir PDF")</f>
        <v>Abrir PDF</v>
      </c>
    </row>
    <row r="103" spans="1:6" ht="31.05" customHeight="1">
      <c r="A103" s="6" t="s">
        <v>1122</v>
      </c>
      <c r="B103" s="2" t="s">
        <v>1123</v>
      </c>
      <c r="C103" s="2" t="s">
        <v>6975</v>
      </c>
      <c r="D103" s="3">
        <v>4</v>
      </c>
      <c r="E103" s="3">
        <v>14</v>
      </c>
      <c r="F103" s="3" t="str">
        <f>HYPERLINK("https://www.boe.es/gazeta/dias/1831/08/13/pdfs/GMD-1831-99.pdf","Abrir PDF")</f>
        <v>Abrir PDF</v>
      </c>
    </row>
    <row r="104" spans="1:6" ht="31.05" customHeight="1">
      <c r="A104" s="6" t="s">
        <v>447</v>
      </c>
      <c r="B104" s="2" t="s">
        <v>448</v>
      </c>
      <c r="C104" s="2" t="s">
        <v>6976</v>
      </c>
      <c r="D104" s="3">
        <v>4</v>
      </c>
      <c r="E104" s="3">
        <v>18</v>
      </c>
      <c r="F104" s="3" t="str">
        <f>HYPERLINK("https://www.boe.es/gazeta/dias/1831/08/16/pdfs/GMD-1831-100.pdf","Abrir PDF")</f>
        <v>Abrir PDF</v>
      </c>
    </row>
    <row r="105" spans="1:6" ht="31.05" customHeight="1">
      <c r="A105" s="6" t="s">
        <v>178</v>
      </c>
      <c r="B105" s="2" t="s">
        <v>179</v>
      </c>
      <c r="C105" s="2" t="s">
        <v>6977</v>
      </c>
      <c r="D105" s="3">
        <v>4</v>
      </c>
      <c r="E105" s="3">
        <v>7</v>
      </c>
      <c r="F105" s="3" t="str">
        <f>HYPERLINK("https://www.boe.es/gazeta/dias/1831/08/18/pdfs/GMD-1831-101.pdf","Abrir PDF")</f>
        <v>Abrir PDF</v>
      </c>
    </row>
    <row r="106" spans="1:6" ht="31.05" customHeight="1">
      <c r="A106" s="6" t="s">
        <v>782</v>
      </c>
      <c r="B106" s="2" t="s">
        <v>783</v>
      </c>
      <c r="C106" s="2" t="s">
        <v>6978</v>
      </c>
      <c r="D106" s="3">
        <v>8</v>
      </c>
      <c r="E106" s="3">
        <v>30</v>
      </c>
      <c r="F106" s="3" t="str">
        <f>HYPERLINK("https://www.boe.es/gazeta/dias/1831/08/20/pdfs/GMD-1831-102.pdf","Abrir PDF")</f>
        <v>Abrir PDF</v>
      </c>
    </row>
    <row r="107" spans="1:6" ht="31.05" customHeight="1">
      <c r="A107" s="6" t="s">
        <v>82</v>
      </c>
      <c r="B107" s="2" t="s">
        <v>83</v>
      </c>
      <c r="C107" s="2" t="s">
        <v>6979</v>
      </c>
      <c r="D107" s="3">
        <v>8</v>
      </c>
      <c r="E107" s="3">
        <v>29</v>
      </c>
      <c r="F107" s="3" t="str">
        <f>HYPERLINK("https://www.boe.es/gazeta/dias/1831/08/23/pdfs/GMD-1831-103.pdf","Abrir PDF")</f>
        <v>Abrir PDF</v>
      </c>
    </row>
    <row r="108" spans="1:6" ht="31.05" customHeight="1">
      <c r="A108" s="6" t="s">
        <v>809</v>
      </c>
      <c r="B108" s="2" t="s">
        <v>810</v>
      </c>
      <c r="C108" s="2" t="s">
        <v>6980</v>
      </c>
      <c r="D108" s="3">
        <v>4</v>
      </c>
      <c r="E108" s="3">
        <v>14</v>
      </c>
      <c r="F108" s="3" t="str">
        <f>HYPERLINK("https://www.boe.es/gazeta/dias/1831/08/25/pdfs/GMD-1831-104.pdf","Abrir PDF")</f>
        <v>Abrir PDF</v>
      </c>
    </row>
    <row r="109" spans="1:6" ht="31.05" customHeight="1">
      <c r="A109" s="6" t="s">
        <v>158</v>
      </c>
      <c r="B109" s="2" t="s">
        <v>159</v>
      </c>
      <c r="C109" s="2" t="s">
        <v>6981</v>
      </c>
      <c r="D109" s="3">
        <v>6</v>
      </c>
      <c r="E109" s="3">
        <v>32</v>
      </c>
      <c r="F109" s="3" t="str">
        <f>HYPERLINK("https://www.boe.es/gazeta/dias/1831/08/27/pdfs/GMD-1831-105.pdf","Abrir PDF")</f>
        <v>Abrir PDF</v>
      </c>
    </row>
    <row r="110" spans="1:6" ht="31.05" customHeight="1">
      <c r="A110" s="6" t="s">
        <v>547</v>
      </c>
      <c r="B110" s="2" t="s">
        <v>548</v>
      </c>
      <c r="C110" s="2" t="s">
        <v>6982</v>
      </c>
      <c r="D110" s="3">
        <v>4</v>
      </c>
      <c r="E110" s="3">
        <v>18</v>
      </c>
      <c r="F110" s="3" t="str">
        <f>HYPERLINK("https://www.boe.es/gazeta/dias/1831/08/30/pdfs/GMD-1831-106.pdf","Abrir PDF")</f>
        <v>Abrir PDF</v>
      </c>
    </row>
    <row r="111" spans="1:6" ht="31.05" customHeight="1">
      <c r="A111" s="6" t="s">
        <v>46</v>
      </c>
      <c r="B111" s="2" t="s">
        <v>47</v>
      </c>
      <c r="C111" s="2" t="s">
        <v>6983</v>
      </c>
      <c r="D111" s="3">
        <v>4</v>
      </c>
      <c r="E111" s="3">
        <v>37</v>
      </c>
      <c r="F111" s="3" t="str">
        <f>HYPERLINK("https://www.boe.es/gazeta/dias/1831/09/01/pdfs/GMD-1831-107.pdf","Abrir PDF")</f>
        <v>Abrir PDF</v>
      </c>
    </row>
    <row r="112" spans="1:6" ht="31.05" customHeight="1">
      <c r="A112" s="6" t="s">
        <v>218</v>
      </c>
      <c r="B112" s="2" t="s">
        <v>219</v>
      </c>
      <c r="C112" s="2" t="s">
        <v>6984</v>
      </c>
      <c r="D112" s="3">
        <v>4</v>
      </c>
      <c r="E112" s="3">
        <v>28</v>
      </c>
      <c r="F112" s="3" t="str">
        <f>HYPERLINK("https://www.boe.es/gazeta/dias/1831/09/03/pdfs/GMD-1831-108.pdf","Abrir PDF")</f>
        <v>Abrir PDF</v>
      </c>
    </row>
    <row r="113" spans="1:6" ht="31.05" customHeight="1">
      <c r="A113" s="6" t="s">
        <v>2518</v>
      </c>
      <c r="B113" s="2" t="s">
        <v>2519</v>
      </c>
      <c r="C113" s="2" t="s">
        <v>6985</v>
      </c>
      <c r="D113" s="3">
        <v>1</v>
      </c>
      <c r="E113" s="3">
        <v>1</v>
      </c>
      <c r="F113" s="3" t="str">
        <f>HYPERLINK("https://www.boe.es/gazeta/dias/1831/09/04/pdfs/GMD-1831-109E.pdf","Abrir PDF")</f>
        <v>Abrir PDF</v>
      </c>
    </row>
    <row r="114" spans="1:6" ht="31.05" customHeight="1">
      <c r="A114" s="6" t="s">
        <v>1763</v>
      </c>
      <c r="B114" s="2" t="s">
        <v>1764</v>
      </c>
      <c r="C114" s="2" t="s">
        <v>6986</v>
      </c>
      <c r="D114" s="3">
        <v>4</v>
      </c>
      <c r="E114" s="3">
        <v>27</v>
      </c>
      <c r="F114" s="3" t="str">
        <f>HYPERLINK("https://www.boe.es/gazeta/dias/1831/09/06/pdfs/GMD-1831-110.pdf","Abrir PDF")</f>
        <v>Abrir PDF</v>
      </c>
    </row>
    <row r="115" spans="1:6" ht="31.05" customHeight="1">
      <c r="A115" s="6" t="s">
        <v>822</v>
      </c>
      <c r="B115" s="2" t="s">
        <v>823</v>
      </c>
      <c r="C115" s="2" t="s">
        <v>6987</v>
      </c>
      <c r="D115" s="3">
        <v>4</v>
      </c>
      <c r="E115" s="3">
        <v>37</v>
      </c>
      <c r="F115" s="3" t="str">
        <f>HYPERLINK("https://www.boe.es/gazeta/dias/1831/09/08/pdfs/GMD-1831-111.pdf","Abrir PDF")</f>
        <v>Abrir PDF</v>
      </c>
    </row>
    <row r="116" spans="1:6" ht="31.05" customHeight="1">
      <c r="A116" s="6" t="s">
        <v>118</v>
      </c>
      <c r="B116" s="2" t="s">
        <v>119</v>
      </c>
      <c r="C116" s="2" t="s">
        <v>6988</v>
      </c>
      <c r="D116" s="3">
        <v>4</v>
      </c>
      <c r="E116" s="3">
        <v>21</v>
      </c>
      <c r="F116" s="3" t="str">
        <f>HYPERLINK("https://www.boe.es/gazeta/dias/1831/09/10/pdfs/GMD-1831-112.pdf","Abrir PDF")</f>
        <v>Abrir PDF</v>
      </c>
    </row>
    <row r="117" spans="1:6" ht="31.05" customHeight="1">
      <c r="A117" s="6" t="s">
        <v>181</v>
      </c>
      <c r="B117" s="2" t="s">
        <v>182</v>
      </c>
      <c r="C117" s="2" t="s">
        <v>6989</v>
      </c>
      <c r="D117" s="3">
        <v>4</v>
      </c>
      <c r="E117" s="3">
        <v>37</v>
      </c>
      <c r="F117" s="3" t="str">
        <f>HYPERLINK("https://www.boe.es/gazeta/dias/1831/09/13/pdfs/GMD-1831-113.pdf","Abrir PDF")</f>
        <v>Abrir PDF</v>
      </c>
    </row>
    <row r="118" spans="1:6" ht="31.05" customHeight="1">
      <c r="A118" s="6" t="s">
        <v>1578</v>
      </c>
      <c r="B118" s="2" t="s">
        <v>1579</v>
      </c>
      <c r="C118" s="2" t="s">
        <v>6990</v>
      </c>
      <c r="D118" s="3">
        <v>4</v>
      </c>
      <c r="E118" s="3">
        <v>11</v>
      </c>
      <c r="F118" s="3" t="str">
        <f>HYPERLINK("https://www.boe.es/gazeta/dias/1831/09/15/pdfs/GMD-1831-114.pdf","Abrir PDF")</f>
        <v>Abrir PDF</v>
      </c>
    </row>
    <row r="119" spans="1:6" ht="31.05" customHeight="1">
      <c r="A119" s="6" t="s">
        <v>467</v>
      </c>
      <c r="B119" s="2" t="s">
        <v>468</v>
      </c>
      <c r="C119" s="2" t="s">
        <v>6991</v>
      </c>
      <c r="D119" s="3">
        <v>4</v>
      </c>
      <c r="E119" s="3">
        <v>21</v>
      </c>
      <c r="F119" s="3" t="str">
        <f>HYPERLINK("https://www.boe.es/gazeta/dias/1831/09/17/pdfs/GMD-1831-115.pdf","Abrir PDF")</f>
        <v>Abrir PDF</v>
      </c>
    </row>
    <row r="120" spans="1:6" ht="31.05" customHeight="1">
      <c r="A120" s="6" t="s">
        <v>85</v>
      </c>
      <c r="B120" s="2" t="s">
        <v>86</v>
      </c>
      <c r="C120" s="2" t="s">
        <v>6992</v>
      </c>
      <c r="D120" s="3">
        <v>4</v>
      </c>
      <c r="E120" s="3">
        <v>26</v>
      </c>
      <c r="F120" s="3" t="str">
        <f>HYPERLINK("https://www.boe.es/gazeta/dias/1831/09/20/pdfs/GMD-1831-116.pdf","Abrir PDF")</f>
        <v>Abrir PDF</v>
      </c>
    </row>
    <row r="121" spans="1:6" ht="31.05" customHeight="1">
      <c r="A121" s="6" t="s">
        <v>60</v>
      </c>
      <c r="B121" s="2" t="s">
        <v>61</v>
      </c>
      <c r="C121" s="2" t="s">
        <v>6993</v>
      </c>
      <c r="D121" s="3">
        <v>4</v>
      </c>
      <c r="E121" s="3">
        <v>24</v>
      </c>
      <c r="F121" s="3" t="str">
        <f>HYPERLINK("https://www.boe.es/gazeta/dias/1831/09/22/pdfs/GMD-1831-117.pdf","Abrir PDF")</f>
        <v>Abrir PDF</v>
      </c>
    </row>
    <row r="122" spans="1:6" ht="31.05" customHeight="1">
      <c r="A122" s="6" t="s">
        <v>703</v>
      </c>
      <c r="B122" s="2" t="s">
        <v>704</v>
      </c>
      <c r="C122" s="2" t="s">
        <v>6994</v>
      </c>
      <c r="D122" s="3">
        <v>4</v>
      </c>
      <c r="E122" s="3">
        <v>19</v>
      </c>
      <c r="F122" s="3" t="str">
        <f>HYPERLINK("https://www.boe.es/gazeta/dias/1831/09/24/pdfs/GMD-1831-118.pdf","Abrir PDF")</f>
        <v>Abrir PDF</v>
      </c>
    </row>
    <row r="123" spans="1:6" ht="31.05" customHeight="1">
      <c r="A123" s="6" t="s">
        <v>522</v>
      </c>
      <c r="B123" s="2" t="s">
        <v>523</v>
      </c>
      <c r="C123" s="2" t="s">
        <v>6995</v>
      </c>
      <c r="D123" s="3">
        <v>6</v>
      </c>
      <c r="E123" s="3">
        <v>41</v>
      </c>
      <c r="F123" s="3" t="str">
        <f>HYPERLINK("https://www.boe.es/gazeta/dias/1831/09/27/pdfs/GMD-1831-119.pdf","Abrir PDF")</f>
        <v>Abrir PDF</v>
      </c>
    </row>
    <row r="124" spans="1:6" ht="31.05" customHeight="1">
      <c r="A124" s="6" t="s">
        <v>526</v>
      </c>
      <c r="B124" s="2" t="s">
        <v>527</v>
      </c>
      <c r="C124" s="2" t="s">
        <v>6996</v>
      </c>
      <c r="D124" s="3">
        <v>6</v>
      </c>
      <c r="E124" s="3">
        <v>17</v>
      </c>
      <c r="F124" s="3" t="str">
        <f>HYPERLINK("https://www.boe.es/gazeta/dias/1831/09/29/pdfs/GMD-1831-120.pdf","Abrir PDF")</f>
        <v>Abrir PDF</v>
      </c>
    </row>
    <row r="125" spans="1:6" ht="31.05" customHeight="1">
      <c r="A125" s="6" t="s">
        <v>88</v>
      </c>
      <c r="B125" s="2" t="s">
        <v>89</v>
      </c>
      <c r="C125" s="2" t="s">
        <v>6997</v>
      </c>
      <c r="D125" s="3">
        <v>6</v>
      </c>
      <c r="E125" s="3">
        <v>32</v>
      </c>
      <c r="F125" s="3" t="str">
        <f>HYPERLINK("https://www.boe.es/gazeta/dias/1831/10/01/pdfs/GMD-1831-121.pdf","Abrir PDF")</f>
        <v>Abrir PDF</v>
      </c>
    </row>
    <row r="126" spans="1:6" ht="31.05" customHeight="1">
      <c r="A126" s="6" t="s">
        <v>303</v>
      </c>
      <c r="B126" s="2" t="s">
        <v>304</v>
      </c>
      <c r="C126" s="2" t="s">
        <v>6998</v>
      </c>
      <c r="D126" s="3">
        <v>4</v>
      </c>
      <c r="E126" s="3">
        <v>17</v>
      </c>
      <c r="F126" s="3" t="str">
        <f>HYPERLINK("https://www.boe.es/gazeta/dias/1831/10/04/pdfs/GMD-1831-122.pdf","Abrir PDF")</f>
        <v>Abrir PDF</v>
      </c>
    </row>
    <row r="127" spans="1:6" ht="31.05" customHeight="1">
      <c r="A127" s="6" t="s">
        <v>91</v>
      </c>
      <c r="B127" s="2" t="s">
        <v>92</v>
      </c>
      <c r="C127" s="2" t="s">
        <v>6999</v>
      </c>
      <c r="D127" s="3">
        <v>6</v>
      </c>
      <c r="E127" s="3">
        <v>28</v>
      </c>
      <c r="F127" s="3" t="str">
        <f>HYPERLINK("https://www.boe.es/gazeta/dias/1831/10/06/pdfs/GMD-1831-123.pdf","Abrir PDF")</f>
        <v>Abrir PDF</v>
      </c>
    </row>
    <row r="128" spans="1:6" ht="31.05" customHeight="1">
      <c r="A128" s="6" t="s">
        <v>186</v>
      </c>
      <c r="B128" s="2" t="s">
        <v>187</v>
      </c>
      <c r="C128" s="2" t="s">
        <v>7000</v>
      </c>
      <c r="D128" s="3">
        <v>6</v>
      </c>
      <c r="E128" s="3">
        <v>33</v>
      </c>
      <c r="F128" s="3" t="str">
        <f>HYPERLINK("https://www.boe.es/gazeta/dias/1831/10/08/pdfs/GMD-1831-124.pdf","Abrir PDF")</f>
        <v>Abrir PDF</v>
      </c>
    </row>
    <row r="129" spans="1:6" ht="31.05" customHeight="1">
      <c r="A129" s="6" t="s">
        <v>374</v>
      </c>
      <c r="B129" s="2" t="s">
        <v>375</v>
      </c>
      <c r="C129" s="2" t="s">
        <v>7001</v>
      </c>
      <c r="D129" s="3">
        <v>6</v>
      </c>
      <c r="E129" s="3">
        <v>114</v>
      </c>
      <c r="F129" s="3" t="str">
        <f>HYPERLINK("https://www.boe.es/gazeta/dias/1831/10/11/pdfs/GMD-1831-125.pdf","Abrir PDF")</f>
        <v>Abrir PDF</v>
      </c>
    </row>
    <row r="130" spans="1:6" ht="31.05" customHeight="1">
      <c r="A130" s="6" t="s">
        <v>276</v>
      </c>
      <c r="B130" s="2" t="s">
        <v>277</v>
      </c>
      <c r="C130" s="2" t="s">
        <v>7002</v>
      </c>
      <c r="D130" s="3">
        <v>4</v>
      </c>
      <c r="E130" s="3">
        <v>23</v>
      </c>
      <c r="F130" s="3" t="str">
        <f>HYPERLINK("https://www.boe.es/gazeta/dias/1831/10/13/pdfs/GMD-1831-126.pdf","Abrir PDF")</f>
        <v>Abrir PDF</v>
      </c>
    </row>
    <row r="131" spans="1:6" ht="31.05" customHeight="1">
      <c r="A131" s="6" t="s">
        <v>764</v>
      </c>
      <c r="B131" s="2" t="s">
        <v>765</v>
      </c>
      <c r="C131" s="2" t="s">
        <v>7003</v>
      </c>
      <c r="D131" s="3">
        <v>4</v>
      </c>
      <c r="E131" s="3">
        <v>30</v>
      </c>
      <c r="F131" s="3" t="str">
        <f>HYPERLINK("https://www.boe.es/gazeta/dias/1831/10/15/pdfs/GMD-1831-127.pdf","Abrir PDF")</f>
        <v>Abrir PDF</v>
      </c>
    </row>
    <row r="132" spans="1:6" ht="31.05" customHeight="1">
      <c r="A132" s="6" t="s">
        <v>756</v>
      </c>
      <c r="B132" s="2" t="s">
        <v>757</v>
      </c>
      <c r="C132" s="2" t="s">
        <v>7004</v>
      </c>
      <c r="D132" s="3">
        <v>4</v>
      </c>
      <c r="E132" s="3">
        <v>27</v>
      </c>
      <c r="F132" s="3" t="str">
        <f>HYPERLINK("https://www.boe.es/gazeta/dias/1831/10/18/pdfs/GMD-1831-128.pdf","Abrir PDF")</f>
        <v>Abrir PDF</v>
      </c>
    </row>
    <row r="133" spans="1:6" ht="31.05" customHeight="1">
      <c r="A133" s="6" t="s">
        <v>395</v>
      </c>
      <c r="B133" s="2" t="s">
        <v>396</v>
      </c>
      <c r="C133" s="2" t="s">
        <v>7005</v>
      </c>
      <c r="D133" s="3">
        <v>6</v>
      </c>
      <c r="E133" s="3">
        <v>29</v>
      </c>
      <c r="F133" s="3" t="str">
        <f>HYPERLINK("https://www.boe.es/gazeta/dias/1831/10/20/pdfs/GMD-1831-129.pdf","Abrir PDF")</f>
        <v>Abrir PDF</v>
      </c>
    </row>
    <row r="134" spans="1:6" ht="31.05" customHeight="1">
      <c r="A134" s="6" t="s">
        <v>288</v>
      </c>
      <c r="B134" s="2" t="s">
        <v>289</v>
      </c>
      <c r="C134" s="2" t="s">
        <v>7006</v>
      </c>
      <c r="D134" s="3">
        <v>4</v>
      </c>
      <c r="E134" s="3">
        <v>20</v>
      </c>
      <c r="F134" s="3" t="str">
        <f>HYPERLINK("https://www.boe.es/gazeta/dias/1831/10/22/pdfs/GMD-1831-130.pdf","Abrir PDF")</f>
        <v>Abrir PDF</v>
      </c>
    </row>
    <row r="135" spans="1:6" ht="31.05" customHeight="1">
      <c r="A135" s="6" t="s">
        <v>875</v>
      </c>
      <c r="B135" s="2" t="s">
        <v>876</v>
      </c>
      <c r="C135" s="2" t="s">
        <v>7007</v>
      </c>
      <c r="D135" s="3">
        <v>6</v>
      </c>
      <c r="E135" s="3">
        <v>45</v>
      </c>
      <c r="F135" s="3" t="str">
        <f>HYPERLINK("https://www.boe.es/gazeta/dias/1831/10/25/pdfs/GMD-1831-131.pdf","Abrir PDF")</f>
        <v>Abrir PDF</v>
      </c>
    </row>
    <row r="136" spans="1:6" ht="31.05" customHeight="1">
      <c r="A136" s="6" t="s">
        <v>254</v>
      </c>
      <c r="B136" s="2" t="s">
        <v>255</v>
      </c>
      <c r="C136" s="2" t="s">
        <v>7008</v>
      </c>
      <c r="D136" s="3">
        <v>4</v>
      </c>
      <c r="E136" s="3">
        <v>27</v>
      </c>
      <c r="F136" s="3" t="str">
        <f>HYPERLINK("https://www.boe.es/gazeta/dias/1831/10/27/pdfs/GMD-1831-132.pdf","Abrir PDF")</f>
        <v>Abrir PDF</v>
      </c>
    </row>
    <row r="137" spans="1:6" ht="31.05" customHeight="1">
      <c r="A137" s="6" t="s">
        <v>53</v>
      </c>
      <c r="B137" s="2" t="s">
        <v>54</v>
      </c>
      <c r="C137" s="2" t="s">
        <v>7009</v>
      </c>
      <c r="D137" s="3">
        <v>4</v>
      </c>
      <c r="E137" s="3">
        <v>44</v>
      </c>
      <c r="F137" s="3" t="str">
        <f>HYPERLINK("https://www.boe.es/gazeta/dias/1831/10/29/pdfs/GMD-1831-133.pdf","Abrir PDF")</f>
        <v>Abrir PDF</v>
      </c>
    </row>
    <row r="138" spans="1:6" ht="31.05" customHeight="1">
      <c r="A138" s="6" t="s">
        <v>400</v>
      </c>
      <c r="B138" s="2" t="s">
        <v>401</v>
      </c>
      <c r="C138" s="2" t="s">
        <v>7010</v>
      </c>
      <c r="D138" s="3">
        <v>4</v>
      </c>
      <c r="E138" s="3">
        <v>20</v>
      </c>
      <c r="F138" s="3" t="str">
        <f>HYPERLINK("https://www.boe.es/gazeta/dias/1831/11/01/pdfs/GMD-1831-134.pdf","Abrir PDF")</f>
        <v>Abrir PDF</v>
      </c>
    </row>
    <row r="139" spans="1:6" ht="31.05" customHeight="1">
      <c r="A139" s="6" t="s">
        <v>259</v>
      </c>
      <c r="B139" s="2" t="s">
        <v>260</v>
      </c>
      <c r="C139" s="2" t="s">
        <v>7011</v>
      </c>
      <c r="D139" s="3">
        <v>4</v>
      </c>
      <c r="E139" s="3">
        <v>20</v>
      </c>
      <c r="F139" s="3" t="str">
        <f>HYPERLINK("https://www.boe.es/gazeta/dias/1831/11/03/pdfs/GMD-1831-135.pdf","Abrir PDF")</f>
        <v>Abrir PDF</v>
      </c>
    </row>
    <row r="140" spans="1:6" ht="31.05" customHeight="1">
      <c r="A140" s="6" t="s">
        <v>342</v>
      </c>
      <c r="B140" s="2" t="s">
        <v>343</v>
      </c>
      <c r="C140" s="2" t="s">
        <v>7012</v>
      </c>
      <c r="D140" s="3">
        <v>4</v>
      </c>
      <c r="E140" s="3">
        <v>20</v>
      </c>
      <c r="F140" s="3" t="str">
        <f>HYPERLINK("https://www.boe.es/gazeta/dias/1831/11/05/pdfs/GMD-1831-136.pdf","Abrir PDF")</f>
        <v>Abrir PDF</v>
      </c>
    </row>
    <row r="141" spans="1:6" ht="31.05" customHeight="1">
      <c r="A141" s="6" t="s">
        <v>1111</v>
      </c>
      <c r="B141" s="2" t="s">
        <v>1112</v>
      </c>
      <c r="C141" s="2" t="s">
        <v>7013</v>
      </c>
      <c r="D141" s="3">
        <v>4</v>
      </c>
      <c r="E141" s="3">
        <v>20</v>
      </c>
      <c r="F141" s="3" t="str">
        <f>HYPERLINK("https://www.boe.es/gazeta/dias/1831/11/08/pdfs/GMD-1831-137.pdf","Abrir PDF")</f>
        <v>Abrir PDF</v>
      </c>
    </row>
    <row r="142" spans="1:6" ht="31.05" customHeight="1">
      <c r="A142" s="6" t="s">
        <v>1230</v>
      </c>
      <c r="B142" s="2" t="s">
        <v>1231</v>
      </c>
      <c r="C142" s="2" t="s">
        <v>7014</v>
      </c>
      <c r="D142" s="3">
        <v>4</v>
      </c>
      <c r="E142" s="3">
        <v>11</v>
      </c>
      <c r="F142" s="3" t="str">
        <f>HYPERLINK("https://www.boe.es/gazeta/dias/1831/11/10/pdfs/GMD-1831-138.pdf","Abrir PDF")</f>
        <v>Abrir PDF</v>
      </c>
    </row>
    <row r="143" spans="1:6" ht="31.05" customHeight="1">
      <c r="A143" s="6" t="s">
        <v>729</v>
      </c>
      <c r="B143" s="2" t="s">
        <v>730</v>
      </c>
      <c r="C143" s="2" t="s">
        <v>7015</v>
      </c>
      <c r="D143" s="3">
        <v>4</v>
      </c>
      <c r="E143" s="3">
        <v>22</v>
      </c>
      <c r="F143" s="3" t="str">
        <f>HYPERLINK("https://www.boe.es/gazeta/dias/1831/11/12/pdfs/GMD-1831-139.pdf","Abrir PDF")</f>
        <v>Abrir PDF</v>
      </c>
    </row>
    <row r="144" spans="1:6" ht="31.05" customHeight="1">
      <c r="A144" s="6" t="s">
        <v>1719</v>
      </c>
      <c r="B144" s="2" t="s">
        <v>1720</v>
      </c>
      <c r="C144" s="2" t="s">
        <v>7016</v>
      </c>
      <c r="D144" s="3">
        <v>4</v>
      </c>
      <c r="E144" s="3">
        <v>11</v>
      </c>
      <c r="F144" s="3" t="str">
        <f>HYPERLINK("https://www.boe.es/gazeta/dias/1831/11/15/pdfs/GMD-1831-140.pdf","Abrir PDF")</f>
        <v>Abrir PDF</v>
      </c>
    </row>
    <row r="145" spans="1:6" ht="31.05" customHeight="1">
      <c r="A145" s="6" t="s">
        <v>578</v>
      </c>
      <c r="B145" s="2" t="s">
        <v>579</v>
      </c>
      <c r="C145" s="2" t="s">
        <v>7017</v>
      </c>
      <c r="D145" s="3">
        <v>4</v>
      </c>
      <c r="E145" s="3">
        <v>16</v>
      </c>
      <c r="F145" s="3" t="str">
        <f>HYPERLINK("https://www.boe.es/gazeta/dias/1831/11/17/pdfs/GMD-1831-141.pdf","Abrir PDF")</f>
        <v>Abrir PDF</v>
      </c>
    </row>
    <row r="146" spans="1:6" ht="31.05" customHeight="1">
      <c r="A146" s="6" t="s">
        <v>34</v>
      </c>
      <c r="B146" s="2" t="s">
        <v>35</v>
      </c>
      <c r="C146" s="2" t="s">
        <v>7018</v>
      </c>
      <c r="D146" s="3">
        <v>6</v>
      </c>
      <c r="E146" s="3">
        <v>21</v>
      </c>
      <c r="F146" s="3" t="str">
        <f>HYPERLINK("https://www.boe.es/gazeta/dias/1831/11/19/pdfs/GMD-1831-142.pdf","Abrir PDF")</f>
        <v>Abrir PDF</v>
      </c>
    </row>
    <row r="147" spans="1:6" ht="31.05" customHeight="1">
      <c r="A147" s="6" t="s">
        <v>956</v>
      </c>
      <c r="B147" s="2" t="s">
        <v>957</v>
      </c>
      <c r="C147" s="2" t="s">
        <v>7019</v>
      </c>
      <c r="D147" s="3">
        <v>4</v>
      </c>
      <c r="E147" s="3">
        <v>13</v>
      </c>
      <c r="F147" s="3" t="str">
        <f>HYPERLINK("https://www.boe.es/gazeta/dias/1831/11/22/pdfs/GMD-1831-143.pdf","Abrir PDF")</f>
        <v>Abrir PDF</v>
      </c>
    </row>
    <row r="148" spans="1:6" ht="31.05" customHeight="1">
      <c r="A148" s="6" t="s">
        <v>297</v>
      </c>
      <c r="B148" s="2" t="s">
        <v>298</v>
      </c>
      <c r="C148" s="2" t="s">
        <v>7020</v>
      </c>
      <c r="D148" s="3">
        <v>4</v>
      </c>
      <c r="E148" s="3">
        <v>19</v>
      </c>
      <c r="F148" s="3" t="str">
        <f>HYPERLINK("https://www.boe.es/gazeta/dias/1831/11/24/pdfs/GMD-1831-144.pdf","Abrir PDF")</f>
        <v>Abrir PDF</v>
      </c>
    </row>
    <row r="149" spans="1:6" ht="31.05" customHeight="1">
      <c r="A149" s="6" t="s">
        <v>2199</v>
      </c>
      <c r="B149" s="2" t="s">
        <v>2200</v>
      </c>
      <c r="C149" s="2" t="s">
        <v>7021</v>
      </c>
      <c r="D149" s="3">
        <v>4</v>
      </c>
      <c r="E149" s="3">
        <v>18</v>
      </c>
      <c r="F149" s="3" t="str">
        <f>HYPERLINK("https://www.boe.es/gazeta/dias/1831/11/26/pdfs/GMD-1831-145.pdf","Abrir PDF")</f>
        <v>Abrir PDF</v>
      </c>
    </row>
    <row r="150" spans="1:6" ht="31.05" customHeight="1">
      <c r="A150" s="6" t="s">
        <v>1043</v>
      </c>
      <c r="B150" s="2" t="s">
        <v>1044</v>
      </c>
      <c r="C150" s="2" t="s">
        <v>7022</v>
      </c>
      <c r="D150" s="3">
        <v>4</v>
      </c>
      <c r="E150" s="3">
        <v>11</v>
      </c>
      <c r="F150" s="3" t="str">
        <f>HYPERLINK("https://www.boe.es/gazeta/dias/1831/11/29/pdfs/GMD-1831-146.pdf","Abrir PDF")</f>
        <v>Abrir PDF</v>
      </c>
    </row>
    <row r="151" spans="1:6" ht="31.05" customHeight="1">
      <c r="A151" s="6" t="s">
        <v>435</v>
      </c>
      <c r="B151" s="2" t="s">
        <v>436</v>
      </c>
      <c r="C151" s="2" t="s">
        <v>7023</v>
      </c>
      <c r="D151" s="3">
        <v>4</v>
      </c>
      <c r="E151" s="3">
        <v>11</v>
      </c>
      <c r="F151" s="3" t="str">
        <f>HYPERLINK("https://www.boe.es/gazeta/dias/1831/12/01/pdfs/GMD-1831-147.pdf","Abrir PDF")</f>
        <v>Abrir PDF</v>
      </c>
    </row>
    <row r="152" spans="1:6" ht="31.05" customHeight="1">
      <c r="A152" s="6" t="s">
        <v>913</v>
      </c>
      <c r="B152" s="2" t="s">
        <v>914</v>
      </c>
      <c r="C152" s="2" t="s">
        <v>7024</v>
      </c>
      <c r="D152" s="3">
        <v>4</v>
      </c>
      <c r="E152" s="3">
        <v>16</v>
      </c>
      <c r="F152" s="3" t="str">
        <f>HYPERLINK("https://www.boe.es/gazeta/dias/1831/12/03/pdfs/GMD-1831-148.pdf","Abrir PDF")</f>
        <v>Abrir PDF</v>
      </c>
    </row>
    <row r="153" spans="1:6" ht="31.05" customHeight="1">
      <c r="A153" s="6" t="s">
        <v>1758</v>
      </c>
      <c r="B153" s="2" t="s">
        <v>1759</v>
      </c>
      <c r="C153" s="2" t="s">
        <v>7025</v>
      </c>
      <c r="D153" s="3">
        <v>4</v>
      </c>
      <c r="E153" s="3">
        <v>12</v>
      </c>
      <c r="F153" s="3" t="str">
        <f>HYPERLINK("https://www.boe.es/gazeta/dias/1831/12/06/pdfs/GMD-1831-149.pdf","Abrir PDF")</f>
        <v>Abrir PDF</v>
      </c>
    </row>
    <row r="154" spans="1:6" ht="31.05" customHeight="1">
      <c r="A154" s="6" t="s">
        <v>328</v>
      </c>
      <c r="B154" s="2" t="s">
        <v>329</v>
      </c>
      <c r="C154" s="2" t="s">
        <v>7026</v>
      </c>
      <c r="D154" s="3">
        <v>4</v>
      </c>
      <c r="E154" s="3">
        <v>21</v>
      </c>
      <c r="F154" s="3" t="str">
        <f>HYPERLINK("https://www.boe.es/gazeta/dias/1831/12/08/pdfs/GMD-1831-150.pdf","Abrir PDF")</f>
        <v>Abrir PDF</v>
      </c>
    </row>
    <row r="155" spans="1:6" ht="31.05" customHeight="1">
      <c r="A155" s="6" t="s">
        <v>328</v>
      </c>
      <c r="B155" s="2" t="s">
        <v>2220</v>
      </c>
      <c r="C155" s="2" t="s">
        <v>7027</v>
      </c>
      <c r="D155" s="3">
        <v>1</v>
      </c>
      <c r="E155" s="3">
        <v>5</v>
      </c>
      <c r="F155" s="3" t="str">
        <f>HYPERLINK("https://www.boe.es/gazeta/dias/1831/12/08/pdfs/GMD-1831-151E.pdf","Abrir PDF")</f>
        <v>Abrir PDF</v>
      </c>
    </row>
    <row r="156" spans="1:6" ht="31.05" customHeight="1">
      <c r="A156" s="6" t="s">
        <v>903</v>
      </c>
      <c r="B156" s="2" t="s">
        <v>904</v>
      </c>
      <c r="C156" s="2" t="s">
        <v>7028</v>
      </c>
      <c r="D156" s="3">
        <v>4</v>
      </c>
      <c r="E156" s="3">
        <v>18</v>
      </c>
      <c r="F156" s="3" t="str">
        <f>HYPERLINK("https://www.boe.es/gazeta/dias/1831/12/10/pdfs/GMD-1831-152.pdf","Abrir PDF")</f>
        <v>Abrir PDF</v>
      </c>
    </row>
    <row r="157" spans="1:6" ht="31.05" customHeight="1">
      <c r="A157" s="6" t="s">
        <v>146</v>
      </c>
      <c r="B157" s="2" t="s">
        <v>147</v>
      </c>
      <c r="C157" s="2" t="s">
        <v>7029</v>
      </c>
      <c r="D157" s="3">
        <v>4</v>
      </c>
      <c r="E157" s="3">
        <v>30</v>
      </c>
      <c r="F157" s="3" t="str">
        <f>HYPERLINK("https://www.boe.es/gazeta/dias/1831/12/13/pdfs/GMD-1831-153.pdf","Abrir PDF")</f>
        <v>Abrir PDF</v>
      </c>
    </row>
    <row r="158" spans="1:6" ht="31.05" customHeight="1">
      <c r="A158" s="6" t="s">
        <v>721</v>
      </c>
      <c r="B158" s="2" t="s">
        <v>722</v>
      </c>
      <c r="C158" s="2" t="s">
        <v>7030</v>
      </c>
      <c r="D158" s="3">
        <v>4</v>
      </c>
      <c r="E158" s="3">
        <v>5</v>
      </c>
      <c r="F158" s="3" t="str">
        <f>HYPERLINK("https://www.boe.es/gazeta/dias/1831/12/15/pdfs/GMD-1831-154.pdf","Abrir PDF")</f>
        <v>Abrir PDF</v>
      </c>
    </row>
    <row r="159" spans="1:6" ht="31.05" customHeight="1">
      <c r="A159" s="6" t="s">
        <v>721</v>
      </c>
      <c r="B159" s="2" t="s">
        <v>952</v>
      </c>
      <c r="C159" s="2" t="s">
        <v>7031</v>
      </c>
      <c r="D159" s="3">
        <v>1</v>
      </c>
      <c r="E159" s="3">
        <v>16</v>
      </c>
      <c r="F159" s="3" t="str">
        <f>HYPERLINK("https://www.boe.es/gazeta/dias/1831/12/15/pdfs/GMD-1831-155E.pdf","Abrir PDF")</f>
        <v>Abrir PDF</v>
      </c>
    </row>
    <row r="160" spans="1:6" ht="31.05" customHeight="1">
      <c r="A160" s="6" t="s">
        <v>568</v>
      </c>
      <c r="B160" s="2" t="s">
        <v>569</v>
      </c>
      <c r="C160" s="2" t="s">
        <v>7032</v>
      </c>
      <c r="D160" s="3">
        <v>4</v>
      </c>
      <c r="E160" s="3">
        <v>10</v>
      </c>
      <c r="F160" s="3" t="str">
        <f>HYPERLINK("https://www.boe.es/gazeta/dias/1831/12/17/pdfs/GMD-1831-156.pdf","Abrir PDF")</f>
        <v>Abrir PDF</v>
      </c>
    </row>
    <row r="161" spans="1:6" ht="31.05" customHeight="1">
      <c r="A161" s="6" t="s">
        <v>1020</v>
      </c>
      <c r="B161" s="2" t="s">
        <v>1021</v>
      </c>
      <c r="C161" s="2" t="s">
        <v>7033</v>
      </c>
      <c r="D161" s="3">
        <v>4</v>
      </c>
      <c r="E161" s="3">
        <v>17</v>
      </c>
      <c r="F161" s="3" t="str">
        <f>HYPERLINK("https://www.boe.es/gazeta/dias/1831/12/20/pdfs/GMD-1831-157.pdf","Abrir PDF")</f>
        <v>Abrir PDF</v>
      </c>
    </row>
    <row r="162" spans="1:6" ht="31.05" customHeight="1">
      <c r="A162" s="6" t="s">
        <v>96</v>
      </c>
      <c r="B162" s="2" t="s">
        <v>97</v>
      </c>
      <c r="C162" s="2" t="s">
        <v>7034</v>
      </c>
      <c r="D162" s="3">
        <v>4</v>
      </c>
      <c r="E162" s="3">
        <v>22</v>
      </c>
      <c r="F162" s="3" t="str">
        <f>HYPERLINK("https://www.boe.es/gazeta/dias/1831/12/22/pdfs/GMD-1831-158.pdf","Abrir PDF")</f>
        <v>Abrir PDF</v>
      </c>
    </row>
    <row r="163" spans="1:6" ht="31.05" customHeight="1">
      <c r="A163" s="6" t="s">
        <v>1585</v>
      </c>
      <c r="B163" s="2" t="s">
        <v>1586</v>
      </c>
      <c r="C163" s="2" t="s">
        <v>7035</v>
      </c>
      <c r="D163" s="3">
        <v>4</v>
      </c>
      <c r="E163" s="3">
        <v>12</v>
      </c>
      <c r="F163" s="3" t="str">
        <f>HYPERLINK("https://www.boe.es/gazeta/dias/1831/12/24/pdfs/GMD-1831-159.pdf","Abrir PDF")</f>
        <v>Abrir PDF</v>
      </c>
    </row>
    <row r="164" spans="1:6" ht="31.05" customHeight="1">
      <c r="A164" s="6" t="s">
        <v>369</v>
      </c>
      <c r="B164" s="2" t="s">
        <v>370</v>
      </c>
      <c r="C164" s="2" t="s">
        <v>7036</v>
      </c>
      <c r="D164" s="3">
        <v>4</v>
      </c>
      <c r="E164" s="3">
        <v>10</v>
      </c>
      <c r="F164" s="3" t="str">
        <f>HYPERLINK("https://www.boe.es/gazeta/dias/1831/12/27/pdfs/GMD-1831-160.pdf","Abrir PDF")</f>
        <v>Abrir PDF</v>
      </c>
    </row>
    <row r="165" spans="1:6" ht="31.05" customHeight="1">
      <c r="A165" s="6" t="s">
        <v>68</v>
      </c>
      <c r="B165" s="2" t="s">
        <v>69</v>
      </c>
      <c r="C165" s="2" t="s">
        <v>7037</v>
      </c>
      <c r="D165" s="3">
        <v>4</v>
      </c>
      <c r="E165" s="3">
        <v>18</v>
      </c>
      <c r="F165" s="3" t="str">
        <f>HYPERLINK("https://www.boe.es/gazeta/dias/1831/12/29/pdfs/GMD-1831-161.pdf","Abrir PDF")</f>
        <v>Abrir PDF</v>
      </c>
    </row>
    <row r="166" spans="1:6" ht="31.05" customHeight="1">
      <c r="A166" s="6" t="s">
        <v>1679</v>
      </c>
      <c r="B166" s="2" t="s">
        <v>1680</v>
      </c>
      <c r="C166" s="2" t="s">
        <v>7038</v>
      </c>
      <c r="D166" s="3">
        <v>4</v>
      </c>
      <c r="E166" s="3">
        <v>6</v>
      </c>
      <c r="F166" s="3" t="str">
        <f>HYPERLINK("https://www.boe.es/gazeta/dias/1831/12/31/pdfs/GMD-1831-162.pdf","Abrir PDF")</f>
        <v>Abrir PDF</v>
      </c>
    </row>
    <row r="167" spans="1:6" ht="31.05" customHeight="1">
      <c r="A167" s="4"/>
      <c r="B167" s="2"/>
      <c r="C167" s="2"/>
      <c r="D167" s="3"/>
      <c r="E167" s="3"/>
      <c r="F167" s="3"/>
    </row>
    <row r="168" spans="1:6" ht="31.05" customHeight="1">
      <c r="A168" s="4"/>
      <c r="B168" s="2"/>
      <c r="C168" s="2"/>
      <c r="D168" s="3"/>
      <c r="E168" s="3"/>
      <c r="F168" s="3"/>
    </row>
    <row r="169" spans="1:6" ht="24" customHeight="1">
      <c r="A169" s="13" t="s">
        <v>7039</v>
      </c>
      <c r="B169" s="14"/>
      <c r="C169" s="14"/>
      <c r="D169" s="15"/>
      <c r="E169" s="15"/>
      <c r="F169" s="16"/>
    </row>
    <row r="170" spans="1:6" ht="42" customHeight="1">
      <c r="A170" s="7" t="s">
        <v>7040</v>
      </c>
      <c r="B170" s="17" t="s">
        <v>7041</v>
      </c>
      <c r="C170" s="17"/>
      <c r="D170" s="18"/>
      <c r="E170" s="18"/>
      <c r="F170" s="18"/>
    </row>
    <row r="171" spans="1:6" ht="42" customHeight="1">
      <c r="A171" s="7" t="s">
        <v>7042</v>
      </c>
      <c r="B171" s="17" t="s">
        <v>7043</v>
      </c>
      <c r="C171" s="17"/>
      <c r="D171" s="18"/>
      <c r="E171" s="18"/>
      <c r="F171" s="18"/>
    </row>
    <row r="172" spans="1:6" ht="42" customHeight="1">
      <c r="A172" s="7" t="s">
        <v>7044</v>
      </c>
      <c r="B172" s="17" t="s">
        <v>7045</v>
      </c>
      <c r="C172" s="17"/>
      <c r="D172" s="18"/>
      <c r="E172" s="18"/>
      <c r="F172" s="18"/>
    </row>
    <row r="173" spans="1:6" ht="42" customHeight="1">
      <c r="A173" s="7" t="s">
        <v>7046</v>
      </c>
      <c r="B173" s="17" t="s">
        <v>7047</v>
      </c>
      <c r="C173" s="17"/>
      <c r="D173" s="18"/>
      <c r="E173" s="18"/>
      <c r="F173" s="18"/>
    </row>
    <row r="174" spans="1:6" ht="42" customHeight="1">
      <c r="A174" s="7" t="s">
        <v>7048</v>
      </c>
      <c r="B174" s="17" t="s">
        <v>7049</v>
      </c>
      <c r="C174" s="17"/>
      <c r="D174" s="18"/>
      <c r="E174" s="18"/>
      <c r="F174" s="18"/>
    </row>
    <row r="175" spans="1:6" ht="42" customHeight="1">
      <c r="A175" s="7" t="s">
        <v>10</v>
      </c>
      <c r="B175" s="17" t="s">
        <v>7050</v>
      </c>
      <c r="C175" s="17"/>
      <c r="D175" s="18"/>
      <c r="E175" s="18"/>
      <c r="F175" s="18"/>
    </row>
    <row r="176" spans="1:6" ht="42" customHeight="1">
      <c r="A176" s="7" t="s">
        <v>7051</v>
      </c>
      <c r="B176" s="17" t="s">
        <v>7052</v>
      </c>
      <c r="C176" s="17"/>
      <c r="D176" s="18"/>
      <c r="E176" s="18"/>
      <c r="F176" s="18"/>
    </row>
    <row r="177" spans="1:6" ht="42" customHeight="1">
      <c r="A177" s="7" t="s">
        <v>7053</v>
      </c>
      <c r="B177" s="17" t="s">
        <v>7054</v>
      </c>
      <c r="C177" s="17"/>
      <c r="D177" s="18"/>
      <c r="E177" s="18"/>
      <c r="F177" s="18"/>
    </row>
    <row r="178" spans="1:6" ht="42" customHeight="1">
      <c r="A178" s="7" t="s">
        <v>7055</v>
      </c>
      <c r="B178" s="17" t="s">
        <v>7056</v>
      </c>
      <c r="C178" s="17"/>
      <c r="D178" s="18"/>
      <c r="E178" s="18"/>
      <c r="F178" s="18"/>
    </row>
    <row r="179" spans="1:6" ht="31.05" customHeight="1"/>
    <row r="180" spans="1:6" ht="31.05" customHeight="1"/>
    <row r="181" spans="1:6" ht="31.05" customHeight="1"/>
    <row r="182" spans="1:6" ht="31.05" customHeight="1"/>
    <row r="183" spans="1:6" ht="31.05" customHeight="1"/>
    <row r="184" spans="1:6" ht="31.05" customHeight="1"/>
    <row r="185" spans="1:6" ht="31.05" customHeight="1"/>
    <row r="186" spans="1:6" ht="31.05" customHeight="1"/>
    <row r="187" spans="1:6" ht="31.05" customHeight="1"/>
    <row r="188" spans="1:6" ht="31.05" customHeight="1"/>
    <row r="189" spans="1:6" ht="31.05" customHeight="1"/>
    <row r="190" spans="1:6" ht="31.05" customHeight="1"/>
    <row r="191" spans="1:6" ht="31.05" customHeight="1"/>
    <row r="192" spans="1:6" ht="31.05" customHeight="1"/>
    <row r="193" ht="31.05" customHeight="1"/>
    <row r="194" ht="31.05" customHeight="1"/>
    <row r="195" ht="31.05" customHeight="1"/>
    <row r="196" ht="31.05" customHeight="1"/>
    <row r="197" ht="31.05" customHeight="1"/>
    <row r="198" ht="31.05" customHeight="1"/>
    <row r="199" ht="31.05" customHeight="1"/>
    <row r="200" ht="31.05" customHeight="1"/>
    <row r="201" ht="31.05" customHeight="1"/>
    <row r="202" ht="31.05" customHeight="1"/>
    <row r="203" ht="31.05" customHeight="1"/>
    <row r="204" ht="31.05" customHeight="1"/>
    <row r="205" ht="31.05" customHeight="1"/>
    <row r="206" ht="31.05" customHeight="1"/>
    <row r="207" ht="31.05" customHeight="1"/>
    <row r="208" ht="31.05" customHeight="1"/>
    <row r="209" ht="31.05" customHeight="1"/>
    <row r="210" ht="31.05" customHeight="1"/>
    <row r="211" ht="31.05" customHeight="1"/>
    <row r="212" ht="31.05" customHeight="1"/>
    <row r="213" ht="31.05" customHeight="1"/>
    <row r="214" ht="31.05" customHeight="1"/>
    <row r="215" ht="31.05" customHeight="1"/>
    <row r="216" ht="31.05" customHeight="1"/>
    <row r="217" ht="31.05" customHeight="1"/>
    <row r="218" ht="31.05" customHeight="1"/>
    <row r="219" ht="31.05" customHeight="1"/>
    <row r="220" ht="31.05" customHeight="1"/>
    <row r="221" ht="31.05" customHeight="1"/>
    <row r="222" ht="31.05" customHeight="1"/>
    <row r="223" ht="31.05" customHeight="1"/>
    <row r="224" ht="31.05" customHeight="1"/>
    <row r="225" ht="31.05" customHeight="1"/>
    <row r="226" ht="31.05" customHeight="1"/>
    <row r="227" ht="31.05" customHeight="1"/>
    <row r="228" ht="31.05" customHeight="1"/>
    <row r="229" ht="31.05" customHeight="1"/>
    <row r="230" ht="31.05" customHeight="1"/>
    <row r="231" ht="31.05" customHeight="1"/>
    <row r="232" ht="31.05" customHeight="1"/>
    <row r="233" ht="31.05" customHeight="1"/>
    <row r="234" ht="31.05" customHeight="1"/>
    <row r="235" ht="31.05" customHeight="1"/>
    <row r="236" ht="31.05" customHeight="1"/>
    <row r="237" ht="31.05" customHeight="1"/>
    <row r="238" ht="31.05" customHeight="1"/>
    <row r="239" ht="31.05" customHeight="1"/>
    <row r="240" ht="31.05" customHeight="1"/>
    <row r="241" ht="31.05" customHeight="1"/>
    <row r="242" ht="31.05" customHeight="1"/>
    <row r="243" ht="31.05" customHeight="1"/>
    <row r="244" ht="31.05" customHeight="1"/>
    <row r="245" ht="31.05" customHeight="1"/>
    <row r="246" ht="31.05" customHeight="1"/>
    <row r="247" ht="31.05" customHeight="1"/>
    <row r="248" ht="31.05" customHeight="1"/>
    <row r="249" ht="31.05" customHeight="1"/>
    <row r="250" ht="31.05" customHeight="1"/>
    <row r="251" ht="31.05" customHeight="1"/>
    <row r="252" ht="31.05" customHeight="1"/>
    <row r="253" ht="31.05" customHeight="1"/>
    <row r="254" ht="31.05" customHeight="1"/>
    <row r="255" ht="31.05" customHeight="1"/>
    <row r="256" ht="31.05" customHeight="1"/>
    <row r="257" ht="31.05" customHeight="1"/>
    <row r="258" ht="31.05" customHeight="1"/>
    <row r="259" ht="31.05" customHeight="1"/>
    <row r="260" ht="31.05" customHeight="1"/>
    <row r="261" ht="31.05" customHeight="1"/>
    <row r="262" ht="31.05" customHeight="1"/>
    <row r="263" ht="31.05" customHeight="1"/>
    <row r="264" ht="31.05" customHeight="1"/>
    <row r="265" ht="31.05" customHeight="1"/>
    <row r="266" ht="31.05" customHeight="1"/>
    <row r="267" ht="31.05" customHeight="1"/>
    <row r="268" ht="31.05" customHeight="1"/>
    <row r="269" ht="31.05" customHeight="1"/>
    <row r="270" ht="31.05" customHeight="1"/>
    <row r="271" ht="31.05" customHeight="1"/>
    <row r="272" ht="31.05" customHeight="1"/>
    <row r="273" ht="31.05" customHeight="1"/>
    <row r="274" ht="31.05" customHeight="1"/>
    <row r="275" ht="31.05" customHeight="1"/>
    <row r="276" ht="31.05" customHeight="1"/>
    <row r="277" ht="31.05" customHeight="1"/>
    <row r="278" ht="31.05" customHeight="1"/>
    <row r="279" ht="31.05" customHeight="1"/>
    <row r="280" ht="31.05" customHeight="1"/>
    <row r="281" ht="31.05" customHeight="1"/>
    <row r="282" ht="31.05" customHeight="1"/>
    <row r="283" ht="31.05" customHeight="1"/>
    <row r="284" ht="31.05" customHeight="1"/>
    <row r="285" ht="31.05" customHeight="1"/>
    <row r="286" ht="31.05" customHeight="1"/>
    <row r="287" ht="31.05" customHeight="1"/>
    <row r="288" ht="31.05" customHeight="1"/>
    <row r="289" ht="31.05" customHeight="1"/>
    <row r="290" ht="31.05" customHeight="1"/>
    <row r="291" ht="31.05" customHeight="1"/>
    <row r="292" ht="31.05" customHeight="1"/>
    <row r="293" ht="31.05" customHeight="1"/>
    <row r="294" ht="31.05" customHeight="1"/>
    <row r="295" ht="31.05" customHeight="1"/>
    <row r="296" ht="31.05" customHeight="1"/>
    <row r="297" ht="31.05" customHeight="1"/>
    <row r="298" ht="31.05" customHeight="1"/>
    <row r="299" ht="31.05" customHeight="1"/>
    <row r="300" ht="31.05" customHeight="1"/>
    <row r="301" ht="31.05" customHeight="1"/>
    <row r="302" ht="31.05" customHeight="1"/>
    <row r="303" ht="31.05" customHeight="1"/>
    <row r="304" ht="31.05" customHeight="1"/>
    <row r="305" ht="31.05" customHeight="1"/>
    <row r="306" ht="31.05" customHeight="1"/>
    <row r="307" ht="31.05" customHeight="1"/>
    <row r="308" ht="31.05" customHeight="1"/>
    <row r="309" ht="31.05" customHeight="1"/>
    <row r="310" ht="31.05" customHeight="1"/>
    <row r="311" ht="31.05" customHeight="1"/>
    <row r="312" ht="31.05" customHeight="1"/>
    <row r="313" ht="31.05" customHeight="1"/>
    <row r="314" ht="31.05" customHeight="1"/>
    <row r="315" ht="31.05" customHeight="1"/>
    <row r="316" ht="31.05" customHeight="1"/>
    <row r="317" ht="31.05" customHeight="1"/>
    <row r="318" ht="31.05" customHeight="1"/>
    <row r="319" ht="31.05" customHeight="1"/>
    <row r="320" ht="31.05" customHeight="1"/>
    <row r="321" ht="31.05" customHeight="1"/>
    <row r="322" ht="31.05" customHeight="1"/>
    <row r="323" ht="31.05" customHeight="1"/>
    <row r="324" ht="31.05" customHeight="1"/>
    <row r="325" ht="31.05" customHeight="1"/>
    <row r="326" ht="31.05" customHeight="1"/>
    <row r="327" ht="31.05" customHeight="1"/>
    <row r="328" ht="31.05" customHeight="1"/>
    <row r="329" ht="31.05" customHeight="1"/>
    <row r="330" ht="31.05" customHeight="1"/>
    <row r="331" ht="31.05" customHeight="1"/>
    <row r="332" ht="31.05" customHeight="1"/>
    <row r="333" ht="31.05" customHeight="1"/>
    <row r="334" ht="31.05" customHeight="1"/>
    <row r="335" ht="31.05" customHeight="1"/>
    <row r="336" ht="31.05" customHeight="1"/>
    <row r="337" ht="31.05" customHeight="1"/>
    <row r="338" ht="31.05" customHeight="1"/>
    <row r="339" ht="31.05" customHeight="1"/>
    <row r="340" ht="31.05" customHeight="1"/>
    <row r="341" ht="31.05" customHeight="1"/>
    <row r="342" ht="31.05" customHeight="1"/>
    <row r="343" ht="31.05" customHeight="1"/>
    <row r="344" ht="31.05" customHeight="1"/>
    <row r="345" ht="31.05" customHeight="1"/>
    <row r="346" ht="31.05" customHeight="1"/>
    <row r="347" ht="31.05" customHeight="1"/>
    <row r="348" ht="31.05" customHeight="1"/>
    <row r="349" ht="31.05" customHeight="1"/>
    <row r="350" ht="31.05" customHeight="1"/>
    <row r="351" ht="31.05" customHeight="1"/>
    <row r="352" ht="31.05" customHeight="1"/>
    <row r="353" ht="31.05" customHeight="1"/>
    <row r="354" ht="31.05" customHeight="1"/>
    <row r="355" ht="31.05" customHeight="1"/>
    <row r="356" ht="31.05" customHeight="1"/>
    <row r="357" ht="31.05" customHeight="1"/>
    <row r="358" ht="31.05" customHeight="1"/>
    <row r="359" ht="31.05" customHeight="1"/>
    <row r="360" ht="31.05" customHeight="1"/>
    <row r="361" ht="31.05" customHeight="1"/>
    <row r="362" ht="31.05" customHeight="1"/>
    <row r="363" ht="31.05" customHeight="1"/>
    <row r="364" ht="31.05" customHeight="1"/>
    <row r="365" ht="31.05" customHeight="1"/>
    <row r="366" ht="31.05" customHeight="1"/>
    <row r="367" ht="31.05" customHeight="1"/>
    <row r="368" ht="31.05" customHeight="1"/>
    <row r="369" ht="31.05" customHeight="1"/>
    <row r="370" ht="31.05" customHeight="1"/>
    <row r="371" ht="31.05" customHeight="1"/>
    <row r="372" ht="31.05" customHeight="1"/>
    <row r="373" ht="31.05" customHeight="1"/>
    <row r="374" ht="31.05" customHeight="1"/>
    <row r="375" ht="31.05" customHeight="1"/>
    <row r="376" ht="31.05" customHeight="1"/>
    <row r="377" ht="31.05" customHeight="1"/>
    <row r="378" ht="31.05" customHeight="1"/>
    <row r="379" ht="31.05" customHeight="1"/>
    <row r="380" ht="31.05" customHeight="1"/>
    <row r="381" ht="31.05" customHeight="1"/>
    <row r="382" ht="31.05" customHeight="1"/>
    <row r="383" ht="31.05" customHeight="1"/>
    <row r="384" ht="31.05" customHeight="1"/>
    <row r="385" ht="31.05" customHeight="1"/>
    <row r="386" ht="31.05" customHeight="1"/>
    <row r="387" ht="31.05" customHeight="1"/>
    <row r="388" ht="31.05" customHeight="1"/>
    <row r="389" ht="31.05" customHeight="1"/>
    <row r="390" ht="31.05" customHeight="1"/>
    <row r="391" ht="31.05" customHeight="1"/>
    <row r="392" ht="31.05" customHeight="1"/>
    <row r="393" ht="31.05" customHeight="1"/>
    <row r="394" ht="31.05" customHeight="1"/>
    <row r="395" ht="31.05" customHeight="1"/>
    <row r="396" ht="31.05" customHeight="1"/>
    <row r="397" ht="31.05" customHeight="1"/>
    <row r="398" ht="31.05" customHeight="1"/>
    <row r="399" ht="31.05" customHeight="1"/>
    <row r="400" ht="31.05" customHeight="1"/>
    <row r="401" ht="31.05" customHeight="1"/>
    <row r="402" ht="31.05" customHeight="1"/>
    <row r="403" ht="31.05" customHeight="1"/>
    <row r="404" ht="31.05" customHeight="1"/>
    <row r="405" ht="31.05" customHeight="1"/>
    <row r="406" ht="31.05" customHeight="1"/>
    <row r="407" ht="31.05" customHeight="1"/>
    <row r="408" ht="31.05" customHeight="1"/>
    <row r="409" ht="31.05" customHeight="1"/>
    <row r="410" ht="31.05" customHeight="1"/>
    <row r="411" ht="31.05" customHeight="1"/>
    <row r="412" ht="31.05" customHeight="1"/>
    <row r="413" ht="31.05" customHeight="1"/>
    <row r="414" ht="31.05" customHeight="1"/>
    <row r="415" ht="31.05" customHeight="1"/>
    <row r="416" ht="31.05" customHeight="1"/>
    <row r="417" ht="31.05" customHeight="1"/>
    <row r="418" ht="31.05" customHeight="1"/>
    <row r="419" ht="31.05" customHeight="1"/>
    <row r="420" ht="31.05" customHeight="1"/>
    <row r="421" ht="31.05" customHeight="1"/>
    <row r="422" ht="31.05" customHeight="1"/>
    <row r="423" ht="31.05" customHeight="1"/>
    <row r="424" ht="31.05" customHeight="1"/>
    <row r="425" ht="31.05" customHeight="1"/>
    <row r="426" ht="31.05" customHeight="1"/>
    <row r="427" ht="31.05" customHeight="1"/>
    <row r="428" ht="31.05" customHeight="1"/>
    <row r="429" ht="31.05" customHeight="1"/>
    <row r="430" ht="31.05" customHeight="1"/>
    <row r="431" ht="31.05" customHeight="1"/>
    <row r="432" ht="31.05" customHeight="1"/>
    <row r="433" ht="31.05" customHeight="1"/>
    <row r="434" ht="31.05" customHeight="1"/>
    <row r="435" ht="31.05" customHeight="1"/>
    <row r="436" ht="31.05" customHeight="1"/>
    <row r="437" ht="31.05" customHeight="1"/>
    <row r="438" ht="31.05" customHeight="1"/>
    <row r="439" ht="31.05" customHeight="1"/>
    <row r="440" ht="31.05" customHeight="1"/>
    <row r="441" ht="31.05" customHeight="1"/>
    <row r="442" ht="31.05" customHeight="1"/>
    <row r="443" ht="31.05" customHeight="1"/>
    <row r="444" ht="31.05" customHeight="1"/>
    <row r="445" ht="31.05" customHeight="1"/>
    <row r="446" ht="31.05" customHeight="1"/>
    <row r="447" ht="31.05" customHeight="1"/>
    <row r="448" ht="31.05" customHeight="1"/>
    <row r="449" ht="31.05" customHeight="1"/>
    <row r="450" ht="31.05" customHeight="1"/>
    <row r="451" ht="31.05" customHeight="1"/>
    <row r="452" ht="31.05" customHeight="1"/>
    <row r="453" ht="31.05" customHeight="1"/>
    <row r="454" ht="31.05" customHeight="1"/>
    <row r="455" ht="31.05" customHeight="1"/>
    <row r="456" ht="31.05" customHeight="1"/>
    <row r="457" ht="31.05" customHeight="1"/>
    <row r="458" ht="31.05" customHeight="1"/>
    <row r="459" ht="31.05" customHeight="1"/>
    <row r="460" ht="31.05" customHeight="1"/>
    <row r="461" ht="31.05" customHeight="1"/>
    <row r="462" ht="31.05" customHeight="1"/>
    <row r="463" ht="31.05" customHeight="1"/>
    <row r="464" ht="31.05" customHeight="1"/>
    <row r="465" ht="31.05" customHeight="1"/>
    <row r="466" ht="31.05" customHeight="1"/>
    <row r="467" ht="31.05" customHeight="1"/>
    <row r="468" ht="31.05" customHeight="1"/>
    <row r="469" ht="31.05" customHeight="1"/>
    <row r="470" ht="31.05" customHeight="1"/>
    <row r="471" ht="31.05" customHeight="1"/>
    <row r="472" ht="31.05" customHeight="1"/>
    <row r="473" ht="31.05" customHeight="1"/>
    <row r="474" ht="31.05" customHeight="1"/>
    <row r="475" ht="31.05" customHeight="1"/>
    <row r="476" ht="31.05" customHeight="1"/>
    <row r="477" ht="31.05" customHeight="1"/>
    <row r="478" ht="31.05" customHeight="1"/>
    <row r="479" ht="31.05" customHeight="1"/>
    <row r="480" ht="31.05" customHeight="1"/>
    <row r="481" ht="31.05" customHeight="1"/>
    <row r="482" ht="31.05" customHeight="1"/>
    <row r="483" ht="31.05" customHeight="1"/>
    <row r="484" ht="31.05" customHeight="1"/>
    <row r="485" ht="31.05" customHeight="1"/>
    <row r="486" ht="31.05" customHeight="1"/>
    <row r="487" ht="31.05" customHeight="1"/>
    <row r="488" ht="31.05" customHeight="1"/>
    <row r="489" ht="31.05" customHeight="1"/>
    <row r="490" ht="31.05" customHeight="1"/>
    <row r="491" ht="31.05" customHeight="1"/>
    <row r="492" ht="31.0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177:F177"/>
    <mergeCell ref="B178:F178"/>
    <mergeCell ref="B172:F172"/>
    <mergeCell ref="B173:F173"/>
    <mergeCell ref="B174:F174"/>
    <mergeCell ref="B175:F175"/>
    <mergeCell ref="B176:F176"/>
    <mergeCell ref="A1:F1"/>
    <mergeCell ref="A2:F2"/>
    <mergeCell ref="A169:F169"/>
    <mergeCell ref="B170:F170"/>
    <mergeCell ref="B171:F17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2026-10-29T09:32:59Z</dcterms:created>
  <dcterms:modified xsi:type="dcterms:W3CDTF">2026-10-29T09:32:59Z</dcterms:modified>
</cp:coreProperties>
</file>