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C49DEA21-151F-47DF-83E9-AEE014FAEBDC}"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191029" forceFullCalc="1"/>
</workbook>
</file>

<file path=xl/calcChain.xml><?xml version="1.0" encoding="utf-8"?>
<calcChain xmlns="http://schemas.openxmlformats.org/spreadsheetml/2006/main">
  <c r="F164" i="2" l="1"/>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<sst xmlns="http://schemas.openxmlformats.org/spreadsheetml/2006/main" count="30562" uniqueCount="6968">
  <si>
    <t>Índice onomástico anual · Gacetas oficiales de 1832</t>
  </si>
  <si>
    <t>Del 1 de enero al 31 de diciembre de 1832 · Gaceta de Madrid</t>
  </si>
  <si>
    <t>Aviso: índice generado a partir del OCR de facsímiles históricos. Las grafías y lecturas dudosas deben cotejarse con la página enlazada.</t>
  </si>
  <si>
    <t>3004 menciones · 160 archivos oficiales · 650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</si>
  <si>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</si>
  <si>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</si>
  <si>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</si>
  <si>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</si>
  <si>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</si>
  <si>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</si>
  <si>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</si>
  <si>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</si>
  <si>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</si>
  <si>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</si>
  <si>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</si>
  <si>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A'vestuario</t>
  </si>
  <si>
    <t>Operaciones o servicios militares</t>
  </si>
  <si>
    <t>Noticias militares</t>
  </si>
  <si>
    <t>07/08/1832</t>
  </si>
  <si>
    <t>Gaceta de Madrid n.º 94</t>
  </si>
  <si>
    <t>3</t>
  </si>
  <si>
    <t>Nombre detectado automáticamente; cotejar si se va a citar</t>
  </si>
  <si>
    <t>…ar, para el orden y'regularidad A la cuenta cerado el R*y. nuestro&gt; Señor de los espedientes instruidos-'en este minuten* y razón, las existencias de almacén relativas al servicio general A'vestuario y sle m¡‘ cargo con objeto de ijar la suerte del cotkiderable número de indivi- equipo, y también al A montura, .se dividirán en tres granAa clases. 1.a Do jdaos del antlgéo: resguardó, que con motivo da la creación del cuerpo de ca prendas, paitos y materias…</t>
  </si>
  <si>
    <t>Lectura OCR</t>
  </si>
  <si>
    <t>A, Josef de</t>
  </si>
  <si>
    <t>Josef de A</t>
  </si>
  <si>
    <t>Mención en noticia o disposición</t>
  </si>
  <si>
    <t>Noticias y disposiciones</t>
  </si>
  <si>
    <t>23/06/1832</t>
  </si>
  <si>
    <t>Gaceta de Madrid n.º 75</t>
  </si>
  <si>
    <t>310</t>
  </si>
  <si>
    <t>Lectura automática dudosa; cotejar el facsímil</t>
  </si>
  <si>
    <t>…rioos médicos del doctor Brcossois por D. Josef Gon Ía policía á la persecución de malhechores en aquella provincia, se les abone zález y Ayeosa, médico de Cámara de S. M. 8sc., y D. Josef de A.ouso y Quintanipré doble del que por reglamento les corresponde cuando están de facción; y lla, médico é Individuo de varias sociedades económicas de amigos del país 8¡c. Nun ca se necesita mas la lectura dé lo escrito' en pro y en contra sobre el sistema dr í…</t>
  </si>
  <si>
    <t>Revisar OCR</t>
  </si>
  <si>
    <t>A, Julián</t>
  </si>
  <si>
    <t>Julián A</t>
  </si>
  <si>
    <t>23/02/1832</t>
  </si>
  <si>
    <t>Gaceta de Madrid n.º 23</t>
  </si>
  <si>
    <t>PDF p. 4</t>
  </si>
  <si>
    <t>…o que las recompensas se han dado con una profusión nunca 4 edredón de sucesos verdeisris y ejemplee iétiimes, eicrlta por el ofilebfe Mr. Ar— nault, y corregida y adlwlonaih po'r D. Julián A nenio, pasarán 4 recoger el tomo 5." vists.... (Murmullo.) y adelantar el importe del 4.a y dirimo 4 h librería de Kaaola. lo suKripcioo (igoe Mr. Fulchiron pide la palabra; en la derecha gritan d la votación! á la abierta hasta laeKrega del q.° y Htleo-á) ts…</t>
  </si>
  <si>
    <t>A, Larochejaquelin</t>
  </si>
  <si>
    <t>Larochejaquelin A</t>
  </si>
  <si>
    <t>PDF p. 1</t>
  </si>
  <si>
    <t>…ademas tuvieron 2 heridos; también perecieron 2 soldados, y fueron y las escuelas militares por el ayudante general DemidoiF. heridos otros S. Los chouanes estaban mandados por el general Larochejaquelin A inédita dia se presentó en el sitio destinado para la revista S. M. el Em en persona , y con ¿1 se hallaban MM. de Camboury y Duchilloux, el C114I sa perador , acompañado de un numeroso estado mayor y de los ministros extran** lió herido gravemente. Los comba…</t>
  </si>
  <si>
    <t>Abadía, Francisco Javier</t>
  </si>
  <si>
    <t>Francisco Javier Abadía</t>
  </si>
  <si>
    <t>13/12/1832</t>
  </si>
  <si>
    <t>Gaceta de Madrid n.º 152</t>
  </si>
  <si>
    <t>…Para la de Andalucía al de igual clase marques de las Amarillas. concepto general de hombres de letras para el desempefio de otros destino* Para la de Granada al de la misma clase D. Francisco Javier Abadía. independientes de la abogacía; y por último, que los vicio* ó abuso* de algu Para el gobierno militar y político de la plaza de Alicante al mariscal de nos individuos son una consecuencia de la debilidad humana, común á todas campo D. Isidro de Diego. _ ■ la…</t>
  </si>
  <si>
    <t>Abajo, Cirios María de</t>
  </si>
  <si>
    <t>Cirios María de Abajo</t>
  </si>
  <si>
    <t>Actividad económica o mercantil</t>
  </si>
  <si>
    <t>08/03/1832</t>
  </si>
  <si>
    <t>Gaceta de Madrid n.º 29</t>
  </si>
  <si>
    <t>…provincias ea las librerías anunciadas á 11 rs. el común y 15 nuestro Señor de los planes, cálculos superiores y ordinarios de presupuesto el fino. que remitió el espitan de navio D. Cirios María de Abajo, ingeniero comi Centón epistolario del bachiller Pcrnan Gomes de Cibdadreai, y generaciones y semblanzas del noble caballero Fernán Peres de Guarnan. Estas epístolas fueron es sionado al intento, se dignó S. M. examinarlo todo por sí mismo con deteni critas a…</t>
  </si>
  <si>
    <t>Abbas-Mirza</t>
  </si>
  <si>
    <t>29/11/1832</t>
  </si>
  <si>
    <t>Gaceta de Madrid n.º 146</t>
  </si>
  <si>
    <t>PDF p. 3</t>
  </si>
  <si>
    <t>…glesas que están las barandillas del puente, ninguno ha sido herido. (/&lt;/.) en el Duero, participándoles la orden que ha recibido de impedir la entrada Se dice que en la Persia el príncipe Abbas-Mirza con un ejército disci del Duero á toda clase de buques. El tenor de estos oficios es ei siguiente: plinado por oficiales rusos ha hecho correrías en las partes del imperio pérsi ■•Unto. Sr.: Tengo el honor de remitir á V. S. para su gobierno copia del co desm…</t>
  </si>
  <si>
    <t>Abcrdeen</t>
  </si>
  <si>
    <t>Nombramiento o servicio público</t>
  </si>
  <si>
    <t>España</t>
  </si>
  <si>
    <t>22/05/1832</t>
  </si>
  <si>
    <t>Gaceta de Madrid n.º 61</t>
  </si>
  <si>
    <t>252</t>
  </si>
  <si>
    <t>…gabinete seria nombrado secretario del Interior Mr. Manners Sulto , que examina las obras de buena fé y recomienda el mérito de ellas, al ton; Mr. Baring, canciller del ecbiquler; lord Abcrdeen, secretario «le Nego paso que indica urbanamente sus defectos para enseñanza de los demas, se hace cios extrangeros; el duque de Richmond, que en el último ministerio se ha acreedor á la estimación de todos los hombres sensatos, y sus tareas redundan., opuest…</t>
  </si>
  <si>
    <t>Abejla</t>
  </si>
  <si>
    <t>13/11/1832</t>
  </si>
  <si>
    <t>Gaceta de Madrid n.º 138</t>
  </si>
  <si>
    <t>556</t>
  </si>
  <si>
    <t>…intentoP¿dre ely diaMonarcal4del-cprr»ente,que ha hechocon yasistenciahace U fe-del aquellos caudales, y después se alargó, sin que hasta ahora sé haya sabido "cosa' citadoExciuo. Sr. Abejla,,del .Sr. D. Paulino Ramírez de la Piscina, encar alguna de ¿1. El gobierno ha enviado requisitorias por todas pariesen busea d*: gado de Negocios de S. M. C en esta corte, y dp lodos los- individuos que este capitán, pero sin haber obtenido ningún resultado.…</t>
  </si>
  <si>
    <t>Abella</t>
  </si>
  <si>
    <t>…nipor-ite para conseguir la talud que ha sufrido, debe tenerse por feliz al suscribir á semejantes condisitíntk ' del augusto enfermo. A fin de que fuesen mas eficaces, '-! Excmo. Sr. Abella, A fines de Setiembre se ignoraba aun lo que era de Hussein-bajá; pero lo: auditor de.la Santa Rola -Romapa y gobernador dejfi), Reales establecimien que sí se sabia muy bien es, que después de su última derrota, había embarcado tos que ,hay qn esta corte, no…</t>
  </si>
  <si>
    <t>Abello, Francisco</t>
  </si>
  <si>
    <t>Francisco Abello</t>
  </si>
  <si>
    <t>25/10/1832</t>
  </si>
  <si>
    <t>Gaceta de Madrid n.º 130</t>
  </si>
  <si>
    <t>…eo, Don Gerónimo Salinero, D. Joaquín Lara y compaBla , Francisco Gayo, D. Andrés Mar mandante de la escuadra—limo, y Excmo. Sr. conde de Basto, ministro de tínez, D. Manuel Vega, D. Francisco Abello, Mr. Bonet, Pedro Alonso, Joaquín Marina. (G. de Lisboa.) Kodriguez, Francisco Calleja, Agustín Gómez, Antonio Cuesta, Augusto Corden, ESPAÑA. Kugenlo Menendez, Francisco Nieto, Mr. Gallo, Juliana Valero, D. Feliz Yzaguirrr, los tiroleses, calle del Cirineo,…</t>
  </si>
  <si>
    <t>Aberdecn</t>
  </si>
  <si>
    <t>16/02/1832</t>
  </si>
  <si>
    <t>Gaceta de Madrid n.º 20</t>
  </si>
  <si>
    <t>…ente El conde Grey puso sobre la mesa el tratado de paz entre Bélgica y Ho se les había prometido i su llegada á Francia 30Ú francos para continuar su landa , y en contestación al conde Aberdecn dijo que no pensaba hacer nin viage hasta Avi ñon. En cuanto i los 123 soldados polacos reunidos en Elbing, guna mocion sobre aquel particular. ?ue se niegan á entrar en Polonia, y quieren seguir á sus oficiales i Francia, El duque de Sussex, ai presentar una…</t>
  </si>
  <si>
    <t>Aberdeen</t>
  </si>
  <si>
    <t>11/02/1832</t>
  </si>
  <si>
    <t>Gaceta de Madrid n.º 18</t>
  </si>
  <si>
    <t>72</t>
  </si>
  <si>
    <t>…ponerse en camino inmediatamente. (.Globt and Tra- Brest 28 dt Entro. . otlltr.) i címaka de ios loses. Un incendio de los más vorace* y de una violencia extraordinaria so ha .El conde Aberdeen propuso te hiciese á S. M. una exposición con el ob manifestado casi dé repente en el arsenal de esta ciudad, pues cuando se des jeto de asegurarle que te apreciaban como debían sus esfuerzas'para terminar cubrió el fuego habia hecho tan enormes progresos, qu…</t>
  </si>
  <si>
    <t>27/03/1832</t>
  </si>
  <si>
    <t>Gaceta de Madrid n.º 37</t>
  </si>
  <si>
    <t>…dirigirá á Lóndres. Leída el acta del anterior, y'habiéndose tratado de algunos puntos, tomó Después que ayer salieron de junta los ministros corrieron voces de que la palabra el lord Aberdeen, y después de haber recordado lo que dijo el dia iban á componérse los negocios, que es cuanto se sabe; pero te ha dicho, y loa antes relativo á la expedición de Ancona, *e quejó de que los ministros con periódicos no han incurrido en la falta de no repetirlo…</t>
  </si>
  <si>
    <t>Noticia política o diplomática</t>
  </si>
  <si>
    <t>PDF p. 2</t>
  </si>
  <si>
    <t>…era auténtico. del 13 por la noche, según la hemos recibido por extraordinario, el lord .El lord Palmerston contesta al preopinante diciendo, que en efecto se Grey contestando al lord Aberdeen ha dicho «que la Inglaterra había ya da habia recibido una copia de esta protesta, remitida por nuestro embajador, y do pasos cuyo resultado debía satisfacer ál Austria.” ' . que de consiguiente debía asegurarse que era auténtica; que no era exacto el Ved jo…</t>
  </si>
  <si>
    <t>Abetdeen</t>
  </si>
  <si>
    <t>…uceso pues ha obtenido personalmente el lord Grey en la Cá .cipnes que se esperan ha llegado todavía, y nos persuadimos que tampoco hay mara de las Lores con motivó delimocion dél conde Abetdeen. una probabilidad de que se reciban en todo el dia de hoy. (Courler.) ____ La opinión principal de h ríty eis que la discusión del jueves ha sido un —El Rey de Holanda continúa en la obstinación; pues hay noticias de que golpe terrible para el ministerio ya v…</t>
  </si>
  <si>
    <t>Abreu</t>
  </si>
  <si>
    <t>18/08/1832</t>
  </si>
  <si>
    <t>Gaceta de Madrid n.º 99</t>
  </si>
  <si>
    <t>407</t>
  </si>
  <si>
    <t>…en 80 caballos, un escuadrón del l.° de caballería de Lisboa, un &lt;Gazules á D. Manuel Sotillos Montejo: para la de Calahorra de Granada á escuadrón de la caballería del mando del brigadier Abreu , y ei bata!; n de D. Francisco Moler o •. para la de Albolodúy á D. Antonio Perez Valderra- voluntarios Realistas de Monteategre, cubriendo todos el flanco derecho de nta;y para la de Aigccira* á-Di Josef Mateos Valle. la 1.a línea. De la 2.a brigada de infa…</t>
  </si>
  <si>
    <t>…enos parte durante la acción el primer, escuadrón dél primer regimiento de. Lisbbade caballería * Uecintíento,y acrediten'Su Jerecko ekdifida forma. .. , . .. . . . , al mando del brigadier Abreu i qua.se bailaba 4 ,las., órdenes del cajpiizn. Silva D. Felipe Sentadas Cordido, teniente de fragata, I4/47 ri- 7 k7 mrc. y Vasconcelos, el cual y. los oficiales quq lo.cotnpomao manife.tarpñ.todai D. Deodato Bounefoy, alférez dé navio, 22,800. las cualidade…</t>
  </si>
  <si>
    <t>30/08/1832</t>
  </si>
  <si>
    <t>Gaceta de Madrid n.º 104</t>
  </si>
  <si>
    <t>…haber ya llegado i leí ría. El cuartel general de esta división, que man» elefante herido. Según parece, los otros caladores habían hecho saltar del bosque da en la actualidad el brigadier Abreu, está establecido en Soto-Redondo. una familia entera compuesta de cuatro individuos , á saber, la cria ó los dos El 24 debía estrecharse rl sitio de Oporto. elefantes pequeños, el macho y la hembra, sus padres. Luego que esta vió á su Personas fidedignas rem…</t>
  </si>
  <si>
    <t>18/09/1832</t>
  </si>
  <si>
    <t>Gaceta de Madrid n.º 113</t>
  </si>
  <si>
    <t>401</t>
  </si>
  <si>
    <t>…e de Villanova de Gaya,yse hicieron dueños de aquella para que otros obren como Santana! ¡dónde estamos que asi desalendcmo* Ion elevad» posición. En'seguid! marchó la brigsdá del brigadier Abreu i pose derechos de un pueblo que nós ha confiado su conservación, tu paz y su ho sionarse de la importante al turo donde se bailó situado, el convento llamado nor! ¡asi se corresponde á tan importante encargo? ¡asi te cumple!...No cier «le la Sierra, et cual,…</t>
  </si>
  <si>
    <t>Abreu, Nicolás de</t>
  </si>
  <si>
    <t>Nicolás de Abreu</t>
  </si>
  <si>
    <t>04/10/1832</t>
  </si>
  <si>
    <t>Gaceta de Madrid n.º 120</t>
  </si>
  <si>
    <t>…. W.de Mintió. (G_. Je Lisboa.) _ 4 28 3I| iwr 100............................... Id. id. d? Ihrttrísimo'y Excmo. Sr;; Ya tuve la honra de remitir á V. E. los parte» oficiales del brigadier Nicolás de Abreu, comand.mle de la columna móvil,.' Id. no consntfdados............................... relativos ¿ lo» acontecimiento» de Vi!!.i-Nova ocurrido» desde el 8 al 15 del Deuda ocg; deV $ por too á papel.... Id. fio Interes....................................... Cor…</t>
  </si>
  <si>
    <t>Abrial</t>
  </si>
  <si>
    <t>10/05/1832</t>
  </si>
  <si>
    <t>Gaceta de Madrid n.º 56</t>
  </si>
  <si>
    <t>…irtud de orden de aquel gabinete a los extrangeros refugiados en Francia, dice que se debé adoptar el proyecto: h(tr. Humbolt, embajador de Prusia en París. lo mismo manifiesta el conde Abrial acerca de ios proyectos de ley fiara con ~ - El cólera se ha manifestado en Roeulx, departamento del paso de Calais. ceder al gobierno 4. millones y medio de francos de los presupuestos de 1831 f» enfermedad permanece circunscrita á los mismos departamentos,…</t>
  </si>
  <si>
    <t>Acabamos</t>
  </si>
  <si>
    <t>07/07/1832</t>
  </si>
  <si>
    <t>Gaceta de Madrid n.º 81</t>
  </si>
  <si>
    <t>…parecer cuán delicada es su posición, y es Munich 21 dt Junio.natural que haya manifesudo deseo de que lo' releves. Es Roma están bastante contento* con la conducta que observa el general Acabamos de saber ñor conducto* respetables que el feld-mariscal prínci Citbierc; pero se quejaii mucho de la mayor parte de empleados de la guarni pe de Wrede pasará al círculo dcIRhin en calidad de comisario extraordinario ción de Ancona, de los cuáles se descónna m…</t>
  </si>
  <si>
    <t>Acevedo, Manuel de</t>
  </si>
  <si>
    <t>Manuel de Acevedo</t>
  </si>
  <si>
    <t>Publicación o actividad intelectual</t>
  </si>
  <si>
    <t>12/06/1832</t>
  </si>
  <si>
    <t>Gaceta de Madrid n.º 70</t>
  </si>
  <si>
    <t>…bre lo que ----- m* itI tmmmmturg» fortmgmtt S, Altenle it Ptiut •. eKrlta en Italiano por él se presentaba á nuestros ojos, descubrimos- en medio de la gatería tfn ■ objeto abate D. Manuel de Acevedo; con ootldas y observaciones criticas sacadas de mas de cien vida del Santo, y de los documentos originales y auténticos que el autor ba que i primera vista nos paraló una piedra:que había caidóde la bóveda. Nues leído para escribir ata; traducida al español…</t>
  </si>
  <si>
    <t>Acevedo, Manuel Díaz de</t>
  </si>
  <si>
    <t>Manuel Díaz de Acevedo</t>
  </si>
  <si>
    <t>28/04/1832</t>
  </si>
  <si>
    <t>Gaceta de Madrid n.º 51</t>
  </si>
  <si>
    <t>…nos presentan la comisión , compuesta de los Sres. D, Roque María de Echavarri , D. Diego historia de un tolo hombre considerado en diversas épocas de tu vida, han mereci Arrióla, D. Manuel Díaz de Acevedo, D. Pedro del Barrio, D. Juan da do el aprecio de cuantos los han leído, particularmente el primero que solo te pue Mendívil, D. Francisco Antonio de Ech¿novc, D. Joscf de Goicoechea, de comparar con la Atala de Chateaubriand: en fin, los Poitaiorcc en que el…</t>
  </si>
  <si>
    <t>Acevedo, Rafael</t>
  </si>
  <si>
    <t>Rafael Acevedo</t>
  </si>
  <si>
    <t>31/03/1832</t>
  </si>
  <si>
    <t>Gaceta de Madrid n.º 39</t>
  </si>
  <si>
    <t>160</t>
  </si>
  <si>
    <t>…d. Dado en la tala de las sesiones del congreso en Valencia á 4 da Agosto Acciones del banco espaüol, oo. piara par á ib.; Corulla j ú I Id. de 1831.SEI presidente José VargasesEl secretario Rafael Acevedo. .Valen Bilbao par. Santiago 1 á 14 id. cia 5 de Agosto de 1831 ^Ejecútese ~José Antonio Paez.=Por S. E. el pre Descuente de letras á 4 por seo si bSksidente del Estado, ss El secretario del despacho de Hacienda.=Santos M¡chelena. Madrid 30 de Marta. ANUNCIOS…</t>
  </si>
  <si>
    <t>Achard</t>
  </si>
  <si>
    <t>27/11/1832</t>
  </si>
  <si>
    <t>Gaceta de Madrid n.º 145</t>
  </si>
  <si>
    <t>…nos diss, y despua marcharán á Lila, pumo céntrico de la división. «lene alguna cuenta antigua que arreglar con dichos señora, y aperamos Hata hoy no ha salido de aqui el teniente general Achard; se ha reuni ocaion de acreditar á Mr. Malcolm de un modo innegable lo que -podemos do con su división, que habia salido el dia antes, y en el mismo ha trasladado en el mar. Pasado Bath se hallan, los futría de Lillo y de Liefkcnshoek, ca su cuartel general á…</t>
  </si>
  <si>
    <t>18/12/1832</t>
  </si>
  <si>
    <t>Gaceta de Madrid n.º 154</t>
  </si>
  <si>
    <t>…Sin embargo, la y el general Scbastiani ocupa los diques de la orilla izquierda del Bajo-Es intendencia se ha contentado con tener 25uti camas seguras y distribuidas del calda. El general Achard ocupa la orilla derecha, y ahora voy á armar el modo que sigue: 7u0 en Amberes, 250 en Malinas, ÓUÜ en Lovaina, 45(1 en fuerte de S. Felipe; lo cual no ha podido hacerse hasta ahora á causa del hor Gante, 150 eu Tentiunda^ y unas 250 en Bruselas. roroso estad…</t>
  </si>
  <si>
    <t>Acuña, Eustasio de Vlllasefior y</t>
  </si>
  <si>
    <t>Eustasio de Vlllasefior y Acuña</t>
  </si>
  <si>
    <t>…rao marco, ofrecía ----- ZnlOar y la hormiga, novela indiana, traducida del francés al castellana por á primera vista suficiente seguridad, bien porque la base excedía la doble al D. Eustasio de Vlllasefior y Acuña, profesor de matemáticos en esta corte. Se vende á 3 rs. en Madrid eu la librería di» Sojo, donde igualmente se halla el arte de ca tura de la regla común para presas oblicuas, bien porque la escarpa y caída llar , principalmente en materia de religión ,á 8 r…</t>
  </si>
  <si>
    <t>Adolfo-Gocfiot</t>
  </si>
  <si>
    <t>02/06/1832</t>
  </si>
  <si>
    <t>Gaceta de Madrid n.º 66</t>
  </si>
  <si>
    <t>PDF p. 6</t>
  </si>
  <si>
    <t>…A.-MBr/ar. Trigo, de 48 á 52 rs. fanegas cebada, de 16 á 20- tallan , 4 saber: f ... idem. •. Ciudad-Rodrigo. Trigo, de 48 i 4? rs. fanega:.centeno, de 36,i 37 sd. Dia 10 de Mayo. D. Adolfo-Gocfiot ; salió él 14 dél mismo. cebada, de 21 i 23 id. , Id. 12- y 14. - Luis Pujol y Josef Paiultias, reos por contrabando admitíSalamanca. Trigo, de 40 4 44 »■ fanega: cebada, de 18 á 20 id. dos por orden del Excmo. Sr; general gobernador de Figueras. Samtandre. (…</t>
  </si>
  <si>
    <t>Adrlanseu, Pedro María</t>
  </si>
  <si>
    <t>Pedro María Adrlanseu</t>
  </si>
  <si>
    <t>14/04/1832</t>
  </si>
  <si>
    <t>Gaceta de Madrid n.º 45</t>
  </si>
  <si>
    <t>…to en el término de un me». Madrid 13 Je Atril. —El que sepa la existencia de Tomif ConDoUes, de nación Irlandés, que estuvo al servicio militar de Bspafia; se servirá dar aviso á D. Pedro María Adrlanseu, del A-consulta de la Cámara ha tenidoá bien S. M. nombrar para el priorato comercio de Sevilla, como igualmente cualquiera noticia relativa á dicho Individuo. primera dignidad de la colegial de Ufla, vacante por fallecimiento de Don ------En virtud de ejecut…</t>
  </si>
  <si>
    <t>Adsm</t>
  </si>
  <si>
    <t>24/05/1832</t>
  </si>
  <si>
    <t>Gaceta de Madrid n.º 62</t>
  </si>
  <si>
    <t>…ltar estas plasas. dlriglrin sus instauciis, Zotes del g de en 12 de Mayo, y salió en 16 del mismo, ~ lualepróximo, al protectde del «staMeclmientb de Veterinaria, ea dbode podran D. Adsm .Weiroani; Francisco Napoleón Priante, de Saprí;D. Ji«n Beu- lafiiraaarss fo las demas Mrcuaaunclas -y requisitas para la ebteaciómfo dichas ■■ * ..'i - ,, tísta Cailleux con Márcps y Juan Trapadou, fo Fatvy; Mariano Benaventt, (piases. , .1 —r-Se halla -vaca…</t>
  </si>
  <si>
    <t>Af</t>
  </si>
  <si>
    <t>Fallecimiento, herencia o memoria</t>
  </si>
  <si>
    <t>11/10/1832</t>
  </si>
  <si>
    <t>Gaceta de Madrid n.º 124</t>
  </si>
  <si>
    <t>…. y 9' de la noche; meridiano i las 5 b. 33' de la éste"escritor opina .qué" cuando murió Rómulo solo habia 163 habitantes en mañana, y se pone el NO. á las 2 h. 13' de la tarde. (D. Af.) . aquélla famosa capital;. 3l&gt;9 en la ¿poca en que murió Numa; 5u á 61.3 ene) ____rEn la Gran Bretaña hay 550 molinos de papel, los que fabrican por vay jrcinado de.Tulio-Hostilio; 90 á 1009. cuando murió Anco-Marcio, y mu lor de 2.5009 libras esterlinas al…</t>
  </si>
  <si>
    <t>AgOérO, Gerdntmo</t>
  </si>
  <si>
    <t>Gerdntmo AgOérO</t>
  </si>
  <si>
    <t>08/11/1832</t>
  </si>
  <si>
    <t>Gaceta de Madrid n.º 136</t>
  </si>
  <si>
    <t>550</t>
  </si>
  <si>
    <t>…, te cita.á D Francisco. Dolía María JaKefi y DoHa María dé la Asunción Agfiéro, hijos y héreA nmat oficiales, excepto uno solo. La brigadas francesa y británica han que- deros de D. Gerdntmo AgOérO, alcilde mayor qu* fiiedé la ciudad de Búrgoa, á fio »dado horriblemente destrozadas, y el coronel Burrell murió eq ocasión que de oue déntrodel término de 40 días se presénten eo él por medio d* .procuredor ,-á «animaba í su gente gritando: ¡ Vamos, muekacüo…</t>
  </si>
  <si>
    <t>Agostó, Pedro</t>
  </si>
  <si>
    <t>Pedro Agostó</t>
  </si>
  <si>
    <t>…Fernambuco que contiene algunas por cierto que el Emperador de Rusia dejará á S. Petersburgó á:fines del mes de menores sobre la última insurrección. Parece que los partidarios de D. Pedro Agostó próximo, y viajará en las Potencias extrangerasiíin embargo, hay én eí Brasil son portugueses de quienes se rezelan mucho los naturales del país, motivds para creer que no-pasará-de VarSovia. (Extracto de la Gaceta dt porqué trabajan para que vuelva al trono…</t>
  </si>
  <si>
    <t>Agostolos</t>
  </si>
  <si>
    <t>20/10/1832</t>
  </si>
  <si>
    <t>Gaceta de Madrid n.º 128</t>
  </si>
  <si>
    <t>…o de' muerto* del cólera-morbo en' Montreal (Canadá) desdi i otra, dé un departamentoá 0tro4.cn fin con la de que se hici«e general. Lo* SIdichatd* ciudad,Junio hastacontandoel 14 conde Agostolos extrangerosúltima, asciende,y transeúntes,á 2810,se Lacomponepoblacióndé quedían contribuyeronsacar las consecuencias.-á ella eran r.los’ únicos que como instruidos del principio po naos goS habitante»; bajo «te cómputo la décima parte, con corta diferencia,…</t>
  </si>
  <si>
    <t>Aguayo, Rafael María de</t>
  </si>
  <si>
    <t>Rafael María de Aguayo</t>
  </si>
  <si>
    <t>31/07/1832</t>
  </si>
  <si>
    <t>Gaceta de Madrid n.º 91</t>
  </si>
  <si>
    <t>…dos ciudad ¡Joan Rodríguez, de [a parroquia de Sta. María de Pinel ¡Jósef Ro contra la religión de Jesucristo, recuerda á los nombres lo qué déhén al pullo mísmó dríguez, dé idem; D. Rafael María de Aguayo, dé Espejo; D. Jósef Bueno, que calumnian; y bástale pintar el siglo Be oro de la Iglesia, aquel alglé-ed qué veertrarde Buena; Angela León, de la misma''vecindad; D. Jósef de Tienda virtudes v el herotSmo-Xeboéspitleron pam démostnir las sdtibM^sulentos'sobr…</t>
  </si>
  <si>
    <t>Agüero, Josef</t>
  </si>
  <si>
    <t>Josef Agüero</t>
  </si>
  <si>
    <t>14/01/1832</t>
  </si>
  <si>
    <t>Gaceta de Madrid n.º 6</t>
  </si>
  <si>
    <t>…turación del D. Juan Dávila, D. Juan Bautista Tapies, D. Josef Barba chano, D. Josef Melchor Car ácido hidroclórico con mármol blanco pulverizado. Disuclto del todo y bien rillo , D. Josef Agüero, D. Luis Moreno y Huet, D. Miguel Fernandez Valiejo, D. Ma filtrado se deslie en él goma arábiga muy blanca, y depurada de cualquier cuer nuel Guerrero Seren,marques de Villa!ta, marques de Roda, D, Pedro Mayoral; Don PedroGallastegui, D. Ramón Antonio Hevia…</t>
  </si>
  <si>
    <t>Aguí, Rafael</t>
  </si>
  <si>
    <t>Rafael Aguí</t>
  </si>
  <si>
    <t>24/01/1832</t>
  </si>
  <si>
    <t>Gaceta de Madrid n.º 10</t>
  </si>
  <si>
    <t>…ef García' Salazar, D. Joaquín Pastor de . los Reyes, tii entretenido núevatrieBteL'éb‘ñun fenómeno quaobaervó en,182/ relativo •D.'JoséfCirriHo Cersxnt, D. Salvador Jurado y Rus, D. Rafael Aguí lar y al sonido producido al leducine á sólido el fósfqrocuandqse halla debajo de Fernandez, y D. Joaquín Rodríguez Ortega. "una' cohtmrude agua^Despuá. de éarias experiencia se ha convencido «te sa bio de 'que ‘dicta sonido» aóálogo ál producido por el frota…</t>
  </si>
  <si>
    <t>Aguila, Víctor</t>
  </si>
  <si>
    <t>Víctor Aguila</t>
  </si>
  <si>
    <t>…sada de dicho juez; en su consecuencia se cita i los siguientes, sus herederos ó legitimes representantes: Don fragatas estaba muy maltratado. Pedro Marta Cano, D. Pablo Alberlte, D. Víctor Aguila, los sefiores Cadorniga , Do Dios &amp;c.s A bordo del navio D. Juan vi anclado en el Tajo i 14 de lía Gertrudis Fernandez, Francisca Vicente, D. Josef Pioelro, Francisco López, JoOctubre de 1832—Juan Félix Pereíra de Campos, gefe de escuadra y co sef González, B…</t>
  </si>
  <si>
    <t>Agustín</t>
  </si>
  <si>
    <t>20/03/1832</t>
  </si>
  <si>
    <t>Gaceta de Madrid n.º 34</t>
  </si>
  <si>
    <t>158</t>
  </si>
  <si>
    <t>…Matee renule el dia ad del presente mes, y pare *) segpnfio y ú&gt;tlñio el p de Abrir prdslmo, en ambos f u* hura fie las finca eOlos éftrafios de cit» • *J .................... rs D. Agustín bienes de Jéis cepa Bel ■ derecho i lot*" ■ -r-v Ú ,5.-. id I.. tr, 'ESIÍaÍIAv' ’ -'.-.L,:- ..—tilOrdenaciónporsooaoqoedeCiátllla »la cmocoaNueva. • Madrid 19 de Marta. ■•••’" f~' , Plvauls, de Juan Ferrelra y de Ignacio Ousidri que han tallecido qblncpstato…</t>
  </si>
  <si>
    <t>20/09/1832</t>
  </si>
  <si>
    <t>Gaceta de Madrid n.º 114</t>
  </si>
  <si>
    <t>…de S. Agusdel 11 del que rige. Unas yotras, confirman lo que dijimos .en la Gaceta ante- . tinf'pényincjá^de Vitoti»MEl de la misma orden da 4aciudad de Sego*ia.= Los.herederosdé D. Agustín dé/Árechabala t vecino .que fue de Santander.ss rior acerca de la pcupacion de VillatiQya, del fyrco puesto al convento .do la Pr&lt;vijegiq,,d4;l 1,041 mrs, de juro jl quitar » 30 el millfr sobre las satinas deSierra, y de la toma de Jos primeros atrjncKeramieh…</t>
  </si>
  <si>
    <t>11/12/1832</t>
  </si>
  <si>
    <t>Gaceta de Madrid n.º 151</t>
  </si>
  <si>
    <t>…debo hacer también, según confesión del mismo Esteban, pública gratitud y de adhesión constante, hácia VV. MM.; rogando á Dio* Ja mas lison]era mención del teniente de ingenieros D. Agustín lanuza, en conserve tan preciosas vidas, cual lo elige el bien estar y la prosperidad da cargado del detall de Jas obras, cuya instrucción facultativa, energía, labo España. Olula del Rio 20 de Noviembre de I832.S A 1. R. r. deV. M.ss riosidad y esmero, le ha…</t>
  </si>
  <si>
    <t>Agustín'Parra</t>
  </si>
  <si>
    <t>14/06/1832</t>
  </si>
  <si>
    <t>Gaceta de Madrid n.º 71</t>
  </si>
  <si>
    <t>…tenido á bien nombrar para una ración de la catedral 'dé ----- ‘Manual kictórica dogmática-moral¡réhigido á los, protestantes de todas las sectas Cuenca, vacante por promoción de D. Agustín'Parra; á D. Cristóbal Rubio; que han abjurado tus errores en Espada desde el alio de 1823 hasta el de 1827 inclu y para otra de la primada de Toledo á D. Claudio Francisco Majada. : sive, y han entrado en ql ‘gremio dé la Iglesia católica apostólica romana : un tom…</t>
  </si>
  <si>
    <t>Agustín, Josef</t>
  </si>
  <si>
    <t>Josef Agustín</t>
  </si>
  <si>
    <t>22/12/1832</t>
  </si>
  <si>
    <t>Gaceta de Madrid n.º 156</t>
  </si>
  <si>
    <t>…viembre último se ha servido la Reina nues las casas para prender los delincuentes ó apoderarse de lodo» loa papeles y de tra Señora conceder privilegio exclusivo por cinco años á D. Josef Agustín mas documentos justificativos; ó en fin, para recoger las armas y municiones. Casterá, vecino de esta corte, para la fabricación de sombreros de felpa de 8.° «Quedan anuladas la ley del lu (1) fructidor del afio í.°, el artículo seda sobre fieltro impermeable…</t>
  </si>
  <si>
    <t>Al, Josef María</t>
  </si>
  <si>
    <t>Josef María Al</t>
  </si>
  <si>
    <t>…0 á 44 rs. en pasta, je vende en la librería de Razóla. cabe en el pecho de leales portugueses animados por la firmeza de su carácter —Instituciones de derecho Keal de España, por D. Josef María Al varee, catedrático de la Real universidad de Goatemata Consta de a tomos en 4.0, que se hal'arán á 44 en sostener la gloria del trono y su propio honor. rs. en rústica y ja en pasta en Madrid en las librerías de Escantilla y de Sojo, y en El navio, fa fragata…</t>
  </si>
  <si>
    <t>Al, Mauricio Jasef</t>
  </si>
  <si>
    <t>Mauricio Jasef Al</t>
  </si>
  <si>
    <t>08/09/1832</t>
  </si>
  <si>
    <t>Gaceta de Madrid n.º 108</t>
  </si>
  <si>
    <t>…ara una canongía de la catedral de Sigüenza, ra tibles, que hacen patente como la luz del medio día la Resurrección de Jesucristo sante por promoción de D. Juan de Mata Serrano, á D. Mauricio Jasef Al y la verdad da un milagro porteotos*,,manifestado pleoliimameote d los apostóles, fil ente; pera otra de la catedral de Segovia, vacante por fallecimiento de Don y que anota y hecha por tierra todo cuanto han dicho halta ahora y puedan decir en adelántele* in…</t>
  </si>
  <si>
    <t>Al-</t>
  </si>
  <si>
    <t>…ba de dttpojarle de, la altaadminis rencia los artículos uno á uno; sostiene y funda el arreglo de límites,-la &lt;Estración da lascuatro legaciones para investir eunesta dignidad al cardenal Al- trjbucipn.de Ja deuda , y"las disposiciones relativas á navegación: concluyen bani.Asi t%’ detpojado' ¿te las funciones de-su destino todo empleado á quien do la'fbemorja con el siguiente resúmen: ,#j se le promueve á otro. Antes de la elevación de Gregorio x…</t>
  </si>
  <si>
    <t>28/01/1832</t>
  </si>
  <si>
    <t>Gaceta de Madrid n.º 12</t>
  </si>
  <si>
    <t>…conviniesen en ratificar el tratado. (I) y comercio de Polonia, todo el peis queda arruinado, é imposibilitado de po Maflan» se reúnen otra «ez las dos Cámaras del Parlamento: el lord Al- der adquirir y volver á su antigua prosperidad. (G. de A.) thorp ha anunciado por medio de una circular á los individuos ministeriales PAISAS—SAJO*. de la Cámara de los Comunes, que el viernes próximo se reuniría la comisión Bruselas 14 dt forre. para tratar…</t>
  </si>
  <si>
    <t>Aladeen</t>
  </si>
  <si>
    <t>07/02/1832</t>
  </si>
  <si>
    <t>Gaceta de Madrid n.º 16</t>
  </si>
  <si>
    <t>…powáon iqpéjha'jiecho. r*'at‘va * 1°® fcstf1**;:. dérmico; pero cuando no a8^«]sÍ5q»ppríil|á^ntp||f|M«, de tiempo ,cn de 1* Bélgica j'i las conferencias de las cinco Potencias. El conde Aladeen - tiempo jrsin propagarse, no es mas de temer que la gota o los ataques apodeclara quctuproposicipji cotuicncgei; muentc -iodos-ios punios en cdgttionj : !LÍ—.ÁJiUitnot de Diciembre se han observado en el Vesubio fenómenos imporyero que todavía no se ha decid…</t>
  </si>
  <si>
    <t>Alaman</t>
  </si>
  <si>
    <t>21/04/1832</t>
  </si>
  <si>
    <t>Gaceta de Madrid n.º 48</t>
  </si>
  <si>
    <t>200</t>
  </si>
  <si>
    <t>…é no obedecer desde aquel instante, y unir ¿tfcl orO "seductor. ; te al movimiento simultáneo que empezaba á manifestarse en Ja Nación, altaDesgraciadamente para la reputación del Sr. Alaman, por el correo' últi— ' ' mente ofendida en su honor por la prisión de su Rey- ; y dirigiéndose al rei rreó se han recibi’dojós citados periódicos y una multitud de papeluchos enque no deValencfa, logró desconcertar los plana del mariscal franca Monccy, se ve…</t>
  </si>
  <si>
    <t>Alaría, Josef</t>
  </si>
  <si>
    <t>Josef Alaría</t>
  </si>
  <si>
    <t>10/04/1832</t>
  </si>
  <si>
    <t>Gaceta de Madrid n.º 43</t>
  </si>
  <si>
    <t>175</t>
  </si>
  <si>
    <t>…a 01 ación que previenen los estatutos é/errcia: BeUt prueba de qué hay tranquilidad!) y con tal fuerza no es de temer sobre la utilidad de las nobles arles, el académico de honor D. Josef Alaría la guerra civil.” £1 ministro recuerda cual es el objeto del gobierno, y las Díaz Jiménez, bibliotecario del Serenísimo Señor Infante D. Cárlos; y en obligaciones i que se han constituido los ministros al tomar posesión de sus seguida el académico de igual cl…</t>
  </si>
  <si>
    <t>Alava, Pedro Jacinto de</t>
  </si>
  <si>
    <t>Pedro Jacinto de Alava</t>
  </si>
  <si>
    <t>…precio, que tal ver servir* de estimula * otro*. bailan de venta el t.° v i.° tomo en Madrid librería de Jordán, sin que baya nece D. Josef Manuel de Bsquivel, marques de Legarda; D. Pedro Jacinto de Alava; Don sidad dé'anticipar cantidad alguna. ................ Miguel hamos de Zumalave; D. Marcos Josef de gandoval; D. Francisco Asentía de —OlUCgec 0* ¿«ata Catalina de Sena, traducidos de los que en totcann publicó á Oaalie; D. Pedro Matías de tafuenre; I&gt;. Jo…</t>
  </si>
  <si>
    <t>Alba</t>
  </si>
  <si>
    <t>25/02/1832</t>
  </si>
  <si>
    <t>Gaceta de Madrid n.º 24</t>
  </si>
  <si>
    <t>…la tranquilidad pública. El general de la caballería conde Radetzki, comandante en gefe del reino lom PARTE NO OFICIAL. bardo-véneto, que i* había trasladado á Forli á ruegos del cardenal Alba ni para ponerse de acuerdo con S. Erna, acerca de la marcha combinada de las noticias extrangeras. tropas de las do* Potencias, debía salir de Bolonia en todo el dia 29 pora re «USIA. gresar á Milán. P. S. Efectivamente, el dia 29 salió de Bolonia el general…</t>
  </si>
  <si>
    <t>Alban</t>
  </si>
  <si>
    <t>23/08/1832</t>
  </si>
  <si>
    <t>Gaceta de Madrid n.º 101</t>
  </si>
  <si>
    <t>…ua dignidad Real duró 14 siglos, y el ter«n venir , y entre tinto han llegado ya Jos dragones y carabineros romanos. El general Cubieres fue días pasados á Sinigaglia á saludar al cardenal Alban¡, ror 14 meses’ Cierto es, como ellos confiesan, que nuestras costumbres no admiten ya.que le manifestó, mucho aprecio. El partido liberal está aterrado con esta va la pena capital por delitos políticos, y que el jurado es un muro contra lasriación de la polí…</t>
  </si>
  <si>
    <t>Albanelli, C.</t>
  </si>
  <si>
    <t>C. Albanelli</t>
  </si>
  <si>
    <t>…rco, Iluminada. Pélóso, de S. Nicolás de Arce lio; Josef Briand i de Precuartera; Juáts Picanl ’iamldad. en de hallará librería la y 3 i a ti. en negro y Pedro Larergne, de Itrac; Sr. C. Albanelli , de Milán; Antonio de Salahet, ' óltimede iotnUhícanoe, obra escrlta en Ingles por Fenlmore¡£oopér, y tradtfde Siran; Juan Cabrillac, de Bronmat; Jeremías Rislez, de Mulhautsen; &lt;ida al castsUaaopdrSU P. El primer tomo ae haila de venta ca Madrid librería de…</t>
  </si>
  <si>
    <t>Albani</t>
  </si>
  <si>
    <t>…que abraza la memoria, era legado en Bolonia el ¿ardeotl Berne.tti, y reinando Pió vm reemplazó al de los señores plenipotenciarios neerlandeses, aquella les ha comunicado mine-' cardenal Albani; fue nombrado secretario de Estado por este mismo Pontífice.' diatameñte y con franqueza todas las observaciones que hacen ver ha llenada Mas elevado Bernetti para este alto puesto por Gregorio; no había sido reem sus obligaciones respectó'a S. M. el Rey de l…</t>
  </si>
  <si>
    <t>09/02/1832</t>
  </si>
  <si>
    <t>Gaceta de Madrid n.º 17</t>
  </si>
  <si>
    <t>…ish. en que no hay tropas de línea, con el fin de que las ocupen, y se acantonen ___Se ha vuelto á permitir en Polonia por toda la costa occidental la im en ellas; y á S. Erna, el cardenal Albani se le han dado los poderes y fa portación del trigo de Rusia, que ha estado prohibida por algún tiempo. cultades de comisario pontificio extraordinario para hacer ejecutar este movi -.. Pñr un decreto del gobierno provisional expedido con fecha del 20 de mien…</t>
  </si>
  <si>
    <t>14/02/1832</t>
  </si>
  <si>
    <t>Gaceta de Madrid n.º 19</t>
  </si>
  <si>
    <t>…periales al mando de S. E. el conde Radetzki han salido pa La última piedra de la última fortificación ¡no será para vosotros un pa ra lo. Estados pontificios, á petición del Emo. príncipe Albani, comisario del drón de oprobio! Luego aunque la nación francesa se cree mas fuerte que en Papa. S. A. R. el Archiduque ha estado á caballo fuera de las puertas viendo 1815, las Potencias la tienen por mas débil; pues consienten en disminuir desfilar estas val…</t>
  </si>
  <si>
    <t>18/02/1832</t>
  </si>
  <si>
    <t>Gaceta de Madrid n.º 21</t>
  </si>
  <si>
    <t>…erra, con tropas pontificias en Romanía. Parece que estas entraron sin Oposición en Forsistente en un* cuarentena de 30 dias, con expurgo cuando el. todo ó parte de , li, y que el cardenal Albani llegó 4 dicha ciudad. Según dicho parte la ocur «u cargamento fuere susceptible de contagio, y la cuarentena d* 4 dias no lo rencia de Forli dimmó de haberse reventado ‘uñ fwl i la rnmcdiarioB dril *¡endo.mDe Real orden lo comunico á V. para inteligencia de e…</t>
  </si>
  <si>
    <t>21/02/1832</t>
  </si>
  <si>
    <t>Gaceta de Madrid n.º 22</t>
  </si>
  <si>
    <t>…te el general Grabowslci por sus excelentes dispo y V. SS. «® 4 d* Octubre- último, manifestando que á pesar de estar manda siciones. Las tropas pontificias están acuarteladas. El cardenal Albani ha dimeido por el artículo bfi del Real decreto de 16 de Febrero de 1824 &gt; inserto en to la guardia cívica de la ciudad y de todo su término, y se han recogido to la Ral cédula de 12 de Mayo siguiente, y por Real orden de 2 de Mayo das ks armas. (M.) .de 1830…</t>
  </si>
  <si>
    <t>…* 2 se presentan desesperados. 25 de Enero: el 26 reunidas con las columnas austríacas que, á petición del . «En Rotherhite se han presentado 3 casos, á saber: en un carbonero, en cardenal Albani, habían avanzado desde Ferrara por Argenta y Lugo, ocupa un calafateador, y en un marinero sin deslino. ron á Castel-Bolognese, y al siguiente á San Nicoto; el 2«, 29 soldados ponti «Otros 3 en Limehouse, á saber: una muger d* mala vida, usa madre de ficios,…</t>
  </si>
  <si>
    <t>22/03/1832</t>
  </si>
  <si>
    <t>Gaceta de Madrid n.º 35</t>
  </si>
  <si>
    <t>…obitr- rencia rio siria de ejemplar «i perjüdique i la soberanía del Santo Padre. fea de la minería', el descubrimiento que ka Aecho de piedras litográfic*i en el ' Ef Emttiíü'SV: cardenal Albani, comisionado extraordinario en las cuatro término de la jurisdicción-de.la trilla de Moatefrio' ydtio llamado tipiada legaciprsáf¿ póblidó con feche 20 del actual el edicto siguiente: datas Palomas, provioctadejQiun^i'S. M. .teniendo en consideración qué »Cum…</t>
  </si>
  <si>
    <t>07/04/1832</t>
  </si>
  <si>
    <t>Gaceta de Madrid n.º 42</t>
  </si>
  <si>
    <t>…ión se encuentra en la sola ocupación, de Anoona. Por' doS. M. ha tcnidoi .bien declarar por punto general; 1.® que lo» empleado» una parte parecería, en vista de las jwochma* del cardenal Albani, de la .del; de Real nombramiento, anterior i.dicho Real decreto de 7.de Febrero do mismo general Cubieres. de la posición que habia lomado hasta abara el gabi1827 que hayan petado ó pasen i la clase de subalternot .de Real Hacienda es nete francés, de lo que…</t>
  </si>
  <si>
    <t>06/09/1832</t>
  </si>
  <si>
    <t>Gaceta de Madrid n.º 107</t>
  </si>
  <si>
    <t>…resó á Ancona el general Cubieres de vuelta de su viage á Si- ____Parece que nuestra deplorable revolución hatraido (ras de sí un genio de nisaglia, en donde comió con S. Erna, el cardenal Albani. El gobernador desorden, de destrucción y de muerte, que se ba establecido sobré Ja desgra del Monte-AI baño ha llegado también para instruir en calidad de juez el ciada Francia. En efecto, nunca se há visto mas .desórdenes, y ai los desafios proceso de los i…</t>
  </si>
  <si>
    <t>Alber</t>
  </si>
  <si>
    <t>20/11/1832</t>
  </si>
  <si>
    <t>Gaceta de Madrid n.º 142</t>
  </si>
  <si>
    <t>…. Asimismo teniendo presentes las recoS. Fernando, felicitando á V. M. por la suspirada salud del Rut nuestro Se■mendables circunstancias que concurren en el coronel de infantería D. Alber ñor y por la memorable amnistía que la piedad y ternura de V. M- acaban de to Felipe de Valdric.JVeciana y Vallgornera, marques de Torre-Mejía, ven conceder. La excelsa diestra del Todopoderoso, movida por las fervorosas sú- go en nombrarle oficial primero de…</t>
  </si>
  <si>
    <t>Alberlte, Pablo</t>
  </si>
  <si>
    <t>Pablo Alberlte</t>
  </si>
  <si>
    <t>…la maflana en la posada de dicho juez; en su consecuencia se cita i los siguientes, sus herederos ó legitimes representantes: Don fragatas estaba muy maltratado. Pedro Marta Cano, D. Pablo Alberlte, D. Víctor Aguila, los sefiores Cadorniga , Do Dios &amp;c.s A bordo del navio D. Juan vi anclado en el Tajo i 14 de lía Gertrudis Fernandez, Francisca Vicente, D. Josef Pioelro, Francisco López, JoOctubre de 1832—Juan Félix Pereíra de Campos, gefe de escuadra y…</t>
  </si>
  <si>
    <t>Alberto</t>
  </si>
  <si>
    <t>…los reglamentos vigentes Luis López Ballesteros. de policía y de rentas. (G. de E. dePrusia,') PARTE NO OFICIAL. fxusia. Berlín 25 Je Diciembre. NOTICIAS EXTRANGERA&amp;. Desde que el príncipe Alberto ha regresado de los I*áts¿S-B»jüs ,’jr; el prín cipe Guillermo de las provincias del Rhin, se nota mucha actrvhlád én la cor RUSIA. te. Suponen algunos que para la primavera próxima volverá él-principe Gúi.PettrsHvrgo 17 Je Diciembre. llermo i ser gobernador…</t>
  </si>
  <si>
    <t>…o en un barco de vapor desde Rotterdam á cido de que el bilí, será funesto á la nación. No te infiera de aquí que soy ene Bois-le-Duc El príncipe Federico de los Países-Bajos y el príncipe Alberto migo de una reforma moderada.” Confiesa luego S. G. que los ingleses tienen de Pruskj saldrán mañana de esta ciudad para el cuartel general del ejército. derecho de reunirse para tratar de asuntos políticos; pero vitupera el abuso que se hace de las juntas po…</t>
  </si>
  <si>
    <t>21/07/1832</t>
  </si>
  <si>
    <t>Gaceta de Madrid n.º 87</t>
  </si>
  <si>
    <t>…tc me» se han eomiderado notóá SS.' AA. RR. el- prfncipe'Federico de los Paites-Bajos y su esposa; el catistirofe poco que grande de dentro deberá•qúrcóbié' V*-precursórée&gt;-ds'ila príncipe Alberto dC'Pihttia y suespbsa; la duquesa de Dess^u y.la princesa de A _ tV A. a&gt; . m Va HA I «■ i. V . ' O __ A. ^ I .a . t «A A A A AMila». H - — u Aaa liegnita. Timbien-han llegado i Magdeburgo.el teniente generaI,TJküe, ayu-&gt; dante«té'eampo.del-R.eyvy el doctor W…</t>
  </si>
  <si>
    <t>…char sobre el Meuse, y á las 3 de la mañana ya estaban caminan Othon de Baviera para Rey del nuevo Estado griego. Tendré que pediros los do los lanceros de Bonn y los dragones del príncipe Alberto. El cuerpo del medios de salir garante, en unión con mis aliados, de un empréstito que es in ejército de Wessel se dirige hicia Venloo, y el 6.° cuerpo que se halla mas dispensable para la libertad del nuevo Estado, que debe su existencia á nues lejos llegará…</t>
  </si>
  <si>
    <t>Albuquerque</t>
  </si>
  <si>
    <t>…dicada posición de Souto Redondo, * En la misma ocasión se mandó salir dé la segunda línea el regimiento de y llevando los bagáges á retaguardia. milicias de Viseo, mandado por el coronel Albuquerque, por el flanco «lere‘ '•rtof&amp;d' due me ariúé con' Canavarro eh'Souto Redondo, me dijo aquel cho de la posición; extendiendo algunos pelotones de tiradores sostenidos por qúe'hábiendo hecho patrullar entre Grijo y Villanova el piquete sobre cu dicho regimiento…</t>
  </si>
  <si>
    <t>Alburquerque, Luis de Silva Mouzinho de</t>
  </si>
  <si>
    <t>Luis de Silva Mouzinho de Alburquerque</t>
  </si>
  <si>
    <t>…los ecos chos años. Secretaría de Estado de Negocios extranjeros 6 de Agosto de l832. de la música marcial del regimiento; aunque pronto se interrumpió la alegría -- hno. y Excmo. Sr. Luis de Silva Mouzinho de Alburquerque, ministro y con el aparecimiento de los dos elefantes pequeños, que sin duda acudían a secretario de Estado de Negocios de Marina. = Agustín Josef Freiré. =: Está socorrer á su madre. Por fortuna algunos fusilazos bastaron para hacer huir á' conforme.=Secreta…</t>
  </si>
  <si>
    <t>Alcalde, Joaquín Andrés y</t>
  </si>
  <si>
    <t>Joaquín Andrés y Alcalde</t>
  </si>
  <si>
    <t>13/03/1832</t>
  </si>
  <si>
    <t>Gaceta de Madrid n.º 31</t>
  </si>
  <si>
    <t>126</t>
  </si>
  <si>
    <t>…ario manual histórico, político, Atico y astronómico pira el presen Unos 53 fiómbresV'delos cuales lá mitad son'reclutas, ó mas bien conscriptas, te año de 183a, por el presbítero D. Joaquín Andrés y Alcalde. Contiene los cómpu alistado* y mantenidos en el servicio por la ley marcial; de consiguiente poca tos astronómicos del alio presente como los anuarios anteriores, la hora d que la, lú ea sale, se pone y culmina por el meridiano, y la de los oíros planetas en…</t>
  </si>
  <si>
    <t>Alcedo, P- Andrés</t>
  </si>
  <si>
    <t>P- Andrés Alcedo</t>
  </si>
  <si>
    <t>27/10/1832</t>
  </si>
  <si>
    <t>Gaceta de Madrid n.º 131</t>
  </si>
  <si>
    <t>…debemos aguardar confiados en su amor y En esgrima. Premio: Sr. D. Francisco Sánchez. desvelo; vuestro alcalde mayor, que siempre ha marchado por la senda de Ja En baile. Premio: Sr. P- Andrés Alcedo. lealtad, se dirige á vosotros, moradores de Priego, invitándoos i permanecer En la dase general de caligrafía. Primero: Lo* Sres P. Vicente Santa fieles i los excelsos Soberanos que nos rigen, y 4 su augusta Prole. S. M. (tos maría, P. Manuel Mendiola, marqu…</t>
  </si>
  <si>
    <t>Aldas, Juan Josef de</t>
  </si>
  <si>
    <t>Juan Josef de Aldas</t>
  </si>
  <si>
    <t>…do S. M. nombrar-pan el arccdianato L_ _..j-___ _______ÍVÍ^. í~j* fi!n* mus Ir* H- de cámara dignidad de la catedral de Pamplona, vacante por fallecimiento de D. Joaquín £acarro,4 D. Juan Josef de Aldas: para la dignidad de tesorero ---- ----- —¡ cmígrados yde lá «ierra'de España. _ de, U catedral de Málaga, vacante por muerte de D. Miguel.de. Armida y Ri bero, áD.' Andrea dé Aneya y Rivas: pera ia dignidad de chantre y una me- y la'prudencia restituirán la.…</t>
  </si>
  <si>
    <t>Alégre, Baltasar</t>
  </si>
  <si>
    <t>Baltasar Alégre</t>
  </si>
  <si>
    <t>29/12/1832</t>
  </si>
  <si>
    <t>Gaceta de Madrid n.º 159</t>
  </si>
  <si>
    <t>…Separaos del írimén-Á. (eil- , ra ja de Hornachos á D. rranctsco González Miranda: para la del Campo de • Jerara.) \ . ■ . * : • Criptaua á D. .Cjaudio Rmo : para la del Toboso ¿ D. Baltasar Alégre ¿Cée: Voett i la drmA«: No ró crimen! ' para la de Huecijá á D. Juan Calvache; y para la de Jor^iera á D. Diego Mr. dt Ckartrotust: No quiero ser molesto . luto qualareyolueion de Omy Ochoa. 1 Julio continúe con moderación; pero que desconorcs y no imite la d…</t>
  </si>
  <si>
    <t>Alejandro</t>
  </si>
  <si>
    <t>17/07/1832</t>
  </si>
  <si>
    <t>Gaceta de Madrid n.º 85</t>
  </si>
  <si>
    <t>351</t>
  </si>
  <si>
    <t>…la taberna de Glasou. A pesar de los mas grad Hoy acabamos de saber con dolor yc'oit indignación qoe esfe enfermo, que es úes esfuerzos dirigidos por el mismo Emperador, y por el duque Alejandro . precisamente Mr. Moreau de Moncholle, individuo de la escuela polytécni- de Wurtemberg, las llamas excitadas por un viento muy violento han redu c», ha muerto en el hospitzl de I* caridad, adonde se le trasladó cuando la cido á ceniza 200 casas, y no ha sid…</t>
  </si>
  <si>
    <t>Aléjasdrnide</t>
  </si>
  <si>
    <t>…Ortfga'; D.* Estfban Wlro; O* l*uw» l»orer»o de Mt . Deraoseáu en 1831. Levanta la cabeza repito, oh HaTley, pide-pres Albertos; D. Juan Bautista Mrlíet ; V. Maouél Mari* O/tiz ; D. Aléjasdrnide^ugp, tado* lo* instrumentos de nuestros astrónomos y confiesa que te engafiaste ,'qtíe valor de D* Apolinar do tgunran; Ooflá Micaela Gontale?'Alerto t .Jrtofixlquft Ognoa la acmejanta-del cometa del présente afio con los de 1712 y ISOÓMi bien y compañía; D&gt;…</t>
  </si>
  <si>
    <t>Alemán</t>
  </si>
  <si>
    <t>…ia, seguro de que.el tiempo sinceraré mi conducta,'como siem pre na sucedido, luego que la razón ha disipado la borrasca y díjádOse. ver con claridad. Por último, asi como para el'Sr. Alemán ha aparecido como sospe ' ANUNCIOS. choso ó perjudicial en este puerto el Sr. vicecónsul D- J osef Welsh , .asi por Manual te euriotiiaiet. Comprende esta segunda edición un explicación del las noticias- recibidas qilé se han ido comprobando paso, por paso, l…</t>
  </si>
  <si>
    <t>AlfaNÚMEKOS, Tomás</t>
  </si>
  <si>
    <t>Tomás AlfaNÚMEKOS</t>
  </si>
  <si>
    <t>26/05/1832</t>
  </si>
  <si>
    <t>Gaceta de Madrid n.º 63</t>
  </si>
  <si>
    <t>260</t>
  </si>
  <si>
    <t>…a moderna tn ti sorteo de ayer. siones, y practicar las virtudes! varios consejos espirituales útiles á las almas devo tas, y una novena si sagrado corasen de Jesús. Délo á tus el doctor D. Tomás AlfaNÚMEKOS. mBMIOa. ADXIXIST* ACIONES. geme; corregido y aumentado en esta 3.a éfiidon, ge hallará-en las librerías de Hur tado y de Brun, i • rs. en pasta regular, 1* en pasta fina, y 16 eq tafilete, —Manual camfleto y guia general de pasteleros, confiteros, licorista*…</t>
  </si>
  <si>
    <t>Alfieri</t>
  </si>
  <si>
    <t>…LdnJm 26 dt Junio. acostumbrada pompa, asistiendo á ella S. S. escoltado por su guardia noble. Pondot piblicot. Tres por 100 consolidados d* 83 4 8^. .A la entrada de la plaza el príncipe Alfieri, senador de Roma, con el trage Puede ser, según nuestro juicio, que el Austria, Rusta, Cetdefia y Es correspondiente á su dignidad, y acompañado de los magistrados romanos, se paña no hayan ajustado, como algunos suponen, tratado de alianza para in acercó al…</t>
  </si>
  <si>
    <t>Alfonso</t>
  </si>
  <si>
    <t>12/04/1832</t>
  </si>
  <si>
    <t>Gaceta de Madrid n.º 44</t>
  </si>
  <si>
    <t>PDF p. 5</t>
  </si>
  <si>
    <t>.t« j^Eiüdp^ bajo cuyo imperio había llegad? I» tucion i luccrse temida y XeónOr, Regente del reino, y tutora de su hijo el Sefior Rey D. Alfonso v, jespsjidécñ Olros iiempos en lospurupsmasrcmotps del globo. n quien nadie disputaba la sucesión á la corona, Príncipe jurado en Cortes por ■;.*' j^/lujtué*á» monárquica por esencia, echó de ver entonce» la .los tres Estados, Rey después del fallecimiento d…</t>
  </si>
  <si>
    <t>581</t>
  </si>
  <si>
    <t>…favoreció esta ceremonia , concurriendo para ello á particularmente en los sepulcros del conde D. Henrique , padre del Santo Rey ver pasar el Rey lina inmensa multitud de gentes. D. Alfonso 1, y de los venerables D. Lorenzo y D. Gonzalo Pereira, arzo Durante toda la mañana no se cesó de preguntar al telégrafo si habia no bispos que fueron de esta metrópoli. A la ida y al regreso de S. M. y AA. ticias de Holanda y Ptusia : estas han debido modifi…</t>
  </si>
  <si>
    <t>Alftnso</t>
  </si>
  <si>
    <t>…re del Sr Jovclteuee robre Jar roha hacho pan evitarle, nqaarianamt» deben ramltar dificultada muy gr*n- oreaeioeeos paíslitas.—Dlstr acian ti/Mrln-»/il« tobre les fas lides, por 'D. Alftnso dm.*&lt;/*r Llamas y Molina:! uo tomona 4.0 4 ta rt. rústica y 16 ea pasta —AI testal y sf teji das, novela, un toma en *i° 4 4 rs. rústica.— ti ooroaot Asmete: 00 4 f rs. en rústica-—Carras del Jlíist/O Keecio : 4 tomos , 4 *. yo rs. pasta.—Arderle* tp publicar…</t>
  </si>
  <si>
    <t>Alguarau, Apolinar</t>
  </si>
  <si>
    <t>Apolinar Alguarau</t>
  </si>
  <si>
    <t>…e afió y'loe si- nuel Sánchez del Aguila ; D. Andrés Rege dé S. Juan; D. Pedro Lamalgnere, por va guientet dt /5 en 7S años no es efoue tu reconociste y admitieron tus con- lor de D. Apolinar Alguarau ; p. Miguel Ortlz; D, Josef Esteban Alvares; D. Gabriel temporáneos , tino otro distintó He ios años 1772 y 1806 según lot cálculos de Aragoo; D, Jpsef Caballero, valor de D. G, G. Mazpult; Srr*v61var*z bljov pe- trilla; Síes* Atulrrc é D» Juan d&lt;* Ortfga'; D…</t>
  </si>
  <si>
    <t>Alicante, Ma de</t>
  </si>
  <si>
    <t>Ma de Alicante</t>
  </si>
  <si>
    <t>06/12/1832</t>
  </si>
  <si>
    <t>Gaceta de Madrid n.º 149</t>
  </si>
  <si>
    <t>…aqui los y en el honor del ejército. voto* da loe curas y clero de la parroquial de Santa María de vuestra ciudad «Hasta nueva orden se establece en Merxem el cuartel general del Sr. Ma de Alicante. A la consecución de éstos bienes tan importantes han dirigido riscal. . tus preces y plegarias continua*, y el Dios de las misericordias ha cumplido «Se previene al ejército qüe el Sr. coronel Caradóclc ha venido en cali tut deseos. Hacimicnto de gracias á e…</t>
  </si>
  <si>
    <t>Aliento, Julián</t>
  </si>
  <si>
    <t>Julián Aliento</t>
  </si>
  <si>
    <t>…ion dt tuce toe verdaderos y ejemplos eublimet, escrita por *1 célebre Mr. ArMM. Mounier y Roy hacen algunas reflexiones sobre lo dicho por Mr. nault, y corregida y adicionada por D. Julián Aliento, pasaran i recogar el tomo 4.* y último á la librería de Razóla. La suscripción se ha cerrado, y se halla toda la Dupin, y el último pregunta qué medio se podría adoptar para socorrer á los obra de venta en dicha librería a 40 rs. en rústica. Los libreros que…</t>
  </si>
  <si>
    <t>Alier, Josef Almirall y</t>
  </si>
  <si>
    <t>Josef Almirall y Alier</t>
  </si>
  <si>
    <t>02/10/1832</t>
  </si>
  <si>
    <t>Gaceta de Madrid n.º 119</t>
  </si>
  <si>
    <t>…ia admitirse, y con qué derechos, una droga, que en cantidad de tres AUSTRIA. libras y media había presentado al despacho con el nombre de ambarina ó Viena ~ Je Setiembre. ambretc D. Josef Almirall y Alier, se ha servido S- M. mandar que esta droga conocida con el nombre de abelmoso, adeude á su introducción un real Parece que el cólera va disminuyendo en Pesth. En dicha ciudad reina la y set» maravedís libra en bandera española, y dos reales en extrangera. may…</t>
  </si>
  <si>
    <t>Aliso, Victoriano Jiménez</t>
  </si>
  <si>
    <t>Victoriano Jiménez Aliso</t>
  </si>
  <si>
    <t>28/08/1832</t>
  </si>
  <si>
    <t>Gaceta de Madrid n.º 103</t>
  </si>
  <si>
    <t>…Países- Morilla' del Palanear y Campillo de Alto Buey á D. Pedro Josef Rovi.ru; Bajos, Prusia, Alemania y Francia son les países que han tenido relacione», para la de'Salamanca á D. Victoriano Jiménez Aliso; para el corregimiento mas activas con Inglaterra. de Logroño á D. Vicente Calvo, y para el de Puebla de banabria í D. Jcsef'. De Francia han. venido 1312 buques ingleses con 97,057 toneladas, 9450 Vázquez. hombres de tripulación; y 975 buques franceses y de…</t>
  </si>
  <si>
    <t>Allcaaie</t>
  </si>
  <si>
    <t>612</t>
  </si>
  <si>
    <t>…sa, fiscal «fe lo civil da la audiencia de Barcelona; para Amsterdan.ao. ■arls'sd-z. C4dlsú4«d. Sevilla Id. k.regencia de la Real audiencia de Cataluña; vacante por jubilación «fe Don Allcaaie 4 corta pla CaruAa * Id. Valeocla par 4 A IA . Grasada i Id. ZaragawétlM. Málaga par. Josef Víctor Olíate, i D. Josef María Manescéu, regente cesante; para el ■úrdeos,Hanburm,00.00. Birceloaato par i ApwwA.A i Descuvat* dt letra* corregimiento «fe Guipúzcoa 4…</t>
  </si>
  <si>
    <t>Alonso</t>
  </si>
  <si>
    <t>17/04/1832</t>
  </si>
  <si>
    <t>Gaceta de Madrid n.º 46</t>
  </si>
  <si>
    <t>192</t>
  </si>
  <si>
    <t>…das; mandó ejecutar peñe con mayor acierto el asunto que propone, O 1.a deberá-ser un elogio mediciones, y cálculos; observó cuál era la temperatura y cuálcsf las comodida del Rey D. Alonso y de Aragón y i de Ñipóles, discurso oratorio en que* des que una y otra línea ofrecían á los víageros, y reunidos exactísimos datos manifiesten las virtudes públicas jr priyadas de este Monarca, y su influjo en sobre estos particulares, lo sometió todo á un…</t>
  </si>
  <si>
    <t>Alsina, Cristóbal</t>
  </si>
  <si>
    <t>Cristóbal Alsina</t>
  </si>
  <si>
    <t>…la catedral de Sigíienza á D. Ambrosio Saez : parz la justicia de es» pretenaiot», pue* de lo contrario empleará el medio de una canongía penitenciaria de la catedral de Menorca á D. Cristóbal Alsina: «upar la ciudadeia. ..... . . para el beneficio de S. Blas de la metropolitana de Tarragona a D. Josef El general Chaasé contesta que no entregaré la ciudadeia hasta haber apu Abello; y para una canongía de Vilabeltran á D. Esteban Balite. rado loa medios de…</t>
  </si>
  <si>
    <t>Althbrp</t>
  </si>
  <si>
    <t>31/05/1832</t>
  </si>
  <si>
    <t>Gaceta de Madrid n.º 65</t>
  </si>
  <si>
    <t>766</t>
  </si>
  <si>
    <t>…ñeros han alegado para, separarse del ministerio, no son tan graves como cedente , y que solo se podría asegurar su aprobación creando algunos Pares. uieren juponcr; pua el' mismo lord Althbrp ha manifestado en, la.Gápnra Cuando se me pidió parecer sobre esta medida, declaré francamente que el po e los Comunes' que la variación que produce en las cláusulas del' bilí, votadas nerla en ejecución seria dar un golpe mortal á la consideración dé la Cáma…</t>
  </si>
  <si>
    <t>Althorp</t>
  </si>
  <si>
    <t>…hay duda se sofoque y acabe en la Grecia el espíritu de Sir Robcrt Vyvyan que debia el 2 por la noche hablar de los negocios de la división y de partido. Bélgica, ha preguntado al lord Althorp si había sido satisfactorio el resultado Las mismas cartas aseguran, Ja considerable .extensión que piensa darse á los de la conferencia celebrada en la noche precedente. El expresado lord ha res límites territoriales de la Grecia: Mr. Canning asi lo ha prome…</t>
  </si>
  <si>
    <t>28/02/1832</t>
  </si>
  <si>
    <t>Gaceta de Madrid n.º 25</t>
  </si>
  <si>
    <t>…almirante Scrtorius,. que manda la cxpdtcion v aanque ta le suministraran tin pérdida de tiempo los auxilios oportunos, se naval de D. Pedro, prteneee,todavía ,á la marina ingle»; lord Althorp con .&lt;la hkicran sin embergo'grandes quemaduras en la cabeza y ‘en el cuello ; pro testa qué no pede sattsúóér'al preopinante, con;la exactitud que apetece -S. A. ee Mili en -esre momento fuera dé pligro, y aunque le han ocasionado Mr. Robinson observa que ha…</t>
  </si>
  <si>
    <t>…L. tada por ambas partes. Aseguran que después de leído por tercera vez en la Cámara de los Comu NOTICIAS EXTRANGERAS. nes el bilí de reforma, será elevado á la dignidad de Par el lord Althorp; los ministros recurren á esta medida, porque estando el Lord perfectamente ins ITAUA. truido en todo lo relativo al til!, y teniendo unos modales muy seductores, po drá sostener en aquella Cámara la Opinión del ministerio. Parece que al lord Milán 3 de Marte…</t>
  </si>
  <si>
    <t>29/05/1832</t>
  </si>
  <si>
    <t>Gaceta de Madrid n.º 64</t>
  </si>
  <si>
    <t>…ia én el «hkádo de Mcdedepende del resultado de la conferencia de esta nochf en la Cámara de los lores. na, en donde se dispone para-emprender su viage para Rusia. Hay. también El lord Althorp permaneció muy poco tiempo en la corte de la Reina, des personas que aseguran que la augusta expatriada te dirigirá á Holy-Rood, aun de donde se volvió á Downing-Street, porque se dice no haber sido recibido que parece mas cierta la primera noticia. Nosotros,…</t>
  </si>
  <si>
    <t>767</t>
  </si>
  <si>
    <t>…censura la resolución que el conde Grey tomó después de propiamente dicha y diel país de Galles á 133,óSO libras esterlinas, ó una* aprobada la propuesta del lord Lyndhurst; y el lord Althorp le contesta en 3,951,250 franco*: lo» de Irlanda y Escocia no entran en este cálculo. pocas palabras. ------ 1.a Gaceta de Francia concluye un largo artículo,que publica sobre los , Mr. Baring: Es de apetecer que no se hable mas de los recursos que el últimos…</t>
  </si>
  <si>
    <t>…7 de la Cámara de los Comunes han sufrido los ministros que me separe del círculo del Rhin debe dejar de cumplirse Jo dispuesto en mi cierto contratiempo. En erecto, conociendo el lord Althorp ll dificultad que hay en llevar a efecto algunos artículos del bül de reforma, propuso remediar edicto de 28 de Junio. En consecuencia, y ademas de las facultades que me es tán concedidas, he conferido al comisario rigió, presidente de la Dieta, barón este in…</t>
  </si>
  <si>
    <t>ÁlthoTp</t>
  </si>
  <si>
    <t>…o pregunta si se puede saber algo.acerca de las negociaciones re dante de ios carabineros del Papa no ha'querido asistir á la comida que para lativas á Ja mudanza de ministerio, y lord ÁlthoTp contesta : « Ya he dicho celebrar los días del Rey de los franceses ha dado el general Cubieres el día que el lord Grey había pasado á ver á S. M- Aun no se ha verificado el arre J.° del que rige. El cardenal ‘Obispó de Anconi y las dignidades de su iglesia g…</t>
  </si>
  <si>
    <t>Alton, Rafael</t>
  </si>
  <si>
    <t>Rafael Alton</t>
  </si>
  <si>
    <t>21/08/1832</t>
  </si>
  <si>
    <t>Gaceta de Madrid n.º 100</t>
  </si>
  <si>
    <t>411</t>
  </si>
  <si>
    <t>…ron ■na alcaldía del crimen de la misma á D. Francisco Delgado y Ayala; para ceados del indio agitaban el remo en el inmenso lago, y su rápida canoa so la alcaldía mayor de.Yepesá D. Rafael Alton, y, para el corregimiento de deslizaba por las ondas, como el ave en las regiones aereas. Ponferrada á í&gt;. Ramón Sánchez lllloa. »&gt;¡ Ah! entonéis eras tú un paraíso de frondosidad, una tierra de senderos intransitados ,,á los cuales protegía como un antemural…</t>
  </si>
  <si>
    <t>Alvamientos, Francisco Andrés</t>
  </si>
  <si>
    <t>Francisco Andrés Alvamientos</t>
  </si>
  <si>
    <t>14/08/1832</t>
  </si>
  <si>
    <t>Gaceta de Madrid n.º 97</t>
  </si>
  <si>
    <t>…Señor recibió esta demostración de los senti Arias, Silvestre Lope2, Santos Perez, Manuel Vázquez, D. Ramón Várela, D. Josef Arias Losada, D. Josef Piñeiro y Camba, D. Juan López, D. Francisco Andrés Alvamientos del ayuntamiento de la villa de S. Juan de los Remedios con aquella rez, D. Manuel María Losada, D. Domingo de Arcos, D. Pedro López Ribera, y Don bondadosa amabilidad con que siempre oye los testimonios del amor y fideli Manuel Valcarcel Saavedra; para que e…</t>
  </si>
  <si>
    <t>Alvárado, Sáatlago de</t>
  </si>
  <si>
    <t>Sáatlago de Alvárado</t>
  </si>
  <si>
    <t>16/10/1832</t>
  </si>
  <si>
    <t>Gaceta de Madrid n.º 126</t>
  </si>
  <si>
    <t>…tetrica-friática, t ara Manual de escribanos principian cuando hr cite para algún ejercicio que ocurra en servicio de ella. Serán admi tes , procuradora y curíale» . reformada por D. Sáatlago de Alvárado y as la Pvúas tidas á firmar la Oposición, presentando ó remitiendo memorial con su fe de un tomo eo á.° Se .rende en la librería de Rakola á so rt. en paita.' ; ----- Metra ntvirlma,.tí librería de jueca,.abogados y escribanos; refundido y adi heulismo leg i…</t>
  </si>
  <si>
    <t>Alvarado, Santiago</t>
  </si>
  <si>
    <t>Santiago Alvarado</t>
  </si>
  <si>
    <t>Actuación administrativa o judicial</t>
  </si>
  <si>
    <t>13/10/1832</t>
  </si>
  <si>
    <t>Gaceta de Madrid n.º 125</t>
  </si>
  <si>
    <t>…o de introducirlos en los tribunales, que compuso el licenciado D. José de Covarrubias: cuarta edición, Conclusión del articulo sobre la enseñanza mutua. corregida y aumentada por D. Santiago Alvarado de la Peña, dos tomos ea 4.^, se vende en la librería de Razóla á 48 rs. rústica, En 1789 fundó la compañía inglesa una escuela para los hijos de los sol -----El Filósofo solitario, obra instructiva, curiosa y filosófica, compuesta por el dadas europeos, en E…</t>
  </si>
  <si>
    <t>Alvarez</t>
  </si>
  <si>
    <t>20/12/1832</t>
  </si>
  <si>
    <t>Gaceta de Madrid n.º 155</t>
  </si>
  <si>
    <t>…del de Amberes, porque hasta el fin de la presente legislación. Bravo es el general en gefe, y tendrá el fin de uno y de otro está previsto hace mucho tiempo. bajo sus órdenes al coronel Alvarez. Todas las disputas que puedan suscitarse El dia en que D. Miguel se apodere de Oporto concluirá su última expe entre las diversas partes del pais, serán juzgadas por comisarios nombrados riencia el espíritu revolucionario de propaganda , y sufrirá su última…</t>
  </si>
  <si>
    <t>Alvarez, Juan</t>
  </si>
  <si>
    <t>Juan Alvarez</t>
  </si>
  <si>
    <t>…cia cuanto se presenta en el horizonte, se ha opuesto también a que ____ De América sabemos entre otras cosas lo siguiente : se adelanten nuestros trabajos. «El general Bravo y el coronel Juan Alvarez, que znandan las fuerzas de A pesar de estarse oyendo actualmente el pavoroso estruendo de la arti ambos partidos en el Perú, han tenido una entrevista en la.ciudad de los Bra llería en dos puntos opuestos de la Europa, jamas han causado menos sensa vos , y s…</t>
  </si>
  <si>
    <t>Alvarsda’, Santiago de</t>
  </si>
  <si>
    <t>Santiago de Alvarsda’</t>
  </si>
  <si>
    <t>12/05/1832</t>
  </si>
  <si>
    <t>Gaceta de Madrid n.º 57</t>
  </si>
  <si>
    <t>236</t>
  </si>
  <si>
    <t>…castellano: se ha aüadido’ ít seténarlo que recibieron los prisioneros hechos en Tolome, las tropas del ministerio, tan- de dúlóres yel de Si Josef, ordenado y recopilad? todo por D. Santiago de Alvarsda’ feroces como sus defendidos, cometieron la atrocidad salvage de no dar cuar y de'la Pela,' y adornado1cúñ aolimlnas Boas grabadas por Vaxquez: un tomitoen tel , cebando su encono y su maldad con los infelices á quienes la suerte las 1 a. ° menor. Se vende en…</t>
  </si>
  <si>
    <t>Amalia, María</t>
  </si>
  <si>
    <t>María Amalia</t>
  </si>
  <si>
    <t>…sté principio tan celona la fragata siciliana la Reiría 'Marta Isabel, que conducía á la Señora justo: todo para el pueblo, ponen este otro: todo por el pueblo; carecen de Infanta Doña María Amalia, esposa del Señor Infante D. Sebastian. S. A. tacto y de ideas de gobierno; son casi todos valientes, y á menudo muy ma desembarcó á medio dia del siguiente; y entre las salvas de' la fortaleza y de teriales en sus gustos: sin embargo, son ideólogos, que dese…</t>
  </si>
  <si>
    <t>…o para Carlsruhe. El a5 del actual llegó á Ja una dél día al Real Sitio de ------S. E. el barón de Humbolt, consejero privado de S. M. el Rey de PruAranjuez la Serma. Sra. Infanta Doña María Amalia, esposa sia, que se hallaba en París, llegó ayer á esta ciudad. del Sermo. Sr. Infante D. Sebastian, en compañía de SS. MM. ------La Gaceta de Spira anuncia que la función constitucional que debiace y AA., que habían salido á su encuentro hasta Villatobas. le…</t>
  </si>
  <si>
    <t>05/06/1832</t>
  </si>
  <si>
    <t>Gaceta de Madrid n.º 67</t>
  </si>
  <si>
    <t>…Drama eo daco actos, traducido del Italiana: uu remito en 6.° Se vende eaésta corte en la librería de Razóla, y en Barcelona cala de Szugada y las'bódas dé la Serma. Sra. Infanta Doña María Amalia con' el Sere ri y compañía, á 3 rs. en rústica. nísimo Sr. Infante D. Sebastian. ; . ----- Doctrin* dé A comprobada por la escritura y tradición, Esta obra te ha extrac En la noche del siguiente dia dióel mismo Sr. enviado un baile, cuya me tado de uo manual…</t>
  </si>
  <si>
    <t>Amar, Félix Torres</t>
  </si>
  <si>
    <t>Félix Torres Amar</t>
  </si>
  <si>
    <t>…Taylor, dipu la tuscrlpteres d la a.1 edición de la Sta. Biblia en latín y attcllauo. tradu tado custodio de Bridewcll, y Hay, oficial de policía, encargado* ambo* da cida por el Sr. D. Félix Torres Amar, podrin acudir á la Imprenta de Burgo* * re coger el tomo t.° del Antiguo Testamenta, qué contiene los libros del Garrir, «I acompañar á Carrera: el mismo dia ag fue puerta la goleta fuera de barra poc Exodo, ti Ltviiúa, la* JVónru, al Dtatareaamia, Jataé, la…</t>
  </si>
  <si>
    <t>Amarita, León</t>
  </si>
  <si>
    <t>León Amarita</t>
  </si>
  <si>
    <t>06/10/1832</t>
  </si>
  <si>
    <t>Gaceta de Madrid n.º 121</t>
  </si>
  <si>
    <t>…, 4 18 id.: aceite, de 44 cripcioo. - —La, leyte ■de Ist ríete Heiiine dé B. ateneo el iái'10 ton la giren de Gregorio la4 48 rs. arroba; vino, de 14 4 18 id. fez, reimpresas por D. León Amarita, se veaderáo en adelante al mismo precio que Manciia—Manzanares. Trigo, de 34 4 40 rs. fanega: cebada, de. 14 4 eo la casa-imprenta del editor, de 360 rs. en papel y 400 en pasta; en la librería 16 id.: aceite, de 36 4 40 rs. arroba.: vino, de 5 á 10 id., seg…</t>
  </si>
  <si>
    <t>Amat</t>
  </si>
  <si>
    <t>08/05/1832</t>
  </si>
  <si>
    <t>Gaceta de Madrid n.º 55</t>
  </si>
  <si>
    <t>…stampas, grabadas por excelentes pro? ai teatro español entre ¡os de este género, llamado en el dia romancesco ó ro fesores, la nueva edición de ia Soaroio antis, traducida por el Sr. Amat, que ac tualmente se está publicando, acudirán á recoger ao correspondientes al nueve tes mántico. ¿Pero aaaso merecen iguales encomios en la parte moral! Oigame* tamento, día Imprenta y almacén de libros' que Ríe de -Fucntenebro, calle de Fuensobre este punt…</t>
  </si>
  <si>
    <t>…es al tomo t.° del antiguo Testamento de la averias tuvo el navio 6 muertos y 18 heridos; la fragata Princesa Real 13 edición que se está publicando de la Biblia, traducida por el Sr. Amat, se entregan en la imprenta y despacho de libros que fue de Fuen terebro, calle de Fuencarral, muertos y 25 heridos; la corbeta Cibeles 1 muerto y 5 heridos, y la corbeta núm. 6, cuarto bajo Interior. Precio de cada entrega 40 rs. Doña Isabel Marta solo un he…</t>
  </si>
  <si>
    <t>Amat, Félix</t>
  </si>
  <si>
    <t>Félix Amat</t>
  </si>
  <si>
    <t>…ada tu eehe tito te retiro, &lt; tjooüoiet rfi tado para hacer daros de todos tamaños; habiéndosele expedido por el supre piritnelee. Obra conque se preparé para - la muerte el limo. Sr. D. Félix Amat, ar mo tribunal de Hacienda la Real cédula de esta gracia, y el modelo y des zobispo de Pal mira fec., y que por encargo suyo pubtita D. Fella Torres Amat, dig cripción están depositados en el Real coraeryatorio de artes. nidad de Sacrista de fe catedral de B…</t>
  </si>
  <si>
    <t>Amat, Fella Torres</t>
  </si>
  <si>
    <t>Fella Torres Amat</t>
  </si>
  <si>
    <t>…é para - la muerte el limo. Sr. D. Félix Amat, ar mo tribunal de Hacienda la Real cédula de esta gracia, y el modelo y des zobispo de Pal mira fec., y que por encargo suyo pubtita D. Fella Torres Amat, dig cripción están depositados en el Real coraeryatorio de artes. nidad de Sacrista de fe catedral de Barcelona. Se aúade al lia el padre nuestro del ermicaBa,.d el. modo coo que 1* meditaba un piadoso solitario; y también la ele-ración del alma a. Jesacriat…</t>
  </si>
  <si>
    <t>Amat, Peltx Torres</t>
  </si>
  <si>
    <t>Peltx Torres Amat</t>
  </si>
  <si>
    <t>24/03/1832</t>
  </si>
  <si>
    <t>Gaceta de Madrid n.º 36</t>
  </si>
  <si>
    <t>…, ni era posible lo consiguiese, pues el prin cipio era erróneo, como la experiencia lo ha demostrado entonces y después, Cab'f «Irr-fr liáti# en latía y castellano, traducida por D. Peltx Torres Amat, se y siempre que ra intente salir de la ónica senda que demuestra la manera de gunda edición, eo que va colocado el texto ratioo al lado de la traducción para que sea mas fácil su cotejo. Constará de 6 tomos en cuarto espafiol, y para, mayor, co fomentar el…</t>
  </si>
  <si>
    <t>Amords, Bartolomé</t>
  </si>
  <si>
    <t>Bartolomé Amords</t>
  </si>
  <si>
    <t>23/10/1832</t>
  </si>
  <si>
    <t>Gaceta de Madrid n.º 129</t>
  </si>
  <si>
    <t>522</t>
  </si>
  <si>
    <t>…nle de dicbol.babllltados. ie lovita ai Excmo. Sr. y 'SébOréá tiempo que llenos de sobresalto é indignación porque.... hemos corrido .lodos D. Toribio de Montes, teniente general; D. Bartolomé Amords y D. Diego Oarcb, i interesar el ciclo, invocando unos la Virgen del Carmen, de los ,Dolores, mariscales dé campo, y IL Pc-drO Miyorga , D. Josef Velarde, D. Minael -Moxd.y. *1 de Atocha,,de S. Lorenzo; otros el protector délas Españas Santiago el ma marqués de-Liano, brigadt…</t>
  </si>
  <si>
    <t>Amorós</t>
  </si>
  <si>
    <t>…es. No pudiendo lograr que se le permitiese Ja entrada, la sala destinada á celebrarse la junta , y ocupando-el trono que estaba preparado porque no había medio de hacerse oir, el coronel Amorós mandó á la compa con la elegancia que correspondía, mandó S. M. que lodos se sentasen, é hizo ñía de;parilbineros.del 22 de .ligeros que entrase ¿tr lá ciudad, y licompañía señal con la campanilla de que te comenzase la junta. Entonces el secretario con una f…</t>
  </si>
  <si>
    <t>An, Francisco de Paula</t>
  </si>
  <si>
    <t>Francisco de Paula An</t>
  </si>
  <si>
    <t>04/08/1832</t>
  </si>
  <si>
    <t>Gaceta de Madrid n.º 93</t>
  </si>
  <si>
    <t>333</t>
  </si>
  <si>
    <t>…de de ayer llegaron á esta ciudad de regreso de la del tado de aquel desgraciado país. En efecto, á fines de Mayo las tropas de Co Puerto de Santa María los Sermos. Srcs. Infantes D. Francisco de Paula An loco! roni se habían1 dispersado, y andaban fugitivas por los campos, asolando tonio y su amada Esposa en el barco de vapor Hernán Cortés , alias el Curia cuanto encontraban. El gobierno provisional era desconocido y desobedecido rlo. Llegó con SS. A A. RR. e…</t>
  </si>
  <si>
    <t>Ana, Santa</t>
  </si>
  <si>
    <t>Santa Ana</t>
  </si>
  <si>
    <t>03/03/1832</t>
  </si>
  <si>
    <t>Gaceta de Madrid n.º 27</t>
  </si>
  <si>
    <t>108</t>
  </si>
  <si>
    <t>…__En una carta recibida últimamente de Véracruz, y dirigida 4 un comer coártela de la capitel sociedades compítalas de la persona mas rica y mas ciante de la city, se dice: que el general Santa Ana se habla apoderado de caritativa, con el digno y laudable objeto de proporcionar á la indigentes aquella ciudad, y de 3o0S) pesca fuertes que ha encontrado en la aduana: pa lodo género de auxilio y de socorro; y al mismo tiempo se ha propuato una rece que tod…</t>
  </si>
  <si>
    <t>Añade</t>
  </si>
  <si>
    <t>18/10/1832</t>
  </si>
  <si>
    <t>Gaceta de Madrid n.º 127</t>
  </si>
  <si>
    <t>…nfirmarle en aquella comandancia, rele rebatado 129 almas, y yo salgo garante de la exactitud de este cálculo. vándole del ministerio de Marine, pira el cuál nombro en propiedad á Don Añade el periodista, que en lat talles principales de la ciudad rara vez Francisco Javier Uiloa que lo sirve interinamente, y hago merced al referí** se ven polacos, pues solo se encuentran en ellas, rusos y judíos. Todo esto es do 0. Angel Labórde de, la gran cruz…</t>
  </si>
  <si>
    <t>Anaya</t>
  </si>
  <si>
    <t>…ándolo, lo estrechó y puso en tal conflicto, qaó nlstrirídoietj mientras ,^a|t él último sus piro,.cuanto» socorio» y auxilios ne Ssntsria pidió Parlamento, y en él convino con et general Anaya que se en cesitan, y sirviéndolo» en' las c©»é» mas asquerosas; y- después que han muerto, tregaría al dia siguiente con toda su división; no lo cumplió, sino que por el ellos rnisrnas lot'cónducco y 1ó»' dan sepultura. En ís, llega la época de sus contrario…</t>
  </si>
  <si>
    <t>Andrcssy</t>
  </si>
  <si>
    <t>488</t>
  </si>
  <si>
    <t>…de sabios de todos ¡os puntos de Europa, y principal per ella fue que tus legiones no te mancharon jamas con el crimen de la mente de Alemania, se dirigen actualmente á Viena. El conde Andrcssy (y traición, tan frecuente entonces entre las tropas paganas. no Andreosay), hermano de la princesa de Metternich, que se halla en Lon «Escuchemos lo que dice Tertuliano: «Se nos calumnia ante el Emperador, dres, y acerca del cual se han hecho tantas conjetur…</t>
  </si>
  <si>
    <t>Andrés</t>
  </si>
  <si>
    <t>…tivo si no pera retractarse, el menos de 1808 en Madrid, ha cabido en suerte con el primer extracto de la de este día á Doña Petra'Jacinta. Abollo, hija del teniente de infantería D. Andrés, para vacilar y detenerse los sostenedores de loa modernos principios políticos. El rayo habia herido á uno de los mas alto* y desprendidos sectarios de la doc muerto en el campo'del honor. trina moderna; y era imposible suponer que fuera tete daño el justo c…</t>
  </si>
  <si>
    <t>Andres</t>
  </si>
  <si>
    <t>…aso qua no loa pcnúttcM eledificio an laa pieaas sefiav sonas que lengua derecho A loe bienes qué han.quedada pbr fallerimleMo abfotestsladas para el efecto. - . - • . , í , to de D. Andres francisoo GU, cura rtuor que rué de les aMeas.de Reolld y Salobre, pira que en el término de 10 día* se presenten A deducirle por zi.d por. apoderado 7.° La casa deba ertar rodeada de una yatKada jr cuerdas de k altura de enté el eipresado corregidor y por U…</t>
  </si>
  <si>
    <t>Anrica</t>
  </si>
  <si>
    <t>29/03/1832</t>
  </si>
  <si>
    <t>Gaceta de Madrid n.º 38</t>
  </si>
  <si>
    <t>…iempo han atolido esa parte de la Amé para la de Puerto-Real 4 D. Luis Cuadrado Valdelomsr-. para la da HúrircalOhera á D. Juan Víctor Lorente; fiara el corregimiento de Víllená 4 D. Anrica septentrional. La violencia da los partido», el delirio revolucionario y el, tonio Rico y Gómez, y para al oe Molina de Angón 4 D. Juan Víctorespíritu ciego de venganza reinan actualmente en ella sin disimulo, y anuncian ■ ' •...- ■acontecimiento» funesros y…</t>
  </si>
  <si>
    <t>Ansa, Sebastiana</t>
  </si>
  <si>
    <t>Sebastiana Ansa</t>
  </si>
  <si>
    <t>…a Pia ‘Ramona Mendoza, de Bilbao; Clemente de Fourcadé; D. Miguel ■‘JOfáMa Mormeturey Temítai, novela .en dos .t omasa.°con una Umlnállaa cada une. $a Lavin, de Santiago de Chile; Doña Sebastiana Ansa y su hija Dolía Joaquina, veadé en esta corte en ta libraría de Razóla v y en -Barcelona en la de.saurl y coade S. Sebastian; D. Antonio María del Valle, de Madrid; D. FranciscóBlaay. palUa , i 3* rs. pasta. ‘Estos individuos entraron en II dé Mayo , y salier…</t>
  </si>
  <si>
    <t>Ansel</t>
  </si>
  <si>
    <t>22/11/1832</t>
  </si>
  <si>
    <t>Gaceta de Madrid n.º 143</t>
  </si>
  <si>
    <t>572</t>
  </si>
  <si>
    <t>…e-rir±tt32.=Virtn*«nn de Encim4 y Piedra. nura, y de decir a todos sus discípulos. *&gt;Hijos, vuestra aplicación yvuettro Enterado el Rey nuestroSefior del espediente, promovido por D. Ansel «estudio tendrán ya en adelante su. justa recompensa: vuestra felicidad y la de mo de Zafra, arrendaUriodelirentadeaguardiente deAlcali la Réál,Jcii «vuestras familias datará'dejaste dir venturoso .coi quedé /Reina mas amable reclamación de los perjuiciosrque…</t>
  </si>
  <si>
    <t>Anselmo, Antonio</t>
  </si>
  <si>
    <t>Antonio Anselmo</t>
  </si>
  <si>
    <t>…..........cooaolldadoa,.,.. Mendei; para una ración de la de Mondolledo ID. Juan Basante Cancio, y Deuda ocg. del g p. 100 para un bcnaficio.de la iglcua dé la villa de Tórnale* á D. Antonio Anselmo á Mi.................................. Cmallas. - Id. •ia'latem.................. Asimismo ha venido S.M. en nombrar para I* alcaldía mayor da Segorbe á Acdoae* del basca ct- 1 paAol............ D. Salvador da Reina Rodríguez, alcalde mayor casante, y para la…</t>
  </si>
  <si>
    <t>Anto, Juan</t>
  </si>
  <si>
    <t>Juan Anto</t>
  </si>
  <si>
    <t>01/05/1832</t>
  </si>
  <si>
    <t>Gaceta de Madrid n.º 52</t>
  </si>
  <si>
    <t>…atalla deunlas(omitoNavas,en enB.°defensamayor. delSe hallarámarquesá 6 rs. en rústica, en la librería de Ranz. -----Dirertación sobre el origen, nombre y población de Madrid, por D. Juan Anto ' 25,585........ 8000................................. Granada. nio Peltlcer. Aunque él nombre del autor po fuese suficiente, recomendación pare. 7jm........ 4000.................................... Cádiz. ■ Armar Idea de este escrito, lo serla seguramente la…</t>
  </si>
  <si>
    <t>Antonia</t>
  </si>
  <si>
    <t>01/09/1832</t>
  </si>
  <si>
    <t>Gaceta de Madrid n.º 105</t>
  </si>
  <si>
    <t>…n contra de esta' opinión, y fi guieron matar en el acto á uno de los ladrones, hiriendo á algunos otros, de nalmente proponiendo el verdadero método profiláctico y curativo ; por D. Antonia los cuales se encontró después otro muerto entre los montes vecinos. El escol Ortis de Traspella: Impresas de Real orden; Esta.obrita, que-forma un toéio en 87 la Martínez sostuvo largo rato la lucha después de muerto su compáfiero; y prolongado,'se veade en…</t>
  </si>
  <si>
    <t>10/11/1832</t>
  </si>
  <si>
    <t>Gaceta de Madrid n.º 137</t>
  </si>
  <si>
    <t>553</t>
  </si>
  <si>
    <t>…ticias mercantiles, artículos comuni rias medaUas de plátá'á'íós discípulos fnVs sdbrtádientcs de ias clases de pricados, y anuncios de toda» c'ascs, se dirigirán á la librería de Doña Antonia .meras letras, latinidad, lengua francesa, matemáticas, dibujo, y los cuatro Soja ¡ teniéndose entendido qu.: no se recibirán si no vienen francos «Je porte. rañids de filosofia-</t>
  </si>
  <si>
    <t>Antonio</t>
  </si>
  <si>
    <t>…inguida arden española de Cirios ni causa cerraron, y facilitar absorción de agua. Se hacia por medio del ácido D. Antonio Colombi, D. Angel de Santlbabez, D. Andrés Sagastfzabal, D. Antonio nítrico rebajado, y tenia ademas por objeto hacer insolubles al agua el lápiz y Martínez y Salcedo, D. Andrés Tacón, D. Agustín Caballero, D. Bernardo Cantero; la tinta, despojándolos del álcali que contienen. Se lavaba después para quitar D. Ventura Ferran,…</t>
  </si>
  <si>
    <t>…na para defender su. coronel de infantería que disfruto» su marido, y a tu hijo único, de menor buen sueldo. ,En esto se imita i los proleurios mas.da lo que se cree.Los jor edad, D. Antonio, si sobreviviCK áiM madre, la mitad de dicho sueldo por nalero* de león se sublevaron para: impedir que se alterase el precio ,de*ui: vía de pensión. jornala, y' algunos diputado*, hablan en la tribunal»» conservar sus antiguo* Asimismo tuvo á bien S. M. nomb…</t>
  </si>
  <si>
    <t>…distinguida orden española de Cirios lis Se hallan vacantes los destinos de administradores de Berlangá y .de Mon D. Francisco Terradellas, D. Luis Moreno y Huet, D. Pedro Gluzt, D. Antonio pillar-, teo, provincia de Extremadura, dotados con 33 rs. vn. anuales cada uno, cu tloez y Salcedo, D, Agustín Caballero, D. Bernardo Cantero, conde de Casa-Valencia, yas fianzas son del primero 178 rs., y del segundo 379 en metálico, debien D. Domingo Villa…</t>
  </si>
  <si>
    <t>…ibir el alfabeto un muchacho de otra clase mas adelantada, que sirve en esta de maestro, escribe con su de Aritmética per feincifios matemáticas y ejemflet claree y ttueiliot, por D. Antonio do en la arena, que estí prevenida al intento en una especie de atril, la letra de la lgiaia Serrano, maestro que fue de primera educación, de número de la Aeal A por ejemplo; todos los muchachos de la clase tienen obligación de copiar sociedadmerecidoeconómi…</t>
  </si>
  <si>
    <t>01/12/1832</t>
  </si>
  <si>
    <t>Gaceta de Madrid n.º 147</t>
  </si>
  <si>
    <t>…o Montero, i D. Manuel Anvaldo y Llama: para una capellanía da. reino ó pan continuar permaneciendo en pais extrangero. cimero y coro de la metropolitana de Granada,.por muerte de D. Antonio, En consecuencia, la legación imperial ruu tiene el honor de pravair 4 Zorrilla, i D. Antonio Josef Guerrero; para otra de la catedral de Almería, los súbditos del reino de Polonia que se hallan en Espada, que recibirá y re por acento de D. Toma, Flora, 4 D.…</t>
  </si>
  <si>
    <t>Antonio, Francisco de Paula</t>
  </si>
  <si>
    <t>Francisco de Paula Antonio</t>
  </si>
  <si>
    <t>…esta esclavitud va Antes de ayer se esperaba en esta capital á SS. AA, RR. los Sermos. acompañada de veracidad- Su genio es prosaico; pero este prosíismo ofrece la Sres. Infantes D. Francisco de Paula Antonio y su amada Esposa, con cuyo plau pitra verdad. Léase su obra maestra el Piloto, novela entendida por pocos, sible motivo formaron los cuerpos de la guarnición y los de voluntarios Rea cuyos héroes son el mar y un navio; obra admirable por su unidad y vigor, l…</t>
  </si>
  <si>
    <t>Antonio, Juan</t>
  </si>
  <si>
    <t>Juan Antonio</t>
  </si>
  <si>
    <t>10/01/1832</t>
  </si>
  <si>
    <t>Gaceta de Madrid n.º 4</t>
  </si>
  <si>
    <t>…de la Floresta, á las personas que laagan derecbo á los bienes varios de ellos: hechosquécúnstsn por haberlmpublicado lm pcriódicoi, por han quedado por Ja defliaclon de las gres. D. Juan Antonio, D. Gregorio, Dallolá causa formada de multas de esta ocurrencia, por las declaraciones dé loe Íuelaria Isabel, y Doña Josefa de sto. Domingo Ferez dé la Torre: á los de10. Juan Pa empleados que tuvieron parte en ella/ypor una carta del principal agente da bl…</t>
  </si>
  <si>
    <t>…es de Marzo saldrá de) puerto de Santander con desti dado rnayor amplitud. Jóven^ y'ahcianos, todos te custodian juntos; y como no para la Mabana el bergaütin éfpañql Dionisio, tu capitán D. Juan Antonio 2ubla ta ;rte faallt forrado y clayádó én cobre Ultimamente, y como construido para pano hay apelación délo que depone ,cl oficial dé. guardia, no «posible des éuete de New-York, reúne yndus las comodidades necesarias para tea pasageret: » cribir el mal trato…</t>
  </si>
  <si>
    <t>09/10/1832</t>
  </si>
  <si>
    <t>Gaceta de Madrid n.º 122</t>
  </si>
  <si>
    <t>…de los negocios de la secretaría de Guerra no sufre Excmo. Sr.: S. M. ha dormido toda la noche., sin que durante ella se le el menor retraso hasta la llegada del mariscal de campo D. Juan Antonio haya, obrarvado novedad alguna! Monet, he venido en nombrar para que lo desempeñe interinamente al bri Píos., guarde i V. E. muchos años. S. Ildefonso 5 de Octubre de 1832, gadier de marina D. Francisco Javier Uljoa. Tqndréislo entendido, y lo co i 1as ochó d…</t>
  </si>
  <si>
    <t>Antonio, Juao</t>
  </si>
  <si>
    <t>Juao Antonio</t>
  </si>
  <si>
    <t>…viena cuando Ir ———Enraya Or a* compendia de iarnÜaüvU ftetcral ti 'Keptñe,' escrito por&gt;rlicen acomoda, invoca contra (a política rusa eso» mismó» tratado* de Vitni. Si el ciado D. Juao Antonio de la Vega. abogado dé la Heal audiencia de Galicia.-Tahua 1.*, eo l.° prolongado. Se vende a ta rs. en rústica y sj en pasta en Madrid en la Rey de Holanda obra según cree Convenirle, las infernales invectivas del Ti librería de CUestá, y por mayor eú lá íúi…</t>
  </si>
  <si>
    <t>Antonio-, Juan</t>
  </si>
  <si>
    <t>Juan Antonio-</t>
  </si>
  <si>
    <t>…asen el mayor grado tfc'fMbtitímo, «speranriocoo ardor i im- Sefer conceder- privilegio exclmivó por $ años i D. Casimiro Domirguaz-y paciencia la'oráen de aUcar 4 los rebeldes. é D. Juan Antonio-«fe la Llana, vecino* de Sevilla, paré asegurar la propie En 18 del’ propia mes avisan de Pefiafiei: «Nuestras avanzadas estañé, dad de un proceder que han introducido del extranjero para elaborar mantecorta distancia de Oporto. En esta ciudad se haJUo los reb…</t>
  </si>
  <si>
    <t>Antonio.Monet, Juan</t>
  </si>
  <si>
    <t>Juan Antonio.Monet</t>
  </si>
  <si>
    <t>…mar ■ cretario del Despacho de la Guerra, y nombro para que lo sirva en propie- gura de su memoria, no se pueden debidamente explicar. Entre ellos no e» • dad-al mariscal de campo D. Juan Antonio.Monet, comandante ganara! .del el menor la ignorancia, que á manera de plaga se ha derramado por todas las campo de Gibraltar. Tendreislo entendido, y dispondréis lo correspondien clases del Estado tan prodigiosamente, que apenas se ha librado alguna de su te i «cu…</t>
  </si>
  <si>
    <t>Antonll</t>
  </si>
  <si>
    <t>04/12/1832</t>
  </si>
  <si>
    <t>Gaceta de Madrid n.º 148</t>
  </si>
  <si>
    <t>PDF p. 8</t>
  </si>
  <si>
    <t>…cnccgnigicnis medica. Sevilla—(En la ciudad.) Trigo, de 28 4 4$ rs. la fanega, según su ca mtntoenm eimpiieioeum epicruie anaiytieo, juctore P., Swrdlaqr. Adi Cío prima hispa na , cura D. Antonll * Vallejo, medicina ac chlrurgláé professorls. Accedí ( trac ta lidad: cebada, de 13 4 18 id.: aceite, de 26 4 33 rs. arroba. tú* de aqtliá mineralibu*' frlgldls et thermalibu* qu¡e in Híspanla reperiurtur: dos . Han entrado en este puerto en todo el mes ante…</t>
  </si>
  <si>
    <t>ANUNCIOS, Ge</t>
  </si>
  <si>
    <t>Ge ANUNCIOS</t>
  </si>
  <si>
    <t>…or de la *»»• laatlago | á |«L ehancillería «fe Valladolid; pan la fiscalía de la Real sala de alcalde* de cara y corta, vacante por fallecimiento de .D. Vicente Delgado Sedeño, 4 D. Ge ANUNCIOS. rónimo Manuel Caballero, alcalde de corte del consejo de Navarra, y para tac sescrfpteres al Meetaaarta acetrina nlwml pasarán i la llbrerta da Rá arta plaza que'musita vacante i D. Demetrio Ortiz, oidor cesante «fe Extre sela * recager «1 cuaderaa a.° X, to…</t>
  </si>
  <si>
    <t>Aotqpla</t>
  </si>
  <si>
    <t>…na* qno leanlmente D. lgnecfo rtpotnaotea Ftroaadeat Aun, d D. Msoud Fraacls*o Fraac*, B. Mito « cumplido*, y manda trabajar con actividad ati la* fábricas da irmat, porque ‘ Gara D. Aotqpla piselon, n.Nra*ad -Ricoi D. juai “ la reserva de artillería está todavía incompleta. El nuevo empréstito que el go D. T£* Bernadd ,D. loó» túbért , D. fUdrá Boiidlí bierno acaba de hacer le proporción* lo* medio» necesarios pera sostener-tM»- Bdblevé é Mjds,…</t>
  </si>
  <si>
    <t>Apleábury</t>
  </si>
  <si>
    <t>…H. , de la conducta del lord Grey; y repite que no puede asegurar cual será la su ya ínterin no se conteste i sus preguntas. ' • Son admitidos con xl ceremonial de .costumbre el -.lord Apleábury y el Del mismo dictamen es .el conde Carnavon, que se lamenta de que no se iftuevo obispo de WereEord. En seguida -se presentan muchas expósiciÓBéS en' haya permitido que la Cámara siga discutiendo el bUlnn comisión general; y .pro y en contra del -MU,de refo…</t>
  </si>
  <si>
    <t>Ar-, Henrique</t>
  </si>
  <si>
    <t>Henrique Ar-</t>
  </si>
  <si>
    <t>19/05/1832</t>
  </si>
  <si>
    <t>Gaceta de Madrid n.º 60</t>
  </si>
  <si>
    <t>…del afio prózimo pasado y 26 de Mar dotación el de 68 rs. aouales pagados en dos plazos .por. la justicia, y upa libra de zo último, ae ha servido el Rey nuestro Sefior conceder i D. Henrique Ar- carne diaria; su población es de pyo vecino*, y los pretendiente* deben iir médi náult Minardiere, abogado, natural de Francia, privilegio exclusivo por 5 cos-cirujano*, P*r cuya última Acuitad ae igualará con toa vednos. Se adthifen me- moríale* por termino…</t>
  </si>
  <si>
    <t>Araujo</t>
  </si>
  <si>
    <t>…e lanceros. Los rebclda se valieron de unos paisanos para pegar fuego chara. S. A. ha presenciado todos loa trabajos, desempeñando con zelo loa i alguna barracas de la brigada del brigadier Araujo, único mal que háii hecho. dtbera anejo* al encargo temporal que te le ha confiado, y S. A. ha tolici- Son la siete de la noche, y acabo de llegar del campo: luego qué reciba »do con instancia. loa detalles de ata ocurrencia, formaré una relación circunstanci…</t>
  </si>
  <si>
    <t>Arbiol, Vicente</t>
  </si>
  <si>
    <t>Vicente Arbiol</t>
  </si>
  <si>
    <t>…, lijándolas con En segunda clase, premios primeros de medallas de oro de una onza; profusión en los sitios mas públicos.... A pesar de los esfuerzos de un ejército en la pintura, D. Vicente Arbiol, natural de Madrid, de 20 años; en la es de 459 hombres que ocupa aquellas provincias, la acción del gobierno es casi cultura , D. Joaquín Cubas, natural de Madrid, de 25 años; en la arquitectu nula; ¡por qué? porque según parece hay .empeño, allí como en otr…</t>
  </si>
  <si>
    <t>Arcos, Domingo de</t>
  </si>
  <si>
    <t>Domingo de Arcos</t>
  </si>
  <si>
    <t>…s Losada, D. Josef Piñeiro y Camba, D. Juan López, D. Francisco Andrés Alvamientos del ayuntamiento de la villa de S. Juan de los Remedios con aquella rez, D. Manuel María Losada, D. Domingo de Arcos, D. Pedro López Ribera, y Don bondadosa amabilidad con que siempre oye los testimonios del amor y fideli Manuel Valcarcel Saavedra; para que en el término perentorio de 20 días compa dad de sus pueblos. rezcan por si ó por medio de apoderado á exponer ante el…</t>
  </si>
  <si>
    <t>Arechaga, Joaquín del Corral y</t>
  </si>
  <si>
    <t>Joaquín del Corral y Arechaga</t>
  </si>
  <si>
    <t>04/02/1832</t>
  </si>
  <si>
    <t>Gaceta de Madrid n.º 15</t>
  </si>
  <si>
    <t>…de 30 dias. ----- Se cita por término de 30 dias perentorios á los que se crean con derecho á los Cuenca. Trigo, de 36 á 38 rs. fanega: cebada, de 8 á 10 id.: aceite, de bienes de D. Joaquín del Corral y Arechaga , médico titular que fue de Ajalvir, par 4* á 50 rs. arroba: vino, á 16 rs. id. tida de Alcalá de Henares, en cuya villa ha muerto abintestato, para que por sld Huete. Trigo, de 28 á 30 rs. fanega: cebada, de 12 é 13 id.: ccnteho, por apoderado comparezcan en…</t>
  </si>
  <si>
    <t>Arévalo, Josef Villanueva y</t>
  </si>
  <si>
    <t>Josef Villanueva y Arévalo</t>
  </si>
  <si>
    <t>30/10/1832</t>
  </si>
  <si>
    <t>Gaceta de Madrid n.º 132</t>
  </si>
  <si>
    <t>…es, pudiendo entonces y solo soberanas, resoluciones: asimismo, nombro para ministros del propio Consejo ,entonces;pronunciar coa mas entusiasmo nacional que cuando el senado húni D. Josef Villanueva y Arévalo, oidor decano de la'audiencia de Sevilla; á faro exclamó: »muramos por nuestro Rey MaríaTeresa:” Viva nuestro Ret D. Andrés Subiza, decano de la chanci Hería de Granada; á D. JosefAyuso laría Isabel Luisa. Tal hubiera sido el destino irrevocable de la afligid…</t>
  </si>
  <si>
    <t>AreVlano, V. Rodríguez de</t>
  </si>
  <si>
    <t>V. Rodríguez de AreVlano</t>
  </si>
  <si>
    <t>05/05/1832</t>
  </si>
  <si>
    <t>Gaceta de Madrid n.º 54</t>
  </si>
  <si>
    <t>…del j.° y de la y.a pareciese menos imponente y patético, ya porque no se aviniese bien con la ;-----Tardes de la Granja i lee leeeienee tal Patea, traducción Ubre del francés por D. V. Rodríguez de AreVlano, 5.a y nueva edición mejoreda en carácter de letra forma, los medios y la intención de su teatro, lo cierto es que abandonaron papel é impresión; 4 tomos en l.° regular, con 3* estampas finas, á jors. en papel este sistema. 'Los modernos apoderándose de él, h…</t>
  </si>
  <si>
    <t>Argaiz, Pedro Alcántara</t>
  </si>
  <si>
    <t>Pedro Alcántara Argaiz</t>
  </si>
  <si>
    <t>07/06/1832</t>
  </si>
  <si>
    <t>Gaceta de Madrid n.º 68</t>
  </si>
  <si>
    <t>…e 15 de Abril último se ha servido el Rev nuestro Se mes , siendo preciso para restablecer el orden que el corregidor requiriese el ñor conceder privilegio exclusivo por 10 años á D. Pedro Alcántara Argaiz, auxilio de varias compañías de Infantería de linea.” vecino de esta corte, para asegurar la propiedad de un proceder que ha des »*Eo el distrito de Azoller-le-Voulgis,hubo el dia 14 algunos desórde cubierto en la manera de dirigir la fermentación de los most…</t>
  </si>
  <si>
    <t>Argando, Fraacíseo Gosualcz</t>
  </si>
  <si>
    <t>Fraacíseo Gosualcz Argando</t>
  </si>
  <si>
    <t>…Joa mera emefianza-, MM; Salverte, Laurcncey Taillsndier declaran uuq te unen i 1* propuesta da Mr. Eacbcistriaux: la Cámara la toma en consideración, y quín'Castcll, en relevo de D. Fraacíseo Gosualcz Argando&amp;a. levanta la sesión. nmcAL' anua BB cometo.—Cotinaeion de lt&amp; dlat irte de la tarde. Lttboa 20 dt Diciembre.- ...... ,: sneiw inuiro Al WWlfa .egad.ídvel. Adod. dTOal. . Matrirarisae#; Escriben da Vallong® con fecha del 9yt 10 del comiente, qué nuestras ' lá…</t>
  </si>
  <si>
    <t>Argenson, Alejo</t>
  </si>
  <si>
    <t>Alejo Argenson</t>
  </si>
  <si>
    <t>…Noraagaray, teniente corregidor de esta vilta, se les estragos que ha hecho nuestro fuego al enemigo, porque al amanecer ya se ha selialado para junta de acreedores al concurso de D. Alejo Argenson el dia 38 del hallaba muy lejos de nosotros; mas con todo observé que el velamen de las corriente mes de Octubre 1 las 9 de la maflana en la posada de dicho juez; en su consecuencia se cita i los siguientes, sus herederos ó legitimes representantes: Don fraga…</t>
  </si>
  <si>
    <t>Arias, Nicolás</t>
  </si>
  <si>
    <t>Nicolás Arias</t>
  </si>
  <si>
    <t>…a fd- Ciencias. Esta obra, traducida con mucha exactitud al castellncs de 104,' y dlt'ma nciimente. Con efecto, la defensa de- las líneas impide que se separe de ellas edición por D. Nicolás Arias, te halla adoptada para las cátedras del Real conserva torio de Artes , porque en poco volumen contiene todo lo mas selecto dé la física, «ningún cuerpo considerable, en vista de que en el hospital de esta ciudad explicado con claridad y precisión, sin fatiga…</t>
  </si>
  <si>
    <t>Ariza, Prancisco</t>
  </si>
  <si>
    <t>Prancisco Ariza</t>
  </si>
  <si>
    <t>…León, de la misma''vecindad; D. Jósef de Tienda virtudes v el herotSmo-Xeboéspitleron pam démostnir las sdtibM^sulentos'sobre f-Arria, db'idíiD;'IJ&gt;.Antonio Cabezas. de Córdoba ¡ D. Prancisco Ariza, que.éstúría de Cabterl»,iundadat.ely énclcu.Madridla,raaonyeo la de_CyU^ta,,i#.ri.la verdad^ fe beUaré*q,V4enqiaen rúttigu r en.la libre Vecino de Buena ; D.Francisco Fernandez' Car lacero, vecino de Alhéndin; ■■. •Colección ia algunas ríalas i frl/nialos de…</t>
  </si>
  <si>
    <t>Arnaud</t>
  </si>
  <si>
    <t>25/12/1832</t>
  </si>
  <si>
    <t>Gaceta de Madrid n.º 157</t>
  </si>
  <si>
    <t>…sol dados hemos túmi do, y que tas operaciones del sitio proseguirán con la ma INCLATtmXA. yor actividad hasta concluirlas. , UnJret 14 de Diciembre. El general Georges elogia a! coronel Arnaud, y 1 Roselli, comandanta FonJte público!. Tres por lUu consolidados 84* de batallón del 65, que con la tropa de su mando entraron en la luneta; ai coronel de estado, mayor Auvtav que estaba de trinchera; á Deidier, gefe de La* elecciones se han comenzado ya e…</t>
  </si>
  <si>
    <t>Arriaza</t>
  </si>
  <si>
    <t>26/07/1832</t>
  </si>
  <si>
    <t>Gaceta de Madrid n.º 89</t>
  </si>
  <si>
    <t>…n se Señora, por el cuadro de D. Josef de Msdrazo, pintor de Cámara, á que acom observan esta prenda junto con la corrección de! dibujo. De sus .paisa se paña uní bello soneto del Sr. Arriaza. De las 64 propias de la colección, per presentan dos, y todos lo*que hizo son generalmente muy celebrados por ut tenecen la tercera parte á la escuela española, otra igual á la escuela flamenca, ingenio en producir grande efecto con pocas y bien entendida lí…</t>
  </si>
  <si>
    <t>Arriaza, Juan Bautista</t>
  </si>
  <si>
    <t>Juan Bautista Arriaza</t>
  </si>
  <si>
    <t>…iménez, bibliotecario del Serenísimo Señor Infante D. Cárlos; y en obligaciones i que se han constituido los ministros al tomar posesión de sus seguida el académico de igual clase D. Juan Bautista Arriaza, mayordomo de "empleos ; ruega á la Cámara no se inquiete por lo que algunos diputados aca- semana, pronunció de memoria y con admirable facundia, diferentes armo , bao “dé manifestar, é invita á los que hallen algo que vituperar en Ja conducta niosos versos,…</t>
  </si>
  <si>
    <t>Arrigoni, Carlos</t>
  </si>
  <si>
    <t>Carlos Arrigoni</t>
  </si>
  <si>
    <t>10/03/1832</t>
  </si>
  <si>
    <t>Gaceta de Madrid n.º 30</t>
  </si>
  <si>
    <t>120</t>
  </si>
  <si>
    <t>…caso de necesidad. (C.) Dado en Ravcna en ei palacio del gobierno el 7 de Febrero de 1832.= ____ Se asegura que el resto de la expedición ae ha dirigido i Ancona, donde Firmado=El conde Carlos Arrigoni. (Diaria dt Roma.) se supon» que habrá ya entrado. ¡ . Bolonia 19 dt Fetrtro. • - • Rúan 2Mr Fetrtro.'. Con.la fuga de los sugetos que después de tantas bravatas y después de ha Parece que se toman disposiciones para formar un cordon sanitario por to ber trab…</t>
  </si>
  <si>
    <t>Artículo, Juan</t>
  </si>
  <si>
    <t>Juan Artículo</t>
  </si>
  <si>
    <t>05/07/1832</t>
  </si>
  <si>
    <t>Gaceta de Madrid n.º 80</t>
  </si>
  <si>
    <t>…io de los aeree* garra habia conducido cqn permiso del'capitán general, f un destacamento dores ski estaslo: decreta : de! fegíniiénto caballeríade línea del Infante at inando del teniente D. Juan Artículo 1.° Se suspende la comisión ski crédito público existente en esta lopez Cerezo; el limo. Sr..obispo, vestido de pontifical, bendijo.la primera capital, creada por la ley de 22 de Mayo sk 1826. piedra depeto sk 2712 quintiles, que suspendida al efecto. Cayó en…</t>
  </si>
  <si>
    <t>Artois</t>
  </si>
  <si>
    <t>27/12/1832</t>
  </si>
  <si>
    <t>Gaceta de Madrid n.º 158</t>
  </si>
  <si>
    <t>…sitiaron los ingleses y los sajones. Carnot la defendió, 7 general Haxo no tenia certeza de que todavía se pudiera dar el asalto conforme después de haber ajustado una tregua, el conde Artois se la entregó al general á sus últimas órdenes , cuando el teniente coronel Vaillant, acompañado del ingles Graham. Los sucesos relativos á esta ciudad desde esta ¿poca son dema ingeniero- Negrier, se atrevió á pasar el puente,y 'logró asi llegar á la brecha.…</t>
  </si>
  <si>
    <t>Arurate</t>
  </si>
  <si>
    <t>…sta se halla dominada y El general Santana , después do haber derrotado por su parte completamen enfilada por todas partes por la ciudadela, de modo que será mas dificil man te al general Arurate en S. Agustin de Palmar , se habia apoderado de Pue tenerse en ella que construir un fuerte nuevo contra la ciudadela. En cuanto i bla, población considerableá 5t&gt; leguas de Méjico. iot incendio* que se pueden manifestar en lo interior de la plaza por las bom…</t>
  </si>
  <si>
    <t>Asentía, Francisco</t>
  </si>
  <si>
    <t>Francisco Asentía</t>
  </si>
  <si>
    <t>…Manuel de Bsquivel, marques de Legarda; D. Pedro Jacinto de Alava; Don sidad dé'anticipar cantidad alguna. ................ Miguel hamos de Zumalave; D. Marcos Josef de gandoval; D. Francisco Asentía de —OlUCgec 0* ¿«ata Catalina de Sena, traducidos de los que en totcann publicó á Oaalie; D. Pedro Matías de tafuenre; I&gt;. Josef Roque de Gamiz; O. Francisco da principios del siglo pasado «[.caballero Gerónimo de GIglé, aumentados con el tra Meodiola; D. Jua…</t>
  </si>
  <si>
    <t>Asistente</t>
  </si>
  <si>
    <t>…nio y su amada Esposa en el barco de vapor Hernán Cortés , alias el Curia cuanto encontraban. El gobierno provisional era desconocido y desobedecido rlo. Llegó con SS. A A. RR. el señor Asistente, que les ha seguido en su viapor la mayor parte de los gefes desde que se marchó Agustín Capo de Istria. ge, y entraron en el palacio acompañados del señor Capitán general y varios ——Las cartas de Constantinópla con fecha del 10 de Junio próximo pasa otros pe…</t>
  </si>
  <si>
    <t>Asta, Esteban de</t>
  </si>
  <si>
    <t>Esteban de Asta</t>
  </si>
  <si>
    <t>…ruendo del cañón, no de la mis da Corte conforme á lo que me habéis propuesto, exonerando mis con tiernos cantos y bendiciones: mil y mil veces á tu carro de rosas da este cago al ministro D. Esteban de Asta. Tendíanlo entendido, y dispon precederá la dulce memoria de que boy esta gran Metrópoli vió entrar la dréis lo necesario á w cumplimiento. En Palacio i a i de Diciembre de iSjt^ angelical Cristina , que con su sonrisa de amor disipó la densa niebla que Al pr…</t>
  </si>
  <si>
    <t>Astiz, Joaquín de</t>
  </si>
  <si>
    <t>Joaquín de Astiz</t>
  </si>
  <si>
    <t>11/08/1832</t>
  </si>
  <si>
    <t>Gaceta de Madrid n.º 96</t>
  </si>
  <si>
    <t>…ue desean el bien ■ • Teniendo en consideración el Ruy nuestro Señor la* méritos y servicio* ¡eneral, y un pueblo que tanto se ha distinguido por su fidelidad jr su juicio del Dr. D. Joaquín de Astiz , del Consejo de S. M., su auditor honorario do fí.legarían,í ponerse acordes sobre lo que exigían las necesidades presentes. Pero la Rota, y administrador del Real colegio de Loreto, se ha dignado conce al contrario, cuando se ha visto cómo las pasión» se ha…</t>
  </si>
  <si>
    <t>Asts</t>
  </si>
  <si>
    <t>19/07/1832</t>
  </si>
  <si>
    <t>Gaceta de Madrid n.º 86</t>
  </si>
  <si>
    <t>…apilb de diehá'7*^' —_pdr proéideMMdri Interdratede^i provfsela da Jete* de le frontera’ se elld1 ¡nerableprdenorercm»de la Ciudéd'de’Cóimbra. I os gatos de1 c»'a función■'*&gt;' rát coronel D. Asts«i« Dta* Cfoiad*, «rtual posecdordel condado dé U Mnrqulna , ao esposa nota Maris do rásMerradeadplAlcaiaf Hat Durau, pete M«la dél ^men han costeado 'por araxios'lMkmaMp «k té orden para no detraer lo» fondo* db1 Craudo y Alcaiar, hija de ambo*y.á^as demás pe…</t>
  </si>
  <si>
    <t>Asunción, María</t>
  </si>
  <si>
    <t>María Asunción</t>
  </si>
  <si>
    <t>03/11/1832</t>
  </si>
  <si>
    <t>Gaceta de Madrid n.º 134</t>
  </si>
  <si>
    <t>…te .de fisica. e! laboratorio químico y otros establecimientos, piolas. En la Gaceta núm. 1:9cíe 33 del pasado v anuncio último, donde dice que mientras que la Serma. Sra. Inianta Doña María Asunción fue á ver la fuente t-l témate (de conducción de minerales) tt verificará im esta catte, y c« 1a referida de Jas Lágrimas. superintendencia, entiéndase que solo se verificará allí, y no en esta corte. El 23 volvieron S- M. y AA. al monasterio de Sta. Cruz par…</t>
  </si>
  <si>
    <t>Atanasio</t>
  </si>
  <si>
    <t>…cz.Campomanes, á .D. Francisco, Javier Pedro Revtlla, cura párroco de Bernuy de Zapardlet; la hermana de este, la hija da Vázquez: para otra de la de Búrgos, vacante por muerte de D. Atanasio Do la misma; Nicolás y JbsefRevilla, herauans del D. Pedro; Miguel Alvares Alfonso, mínguez, á D. Jóséf Agustín Parra: para una canongía subdiaconil "de Huesca, vcctno.de Páramo del Sil : «usebio Zancajo y su muger: Jacinto Gomales y Gabriel vicante por promoció…</t>
  </si>
  <si>
    <t>15/05/1832</t>
  </si>
  <si>
    <t>Gaceta de Madrid n.º 58</t>
  </si>
  <si>
    <t>…iónLa obra constaráen Madridde 14enólatijlibreríascuaderno*,de tiempo del año. Cuesta y en la de Sanz á 7 rs.; y en la* provincia* eo los parage* designados en «l Sotan de Cabras. D. Atanasio llcrrainz, en Cuenca: desde 15 de. Junip prospecto i 9 rs. : adviniéndose que aunque por el pronto no hubiese ejemplares de á 15 de Setiembre. los cuadernos i.° y a.° estarán muy luego disponibles, y lo mismo el cuaderno, t*. También se venden sueltos en Madr…</t>
  </si>
  <si>
    <t>Atañían</t>
  </si>
  <si>
    <t>…entos de conveniencia pública en que estriba. Bien neral en cuartel, en él que terminó.sus dias, sellándolos con una conducta consideraba que.mq había de atraer la indignación del Sr. Atañían,' la que ñ\e ejemplar, y principalmente con un* caridad para con los verdaderos pobres es muy insignificante; asi, como ltr son todos sus ardides y ias producciones de que ciertamente debe de servir de modelo á cuantos le trataron y pudieron áús'venales escri…</t>
  </si>
  <si>
    <t>Atayde, Manrique</t>
  </si>
  <si>
    <t>Manrique Atayde</t>
  </si>
  <si>
    <t>…mer trabajo de Mr. Esquirol. ANUNCIOS "&gt; ESPAÑA. El Tesan it las n¡tae, obra útil, para »u cristiana y civil educación: publícala,' traducida al castellano, corregida y aumentada; D. Manrique Atayde. Es un resumen Madrid 1$ Je Octubre. de los principios de l* moral cristiana y de la clvjlldzd proporcionado á It capaci En la Ral Capilla de palacio del Rav nuestro Se flor se halla vacaste h dad de los nidos: un tumo en *.° Se bailará ya la librería de Hurt…</t>
  </si>
  <si>
    <t>Athalin</t>
  </si>
  <si>
    <t>524</t>
  </si>
  <si>
    <t>…') do S. M. á la dignidad de pares de Francia á las personas siguientes: MM. ____ En Edimburgo te ha celebrado una junta en honor de sir Walter Scott, Allent, consejero de Estado: barón Athalin , mariscal de campo, cx-diputapresidida por el lord Prevot, y con asistencia, entre otras muchas personas do; Aubernon, «-diputado, prefecto en el dia; Baudrand, teniente general; de la mayor distinción, del duque de Bucelcngh, el marques de Lothian, el De-Be…</t>
  </si>
  <si>
    <t>AU-arez, Aníbal</t>
  </si>
  <si>
    <t>Aníbal AU-arez</t>
  </si>
  <si>
    <t>…ion caminan á en la escultura, D Sabino Medina , natural de Madrid, de 18 años; en la ar su objeto con la cabeza, erguida, y la audacia se ha aumentado en. razón de la quitectura, D. Aníbal AU-arez , natural de Roma, de 21 años. Premios se debilidad con que respecto a ellos se ha procedido. Ed el diase entregan audaz gundos de medallas de oro de dos onzas; en la pintura, D. Benito Saez, na mente al desorden; en. una palabra, están completamente manifies…</t>
  </si>
  <si>
    <t>Aueray</t>
  </si>
  <si>
    <t>…noche, y acabo de llegar del campo: luego qué reciba »do con instancia. loa detalles de ata ocurrencia, formaré una relación circunstanciada dé ella Al rayar el dia ditpme que el coronel Aueray, oficial de estado mayor par* que V. E. se la presente á S- M. el Rey nuestro Señor, la cual remitiré tenereral del ejército, se presentase al general Chasté, comandante de la ciuda- con el alférez de caballería de Chava é mis órdenes Juan de Alburquerquc 2cU…</t>
  </si>
  <si>
    <t>Aufcmbcre, Jotcf de</t>
  </si>
  <si>
    <t>Jotcf de Aufcmbcre</t>
  </si>
  <si>
    <t>…l siglo xi basta el xv en la extensión del comercio marítimo y en boleta «le sanidad. los progresos del arte de navegar: disertación escrita por el Sr. D. M. Fernandez de Idem. El barón Jotcf de Aufcmbcre, gentilhombre de Cámara del duque Na varíete, que ha tenido la generosidad de permitir su impresión. Ai publicar el tomo 10 ae cerrará la suscripción, y desde entonces se venderá cada uno a 30 rs. de Bailen, procedente de Calimbe con dirección á Barcelona; di…</t>
  </si>
  <si>
    <t>Augusto</t>
  </si>
  <si>
    <t>03/05/1832</t>
  </si>
  <si>
    <t>Gaceta de Madrid n.º 53</t>
  </si>
  <si>
    <t>…zadoconíáueúro Florencia '9 de Atril. • nortbre, porque asi Jo hemos hecho, esta vifia ó cpntiendaí - - Hoy 9 ha llegado i esta capital S. M. el Rey de Batiera bajo, el título del conde Augusto, y después de haber descansado ue rato, continuó su viage Estoy -íntimamente convencido de que nuestra intervención es injusta.... hacia los Estados .pontificios. (Gaceta de Florencia.) .......... ;En qué desmerecen, pregunto, los derecho*de D. Migad á loa de…</t>
  </si>
  <si>
    <t>…estinado paca la Grecia, asciende a 3400 hombres, (EL) «Pero aun conviniendo con lo que propone el Nacional, esa muchedumbre ____ Habiendo llegado á la edad de la mayoría el jóven duque Augusto de que quisiera ver admitida á todos los empleos políticos, no desempeñaría sieqv Leuchtemberg, principe de Eichsucdt (hijo «fel principe Eugenio), ha sido prc estos destinos. Las juntas electorales, aunque en ellas se "admitiese á todas puesto en posesión de…</t>
  </si>
  <si>
    <t>16/08/1832</t>
  </si>
  <si>
    <t>Gaceta de Madrid n.º 98</t>
  </si>
  <si>
    <t>…Sr. Carlos Mauricio de TaÜcyrand Pcrigord, prín cipe duque de Talleyrand &amp;c.; S. M. rusa al Sr. C., príncipe de Lier n íkc.\ Tengo el honor Ste.^sCk0traubriandrn y S. M. bávara al Sr. Augusto, barón de Cetto &amp;c- - loa cuales, después de ------ Ei gabinete británico, siempre de acuerdo con nosotros cuando queremos cangear sus poderes, y habiéndolos hallado en debida forma, han convenido ceder, nos. manifiesta lo que podremos esperar de ¿1 si algún…</t>
  </si>
  <si>
    <t>Avellaneda, Josef</t>
  </si>
  <si>
    <t>Josef Avellaneda</t>
  </si>
  <si>
    <t>19/01/1832</t>
  </si>
  <si>
    <t>Gaceta de Madrid n.º 8</t>
  </si>
  <si>
    <t>…mnivacion. —Por providencia de lá subdelegar-ion de bienes mostrencos de la dudad de Cáfila Muikits votes: Apoyado! Apoyado! . , se cita á D. Rodrigo Espadero, D. Miguel Goazalet, D. Josef Avellaneda v D. Pedro Mr. Dupin discurre difusamente acerca. de ¡SMÜemniacioM*; y la Cámara Villa verde, acreedores al concurro de O. Vicente Valdase.dá sus sucesores d repre Acuerda que se indemnicc á lo* propietarios anta de usar del terreno. sentantes, por testamento…</t>
  </si>
  <si>
    <t>Averastu-, Vicente de</t>
  </si>
  <si>
    <t>Vicente de Averastu-</t>
  </si>
  <si>
    <t>…hateaubriand: en fin, los Poitaiorcc en que el autor describe las costumbres de los indios del Canadá, tua guerra* y la generosidad que D. Damián Urbina, D. Genaro María de Gamiz, D. Vicente de Averastu- á veces: ostenta o. Se-darán al público por tomos en 8.a de 400 plgioas poco mas ó menos, vendiéndote cuando se concluya la obra á ia rs, tomo en esta corté, y 13 en O) Farécrnos justo Insertar aquí los nombres de tan dignos bienhechores para las provincias:…</t>
  </si>
  <si>
    <t>Avilés, Juan Gualbértó</t>
  </si>
  <si>
    <t>Juan Gualbértó Avilés</t>
  </si>
  <si>
    <t>…— «• decoro v su indeoondencia, que tanta sangre Alejandro Moreau de Jonnes, miembro relator del supremo consejo de.Sanidad de Francia 8tc. Stc. flic., traducida el castellano por D. Juan Gualbértó Avilés, médico de la Inclusa y colegio de la Paa de esta carte Sic. isc. Bo esta obra hallarán los fa por ninguna consideración |»ium. —----------------- r---------v. . B cultativos cuanto pueden desear acerca del cdlera-morbo, tanto en la parte gráfica este puerto…</t>
  </si>
  <si>
    <t>AVn</t>
  </si>
  <si>
    <t>390</t>
  </si>
  <si>
    <t>…on toda cáentpidotiiisd cT-étf/'de reforma.' ' .'Sucesivamente se léetvy apruebaó varias éUimitaa del 4iS. El conde ÍV¡eklov&gt;: 'Decido tote-Yoda* cotfi!que he deseado dé coraron [ lord AVn^ent El mtd Gjrey k pnmtpA m]5&gt;ober»o&lt;&gt;. enTe»tado de no contribuir á que se nulogrc el &gt;rtf de reforma ,-q»e todavía considero peligro poder elegir ministros. El consejo que el noble lord ha dado A su Soberano, so, y á la caída del incapaz ministerio que lo p…</t>
  </si>
  <si>
    <t>Ayala, Francisco Delgado y</t>
  </si>
  <si>
    <t>Francisco Delgado y Ayala</t>
  </si>
  <si>
    <t>…hanciilería de-Valladolidá D. Joaquín Marta- López de Ayala; para en ellas corría desatado el bisonte : mas allá los miembros desnudos y bron ■na alcaldía del crimen de la misma á D. Francisco Delgado y Ayala; para ceados del indio agitaban el remo en el inmenso lago, y su rápida canoa so la alcaldía mayor de.Yepesá D. Rafael Alton, y, para el corregimiento de deslizaba por las ondas, como el ave en las regiones aereas. Ponferrada á í&gt;. Ramón Sánchez lllloa. »&gt;¡ A…</t>
  </si>
  <si>
    <t>Ayala, Joaquín Marta- López de</t>
  </si>
  <si>
    <t>Joaquín Marta- López de Ayala</t>
  </si>
  <si>
    <t>…l Rky adestró .Señor ha tenido á.bien nombrar parauna plaza de oidor la cúpula movible de las sekas. En ellas ahullaba tristemente el lobo feroz: de la chanciilería de-Valladolidá D. Joaquín Marta- López de Ayala; para en ellas corría desatado el bisonte : mas allá los miembros desnudos y bron ■na alcaldía del crimen de la misma á D. Francisco Delgado y Ayala; para ceados del indio agitaban el remo en el inmenso lago, y su rápida canoa so la alcaldía mayor de.Yepesá D…</t>
  </si>
  <si>
    <t>Ayala, Nicolás de</t>
  </si>
  <si>
    <t>Nicolás de Ayala</t>
  </si>
  <si>
    <t>…alintendencia,de Mostrencos de la ciudad de.Cádla se lítico» de Francia echaban por tierra el establecimiento del caballero Paulet, Cita i los parientes dentro del cuarto grado de D. Nicolás de Ayala, vecino que fue se erigía uno nuevo en la India para renovar y poner en prédica tan útil in de la expresada ciudad por los aflos de ii;j, y despua se eusentd pare ios ralaoe vento, como se dirí extensamente en el número próximo. (Jir continuará.') de Aeiérira…</t>
  </si>
  <si>
    <t>Aymerich, Jotef</t>
  </si>
  <si>
    <t>Jotef Aymerich</t>
  </si>
  <si>
    <t>24/11/1832</t>
  </si>
  <si>
    <t>Gaceta de Madrid n.º 144</t>
  </si>
  <si>
    <t>…-s/nUm de Patine. se cobren mas tn los puertos de los Estados-Unidos, y hará que lo» derechos de tonelage ya cobrados sobre los buques de dicha nación extrangera, sujetos Señora*. D. Jotef Aymerich, teniente general de loa Reala ejército*, y á dicha providencia, »ean devueltos y reembolsados.=Sec. 4. Y te ha ademas vuatro capitán general en el reino Balear, A L. R. P. de V. M. expone: decretado que la segunda y tercera secciona de ata acta atarán en su…</t>
  </si>
  <si>
    <t>Ayuda, Juan de Dios</t>
  </si>
  <si>
    <t>Juan de Dios Ayuda</t>
  </si>
  <si>
    <t>24/07/1832</t>
  </si>
  <si>
    <t>Gaceta de Madrid n.º 88</t>
  </si>
  <si>
    <t>…. En es movimientos de los soldados venidos ale Tercera. ta obrita se da noticia de la situación, contenidos, virtudes, y método con que de ben usarse las de cada fuente: su autor D. Juan de Dios Ayuda, subinspector gene ral dé las aguas minerales del reino ¿kc. fitc. Se vende en Madrid en el despacho de la Imprenta Real, á 9 rs. en pergamino. Desde el dia 7 al 16 del actual han entrado.en el lazareto delrun24 P*r“ ----- Ensayo sobre las aguas de. arneditle…</t>
  </si>
  <si>
    <t>Azcmar, Juan</t>
  </si>
  <si>
    <t>Juan Azcmar</t>
  </si>
  <si>
    <t>…■ qnin Caamaño y Pardo, hqberhádor de Figíieras; T&gt;. Antanio lástuca, coiTenia bien dispuesta toda nú gente: todós me obedecían como,en un 'regi mandante de ingenieroi'dela misma; D. Juan Azcmar; Di Abdón pesera; miento; oías ahora temen ser engañados :os pido'que por‘lo menoS'manifes IX. Juan Badena; D. Juan Cipdevila, vicecónsul Ingles en Rosas; Pabló Vi téis á la Señora Cuales eran mis disposiciones, los oficiales quequieferi servir ñas, postilion…</t>
  </si>
  <si>
    <t>Azemar, Juan</t>
  </si>
  <si>
    <t>Juan Azemar</t>
  </si>
  <si>
    <t>…si de cuando en cuando gobernador de Figueras; D. Antonio Lasauca, comandante de ingenieros de la se v.e alguno que no lo hace,es mirado como un monstruoso réprobo,cn quien misma; D. Juan Azemar; D. Abdon Deseya; D. Juan Badena. halla un nuevo incentivo la creencia general de los fieles. Dia 19 entraron Luisa Guidrauux; D. Juan Bautista Caballero; Doña Venga cuando Dios quiera el cólera-morbo. Tomadas por el gobierno las Braulia, su esposa; Margarita…</t>
  </si>
  <si>
    <t>Azeúero, Justo</t>
  </si>
  <si>
    <t>Justo Azeúero</t>
  </si>
  <si>
    <t>…esiones orgánicas, ó zea compendio de anatomía patológica-, por G. Andril,' cés. Cienciasy arte¡: obras impresas 1649; á saber: 89 A enciclopedia, filo traducido al castellano por D. Justo Azeúero, profesor de medicina en esta corte. La sofía , lógica, metafísica, moral; 189 A oducarioo; SS9 de economía política' lectura de tuda esta obra ofrece sin disputa mas ventajas para la practica de la me y administración pública; 1S8 A hacienda; SO A cómatelo ,…</t>
  </si>
  <si>
    <t>Azlor, P. Josef</t>
  </si>
  <si>
    <t>P. Josef Azlor</t>
  </si>
  <si>
    <t>…ivas. Segundo: Los Sres. D. Antonio Modero y D. Antonio Socucha. —En el juagado del Sr. de la Escalera, teniente corregidor de esta vllle, y por la En cálculo y mecánica. Primero: Sr. P. Josef Azlor. escribaníamente AdedelosAntoñana,Reyes altalos, a.»dueñosr), demanzanauna casaate,sitahanen solicitado'laesta corte y «abastasu calle dedeldichapía Segundo: ezemo. Sr. conde duque de Luna. . flaca r mat como sobre ella gravita un cesto perpetué de na ducado…</t>
  </si>
  <si>
    <t>B, P. H.</t>
  </si>
  <si>
    <t>P. H. B</t>
  </si>
  <si>
    <t>…reinado de Isabel de lagl». conduciendo ■ producciones y efecto* nacionales. Asi se vió, bien por efecto térra escrito en ingles por sir Walter Scott, y traducido al espattol por D. P. H. B. de la necesidad, ó del convencimiento que en nuestro gobierno producían las El Público espaltol encontrará en esta obra el cuadro original de la corte de Isabel de constantes y justas reclamaciones de las autoridades de la isla, irse tolerando Inglaterra toma…</t>
  </si>
  <si>
    <t>Badctzky</t>
  </si>
  <si>
    <t>…ri S. A. l. el archiduque Luis, director «le la artillería, ó el archiduqím Fer-' NOTICIAS EXTB.ANGEAAS. nandq .general oomandantc en Hungría, ó en fin el general de la caballería conde Badctzky, comandante general en el reino lombardo-véneto; ‘ ’ &lt; .. •;.&gt; :•■ : CmneiA. ■ Se designa para arzobispo de esta diócesis í M. E V. Wildes.el barón ' &amp;áfoi¡6dt'F«ritmht. de Szepénny y Negycs también ha sido nombrado per» el arrobíspedo ■ de Se acabé de recibi…</t>
  </si>
  <si>
    <t>Badena, Juan</t>
  </si>
  <si>
    <t>Juan Badena</t>
  </si>
  <si>
    <t>…de Figueras; D. Antonio Lasauca, comandante de ingenieros de la se v.e alguno que no lo hace,es mirado como un monstruoso réprobo,cn quien misma; D. Juan Azemar; D. Abdon Deseya; D. Juan Badena. halla un nuevo incentivo la creencia general de los fieles. Dia 19 entraron Luisa Guidrauux; D. Juan Bautista Caballero; Doña Venga cuando Dios quiera el cólera-morbo. Tomadas por el gobierno las Braulia, su esposa; Margarita’, negra; D. Juan Capdevila, vice…</t>
  </si>
  <si>
    <t>Baésa, Joanné Díaz de</t>
  </si>
  <si>
    <t>Joanné Díaz de Baésa</t>
  </si>
  <si>
    <t>…t Amerita, ido rs. el juego en rústica. cutiva y permanente de esta provincia con remisión de todo lo obrado por la ' rsmprsálsai hititeiiaio isawlrirr*, IUml, A Joannls Devoti, á D. Joanné Díaz de Baésa, presbytero. dliposltum. Un tomo en i? Impreso en la oficina de policía. ' Amartia, donde se vendo á 1* rs. en rflstica. —Kl eeynlee», ó /afrrrraarc: un tomo nn *.? con una lámina fina. Se vende en • esta corte en la librería df Razóla, y en Barcelona en la d…</t>
  </si>
  <si>
    <t>Baguer</t>
  </si>
  <si>
    <t>…cuanto puede desear un negociante para su gobierno en esta mala Caldelas de Tuy. D. Víctor González, en Vigo: desde I.° «fe Julio, á, ria ;pero ahora le ha dado mayor extensión el Sr. Baguer en la Memoria ci fin de Setiembre. tada, haciendo conocer individualmente y cotí interesantes pormenores las’ ’ Carballínoy Partovia. D. Bernardo Sanjurjo Mosquera, en Oreme: rin ventajas .que puede reportar nuestro comercio de tales ápecúlaciones. A fin de 1…</t>
  </si>
  <si>
    <t>BahamonJe, Pedro Vareta</t>
  </si>
  <si>
    <t>Pedro Vareta BahamonJe</t>
  </si>
  <si>
    <t>…reiné, ci ——Se cita á todos los parientes y herederos qtíe se dice ’déjil'en el r¿ldé&gt;8é,'Miíévátaremos una para demostrarlo, y es- la siguiente» -pubikaria en el Tima de S España D. Pedro Vareta BahamonJe, vecino que fue de esia corte . pere que en el rérmloo de «eismeses comparecen por sí 6 por .medio, depersona: aotbelzada enel del corriente, y en el Maemng-Herald, copiada de&gt;:iHi 'periódico de la isla juzgado del.Sr. Zorrilla, alcalde de casa y corte, y por…</t>
  </si>
  <si>
    <t>Baila, Antonio</t>
  </si>
  <si>
    <t>Antonio Baila</t>
  </si>
  <si>
    <t>…Rodrigues V en la de Matute, á n rs. en rústica. tuyan en ejército de observación, á cuyo efecto se ha procedido ya al nom 7^—Sufleeunto.al succionario de ,medicina f cirugía del profesor D. Antonio Baila bramiento'del general en gefe y de los demás que le han de dirigir. Asi, ade do , por los doctoré^ eii íned’cina D.' Maniiel Hurtado de Mendou y D. Celedonia mas de seguir los consejos dé la razón, obra S.' M, en perfecta conformidad Martínez Ca billero,-soci…</t>
  </si>
  <si>
    <t>Bailen</t>
  </si>
  <si>
    <t>15/12/1832</t>
  </si>
  <si>
    <t>Gaceta de Madrid n.º 153</t>
  </si>
  <si>
    <t>…e (be D. Pedro de testamentaria de la Torre de y del comercio el camino de Carvaliido, y la tercera por Serio i S. Mame de con el objeto esta corte, le deducirán en el juagado del Sr. Bailen, teniente corregidor de'esta destacar nuestros campamentos; pero desde ellos fueron vigorosamente re- villa, y por la escríbanla de Gnnja, *u el término de I| días; que pasados alo ha chaxados: se calcula la pérdida que tuvo el enemigo en 400 hombrea, y se sa…</t>
  </si>
  <si>
    <t>Balanaategui, J. Joaquín de</t>
  </si>
  <si>
    <t>J. Joaquín de Balanaategui</t>
  </si>
  <si>
    <t>182</t>
  </si>
  <si>
    <t>…nt» comodidades. Se dapacha en Cátfik'pór D. Isidro Couceiro, tugal y del Brasil. Kit» éttsban de acuerdo con lo* principio* de derecho pú «le aquel comercio , r en esta corte por D. J. Joaquín de Balanaategui, que blico, considerando como extrangera para Portugal toda la descendencia de mi vive en i* calle del Príncipe, nóm. $ y 6. augusto Hermano, nacida en el Brasil ant« y dñpu» de la separación. Loa hi jos de mi «MgtKto Hermanó son llamados, sin «capción, 4 suc…</t>
  </si>
  <si>
    <t>Baldovi, Miguel</t>
  </si>
  <si>
    <t>Miguel Baldovi</t>
  </si>
  <si>
    <t>…rán i recoger el rada desde 1.a í fin de Junio: 2.* desde 15 de Agosto i 30 de Setiembre. cuaderno xv, aoticipaodo el importe del avi, que se entregará muy presto, En el Lanjaron. D. Miguel Baldovi, en Granada: desde 1.a de Junio á'30 de que ahora se publica coucíuyen las Memorias histdrico-zrfísticá, sobre varios edifi cios de Mallorca. Sigue abtprta la suscripción en la «orto, y las provincias en lo* Setiembre. parage* designados eo el prospecto. Marm…</t>
  </si>
  <si>
    <t>Balite, Esteban</t>
  </si>
  <si>
    <t>Esteban Balite</t>
  </si>
  <si>
    <t>…eficio de S. Blas de la metropolitana de Tarragona a D. Josef El general Chaasé contesta que no entregaré la ciudadeia hasta haber apu Abello; y para una canongía de Vilabeltran á D. Esteban Balite. rado loa medios de defensa que tiene é tu disposición; y te queja de que al mismo tiempo que se entabla una negociación, se hostiliza á la ciudadeia. El mariscal Gerard oficia de nuevo al general Chañé, manifestándola ■OUA DE couexcio. —Cotización de hoy i l…</t>
  </si>
  <si>
    <t>Ballesteros, Vicente López</t>
  </si>
  <si>
    <t>Vicente López Ballesteros</t>
  </si>
  <si>
    <t>…o Socucha. que Jigüe ¡ En música- Primero: Los Sres. D. Felipe Vedoya, D. Antonio Socuc Habitantes de Priego: Habiendo hablado la Renta nuestra Sefiora como ha, P. Benito Zappino, D. Vicente López Ballesteros y D. Juan Córdoba. Gobernadora de esta Monarquía durante la enfermedad de su augusto Esposo, Segundo: Los Sres. P. Joaquín Marcoleta, P. Juan Campuzano, Pon según que se ha manifestado en su Real decreto de 7 del corriente, y en aten Francisco Avala, D. Josef Oiáeta, P. Rafael…</t>
  </si>
  <si>
    <t>Ballmmoe, Luis López</t>
  </si>
  <si>
    <t>Luis López Ballmmoe</t>
  </si>
  <si>
    <t>…ez, Nuñez, Rubio y nicareis í quien corresponda para su cumplimiento. En Axaniue&lt; á 6 de Ma- Solch, enviados por el gobierno español: Lowenbayn por el de Rusia; Trom yo dc l832j=A D. Luis López Ballmmoe. peo y de Rotanells, de Turin; Carapaneila. de Genova; Mr. Collicr y otros. Mr. Parisset, sccreiario de la academia de Medicina , ha asistido á una de las PARTE NO OFICIAL. sesiones de esta sociedad, que se reúne todas las noches. (C.) ____ El cólera sigue su…</t>
  </si>
  <si>
    <t>Balmaseda, José</t>
  </si>
  <si>
    <t>José Balmaseda</t>
  </si>
  <si>
    <t>…e la audiencia dc-Extremadura á D. Josef López Requena; y para la vara de respuesta al conde de Neúfchateau: ti tomos en'S.° con láminas, i lo rs. vn. cadá alcalde mayor de Vich á D. José Balmaseda. Uno. Los tomos 4.0 y g.*0 se hallarán en Madrid librería de Matute y Rodrigues, y en Valeacia en la de Fauli.......... ■ Asimismo ha tenido á bien nombrar para una ración de la catedral 'dé ----- ‘Manual kictórica dogmática-moral¡réhigido á los, protestantes…</t>
  </si>
  <si>
    <t>Balsalobrc, Josef Antonio Garcia</t>
  </si>
  <si>
    <t>Josef Antonio Garcia Balsalobrc</t>
  </si>
  <si>
    <t>…nombrar para It dignidad de obispo prior perpetuo de la Real'casa y ’Ki visto queetruna columna dé tr« pi« ei número de vibración» simplps que territorio de Santiago de Udétal Dr. D. Josef Antonio Garcia Balsalobrc y 'bácia en un segundó'un'tubo cerrado porj una de sus extremidad» .era de 8U0, Rada, gobernador proidente de dicha Real casa, y auditor honorario del sa y que el duplo de «tas, que « cl'qíié daría ti el tubo estuviese abiertb por tus grado tribunal de U RoU…</t>
  </si>
  <si>
    <t>Bamoa</t>
  </si>
  <si>
    <t>…even toda te colección, y A g par tomos sueltos. Id. de 200 de Mayo. -----U halla vacante en te villa da Maro une de lar dea pitaes de mddlco per falle Id. da 400 id. cí miento de D. Bamoa lliqulaoo. Su doractoa comíate en yno ducados anual», con M. da 100 de Setiembre. signad» sobra ni caudal de propio», y á mas aya rs. que paga el botpltal civil, l» aspiraet« dirigirán memorial al Ilustra ayuntamiento por conducto del aterida ma Id. de 200 id…</t>
  </si>
  <si>
    <t>Bamon</t>
  </si>
  <si>
    <t>…Indice mitológico para • odas Llevan IMeMgenciatol. de Anacreon- completa al fiu cuatro texto traducido. Alejandro VeletasEl secretario, Florentino Gonzalez-tzBapaí Enero 7 sk le profesor D. Bamon música por el acreditado acó. Ceroicer, puesta* cu te, y maestro 1832^eEjecúlctc~Jeo/ Manía Otando—¥&lt;sr S. E. el viceprtsiiknte encar- modado el canto á la. letra castelliaa y.al te*lo griego estampado también en c«racr ., gado del poder ejecutivo =E1 ministr…</t>
  </si>
  <si>
    <t>Bancel</t>
  </si>
  <si>
    <t>14/07/1832</t>
  </si>
  <si>
    <t>Gaceta de Madrid n.º 84</t>
  </si>
  <si>
    <t>…ización; y continuará haciendo ’ nacionales. (Af. de loe C.) ------ ~~ su servicio. . it enihimm cartas de la Vendé* en que nos anuncian que. se continúa el 4-° «Se dan gracias al comandante Bancel y al-capitán Vigne por la exce- ■ recogimiento de armas.siendo de notar que las que ¿entregan scín ide los legiti* lente conducta que han observado en esta ocasión, y por los esfuerzos que h¡- ? mista», pues según ha dispuesto.el general se'dejan .las, escope…</t>
  </si>
  <si>
    <t>Banco, Josef</t>
  </si>
  <si>
    <t>Josef Banco</t>
  </si>
  <si>
    <t>…e castigue por lo’ dado parte al alcalde, este prendió álos ladrona,que eran do», á ludo* horas. menos con el equivalente de mala, trabajos y calamidada, que sin casar se El mismo alcalde Josef Banco, invitado por mí par* que acechase á dos fa han experimentado en atos aciagos tiempo*, y han alcanzado caí á toda lu cinerosos llamados Tiburcio Aparicio , alia Fametio, Julián Zurro, alias el naciones y reinos del mundo! ¡Qué mucho que no balando para hacer…</t>
  </si>
  <si>
    <t>Bandiera</t>
  </si>
  <si>
    <t>…iputación ha encontrado á S. Erna, rodeado de un atado mayor y que sin duda dará la vela antes del dia 1.® de Febrero. No es Saldaña el. úni compuesto de un general austríaco, del coronel Bandiera, que manda la fra-. co patriota que se ha visto precisado á separarse de las filas de su pequeño ejér gata austríaca la Medea, y de los coroneles Barbieri, Lorini y Lazarini; y cito; también se ha creído que los generales Cabreira, Slübs, Moreira y Sam- habié…</t>
  </si>
  <si>
    <t>Barba, Josef</t>
  </si>
  <si>
    <t>Josef Barba</t>
  </si>
  <si>
    <t>…o Merlo, D. Francisco Terradellas, D. Josef Espinosa y Tello, todo se usa'del hidroclorato de cal, obtenido por la completa saturación del D. Juan Dávila, D. Juan Bautista Tapies, D. Josef Barba chano, D. Josef Melchor Car ácido hidroclórico con mármol blanco pulverizado. Disuclto del todo y bien rillo , D. Josef Agüero, D. Luis Moreno y Huet, D. Miguel Fernandez Valiejo, D. Ma filtrado se deslie en él goma arábiga muy blanca, y depurada de cualquier…</t>
  </si>
  <si>
    <t>Barbeau</t>
  </si>
  <si>
    <t>09/06/1832</t>
  </si>
  <si>
    <t>Gaceta de Madrid n.º 69</t>
  </si>
  <si>
    <t>…gadas, de, la gendarmería departamental, y mandados gobierno sumido en......... .. - - - se aleja de'sus-promesas - pregunta en qué pararán «atas afrentas. «Osarán decirnos por el teniente Barbeau, salieron á su encuentro, lo que consiguieron en la y de w .principio, se noche última cerca del mesón de Breuc, pueblo de Saim-Mars-du-Dessert.j-y ahora que los diputados de la oposición que.ae reunen para avisar á la nación habiéndose trabado la refriega, p…</t>
  </si>
  <si>
    <t>Barbicri</t>
  </si>
  <si>
    <t>…ego Mr. Thiérxtcl ‘ Grábosystá j cominaanteen gefe . de las trojúu aurtriicas.habia recib¡4o.dcl jgu* hab)ó al fin. de la sesión..... (jntirmutio rn tu imtroí. IntrrrMfrionfy dijo coronel Barbicri. un; corfim soJiciund» lo* aoconée dal «jé¡KÍlq aésiiriat'a‘ p*ta qfle'éi'la Cámara qú^ia, M pod^pa wpriaíi^.éafám gaUea, cuy* iwm n«d</t>
  </si>
  <si>
    <t>Barea, Francisco</t>
  </si>
  <si>
    <t>Francisco Barea</t>
  </si>
  <si>
    <t>08/12/1832</t>
  </si>
  <si>
    <t>Gaceta de Madrid n.º 150</t>
  </si>
  <si>
    <t>…ento de vues manifestación, que hace en nombre de todo el regimiento de su mando el ci tra leal villa de la Bañera se cuentan en este número, y al paso que su cora- tado brigadier coronel D. Francisco Barea. Dios guarde á V. E. muchos año». son religioso continuará elevándose basta el trono del Dispensador de todas Madrid .se 7 de Noviembre de 1831 =Excmo. St.=D:&gt;yo Ballesterois=£.xtma. laa gracia», implorando su protección y amparo en favor de unos Monarcas tan…</t>
  </si>
  <si>
    <t>Bariera, Othon de</t>
  </si>
  <si>
    <t>Othon de Bariera</t>
  </si>
  <si>
    <t>…a. Bolsa de hoy. Cinco por 10&amp; consolidados 98 fr. 80 c. Empréstito Real ' &gt; fram/órfi de 'Agosto'. de España 77i. Renta perpefui'dé'jd. S7. La Gaceta de'IVutziurgo anunéia qué el príncipe Othon de Bariera ha. Anteayer murieron dbl cólera S5 individuos, y ayer 24- • aceptado el’ Iróno-dé Grecia que le han ofrecido, y que en todo el mes cor .Desde qye el cólerá7morbo'_se manifestó en Cork (capital del condado riente llegará á aquélla c!udáa , én dpade strá rc^tb…</t>
  </si>
  <si>
    <t>Barrio, Francisco Rafael Macho del</t>
  </si>
  <si>
    <t>Francisco Rafael Macho del Barrio</t>
  </si>
  <si>
    <t>…cuyo oficio acompaño Cervatos, en el arzobispado de Biirgos, por muerte de D. Paulino Bravo de copia asi como del otro que en él se cita de 17 del mismo mes), y en conse Cosío, á D. Francisco Rafael Macho del Barrio. cuencia de haberme mandado expresamente mi gobierno que impida I?. intro ducción de refuerzos por cualquier punto que los rebeldes intenten conducir los á Oporto, y que limpie el Duero de las embarcaciones de los misinos re Ayer á las diez y media de la noch…</t>
  </si>
  <si>
    <t>Barrio, Pedro del</t>
  </si>
  <si>
    <t>Pedro del Barrio</t>
  </si>
  <si>
    <t>…compuesta de los Sres. D, Roque María de Echavarri , D. Diego historia de un tolo hombre considerado en diversas épocas de tu vida, han mereci Arrióla, D. Manuel Díaz de Acevedo, D. Pedro del Barrio, D. Juan da do el aprecio de cuantos los han leído, particularmente el primero que solo te pue Mendívil, D. Francisco Antonio de Ech¿novc, D. Joscf de Goicoechea, de comparar con la Atala de Chateaubriand: en fin, los Poitaiorcc en que el autor describe las c…</t>
  </si>
  <si>
    <t>Barthe, Luis y M.</t>
  </si>
  <si>
    <t>Luis y M. Barthe</t>
  </si>
  <si>
    <t>…i rio está dividido en dos partidos,que son rivales, cuando no sean enemigos: el continúan las obras y coloca artillería dentro del radio del alcance de la arti mariscal Soult, el barón Luis y M. Barthe por una parte, y por la otra MM. llería de la ciudadela, romperá el fuego para destruir dichas obras una hora Sebastiani, Montalivet, d’Argout y Girod. El Diario de los Debates supone después de avisarlo; y si aun entonces no se suspenden los trabajos, princi…</t>
  </si>
  <si>
    <t>Bartolomé</t>
  </si>
  <si>
    <t>…extraordinario núm. 14 que general. dirigí i V. S. en 16 del corriente, y en oficio reparado de igual fecha número —Para dar cumplimiento á uoa de las cláusutas del testamento que D. Bartolomé i6, expuse lo suficiente para que su superior autoridad pudiese penetrarse de Lopetedl (ya dlfuotoj otorgd en la dudad de S. Sebastian, en Guipúzcoa, se cita á los parientes pobres mas cercanos de dicho testador, entre quienes deben repartiría la inseguridad…</t>
  </si>
  <si>
    <t>Basagoitia, Tomas</t>
  </si>
  <si>
    <t>Tomas Basagoitia</t>
  </si>
  <si>
    <t>…imismo ha tenido i bien nombrar para la dignidad de tesorero de la ca De un documento presentado últimamente i [a Cámara de los Comunes, tedral de Santander, vacante por muerte de D. Tomas Basagoitia, á D. Josef resulta el siguiente estado de importaciones y reexportaciones de tejidos é hi Muriedas y Muricdas; para la de arcediano de la misma, vacante por muerte los de algodón durante el mismo ano de 1831. de D. Josef Manuel de la Cintel!», á D. Josef d:…</t>
  </si>
  <si>
    <t>Basiochi</t>
  </si>
  <si>
    <t>4</t>
  </si>
  <si>
    <t>…a principalmente sobre las .familias liberales continúa con grande actividad. Este empréstito puede á la NOTICIAS EXTRANGERAS. . verdad mirarse como una contribución de-guerra. Al príncipe Basiochi se le 1 han cargado 305), escudos romanos (unos 603 francos), de los cuales ya ha RUSIA* pagado una parte. . Se asegura que mañana deben llegar á esta ciudad unos 63 austríacos;&lt;pero Petersburgo 13 de Febrero. . otros dicen que el 6 deL corriente deben evacua…</t>
  </si>
  <si>
    <t>Baskewitz</t>
  </si>
  <si>
    <t>26/01/1832</t>
  </si>
  <si>
    <t>Gaceta de Madrid n.º 11</t>
  </si>
  <si>
    <t>…e esta ciudad contienen la declaración siguiente con fecha ___Burquin, acompañado' de los restos de su partida, se ha presentado en 'del 27 de Diciembre, firmada del feld-mariscal príncipe Baskewitz, y del las inmediaciones de Befifort. Dicen que se entretienen en ajustar las cuentas ayudante de campo príncipe GortschakofF, concerniente á lo» socorro» pecu de los fondos suministrados por las comisiones filantrópicas de Vaud, Gine niarios concedidos á los…</t>
  </si>
  <si>
    <t>Bau, Juan</t>
  </si>
  <si>
    <t>Juan Bau</t>
  </si>
  <si>
    <t>28/07/1832</t>
  </si>
  <si>
    <t>Gaceta de Madrid n.º 90</t>
  </si>
  <si>
    <t>…n «M UÓmA-J-m - T\ T?--* f_t______"‘Al x“t. mtRblo Her^índB, de Argés; l&gt;. Emigdío Salazar, dé Cabeza Mesada; ——Motivo* de ttlliui en el Finta, arregladas pira harpa o piano', por D. Juan Bau «sidra de Moya ,. dé,Almcdóvar. del Campo; ,D. Simón Fernandez de Soto, de tista Rotsi, profraor déb'arpá de los teatrót de esta corte. Esta pieza lleVa en an . Pinto; D. Leo¡j£o¡ÍB, ,de; Aícáljfi dejfepares; D. Juan Manuel Sunche* Cac- portaéa una viBaéa eje…</t>
  </si>
  <si>
    <t>Baudelecque</t>
  </si>
  <si>
    <t>…stñur v'meondt dt Santarem. haberse tratado de algunos punto* mas ó menos interesante*, te leyó una carta limo, y Excmo. Sr.: Me apresuro á participar á V. E. que loa rebelde* del doctor Baudelecque, en la cual rogaba á la academia que la comisión de han intentado hoy una calida al mediodía del rio Duero por lo* pueblo* da lo* premio* de Mothyon resolviese definitivamente acerca del instrumento que Candal y Funda; pero lo* piqueta que allá tcniamoa, :efo…</t>
  </si>
  <si>
    <t>Baudrand</t>
  </si>
  <si>
    <t>500</t>
  </si>
  <si>
    <t>…" dé'áquéHas' Póié* '“ (CÓTifintiacion^dél correo anterior.)' - y- - ; '■ ' ?1 réúciás/anilnadas^del espírítú de orden^, "el 'día é|^£Jqérra"coti la El viémes salió de Bruselas el general Baudrand con una carta autó réyot&amp;íon porjmédícíde Ja* r«o!úcioñés^qf’KConFé3erací3fiíifírtiiSm¿a:?"i‘Sérá&gt; grafa del Rey Leopoldo, en la cual deélára que el ejército francés podrá pa liéCeiaVio* hacer ver’ qiúé lá tjuér’rá' cóntrá'Xlpláfida no es en éeálítlad niat qu…</t>
  </si>
  <si>
    <t>Báusii, Vicente</t>
  </si>
  <si>
    <t>Vicente Báusii</t>
  </si>
  <si>
    <t>…; EduardóFayier, ingles; Julián Hwbont, y otra» operactane*.;&lt;&gt;np|fetfe dicha. yll|a can •• aoeja la Calera jga vaclnoa. Los de Párigisl; D. Diniiiíi Antonio Vieurta. de Pamplona; D. Vicente Báusii, . pretendientes dirigirán sus solicitudes A dicho ayuntamiento hasta el día 10 dri prd- •ximo Junio, franco* de parte* . ............... ‘ Corpríél, con Juan Paredes , criado; Antonio Duché, fo Salín; Antonio Flis- ——le taca i pública aUhaata el aumtsltstro…</t>
  </si>
  <si>
    <t>Bautenstrmnch</t>
  </si>
  <si>
    <t>…n su Hoy ha salido et príncipe virey para recorrer parta del reina, y dentro ■ Ébakt deeretoe. i.. d»diradim&gt;estará.de.vuelta: durante «u amencia presidirá el gobierno el tmBsente general Bautenstrmnch. • Atendiendo al cómelo de negocia de la secretaría de Estado y del Dea- Ya aabets cuanta repugnancia tenia yo en venir á esta, y qua solo me re pacHodeHaci anda de España i India» que teneia á vuestro cargo, y áque po- solví á hacerlo por la precisión de con…</t>
  </si>
  <si>
    <t>Bavicra, Othon de</t>
  </si>
  <si>
    <t>Othon de Bavicra</t>
  </si>
  <si>
    <t>…dnica ven, Purmerend, 2aandam, Hilyeroum y Enkhni*MS. « 4 de Octubre de 1832. *'7 • Al paso que el ejército se refuerza de este modo diariamente; y se cónti404. Reconocimiento del príncipe Othon de Bavicra tomo- Jlcy de jiúa.s^o c^énqia.extendieiido.ío* medio* dedefqma, ei notorio qi^.sj go Grecia. ‘ bierno medita seriamente en aumentar 1» fuerza» mucho mas que lo qúe ha</t>
  </si>
  <si>
    <t>Baviera, Federico Cthon de</t>
  </si>
  <si>
    <t>Federico Cthon de Baviera</t>
  </si>
  <si>
    <t>…o como sobre un. Príncipe de su casa, ha resuelto aceptar la corona de Grecia para su el tirano peí prisionero de la Europa del suyo; pero sin llevar aquella muger hijo segundo el príncipe Federico Cthon de Baviera. grande; pa/a su defensa ana* que sus desgracias para reclamar Ja corona de su Por consecuencia de esta aceptación, y para los arreglos que son consi (jijo , al. paso que Napoleón salió armado de su gloria para recobrar su cetro. guientes á ella, han nombrado…</t>
  </si>
  <si>
    <t>Baviera, Federico Othon da</t>
  </si>
  <si>
    <t>Federico Othon da Baviera</t>
  </si>
  <si>
    <t>…egún lord Palmcrston, en debida forma por la nación griega, ofrecen la soberanía hereditaria de una cuestión de política interior que no debe dar cuidado, á meros que la Grecia al príncipe Federico Othon da Baviera, hijo segundo de S. M. bá Dieta lleve las costs al extremo; pero cuando una vez se huella esta senda, vara. nunca se cree que te ha llegado al extremo, y por consiguiente que sea preci - 1.a S. M. bávara, como tutor de su hijo ínterin es menor de edad, acep s…</t>
  </si>
  <si>
    <t>Baviera, Maximiliano de</t>
  </si>
  <si>
    <t>Maximiliano de Baviera</t>
  </si>
  <si>
    <t>…» dé 2t/1 :60’ y R. el archiduque Cárlos de Austria, S. A. R. ú duquesa de Leuchtemberg, años, á fin de entresacar despiiesdos de 2u á 33 , llamada* por la ley ptra forS. A. R. el duque Maximiliano de Baviera y su esposa, por lo» cuate» fueron mar las columnas activas. Esta operación será'luga', y exige mochar investi representado» lo* primeros, (fr ateta dt LtipiUk.') gaciones. (CW.) -r--":1 .....-■:* -w'uru'r-'i. Escribes «le Forbach ,-con fecha 10 del corriente…</t>
  </si>
  <si>
    <t>Baviera, Othon de</t>
  </si>
  <si>
    <t>Othon de Baviera</t>
  </si>
  <si>
    <t>…nada tiene que temer respecto á la independencia de este,, aprueba que mas adelante se expresan. que nosotros tengamos esta confianza sin que nos asistan los mismos motivos 3.0 El príncipe Othon de Baviera se titulará Rey de Grecia. que á él. (Courrier.} 4.0 El territorio griego formará bajo la so!&gt;eranía Ai prírcipe Othon de ____ Un period o de Koenigsbcrg dice haberse dado la pena de averiguar ti el Baviera y bajo garantía dé las fres cortes un Estado indepen…</t>
  </si>
  <si>
    <t>…4 de Octubre de 1832 , i ha de constar el reconocimiento y confirmación de la elección de S. A. R. el rías siete de la mañana.:: Pedro Castellóc=Sebaslian Aso Travieso-=Excmo. Sr. príncipe Othon de Baviera para Rey de Grecia. Parece que han desaparccidq, Secretario de Estado y del Despacho universal. para bien de este país, las dificultades que tanto en lo exterior como en lo interioT se hahian suscitado contra esta importante resolución de la asamblea. , Excmo…</t>
  </si>
  <si>
    <t>Baviera, Othou de</t>
  </si>
  <si>
    <t>Othou de Baviera</t>
  </si>
  <si>
    <t>…orona en nombre dalPjincipc .mentir, acuerdar -Que la Con tiene por conveniente, esta nuestra manifestación; añadiendo que todo's’csta- federación germánica reconoce á S- A. R. el príncipe Othou de Baviera en mos dispuestos en alto grado á sostener con la mayor firmeza, y hasta perder calidad de Rey de Grecia. nuestra vida, no solo las sabias medidas que se están adoptando, sino los legí El presidente de la Dieta notificará la presente resolución á los ministro…</t>
  </si>
  <si>
    <t>Baya, Hilarlo</t>
  </si>
  <si>
    <t>Hilarlo Baya</t>
  </si>
  <si>
    <t>…ía María Sloper; y en tu circulación tuvieron varios endosos, el primera de 1,678............ 4UH......................... Valencia. ellos fecho en Madrtd A 19 de Agosto de 1826 A D. Hilarlo Baya, bajo la firma dt 6,162............ 400................................... Barcelona. Idareferidoría Lopep,juzgadoqueAsededucirdice suplantada;su dartefio,paraapercibido»que dentroquadedaIfdlasno Verificarlocomparezcanlei pararáen el 4,911........ 4oo........…</t>
  </si>
  <si>
    <t>Bayo, Pabló da</t>
  </si>
  <si>
    <t>Pabló da Bayo</t>
  </si>
  <si>
    <t>…e, de Boonet; Juin Vigier; de Craudelles; Juan Flays, deCass—rmitr; Pe ejército de Wavarra y peosrlndaa Vaaimagsfoé.-par un aOo i cootar desde t.» fo OcX dro QuevtHe ,'de Vígcans; D. Pabló da Bayo , de Bilbao. Estos iadividuoe en- .«ubre.fot praaaate y esaelutr aa30foJetlvnfire fo «a*, coazuje&lt;l&lt;u» *l pliego fo ca^cloac* que relate fo auaidettoaa la secretarla de la ordenación de dicho ejér.traron en 16 dc Mayo, y hán salidó el TO'del cito: « sata y Ar…</t>
  </si>
  <si>
    <t>Bayon, Manuel Martin</t>
  </si>
  <si>
    <t>Manuel Martin Bayon</t>
  </si>
  <si>
    <t>…; para la de Bórgos 4que encierran del estado político de Méjico.son d* importancia- Parece que se prepara en este desgracia*! país una nueva guerra intestina no fncnoa ungri.en.7 D. Manuel Martin Bayon; pura, la de Motril 4 D. Ramonr Sánchez Ulloa; u y horrorosa que las que por tamo tiempo han atolido esa parte de la Amé para la de Puerto-Real 4 D. Luis Cuadrado Valdelomsr-. para la da HúrircalOhera á D. Juan Víctor Lorente; fiara el corregimiento de Víllen…</t>
  </si>
  <si>
    <t>Bayot, Josef Pascual</t>
  </si>
  <si>
    <t>Josef Pascual Bayot</t>
  </si>
  <si>
    <t>…a á D. Francisco Javier Sánchez; para la de Dona Mencía a sobradamente laboriosa, como si no tuviese otro fin que el de producir stan D. Juan Manuel Doñaniayor; para la de Luqúe'a D. Josef Pascual Bayot; des efectos. Se descubre demasiado el predicador; el hombre de gravedad so para la de Cerrera del Rio Pisuerga á D. Juan Antonio Facón; para la de lemne en medio de un auditorio atento, dando peso á sus menores palabras. Fuentes de Andalucía á D. Francisco F…</t>
  </si>
  <si>
    <t>Bcrnetti</t>
  </si>
  <si>
    <t>…tbis; pero esta tropa es parte de la 1.* división que permaneció en Tolon folio. por lo* vientos contrarias. He dado cuenta al Rit nuntro SeBor de la amonita hecha por la Junta El cardenal Bcrnetti se ha visto otra vez en la precisión de repetir sus pro de dirección acerca del espediente instruido en esta ministerio de Estado «le testas , y ayer en efecto dirigió al embajador francas la siguiente nota: mi interino carao, relativo 4 las medidas adoptadas…</t>
  </si>
  <si>
    <t>Bcrnetti'</t>
  </si>
  <si>
    <t>17/03/1832</t>
  </si>
  <si>
    <t>Gaceta de Madrid n.º 33</t>
  </si>
  <si>
    <t>…ujeron, después de haber marchado para Francia 1400 oficia» tiempo pan haca cumplir la cuarentena. les, á 169; 99 de estos han aceptado la amnistía, los restantes permanecen en El cardenal Bcrnetti' renueva en tu protóta la queja que ya ha dado por Fruía, y no quieren volver á Polonia ni pasar á Francia. Ja invasión hecha 4 mano armada y en plena pea en territorio pontificio, y Parece que una da las causas de los desordenes que últimamente h»habido for h…</t>
  </si>
  <si>
    <t>Be-, Francisco Javier</t>
  </si>
  <si>
    <t>Francisco Javier Be-</t>
  </si>
  <si>
    <t>…banla de Tellez, donde se halla radicad* el Ebro. Este feliz multado conviene que tenga publicidad por lo que en ello concurso á los bienes y reatas de la viaeulseteo que disfrutó D. Francisco Javier Be- drjguez de leo», 4 usar de su derecho y acreditar el que tienen al principal y rédi pudieran interesarse los. adelantamientos de la hidráulica, que desea proteger el tos de un censo Impuesto sobre casa ea aquella plaza núm. tag, calle del hospital de Rey nues…</t>
  </si>
  <si>
    <t>Beglntrpducldb</t>
  </si>
  <si>
    <t>…blar los monta comuna para ef eonsumo ordinario' ,de lefias ANUNCIAS. y madera*' de óonstrucciotí;. perol »¡ los que tienen el g«?bieypot.;fCónón»ic«&gt;- "TVprado de terapéutico «el doctor Beglntrpducldb .11 cistellaáo.por. D. I. MCn-«. pdiiticói.de dicho* pueblo*,-ea lugar _de atender/;á^ est»s:qí¡ra¿.l&lt;|e:,primera¡ dlviL BsSa:obra, escrlea ’ton’.arreglo 1 l.or.ptinch*l9Z sle la nueva ;dpctrlpa, médica y‘i necesidad, emplean los, Gxtdea. de propios ó arbitri…</t>
  </si>
  <si>
    <t>Behamonde, FranciscoYafiez</t>
  </si>
  <si>
    <t>FranciscoYafiez Behamonde</t>
  </si>
  <si>
    <t>…no seria metropolitana «le Sevilla, vacantes por fallecimiento «le D. Antonio Góógora asi si la constitución brasileña le hubiese considerado como extrangera, porque y Armen» y dé D. FranciscoYafiez Behamonde, 4 D. Francisco de Paula Péen tal caso, en vez de darle el título de Princesa del Gran Par4 , se la hubiera reira y D. Manuel María de la Vega, racioneros deis misma ¡ y pon estas re excluido del troné del Brasil conforma al artículo 119 da la Constitución mi…</t>
  </si>
  <si>
    <t>Bel</t>
  </si>
  <si>
    <t>…todos los,súbditos i- Vale» consolidados...... ....... de S. M. que deseen refugiarse ó. enviar alli su? géneros ,en consecuencia,!del i 9i M. miserable estado de aquella isla. El conde Bel more salió de Spanish Towfl Deuda negoci fiel g por toe d papal,» 1. . ...para Nueva Yorck en el Sparrvwhaiwi el Í2 úhrtqq, ...... ■, .....s DeudaACciooe*alodellatera*.»,.,..........,...banco espaúol. .*4 ■... Lo&gt;'periódicos de Montréal contienen la relación…</t>
  </si>
  <si>
    <t>Bell</t>
  </si>
  <si>
    <t>…los directores de la compañía de la India. Scrma. Sra. Princesa Doña María Isabel luisa» hija primogénita de nuestros Poco después de su llegada á Inglaterra en 1797, imprimió el doctor Bell católicos Monarcas el Sr. D. Fernando vil y Doña María Cristina de la referida memoria; pero no llamó la atención de\ público; y solo en dos es Borbon, acordó en i de Julio del año próximo pasado que en este sitio de cuelas se hizo la aplicación parcial de su…</t>
  </si>
  <si>
    <t>Bell, Ptouagaalcalde.de</t>
  </si>
  <si>
    <t>Ptouagaalcalde.de Bell</t>
  </si>
  <si>
    <t>…León de Or- que de no verlficarlo por ri O per apoderado, les parará perjuicio. maecbea, intendente dé la provincia!de Búrgoa y corrégidorde lamisma ciu- -rr—Por pro»Ideocla «leí Sr. Ptouagaalcalde.de Bell casa y corte, se ha sedalado el dad, la.cruz de comendador de lsabel la Catolicará Jos vocales D. Bernardo domingo t,°de Julio prdsinsovenidero á las ocho de su maúaoa, en el archivo de la Sainz de Baranda , deán de: aquella santa iglesia, JX Francisco Garata…</t>
  </si>
  <si>
    <t>Belliaid</t>
  </si>
  <si>
    <t>…nguru resistencia.que catan llano* rá escollo*, lejos de poder gobernar, seria víctima de lasen-, siones que la precipitarían en, vea da Mstencrlac/tm'el centre : ,Bicnl Perfec El general Belliaid, embajador de Francia cerca del Rey Leopoldo, falleció' tamente bien! ) pues aunque se dice qua no te .debe gobernar las, revoluciones , en Bruselas el 28 de Enero de una apoplegía. El Timet dice «¡tic los toree siqo Kguirla», es eviránteque unarevolucios que…</t>
  </si>
  <si>
    <t>Belliard</t>
  </si>
  <si>
    <t>05/01/1832</t>
  </si>
  <si>
    <t>Gaceta de Madrid n.º 2</t>
  </si>
  <si>
    <t>…importancia del derecho de ocupar, el. primer puesto, se dló pri apoderarse del Vat-de-Ruz y del castillo de Valangin; pero tuvo que re pie-, sa á ponerse 4 la derecha del Rey: el general Belliard , mas acostumbrado 4 garse á las montanas luego que supo la derrota del cuerpo principal de sos in disputar el puesto de honor en el campo de batalla que en la iglesia, cayó tar surgentes. Se dice que se ha retirado á Francia. , de en Jo hecho por su adversar…</t>
  </si>
  <si>
    <t>12/01/1832</t>
  </si>
  <si>
    <t>Gaceta de Madrid n.º 5</t>
  </si>
  <si>
    <t>…rvaciones que nos ins Idem 30. pira el anuncio «fe semejante acontecimiento." (Cot.) Hace tiempo que se anunció que el lord Dover debía reemplazar á sir R. Nunca ha manifestado el general Belliard mayor actividad que en esto* Adair en la embajada de Lóndret en Bnnclas, y que Mr. Temple . hermano últimos dias. En efecto, según un parte telegráfico dirigido por Lila salió de del lord Ptlmerston, «naba nombrado pan sustituir á sir Ck. Bagot en él Ha Brinc…</t>
  </si>
  <si>
    <t>17/01/1832</t>
  </si>
  <si>
    <t>Gaceta de Madrid n.º 7</t>
  </si>
  <si>
    <t>…;y:Ei¡^0,OMpu.^8'" aquí resultó la misión' del'MM.'Htl y Tiburcío Sebastian!, la repentina parti do él tronó a otro, rasgando una Carta, que todo'lin"ptiéblo apettufiba el da del general Belliard i Paria, su pronta vuelta á Bruselas, y en fin su se- dia antes al ir á la lid, pqra zurefr' otra-en.algufnu^lyras, no conociesen fgunda-idaá'la-capital’dé Francia; y por óltimó'ese-gran movimiento' de coé- qde una Cámara de Pares emanada dé lárestaiiraeionSr…</t>
  </si>
  <si>
    <t>Belnionte, Juan</t>
  </si>
  <si>
    <t>Juan Belnionte</t>
  </si>
  <si>
    <t>…ducido aquellos países. de la Laguna Cañedo; para la de Cazorla á D. Mariano Cosío; para la de Ca- Hay sin duda en las obras de Channjng páginas admirables, hermosas de lasparra á D. Juan Belnionte; para la de Cartaya á D. Miguel Luque; para la clamaciones , trozos de elocuencia; pero nos parece esta demasiado estudiada; de Comtantina á D. Francisco Javier Sánchez; para la de Dona Mencía a sobradamente laboriosa, como si no tuviese otro fin que el de pr…</t>
  </si>
  <si>
    <t>Bemetti</t>
  </si>
  <si>
    <t>…e El Observador austríaco del 16 del corriente publica sin hacer reflexio senta el artículo 4.* redactado de este modo: «Sin embargo el di» 29 de Ju nes las dos primeras notas del cardenal Bemetti. (Cat) lio d« 1832, segundo aniversario de la revolución de Julio de 1830, íe con ____ El 8 salió de Módena para dirigirse á Viena S. A. R. el archiduque cederán lo* honores del Pantheon áFoy, Earochefoucault-Lkncourt, Manuel Maximiliano. y Bcnjamin-Constant.…</t>
  </si>
  <si>
    <t>Beni</t>
  </si>
  <si>
    <t>223</t>
  </si>
  <si>
    <t>…omer de Prades; y para la digni el caso. Investigando las causas &lt;jue; han reducido los cereales á un precio tan dad déarcipreste:de Sta. María, de la metropolitana de Zaragoza, i D. Beni bajo que causa la ruina de la agricultura, observa que muchos territorios de to Cappcilari, prelado doméstico de S. S. Europa, en otro.tiempo incultos, se ven hoy cubiertos de abundantes cose chas , cuyo producto se trasporta fácilmente á todas partes, causan…</t>
  </si>
  <si>
    <t>Benito, Isidro</t>
  </si>
  <si>
    <t>Isidro Benito</t>
  </si>
  <si>
    <t>…lháma á D. Josef-Vicenté Díaz Olarte: para lñ de tusiasmo, asi como los demás cuerpos, para que-'Solo hiciese una descaiga y Chictana á D. Ramón :lbarra: para la de Casas de Bes á D. Isidro Benito cargase á la bayoneta á los rebeldes luego que so **omandante recibiese orden Afluido:.para la de Arahalá D. Rafael Josef Castilla: para la deAstudillo «leí brigadier Canavarro, y fuese ocision oportuna) formaba ia darccna oe ia i D. Pedro Rovira y León : par…</t>
  </si>
  <si>
    <t>Benito, Josef</t>
  </si>
  <si>
    <t>Josef Benito</t>
  </si>
  <si>
    <t>…Jorge• deLSaaturee,detisRaiinde Vlacaya, csnptsmm \ \ V : EXTtF.UADCKA. ’ ---- - - - , . sji vecinos, se halla vacante la pista de cirujano, dotada con too ducados pagad* Alongé. D. Josef Benito 7 Lentijo, en .Valladolid: desde 15 de Junio, á rts por cuadrimestre: ademas contribuirá cada vecino too un celemín dé trigo y, . Lee 15 de Setiembre. . ... ... otro:pretendleelea.do mnlt.-ddirigiránbleO' senlnasumemorUletimporte, alsi secretartetiempo dedelt…</t>
  </si>
  <si>
    <t>Benito, Juan</t>
  </si>
  <si>
    <t>Juan Benito</t>
  </si>
  <si>
    <t>….. Madrid. truirle del expediente que se-slgue sobre entrega de cierta cantidad que le legú por 5,7'9.............. loou..................... . .. ... Satiiiaqo. testamento su tío D. Juan Benito; apercibido de que 00 ycrlBcAndola, le parará per2,23o............. lilÚO............................... .; Cádiz. í—En virtud dé la Instancla/que ha Introducido en el juzgado del Sr. de la Escale 400...."......................... . Idem. ra , teniente correg…</t>
  </si>
  <si>
    <t>Benmaxji, Juana de</t>
  </si>
  <si>
    <t>Juana de Benmaxji</t>
  </si>
  <si>
    <t>…Oneto, vecino del Puerto de Su. María, y natu(ald* GénovnJ=Priyilecio á favor de lo» hijas de mis.....,.... v!97ó.'94&amp;9i9. 1827. ...... ¡913.729,742. EJt D. Angel de Yoldi, y/de. Doña Juana de Benmaxji.~sld. de D. Julias Pé 1828............... 922^14/02. rez de Mendraca, de DcedL=M£yórázgo fundado por D. Juan de'Legarza. i?29...'........;.1021.7415,933. acEly hospitaájde4a-vUla de-Meco^atlsi Sr. rearqua dé .AlbuvUlea,/tufo da Í 830.....:............ Í177.01…</t>
  </si>
  <si>
    <t>Bentinck</t>
  </si>
  <si>
    <t>140</t>
  </si>
  <si>
    <t>…a del lord Wharnclifté, confidente y amigo intimó de esta'ministro, los propietarios arruinados no podrán ya consumirlos; en fin , esta y el comer y por la del pariente de este el lord Bentinck., que ha votado con- les torpe. cio no.podrán menos de perecer, á pesar.de que no debe olvidarse que la re (iVdZIWMi.) volución ha gastado sumas enormes en dar socorros al.comerció, y. en propor 3 Hí aqui algunos pormenores que ■precedieron £ la expedición de…</t>
  </si>
  <si>
    <t>Bentink, Willism</t>
  </si>
  <si>
    <t>Willism Bentink</t>
  </si>
  <si>
    <t>12/07/1832</t>
  </si>
  <si>
    <t>Gaceta de Madrid n.º 83</t>
  </si>
  <si>
    <t>…el que las mngeres á la p.tal se puede dar por concluida la insurrección. l-’ * ' : sus maridos se arrojasen i la pira formada' para estos á fin de que se ITALIA.. juntos. Cuando lord Willism Bentink prohibió y se opuso a esta . a * Jfcufe* U /“"!*• r&gt; * 1 costumbre de obligar i las jnugeres á que K arrojqwn al fuego á la A consecuencia de lo» sufém» rá»?'** •*!A*®* «» * *ontjU*¿V: 1: sus maridos, nqé)udapsos;iin inst^ntaíen masytasín nuestra absoluta dec…</t>
  </si>
  <si>
    <t>Ber-</t>
  </si>
  <si>
    <t>…el Josef Castilla: para la deAstudillo «leí brigadier Canavarro, y fuese ocision oportuna) formaba ia darccna oe ia i D. Pedro Rovira y León : para la de Aguilar del Rio Alhama -i D. Ber- 1 Alinea i la izquierda el de milicias «IcTroncozo, con dos pelotones ,-.e tira nardino Peralta: para Ja- de Álcafiicés á D. Simón Perez Lópeií'pára la de dores í su frente en el pinar, y el regimiento de milicias de Oiivcira dr A/eAguilar. de Campoo á D. Fer…</t>
  </si>
  <si>
    <t>Bercrul, Pedro</t>
  </si>
  <si>
    <t>Pedro Bercrul</t>
  </si>
  <si>
    <t>…Calleja, Agustín Gómez, Antonio Cuesta, Augusto Corden, ESPAÑA. Kugenlo Menendez, Francisco Nieto, Mr. Gallo, Juliana Valero, D. Feliz Yzaguirrr, los tiroleses, calle del Cirineo, D. Pedro Bercrul, Juan Gallinas, ios valencianos Madrid 24 de Octubre. del almacén del conde de Aranda, su encargado Cristóbal Mezquita, D. Agustín L*canda, D. Luis Bertrand, D. Agustín Oieaga, y Mr. Mervelllans, para que compa Se hallan vacantes lm, administraciones de Renta…</t>
  </si>
  <si>
    <t>Bercsforá</t>
  </si>
  <si>
    <t>…ningún manifiesto;-y sin embargo, lo E *üto &lt;o$bK§M¿ pofelr á ¿é^tnal. % primero que ha'hecho ha sido publicarlo en términos que contradice cuanto El coronel Evans responde que al mariscal Bercsforá se permitió tomar el habia prometido al mismo gobierno. En su vista se le han pasado nota para .mando.de un ejército extnac&amp;L^ ■ qiow expedición so limite a las Azora: á ella no ha confortado, y tememos Mr. Wynd'dice que ermancarBercsford estaba autorizado po…</t>
  </si>
  <si>
    <t>Berenger</t>
  </si>
  <si>
    <t>…personas do; Aubernon, «-diputado, prefecto en el dia; Baudrand, teniente general; de la mayor distinción, del duque de Bucelcngh, el marques de Lothian, el De-Berbis, «-diputado; conde Berenger, consejero de Estado; barón Berconde de Dalhousie, el conde de Rosebérg, y el lord Dtimeny. Lo primero thezene, teniente general; Berrín de Vaux, ex-diputado; Beston, presidente que declaró la junta, á propuesta del duque de Bucelengh, fue declarar que de la…</t>
  </si>
  <si>
    <t>Berenguela</t>
  </si>
  <si>
    <t>…nsternado* con todos lo* vino de las ilustres herederas que gloriosamente le ocuparon. La prudencia de individuos del ayuntamiento y clero, re postraron ante los altares, donde ma Doña Berenguela no solo supo colocar á su hijo S. Fernando en el trono que nifiesto el Cordero inmaculado, rogaron por su salud con aquel fervor con qtw le cedió, tino que incorporó i su corona la del reino de León, con cuyas du- en otro tiempo el gran Dio* de Israel indicó…</t>
  </si>
  <si>
    <t>Bergo, Pozzo di</t>
  </si>
  <si>
    <t>Pozzo di Bergo</t>
  </si>
  <si>
    <t>…colat i llegó á esto capital él día lO de este mes, y continuó la procesión-, atravesando toda la nave, soberbiamente iluminada; y éntre' los patateros que conducía ha sido uno él conde Pozzo di Bergo. (G. di al llegar á la capilla' Severina, bajó de su trono al Santo Padre para adorar el Pitado dt Pruiia.). Santo Sacramentó que estaba mantfiesto, pasando en seguida í venerar la* reli . ’ IAJOUIA. quias de los Santos Apóstoles. Desde alli fue trasladado al…</t>
  </si>
  <si>
    <t>Berlhezene</t>
  </si>
  <si>
    <t>42</t>
  </si>
  <si>
    <t>…o amor Je ¡a patria re pusiesen y militar». Á Mr. Pichón también te !é «pera dé un día á otro. de rodillas. Obedecieron, todos , y en esta devota actitud pudieron creer por un «El general Berlhezene re ha embarcado hoy á médió dia para recr«ar ámomento que ocupaban el lugar de Mr. da Talleyrand tn la Conferencia da Francia.” Lóndxes. (fd.) —-La ttamhte* de Argot ha nombrado para 1» altas funciona «olíticM y. París 1S dt Entro. administrativas de presi«le…</t>
  </si>
  <si>
    <t>Bermann</t>
  </si>
  <si>
    <t>…antidad para sueldes de.la ad minisi ración cen _____ Los médicos ingleses han observado los buenos efectos del procedimien tral, con la rebaja que ha indicado la.comisión. to del doctor Bermann para preservarte del contagio del cólerm-morbo. Ved Leído et capítulo que señala 2/.yyS,3tW francos para al quito católico. aqui la receta: - Sueldos é indemnizaciones de su clero , se da cuenta.dc ta .paoppsicioci de «Pónganse en disolución cuatro onzas de a…</t>
  </si>
  <si>
    <t>Bermeja, María Martines</t>
  </si>
  <si>
    <t>María Martines Bermeja</t>
  </si>
  <si>
    <t>30/06/1832</t>
  </si>
  <si>
    <t>Gaceta de Madrid n.º 78</t>
  </si>
  <si>
    <t>…a. tendteates dirigirán tes memoriales al secretarlo dt dteRá Ral Corporation. —Por pravimtociá de 1a Real cbancilleria de Greoada ae cita d D. Josef y D. Diego Ducascar, hijos de Doña María Martines Bermeja, vecina que fue de dicha dudad, para que se presenten en el referido tribunal por st ó por legitimo apoderado á usar Felicitación techa i S. M. g¿ so derecho eñ la testamentaria de la expresada su Madre; __Por provldtocls dsl Sr. de Norregarey, teniente de co…</t>
  </si>
  <si>
    <t>Bermejopor, Juta</t>
  </si>
  <si>
    <t>Juta Bermejopor</t>
  </si>
  <si>
    <t>…r. Balsera", tente ore corregidor de esta villa; aa día A todas 2.a Clastficauitm-según tintado civil. lesparaacreedoresque co el detérminola testamentarlade 30 días compáretelada D. Juta Bermejopor si ir vecinoprocuradorque fueeo deél expresad*la misma, Varones célibes y adulto*................... .. 239,177. juzgado, y por la escríbanla de Fernandez del Canto, A deducir los derechos da que Soltarasadsiltaa.,234,14b* - at croan asistidos ; en inmllgonda…</t>
  </si>
  <si>
    <t>Bermudez, Cea</t>
  </si>
  <si>
    <t>Cea Bermudez</t>
  </si>
  <si>
    <t>…Señor , que mía política en el colegio de Francia, (/id.) se agualda por momentos, aunque se ignora el dia fijo de su llegada. Desde A y vi- i las ocho de la noche llegó á esta el Sr. Cea Bermudez. Villanova í Fot se han construido baterías para colocar hasta 4*1 pie*** de Sobre el at.ujue dt ¡a ciudadela de Amberei. grueso calibre, inclusos obuses y morteros; solo en la de Ferrada hay ya 10 Con motivo de haberse dicho que se atacaría á la ciudadela po…</t>
  </si>
  <si>
    <t>Bermudez, Francisco de Cea</t>
  </si>
  <si>
    <t>Francisco de Cea Bermudez</t>
  </si>
  <si>
    <t>…A Doa Hé tenido por conveniente exonerar al conde de la Alcudia del cargo de Josef de Cafranga. mi Secretario interino de! despacho de Estado, para el cual nombro en pro piedad á D. Francisco de Cea Bermudez, ministro plenipotenciario en la cor Una nación grande y generosa, como la que la divina Providencia ha confia te dé Lóndres. Tendreislo entendido, y dispondréis su cumplímiento.=Rubri- do á los paternales desvelos del Rey mi muy caro y amado Esposo, es acree…</t>
  </si>
  <si>
    <t>Bermudez, Francisco Zea</t>
  </si>
  <si>
    <t>Francisco Zea Bermudez</t>
  </si>
  <si>
    <t>…embarcaciones de los misinos re Ayer á las diez y media de la noche ha llegado á esta capital el Excmo. beldes; tengo el honor de participar á V. S. que voy á emplear todos los me Sr. D. Francisco Zea Bermudez, Secretario de Estado y del Despacho. dios oportunos para cumplir dichas órdenes, siendo uno de estos destruir o echar á pique si fuese posible, todos los buques de los rebeldes que esten sur tos en el Duero, asi como los mercantes de cualquier nación que int…</t>
  </si>
  <si>
    <t>Bernardini</t>
  </si>
  <si>
    <t>…iudad á una escena sangrienta muy semejante á la que hubo en Forli la noche contrarió ha guardado un gran silencio; y ciertamente si las noticias hubie de 21 de Enero. El valiente capitán Bernardini, que con otros oficiales se ar ran sido favorables, no hubiera hecho un misterio en ocultarlas. Lo que se ha rojó en medio del desórden para contener á los soldados irritados, fue herido bia dicho sobre los altercados y debates de Mehemet-Alí, asegurando se h…</t>
  </si>
  <si>
    <t>Bernardo</t>
  </si>
  <si>
    <t>…retrato de su Real Persona, para —Dcbsiet y atribnáones id toe ísrvrg¡dores ,- justicias y aynntamhnivs de Eipoña, que se colocase en la sata de sus sesiones; á cuyo fin mandó que D. Bernardo por dos abogados de los Reales.consejos, y dedicada al Excmo. Sr. secretario de Es López, hijo de su primer pintor de Cámara, cumpliese su soberana voluntad. tado y del Despacho de Gracia y Justicia. Los tres tratados que de 50 alzos A esta parte se han publi…</t>
  </si>
  <si>
    <t>…rgoa y corrégidorde lamisma ciu- -rr—Por pro»Ideocla «leí Sr. Ptouagaalcalde.de Bell casa y corte, se ha sedalado el dad, la.cruz de comendador de lsabel la Catolicará Jos vocales D. Bernardo domingo t,°de Julio prdsinsovenidero á las ocho de su maúaoa, en el archivo de la Sainz de Baranda , deán de: aquella santa iglesia, JX Francisco Garata Sainz, escríbanla dé provincia en la’ Reál cárcel de obrte, paja una juma general dé acree dores á la casa…</t>
  </si>
  <si>
    <t>…dia, primer Los pretendientes dirigirán sus memoriales francos de porte al secretarlo de ayunta miento de dicha villa. secretario de Estado y superintendente general del ramo, que D. Bernardo ■ fie halla vacante la plaza de cirujano titular de la ciudad de Vitoria: sil dota García Limones no pudiese salir sin expresa Real orden del presidio de Me ción anual «s de 4400 rs., pagados en dinero efectivo de sus propios yarbitrlos, y jilla, donde en la…</t>
  </si>
  <si>
    <t>…id, ha cabido en suerte con el primer extracto de la de ene Tuy. Trigo, de 14 i lí rs. el ferrado: centeno, de 6 i 7 id.: «¡no, de dia á Doña María de los Dolores Maloux / hija de D. Bernardo, comandante 12 4 13 rs. el cántaro. de escuadrón del regimiento de Perseguidores de Andalucía, muerto en el Granada—(En la ciudad.) Trigo, de 38 á 40 rt. fanega: cebada, de campo del honor. 17 4 19 id.; vino de 20 á 24 rt. arroba. Guadalaj ara—(En la ciudad.)…</t>
  </si>
  <si>
    <t>Berncttí</t>
  </si>
  <si>
    <t>…ura mas y mas como rlo esc golpe de mano de Ancona! i Para qué es pues la protesta tan solemne Jopruehan los estados, trimestres publicados por el gobierno , no podrán ha .qpe .el cardenal Berncttí ha publicado contra la ocupación! cer frente á las necesidadesdel tesoro.,. Protesta que el secretario de Estado de S. S. ha dirigido al embajador «Quién pues llenará cl vacío de las caias!,La propiedad—.. Es preciso.que esté vacío se llene ¿toda costa, y par…</t>
  </si>
  <si>
    <t>Bernetli</t>
  </si>
  <si>
    <t>1</t>
  </si>
  <si>
    <t>…hombres , y se apoderaron del fuerte de Ancona', rompiendo ¡as puertas con violencia y animosidad extraordinaria. (G. dt Augsburgo. hachas." .... , , RAlUi ■ - i /■." En cuanto el cardenal Bernetli tuvo noticia "del hecho protesto en nom bre del gobierno pontificio, y añiden que dijo á Mr. de St. Aulaire: »No - "y? - ■ Rama 16 di Febrera. . . puedo hacer mas que protestar; pero desde el tiempo de los sarracenos no se . _ El difi 14 «.tuvo en eíVaticano…</t>
  </si>
  <si>
    <t>Bernetlí</t>
  </si>
  <si>
    <t>174</t>
  </si>
  <si>
    <t>…a'rse 'por éso a todos los' excesos del carnaval. (Id.) lítica de Inglaterra no debia variarse por las antipatías ó simpatías &gt;qué haya —.' ' Con fecha í 8 de marzo ha dirigido él cardenal Bernetlí ¿1 conde de Sf. con un Soberano. «Sólo hay dos posiciones'en que ún país puede hallarse res Aulairc iá quinta protesta . enumerando én éllá todas las contradicciones que pecto dél nuestro. O se esta en;paz ó en guerra: cualquier estado intermedio es ya hemos…</t>
  </si>
  <si>
    <t>Bernetti</t>
  </si>
  <si>
    <t>…ulo inserto en algunos periódicos extranjeros contra la duquesa ¿rxondicion de Bélgica respecto í Europa; en fin que desde este momeato'^ de Berry. se halla un párrafo-relativo al cardenal Bernetti, secretario de Es previó la necesidad de mudar de Soberano y de dinastía. Después dé-Tiitado , el cual necesita algunas explicaciones. Se cree denigrar á este cardenal habilitar de este modo el tratado de 21 dé Julio de I8I4, examina la Confe diciendo que el…</t>
  </si>
  <si>
    <t>…z ó de tiene la nación francesa contra lo que en dallo de ella pueda intentar Europa; guerra.” y procuré demostrar qué este estado incierto y precario es consecuencia de ha - ■ El cardenal Bernetti, secretario de Estado de S. S., ha pasado una nota á ber abandonado’ los principios de la revolución dé Julio. Individualiza los los representantes de las cortes de Austria, Francia, Prusia y Rusia, diciendo apurot en que se hallan el comercio, la agricultura…</t>
  </si>
  <si>
    <t>05/04/1832</t>
  </si>
  <si>
    <t>Gaceta de Madrid n.º 41</t>
  </si>
  <si>
    <t>…olitéc drán seguirse «le la ocupación de Ancona. nica, y colaborador del profesor Jarice, redactor del periódico absolutista, cú- »E1 infrascrito tiene ti honor dcc.ccFi rmsdoecEl cardenal Bernetti.” ya divisa es Alio queremos revolucione/, ciño lo contrario que ectac decean,se rá enviado de embajador á la corte de Badén. Este súgeto es un hombreprtf- Trieste Z de Marta. dente, sabio, astuto y aristócrata en sumo grado. Hace ttempo qua m el Tirol se hac…</t>
  </si>
  <si>
    <t>230</t>
  </si>
  <si>
    <t>…coinc¡dénciá'q#e:*»,é U verdad singular. (¿A) se teme, y no las pequeñas dificultades que estos señores harían experimentar' -El CWrro asegura haber recibido de Italia la nota del cardenal Bernetti al comerciO-TJriagcrnSi. Cuando, sctffta de saleas un -reino, ideberiamoádeté- en contratación álade Mr. de SañM-Aulaire.Iur arta-nota comiente el Papa neraas por obstáculo* tan débiles! Me parece oir decir a un individuo dajmi;. en auéoriear al'cardenal insi…</t>
  </si>
  <si>
    <t>Berrioxabai, Juan Manuel</t>
  </si>
  <si>
    <t>Juan Manuel Berrioxabai</t>
  </si>
  <si>
    <t>…las enfermedades según el método natural; conde de Goyenecbe. lo cual era una consecuencia de su misma doctrina. La doctrina fisiológica no En bellas letras. . -Primero: Loa Sres. D. Juan Manuel Berrioxabai , Don admhe ó establece sino una especie de enfermedades, i saber, la irrita cien-, Josef Zorrilla y P. Josef Mateos. ■ en virtud pues de este principio es inútil toda clasificación que se dirija í ha Segundó: Los Sres. P. Pedro Mendinueta y D. Juan Ocafia. c…</t>
  </si>
  <si>
    <t>Bersetti</t>
  </si>
  <si>
    <t>…jada sobre los derechos incóntestsbles de su sobe ce que ate producto no pasiride 6UÚ molona; y que é no ice por la cues ranía política. En su cootaitacion al secretario de Estado cardenal Bersetti ex tión que ha promovido*Mr. Bertyer^la Cámara carpceria de muchas noticias, pone muy circunstanciadamente Mr. de Saint-Aulaire los motivos de su ad bien que todavía son i su entender muy diminuta la qúc ha- presentado aihesión ; que se apoyan en las'notables…</t>
  </si>
  <si>
    <t>Bertnudez, Cea</t>
  </si>
  <si>
    <t>Cea Bertnudez</t>
  </si>
  <si>
    <t>…cho sensación ea la lonja de esta ciudad. (Id.) ■ proponemos á la academia , añadió , que se estimule al autor para que continúe : • espera de un momento i «tro en ésta capital al Sr. Cea Bertnudez, que haciendo unas investigaciones sobre cuyo mérito, á pesar del grande ¡meras que va de Londres i Madrid. ya ofrecen nada puede decidirse, sino cuando la obra esté mas completa, v __Mr. Sellow, naturalista prusiano, que viajaba ea el Brasil, se ha aboga cua…</t>
  </si>
  <si>
    <t>Bertrand</t>
  </si>
  <si>
    <t>02/02/1832</t>
  </si>
  <si>
    <t>Gaceta de Madrid n.º 14</t>
  </si>
  <si>
    <t>…declaró contra loa Stuarts, y vota «tos, con los que á título-oneroso adquiera durante su reinado, formarán su contra el proyecto. patrimonio particular.” Con este motivo dice el general Bertrand que no aprue El conde Lanjujnais cree que si no se adopta el proyecto como lo ha re- ba la distinción Que te hace entre el patrimonio particular y el de la Corona; tnitido la olra Cámara, cobrarán nuevo aliento los enemigos del gobierno. El recuerda lo que hi…</t>
  </si>
  <si>
    <t>Bertrand, Luis</t>
  </si>
  <si>
    <t>Luis Bertrand</t>
  </si>
  <si>
    <t>…es, calle del Cirineo, D. Pedro Bercrul, Juan Gallinas, ios valencianos Madrid 24 de Octubre. del almacén del conde de Aranda, su encargado Cristóbal Mezquita, D. Agustín L*canda, D. Luis Bertrand, D. Agustín Oieaga, y Mr. Mervelllans, para que compa Se hallan vacantes lm, administraciones de Rentas estancadas de Eufió, en rezcan á ella; en Inteligencia que de no verificarlo lez parará perjuicio. EN XA IMPRENTA REAL</t>
  </si>
  <si>
    <t>BerVarsoti</t>
  </si>
  <si>
    <t>…ación que debia presentarse al carde nal Albani, y enBolonia se ha renunciada también al proyecto de elecciones. POLONIA. El Diario de esta ciudad ha publicado hoy una nota que el cardenal BerVarsoti* 17 Je Enero.. netli, secretario de Estado de su Santidad, ha dirigido con fecha del 10 de La comisión del palatinado de Kalish ha publicado lo siguiente;. Enero último á los representantes de las cortes de Austria, Francia, Prusis y »S. M. el Emperador ha de…</t>
  </si>
  <si>
    <t>Besthabia, Wiliíam</t>
  </si>
  <si>
    <t>Wiliíam Besthabia</t>
  </si>
  <si>
    <t>…icon fecK5ft$g¿ sido jfifilt,jfi np g"bi*r*r «rt**'***" que había sido violado el convenio del 6 de Abril: que por la miimS^tójii «remes si Iss autoridades sancionarán Ja acta del lord Wiliíam Besthabia que tratar como si no eiistiese; y que en su consecuencia exigía qirajaa" _ si llevados del respeto por las preocupaciones existentes no se creen pronto como fuera posible se retirasen las tropas francesas. Apopábase la so--, botante derecho para abolir una c…</t>
  </si>
  <si>
    <t>Betnaido</t>
  </si>
  <si>
    <t>15/09/1832</t>
  </si>
  <si>
    <t>Gaceta de Madrid n.º 111</t>
  </si>
  <si>
    <t>…nto de 5. A. b. Luisa , dtujucsa.de.Sa- . f. ley jama que,prescribe la limpieza en todas las partes del cuerpo, pone «1 pi* jo.nia, princesa de Sajonia-Weimar, hija de S. A. S, el duque Betnaido, het- ' 1 en un útio donde se ha cometido una impureza involuntaria; y al pur.tt» su</t>
  </si>
  <si>
    <t>BHstamanté</t>
  </si>
  <si>
    <t>…, Jalapa siiio'con' fá espéraríza de réstablecer'el sistema constitucional; pero eiÉ no 'tanto por Ínteres 'dc' lloilrlda',' CórtiO pór' él iris!i'n'tó 'de ¿tííisert’ációti perso— general BHstamanté ,' hbirahdó'ius promesas, ha eo'nservadb'il poder ejecutivo* ñál;'.Aprovechamoi coh^BÍisjo Ja ocasion qué representa para J'écórdar de pasO' q¿e Tiábla usurpadó.'En sü' consecuencia lo*'representantes nombran al gene máé no hay'ni Alp« ni Pilríneós entré las'…</t>
  </si>
  <si>
    <t>Biec, Juan Josef</t>
  </si>
  <si>
    <t>Juan Josef Biec</t>
  </si>
  <si>
    <t>…n Parra: para una canongía subdiaconil "de Huesca, vcctno.de Páramo del Sil : «usebio Zancajo y su muger: Jacinto Gomales y Gabriel vicante por promoción .de D. Segundo Sierra , á D. Juan Josef Biec: para una N., primos de la dlfliota; D. Víctor Rev|IU, cirujano de Vita y el Parral, y Melchora Revllla, residentes en el enuuciado pueblo de VUlaaueva, y en los de Bodon, Dolía herederos Teresa d lás inmediaciones; unos, de y otros legatarios iermuy, 1 1 . m…</t>
  </si>
  <si>
    <t>Bien, Fer</t>
  </si>
  <si>
    <t>Fer Bien</t>
  </si>
  <si>
    <t>…El¡cadas fuerzas conquistó los reinos de Córdoba, de Murcia r de Sevilla, e templo para dispensar sus misericordia. izo tributario al de Granada. El matrimonio de Doña Isabel con D. Fer Bien pronto se víó el fruto que comiguen lo* que pisten y oran con fe. nando el Católico incorporó perpetuamente los reinos de Aragón y Castilla, «Pedid, y re a* dará; orad, y seréis oído*.* Asi fu*; porque la muerte, qu* arruinó para siempre en España la soberaní…</t>
  </si>
  <si>
    <t>Bigarré</t>
  </si>
  <si>
    <t>250</t>
  </si>
  <si>
    <t>…s guarnición con una bandera blanca en la nuno. que «fecian: ____ Noa aseguran , dice un periódico seirii-ministerial, que hoy se ha recibi Aviso al público. do un parte en que el general Bigarré, que manda la 13.a división, avisa des Aquí no te fogarín las contribuciones hasta que te haya aprobado el de Rennes que no es satisfactorio el estado cu que se hallan los departamentos bilí de reforma. de Bretaña. Después hubo una reunión en la que sé resolv…</t>
  </si>
  <si>
    <t>Biosca, Antonio</t>
  </si>
  <si>
    <t>Antonio Biosca</t>
  </si>
  <si>
    <t>…bailar lai contra ble vela la» horas que por lo común se dedican al reposo danzas francesas ti rigodones, puesto en espallnl con compases, lineas y signos che. rogrSficos, por el profesor D. Antonio Biosca. Un tomito en 8.a, y se vende ea en £i dia 21 hubo besamanos general, y después de las dos de la tarde salie cone en la librería de Razóla y en Bar eiona en la de Saurf v compartía. ron S. M. y AA. a visitar el monasterio de Sta. Cruz y el de religiosas de —S…</t>
  </si>
  <si>
    <t>Bl, Pablo</t>
  </si>
  <si>
    <t>Pablo Bl</t>
  </si>
  <si>
    <t>…ue ádbliquen y En atención'! los servicios de D,“Antonio' Becerri!', 'alcalde mayor de hagan ejecutar la pretente-’reiolucibn, y qúe notifiqíién en el'espacio de un MoWblitscht dt D. Pablo Bl#nco Cahallero , cofiegidordc. Cuenca, y, de Don mes las medidas que se tomaren para este efecto ___ Josef Iharlucea, eñ uso de tas facuTtádes qué ciRki me tiene conferidas; hé En^éirtwfdé lo que antecédese prohíbe sevéramente bajo lM pmd;ifee conviniese impon…</t>
  </si>
  <si>
    <t>Blanca</t>
  </si>
  <si>
    <t>…Berry goce de su juventud, y no pase pena por fermaban; y despée» « debilitó la influencia epidémica: la enfermedad llegó al nuestras disputas ; que diga Á tus enemigos lo que la reina Blanca decía í fin á ser accesible i los recursos del «te, y el número de las curaciones se los suyoe durante la minoría de S. Luis. multiplico considerablemente. Tal es el periodo dé atenuación, en que el cóle «Considerándome dichoio por haber sido elegido 'por la…</t>
  </si>
  <si>
    <t>…30 de este mea de existe una conspiración para separar al general Paez de la presidencia: que el setiembre pagarán como hasta el dia: ea decir, y rs. por cada tomo y g por cada en capitán Blanca con 20 hombres de su confianza fue encargado de la ejecución; trega de ISmicas; pero loa que se suscriban pasado dicho dia sufrirla el aumento de pero que prevenido Paez un dia antes, reforzó su guardia con un escuadrón, un real solamente en las respectieas e…</t>
  </si>
  <si>
    <t>Blanco, Romualdo Gómez</t>
  </si>
  <si>
    <t>Romualdo Gómez Blanco</t>
  </si>
  <si>
    <t>…ue se arcediano de Soria en la iglesia catedral da Osma, vacante por muerte de Don prescribe y d4 por el artículo IOS de la constitución del Brasil al heredero Julián Izquierdo, 4 D. Romualdo Gómez Blanco; para «lo* canongí» de la presunto de aquella corona, dnpw dal Principa Imperial, lo qua no seria metropolitana «le Sevilla, vacantes por fallecimiento «le D. Antonio Góógora asi si la constitución brasileña le hubiese considerado como extrangera, porque y Ar…</t>
  </si>
  <si>
    <t>Blas</t>
  </si>
  <si>
    <t>…a tañido nombrar á bien la alcaldía mayor El Rky Deu. oef. psr dcl 5 1 U. CoruAa |A IOO A pop., Oo. -z'r.EV.tt' 5 Interes Id. sio pl coot. par* Peinador 4 Pedro.Hemaiz: de Teruel, D. Blas 4 D. :.para lade Gerona 1 A ¡d. Santiago 4 la de Jiaroi* »» P- Baltasar Ohuriclles: para la dé Bcrja, 4 D. Juan tuca* AccioueasM baocoespañol, oo. Arráii; y paré el corrcginumto ¡JéAhdújir , 4 D. Manuel Angel del Pozq. Dtscuentode letra* A 4 por too al sBn. N…</t>
  </si>
  <si>
    <t>…los lazaretos Nueva, con los correspondiente» documentos que acrediten su derecho, á percibir ua de ¡a frontera de Irum, y dias en que salen de ellój. legsda que le dejé-su tío el coronel D. Blas inmota; apercibidos que de no verificarlo les para&gt;á per uicio. Día 19 de Mayo. D. Francisco de Paula Plazaola, comandante principal —Por providencia del corregidor dé Talayera de la Relea se cita á Trlfon Corral, de ingenieros del departamento,oriental de la…</t>
  </si>
  <si>
    <t>Blas, Francisco</t>
  </si>
  <si>
    <t>Francisco Blas</t>
  </si>
  <si>
    <t>…ácido no embebido, y se cubría luego la piedra con una solución de goma las Lomas, D, Domingo Villanueva y Larraondo, D. Domingo Perier, D. Francisco Gorriola, D. Fernando Senra, D. Francisco Blas de las Llamas, D. Francisco Javier arábiga para llenar sus poros é impedir que tomasen la tinta. Por el nuevo mé Foodevila, D. Francisco Merlo, D. Francisco Terradellas, D. Josef Espinosa y Tello, todo se usa'del hidroclorato de cal, obtenido por la completa…</t>
  </si>
  <si>
    <t>…o, D, Agustín Caballero, D. Bernardo Cantero, conde de Casa-Valencia, yas fianzas son del primero 178 rs., y del segundo 379 en metálico, debien D. Domingo Villanuéva y Larreondo, D. Francisco Blas dé las Llamas, D Fernando Senra, D, Francisco Javier Fondevlia, D* FrauCísúo^dérlo, O. Juan Dávlla, D. 'Josef do aumentarse una tercera parle si se dan en fincas/ó un doble si en vales Melchor Carrillo, P. Josef Agüero, D. Manuel Guerrero Serón , marques de V…</t>
  </si>
  <si>
    <t>Blasco, Antonio</t>
  </si>
  <si>
    <t>Antonio Blasco</t>
  </si>
  <si>
    <t>…ente Perez Sánchez: para la de1 Almendralejo á D. Bonifacio Jrrísafri: caminó sostenia esta primera línea toda la caballería disponible de I-'undaon, para la.de Alhama de Murcia á D. Antonio Blasco: para la dé Alcalá de los que consistía en 80 caballos, un escuadrón del l.° de caballería de Lisboa, un &lt;Gazules á D. Manuel Sotillos Montejo: para la de Calahorra de Granada á escuadrón de la caballería del mando del brigadier Abreu , y ei bata!; n de D. Fr…</t>
  </si>
  <si>
    <t>Bochcr-Altona</t>
  </si>
  <si>
    <t>…s y medie saltaron i tierra loe SS. MM.; y el 14, cois motivo de celebrarte tambiea el cumnbañaadel Rnv augurios- tmegantes, y como lo» carruage» qué nuestro primer, presidente el conde Bochcr-Altona disputo no llegaron á tiempo, te tueroná:picS.M. y AA; ti atojetniento dispuesto. Observamos con mucha complacencia qu* Cir io* z, á pesar de tu avaluada edad, subió con le agilidad de unjóven la es carpad* montaña llamada Juabrr Bery. El conde salió ti encue…</t>
  </si>
  <si>
    <t>Bonaparte</t>
  </si>
  <si>
    <t>142</t>
  </si>
  <si>
    <t>…esarias para ilustres qué ya no existen, si.n hablar de la cabeza mas fuerte y poderosa en servir útilmente al Estado, á quienes es justo recompensar con arreglo á sus mé todo, el general Bonaparte. Esta expedición , esta conducta dieron gloria i ritos.y at:bycil servicio que hacen ; y finalmente en que es indispensable man FranciaVy con el tiempo ha producido frutos todavía mas apreciables.'Sin tener agentes en los nuevos Estado* de América que han sid…</t>
  </si>
  <si>
    <t>Bonifáz, Josef Maria</t>
  </si>
  <si>
    <t>Josef Maria Bonifáz</t>
  </si>
  <si>
    <t>…eral, 8,543................ 400....................................... Madrid. —Los que se crean con derecho. A los cortos bienes que han quedado por falleci miento abintestato de D. Josef Maria Bonifáz, natural de Sevilla, y de estado solte 2,404.,............ 400....................................... Idem. ro, le deducirán eu el juagado del Sr. Noraagaray, teniente corregidor de esta villa, 8,866................ 400.......................................…</t>
  </si>
  <si>
    <t>Bonnct</t>
  </si>
  <si>
    <t>…correspondencia del oeste, la tranquilidad,se restablece por to rigores pueden dar materia |»ra ua# reconciliación, qiie ála verdad no ieria da* partes. El dia 14 llegó! Nantesel general Bonnct; la entrega de armas ' ventajosa i loé hombres dél 7 de Junio. El 2 de Setiembre dq 17^2 fue con continúa, y el solo distrito de Mamón ha puesto 100 fusilé* en poder de los ducido á una tírccl dé lo* Madelotuties el jdáté Bartjietemyy. fuéep ^qóe' l^s . genda…</t>
  </si>
  <si>
    <t>Bonnet</t>
  </si>
  <si>
    <t>03/07/1832</t>
  </si>
  <si>
    <t>Gaceta de Madrid n.º 79</t>
  </si>
  <si>
    <t>…refiriéndose al Eco del pueblo, que se trata de una insurrección carlista. Solo pende acaso ó ha pendido de un hilo el rompimien amniitia para los chouanes, y aun se añade que el general Bonnet ha pasado to; y esto es lo que el público' tiene ínteres de saber, y lo que no debe omi con este objeto á la Vendée. (Id.) tirse en revelarle. __Pareee que sé continuarán las obras dé fortificación comenzadas hace 20 Y no obstante esto ;se negarán todavía est…</t>
  </si>
  <si>
    <t>Borgo, Pozzo di</t>
  </si>
  <si>
    <t>Pozzo di Borgo</t>
  </si>
  <si>
    <t>…0 del actual, se ha ser caso de disminuir el número de tropa extrangera que hay en las legaciones. vido conceder por Reai resolución de 11 del mismo ai duque de S. temando ____El conde Pozzo di Borgo, á quien han visitado todos los individuos del el ascenso á mariscal de campo de los Reales ejércitos. cuerpo diplomático, lia sido recibido por S. M. I. en audiencia particular. Permanecerá aquí jliíunos días antes de dirigirse a París; pero nada se trasluce…</t>
  </si>
  <si>
    <t>…nues sin duda al gabinete de Petersburgo en esta opinión, que es por lo demás Ja tro honor é ínteres 1 reflexionando que estas circunstancias nos imponen b misma en que abunda el conde Pozzo di Borgo. J-a. marina rusa está haciendo obligación de tomar todas las medidas prescritas por nuestras instituciones para sus preparativos; y todo anuncia que cuantos buques estén en estado de ser defender la patria: habiendo visto los artículos 28 y 78 de b ley del 1…</t>
  </si>
  <si>
    <t>Borgrrhout, Je</t>
  </si>
  <si>
    <t>Je Borgrrhout</t>
  </si>
  <si>
    <t>…(Memorial belga.') ción; pero aun dado caso que asi no hubiese sucedido, la ley dejó de exis tir,-fue-abol ida-por el Sr. D. Carlos iv, Jo ha sido igualmente por el Señor Cuartel general Je Borgrrhout 30 Jt Noviembre. D. Fernando vh, nuestro auguslo Monarca. ¡Y quién sin merecer nota de Intimación hecha en nombre de la Francia y Je la Inglaterra por el maris traidor puede oponerse í tan regias y solemnes decisiones, y i la voluntad cal Gerard, comandante e…</t>
  </si>
  <si>
    <t>Bosarie, Miguel</t>
  </si>
  <si>
    <t>Miguel Bosarie</t>
  </si>
  <si>
    <t>…aciosa sencillez ga; para la de Fernán Nuñez á D. Pedro García Cembrero; para la de Fuen de sus inspiraciones, por su elegancia y su melancolía religiosa. Este es Gui te Ovejuna á D. Miguel Bosarie; para la de Jarandina á.D. Bernabé Busla- llermo Cufien Bryant, quien si no ha compuesto grandes obras, ni tiene el rr.ante; para la de Fuentidueña en Castilla á D. Antonio Yebes: para la de mérito de una originalidad notahle, escribe con pureza, no es imitad…</t>
  </si>
  <si>
    <t>Bosch, Cárlos del</t>
  </si>
  <si>
    <t>Cárlos del Bosch</t>
  </si>
  <si>
    <t>…tener la ra, D. Francisco Castellanos, natural de Madrid, de 18 años ; otro igual ex tranquilidad en las provincias del Oeste, para acusarlo es preciso citar hechos traordinario á D. Cárlos del Bosch , natural de Madrid, de 25 años. y no generalidades: hace.ver que hay situaciones políticas en las que conviene Grabado de láminas, premio único de medalla de oro de una onza, Don usar de miramientos y no valerse del rigor y de la fuerza, y que los discursos…</t>
  </si>
  <si>
    <t>Botija, Pedro Cayetano</t>
  </si>
  <si>
    <t>Pedro Cayetano Botija</t>
  </si>
  <si>
    <t>…., oda. lé de la cateccioo, y adelantar el Importe de loi.iigaien- pprpromociw de D.Toosa*vUlaranda y Francia, i O-lgnacip Sandalio Eui- tos. Continúa alerta la aoocrlpdoa. tngojr D. Pedro Cayetano Botija: para una canongia de la catedral de Gero» ■ Otear y Ornante, d lee aeteenéieutee de le Oknáie: 3 tomos en g.° a vende ti aajj. Anlonio Boix: n*ra ana nación de U tuto iglesia primada de Toledo la Histeria de Basóla á jo rs. en puta. *e Mentante. librería rés…</t>
  </si>
  <si>
    <t>BOU, Juan Gar</t>
  </si>
  <si>
    <t>Juan Gar BOU</t>
  </si>
  <si>
    <t>…onsulta de la Cámara ee h* servido nombrar pan una canongu de la santa iglesia catedral «fe Lugo á D. Rafael Muftiz; par* tres canongías de la colegial de S. Hipólito de Córdoba 4 D. Juan Gar BOU* ax COMXKCIO.__Cstiaeciea dt hay áiat tra* dt ta tarda. ete Rafael Dominguez Amonio Rodrigues, Diego R«idrigucz D. y D. y . mvacToa resLiooa. Al tmtéáte a ta a. /. A Otwaatr. para iglesia «fe la santa Valdccafias; al arccoianató de Llobregat y una canonala da…</t>
  </si>
  <si>
    <t>Bouffier</t>
  </si>
  <si>
    <t>…ia 21 que ban llegado hoy á esta capí-, el tribunal de marina. tal. El pretexto que se ha dado para esta resolución, que en el dia tiene un ca - "La goleta de comercio \aActif, su capitán Bouffier, que viene de Smirna, rácter enteramente político, es que este Principe ha presentado á S. M. uta ha declarado que hallándose el 12 de este mes á la altura de Galípolis (Afri exposición de la ciudad de Bristol en favor de la reforma: exposición que está ca) h…</t>
  </si>
  <si>
    <t>Boulnot, Mauricio</t>
  </si>
  <si>
    <t>Mauricio Boulnot</t>
  </si>
  <si>
    <t>…interinamente mas de cuatro años. también por lecciones coo sus ejercidos ó prácticas correspondientes á las reglas da das en cada una, para uso de I01 nifioi y principlantes, por D. Mauricio Boulnot: un Aunque hacia tiempo que se habia resentido la salud de este laborioso volúmen en s.° rústica á 5 rs. S&lt;e hallará en Madrid en la librería de Matton y Bola, mimstro, no le permitió, su. delicadeza disminuir sus incesantes tareas para •' Heinecci, instieuti…</t>
  </si>
  <si>
    <t>Bounefoy, Deodato</t>
  </si>
  <si>
    <t>Deodato Bounefoy</t>
  </si>
  <si>
    <t>…,las., órdenes del cajpiizn. Silva D. Felipe Sentadas Cordido, teniente de fragata, I4/47 ri- 7 k7 mrc. y Vasconcelos, el cual y. los oficiales quq lo.cotnpomao manife.tarpñ.todai D. Deodato Bounefoy, alférez dé navio, 22,800. las cualidades apreciables de un cuerpo de caballería maniobrando'bajo dél Marinería. Angel del Castillo, marinero-dél navio Montañés, soltero, fuego enemigo. El 2.° escuadrón del regimiento {le y Ulaviciost, que al man? natural de…</t>
  </si>
  <si>
    <t>Bour-</t>
  </si>
  <si>
    <t>Donativo, suscripción o relación nominal</t>
  </si>
  <si>
    <t>…berado declararon al gobernador que no El número total de los enfermos llega ahora á 55, y el de los muertos á 35. tenian lana ni dinero; que por otra parte en la capitulación del mariscal Bour- __Hemos sabido con bastante sentimiento que ayer mañana, cuando estaba mont se habia estipulado que no se les impondría ninguna contribución de ya cerrado1 el parte diario sobre el estado sanitario de k capital, se participó cualquiera naturaleza que fuete; q…</t>
  </si>
  <si>
    <t>Bourgoing</t>
  </si>
  <si>
    <t>…ación de este gado también las recredeneiales del conde Reinhard, á quien ha sustituido en reino, deberian saber cuál es el origen de donde salen sus noticias. Pocos hom Drésde él barón Bourgoing en calidad de enviado extraordinario y ministra bres habrá á la verdad que esten dispuestos á renovar la tentativa que nos ha plenipotenciario. (Monitor.) acarreado tantas desgracias: no, no se nos. extraviará segunda vez: el Empera _El miércoles 22 administr…</t>
  </si>
  <si>
    <t>Bourmont</t>
  </si>
  <si>
    <t>…renzo. En la ciudad antigua se formaron numerosas reunio máquina. Asi pues es necesario dar 4 la circulación un cstimulante que le pre nes , las cuales contaban con la llegada del conde Bourmont: inmediatamente serve de la ruina que la amenaza: No disminuyatela sangre.: al contrario:, si c* se pusieron sobre las armas la guardia nacional y la tropa de línea. Ahora posible aumentad su masa: bebed caliente y á menudo.” vengo de visitarlos, y 4 lodos lo…</t>
  </si>
  <si>
    <t>…n el dia ya se han recogido documentos importantes, de lo* cuales resul — .De Bcsanqon, escriben con fecha 28 de id. lo que copiamos. ta evidentemente que la duquesa de Bcrry y el general Bourmont se hallaban -Ayer por la noche hubo nuevas reuniones, y fue preciso usar de la fuer en la Vendíe el dia 25. Mas siendo estos documento* piezas de la causa que so za para disiparte: hubo pedradas y gritos; y el magistrado ¿ que tenia motiva* bre aquellos suces…</t>
  </si>
  <si>
    <t>13/09/1832</t>
  </si>
  <si>
    <t>Gaceta de Madrid n.º 110</t>
  </si>
  <si>
    <t>…on seguridad es el de Bugía, y la ciudad de éste muestras de afecto y respeto,ó de disgusto y desprecio que se dan á un Mo nombre es la capital de una provincia muy importante. El mariscal Bourmont narca constitucional cuando se presenta en público, son el barómetro de la w disponía á fijar en ella la bandera blanca, cuando recibió la noticia de la popularidad ó impopularidad de .su-ministerio. Por ahora, como ya han dicho revolución de Julio; y el duqu…</t>
  </si>
  <si>
    <t>464</t>
  </si>
  <si>
    <t>…ministerio y atribuirse el poder tones'óOO hombres, y reunirse á los descontentos. de ensefiar y predicar sin permiso del obispo, á cuya fé está confiado el pue «Se asegura que et mariscal Bourmont ya rio está en Suiza’, y que de al blo , y al cual se pedirá cuenta de lat almas. En fin , quede pues por cierto y gún tiempo á está parte vive en la Saboya, á dos leguas de Ginebra. Se añade constante que todos los que traman alguna cosa contra este orden, e…</t>
  </si>
  <si>
    <t>Bourmont, Conde de</t>
  </si>
  <si>
    <t>Conde de Bourmont</t>
  </si>
  <si>
    <t>…aíses de Ale ta 21 del corriente. Un artículo de Roterdam con fecha del 19 contiene lo mania, y sobre todo lo que anuncian algunos periódicos, no drjan de fijar la que sigue: »F.l mariscal Conde de Bourmont, ministro que fue de Carlos x atención del público, y de inquietar á los comerciantes; pero pensamos que en el departamento de la Guerra, y que'conquistó á Argel, ha llegado aquí nada de todo esto tiene bastante fundamento, y que pronto desaparecerá todo hace…</t>
  </si>
  <si>
    <t>Bourtumbrado</t>
  </si>
  <si>
    <t>615</t>
  </si>
  <si>
    <t>…licarán inmediatamente el pre bargadas. {Cotí) sente decreto {en todss las-ciudades 7' pueblo»-dct modo prescrito y. acos —-----El Mensajero anuncia la llegada á Lóndres de Mr. e! mariscal Bourtumbrado. : mont. Creemos que este periódico esta vez se halla muy bien informado, (/.i.) Nuestra ministro del interior y d director de la Guerra quedan encargados Parece que el dia 3 de Noviembre es el señalado para prorogar el parlamen de la ejecución del presente d…</t>
  </si>
  <si>
    <t>Boyé, Juan</t>
  </si>
  <si>
    <t>Juan Boyé</t>
  </si>
  <si>
    <t>…villa, se ci ta á todos los que se crean con derecho á los bienes &lt;^ue han quedado por fallecí* Marta les mandó dar inmediatamente raciones de etapa y los demas socorros miento de D. Juan Boyé, vecino que fue y del comercio de guantes en esta corte, que habían menester. (Idí) para que dentro del término de 30 dias se presenten 4 reclamar sus créditos ant' dicho juez, y por la escribanía de Ortiz; en U inteligencia que de no verificarlo ) ESPAÑA. pa…</t>
  </si>
  <si>
    <t>Boyer</t>
  </si>
  <si>
    <t>…terpretadas ; y Mr. Larabit se opone é la aprobación del proyecto, porque á se hallaba en el campo. su parecer es incompatible con el atado en que se hallan los contribuyentes «El general Boyer, comandante en gefé de la provincia, hizo salir ¡orne- , Mr. C. Perier hace tm resúmen de la operaciones del ministerio, dando diatamente cuanto* cazadores argelinos de i caballo habia en la ciudadela á ' razón de las causa que le han movido i preferir el sis…</t>
  </si>
  <si>
    <t>…cuerpo de ocupación de Africa duque de Rovigo. Argel 27 de Mayo. El general comandante en gefe del cuerpo de ocupación de Africa ha re IMC1ATEXKA. cibido varios partes del general barón Boyer, comandante de la división de Lóndret 18 de Junio. Oran, acerca de los ataques que algunos miles de árabes han dado á la ciudad Fondor pútíicot. Tres por 100 consolidados 84é á f. y á sus fuerte» desde el S hasta el 3 de Mayo. ' Tenemos el gusto de saber que…</t>
  </si>
  <si>
    <t>…, y se ha impreso Nuestra tropa sale á menudo para maoiobnsr, y'cl miércoles presenció lis de orden del Parlamento, es lo mas extenso y completo' qué en éste género evoluciones el general Boyer, haciendo que el regimiento de coraceros da hay» impreso hasta ahora ningún gobierno. . Africa subiese á la altura-del Morabito, que domina la ciudad por. la parte Esja inmensa colección de números, que se parece mucho á los jeroglífi del oeste. Luego que al…</t>
  </si>
  <si>
    <t>…dia SS. AA. RR. los Duques de Orteans y de Nemours, uuoa serwacion en aqueL'tcino. También sé hace poco caso de lo» periódicos acompasadas de lo* .generales Bandrandy Marbot,' del coronel Boyer y de Séa. 1, egida de PolopV. y uno de los principal* diarios políticos de Hun- algunos otros oficíales, jnoniaron á caballo para salir á recibir á S. M. el Rey ady día perdido desdé entonces la tercera parte de tus abonados. Aseguran que dejos belgasM'oíi"co…</t>
  </si>
  <si>
    <t>…l 27 de Julio habia llegado á Vénc JDienm fue sorprendido por una emboscada de beduinos. . ela Mr. de La Mennais y Mr. de Montalembert, y que ambos venían de Ro Musiafá propuso al general Boyer cangcar á cate joven por lunail y «l ma. Posteriormente se na sabido que habían llegado el 11 de Agosto á Mu morabito, pero el general tío quiso acceder á ello. nich , donde se suponía que tenían intención de pasar algún tiempo, y adonda tos árabes continúan…</t>
  </si>
  <si>
    <t>Braganza, Teodosio de</t>
  </si>
  <si>
    <t>Teodosio de Braganza</t>
  </si>
  <si>
    <t>…astornar 'eí Jas Corles «le Thomar enlS8t); i pesar deljuramento prestado,,á dicho Sobe Estado, han exigido para represión-y castigo de estos atentados se apliqued rano por el Sr. duque D. Teodosio de Braganza; á pesar de la posesión de 60 las leyes «le estos^re¡ño», &lt;tel mismo modo que siempre se ha obsaréado en Por años, declararon nulo todo lo que «hirauteaqucl tiempo te, había practicado* tugal y en todos los países&lt;kl mundo. aun por derecho natorai. ' ' 7 libr…</t>
  </si>
  <si>
    <t>Brasil, J. Saea y Rodri</t>
  </si>
  <si>
    <t>J. Saea y Rodri Brasil</t>
  </si>
  <si>
    <t>…a en la de Sauri y compañía á n rs. en pasta. de hecho* mas hipotéticos y arbitrarios. Ni los portugueses empleados en el —-iNsM.fw reir, i yue iloror 1 Obra original española por D. J. Saea y Rodri Brasil eran mas que una diminuta porción respecto á lo* brasileños, ni la pro gues. El autor se llamar* dichoso il su obra enseña y corrige; si solo, divierte y re crea ae dará por bien recompensado: un tomo en s6.° prolongado á ta rs. en rústi visión de cierto 'núm…</t>
  </si>
  <si>
    <t>Braulia</t>
  </si>
  <si>
    <t>…; D. Rarhon Sainz, correóde Nápolés; este salió él 2&lt;/ Lui na del mayor entusiasmo que se podía desear: en el dia ha dismiptíidó Bastante1 sa Cuadraux; D. Juan Bautísta Caballero; Doña Braulia, su esposa-, Marga su ardor ysu confianza. Nada podré hacer si no* té mé avisase tries ócuatro ‘dia». rita .negra : estos individúo*'salieron el mismo dia 23. El Exentó, Sr. D. Joaantes. ) ' ^ ■ qnin Caamaño y Pardo, hqberhádor de Figíieras; T&gt;. Antanio lástu…</t>
  </si>
  <si>
    <t>Braússét</t>
  </si>
  <si>
    <t>512</t>
  </si>
  <si>
    <t>…meros mandó el duque Carlos contra el principe Guillermo, hijo del Rey, y tnayóna cuandó se trataba de una resolución cóntririí'il pacto. .' ' luego elpríncipe Tederico contra el general Braússét. El terreno "en que se Neufchatel (cantón prusiano) tomó la palabra, y dijo que" sindé tenerse verificaron éstas operaciones es parte del campo donde se dió la batalla dé en la cuestión especial, debía decir alguna ccKa sobre ios principios que Se es Groszbur…</t>
  </si>
  <si>
    <t>Bravo</t>
  </si>
  <si>
    <t>…ra. (Id.) de distancia cuanto se presenta en el horizonte, se ha opuesto también a que ____ De América sabemos entre otras cosas lo siguiente : se adelanten nuestros trabajos. «El general Bravo y el coronel Juan Alvarez, que znandan las fuerzas de A pesar de estarse oyendo actualmente el pavoroso estruendo de la arti ambos partidos en el Perú, han tenido una entrevista en la.ciudad de los Bra llería en dos puntos opuestos de la Europa, jamas han cau…</t>
  </si>
  <si>
    <t>Bravo, Francisco Carbooell y</t>
  </si>
  <si>
    <t>Francisco Carbooell y Bravo</t>
  </si>
  <si>
    <t>…rmacéutica y usos medicina les del proto-tartrato de mercurio y potasa, por la cual fue condecorado su autor Idem 28. Esteban Basio, carromatero, de Sabona, procedente de Marsella D. Francisco Carbooell y Bravo, farmacéutico honorario de cámara de S. M. flte., coa con dirección á Barcelona; dias de observación en Perpifian 8, en el lazare la medalla del Mérito sobresaliente en mediana. Bn esta memoria original demues to 4. Con boleta de sanidad del vicecónsul españo…</t>
  </si>
  <si>
    <t>Bravo, Paulino</t>
  </si>
  <si>
    <t>Paulino Bravo</t>
  </si>
  <si>
    <t>…ista Urraca; y para una canongía de ta colegial de ximo pasado dirigió al Sr- contralmirante Paslcer (de cuyo oficio acompaño Cervatos, en el arzobispado de Biirgos, por muerte de D. Paulino Bravo de copia asi como del otro que en él se cita de 17 del mismo mes), y en conse Cosío, á D. Francisco Rafael Macho del Barrio. cuencia de haberme mandado expresamente mi gobierno que impida I?. intro ducción de refuerzos por cualquier punto que los rebeldes int…</t>
  </si>
  <si>
    <t>Bray</t>
  </si>
  <si>
    <t>21/06/1832</t>
  </si>
  <si>
    <t>Gaceta de Madrid n.º 74</t>
  </si>
  <si>
    <t>…parati verá'sin duda alguna el gobicrno en la dura necesidad de emplear las armas vo* de guerra. que la lagitlacion federal le concede. Lo* que le inípongan esta obligación so tri conde Bray, embajador de' naviera cerca de nueatra corte, ha partido to deberán imputarse á tí k cillpa, ti nos vento* privadM de Im beneficio* de para Munich. una prudente’y bien entendida libertad de imprenta.- • - Estén «liando para el TiroLgranda traaportn de artill…</t>
  </si>
  <si>
    <t>Brayer</t>
  </si>
  <si>
    <t>…e de la diputación provincial del departamento de Sena; Boycr, presidente riel «la asamblea estaba penetrada de la mayor admiración por el genio y talento tribunal de apelaciones; barón Brayer, teniente general; conde Canouville, del difunto sir Walter Scott, cuyas obras han llevado su reputación hasta lo* mariscal de campo, individuo que fue del cuerpo legislativo; Camón d*Anúltimo* confines del mundo civilizado, habiendo dado i la literatura de s…</t>
  </si>
  <si>
    <t>Brcossois</t>
  </si>
  <si>
    <t>…z , y en las provincias adunde se hublerrn suscrito. ior una vez; que si quisieren servir en la partida especialmente destinada por —Kef.trcton de los nuevos deitrioos médicos del doctor Brcossois por D. Josef Gon Ía policía á la persecución de malhechores en aquella provincia, se les abone zález y Ayeosa, médico de Cámara de S. M. 8sc., y D. Josef de A.ouso y Quintanipré doble del que por reglamento les corresponde cuando están de facción; y lla, médi…</t>
  </si>
  <si>
    <t>Bretón, Manuel</t>
  </si>
  <si>
    <t>Manuel Bretón</t>
  </si>
  <si>
    <t>…- eu ! tegnnda un comedia tieae la culpe en acto. fratjucída ál' es- aña, d ifaira —El fcsitaota, digna de la atirpe á que pertenecía. Sus ojos eran negros yrasgsdos: . patol por D. Manuel Bretón de las Herreros. Se vende eo Madrid 4 J N, en.lá libreangosto tu talle, y sus miembros, aunque delicados, tenían una graciosa re rlá'de Escanrilla, y en varias capitales de provldcié. ' dondez. Al ver aquellos ojos mas suaves y br i llanta que los rayas dé ls…</t>
  </si>
  <si>
    <t>Briconti</t>
  </si>
  <si>
    <t>…ba ya dispuesto para dar la bendición con el Santí Ayer se verificó el funeral del duque de Reichstadt con la sencillez que simo Sacramento. La comida estaba preparada en casa del conde Briconti: se acostumbra para los de todos los individuos de la familia imperial. Un des S. M. se dignó admitir á su mesa á las personas mas distinguidas de la ciudad, tacamento de húsares precedía el coche de palacio, tirado por seis caballos, en con quienes conversó…</t>
  </si>
  <si>
    <t>Brilard</t>
  </si>
  <si>
    <t>…tg|ayí|i¡t«;ynhiyáÍM.,cqíiJcniení¡mI^i^|úler(, 13 f i^im.imtos. .da é pasar de &lt;Mc lc&gt;s tráiWÍQ* no garautitan tino mi radio que no liega trauiera é irrfanútfr..- de ro—guirnte.eí general Brilard es quien sale eii esta semana per» "^Sflwi^^S'^yato á'sító'^íío^faS'parridii* annidro por « gran D»regresará Francia, y nq eI general,cande Belliard. cmbajador cyrcá dc nimr {am;rMnatéb Miloy,pT(ie»CCiou es al radió dé la plaza, y que los Uvas sctro gobierno,…</t>
  </si>
  <si>
    <t>Brito</t>
  </si>
  <si>
    <t>06/03/1832</t>
  </si>
  <si>
    <t>Gaceta de Madrid n.º 28</t>
  </si>
  <si>
    <t>…ndo se vió esta sa en la revolución de 2 de Agosto; y apareciendo en primera línea *1 capitán ■e^n-tid* por enemigo* tan numerosos y. tan íntimamente coligados! Montes— Seixos, el teniente Brito, y Jos subtenientes Padilha, Ñoronha y Amara! (to uieu,.Espíno«, Baile, Voltsire.Rousseau, Condorcet, hé aquí los corifeos dos del batallón de la isla qu* vilmente habían hecho traición al Soberano á 3 e la impiedad * Jos que tienen inficionado el mundo con s…</t>
  </si>
  <si>
    <t>Bro</t>
  </si>
  <si>
    <t>…Rey de lo» belgas seis coches de su comitiva, y la escolta de merosos de ver rotos los vínculos del matrimonio por la perdida da loa regis un pelotón de lancero* i la* órdenes del coronel Bro. tros, y Ips otro» llenos de la esperanza de obtener de este magistrado la decla A las cinco menos cuarto salió la comitiva que debía recibir al Rey de' ración dp que sus matrimonios son nulos y de ningún valor, puesto que los los belgas, en medio de la* acla…</t>
  </si>
  <si>
    <t>Brost, Joaef MarU</t>
  </si>
  <si>
    <t>Joaef MarU Brost</t>
  </si>
  <si>
    <t>….* prolongado. Se vende en la librería de Razóla á $o r¡. en pasta.4 rndividuos.de tropa y 17 fpfes y oficiales de ambos' cuerpos, habiéndoles de ——Tratada elemental del giro, por D. Joaef MarU Brost: un tomo en 4.0 Se vende jado solo 16 fusiles y municiones correspondientes para que pudieran defett- en- la-Pidalibrarlade Federico,de Razólaharóná 24ders.Tremí,en pasta.escrita. . por él mismo, con urucompendlo histó dctMrde algún corsario. rico de la de fr…</t>
  </si>
  <si>
    <t>Brougbam</t>
  </si>
  <si>
    <t>…de lea epidemia como la que hoy asóla á la Francia. (Id.) intereses del comercio de París y de Lóndres; pues se trata de una comunica Tenemos el disgusto de saber que la salud del lord Brougbam está lejos ción y correspondencia particular por medio de estafetas entre estas dea capi de mejorarse como se esperaba. (M. de las C.) tales. Los obstáculos que los empleados en las dos direcciones de corrcoa Kan ___Mr. de Polignac ha sido uno de los primaros…</t>
  </si>
  <si>
    <t>Brougham</t>
  </si>
  <si>
    <t>…os existentes en poder dé Sigue este periódico haciendo varias reflexiones, y entre ellas dice:»:Pero Moreno y de García, se entregarán á los administradores de aduanas, y depo el lord Brougham piensa acaso que la opinión pública se contentará con soli sitarán en los almacenes de ellas en el término preciso de 1S dias, pues una citar solamente el bilí de reforma! No; no es tan tonto ni limitado para creer vez espirado, todo género que circulase de s…</t>
  </si>
  <si>
    <t>09/08/1832</t>
  </si>
  <si>
    <t>Gaceta de Madrid n.º 95</t>
  </si>
  <si>
    <t>…si después de lo que ha ocurrido me es imposible guardar ningún res— nos de Roma basa la declaración de los derechos del hombre, han sidp siem peto ni estimación á la persona del lord Brougham , no olvido con testo loa pre la enfermedad que ba aniquilado los Estados, cuando los gobiernos no miramientos que merece el elevado destino que ocupa.” - . , han tenido suficiente valor y sabiduría para curarlos. (Extracto de la Gaceta la discusión acerca de…</t>
  </si>
  <si>
    <t>Brougham'</t>
  </si>
  <si>
    <t>426</t>
  </si>
  <si>
    <t>…dt Dititmirt. rición del ministerio Grey. Dicen que la formación del nuevo ministerio sé ,. El limo. Sr, arzobispo da esta, capital acaba da publicar una pastoral en encargará al lord Brougham' ó á sir Roberto Peeh En cualquiera de éstos dos la que dispone se hagan rogativas públicas en acción de gracias por haber ya casos te puede ciertamente esperar.un ministerio mixto, en el cual el' parado desaparecido en toda su diócesis el cólera-morbo. E*te,…</t>
  </si>
  <si>
    <t>Broussais</t>
  </si>
  <si>
    <t>…Hacienda que Se llamó inmediatamente al doctor Emcry, médico ordinario de Mr. Perier, el ejército holandés habia efectuado movimientos en las fronteras, y que era y en seguida al doctor Broussais, el mismo que se encargó de dirigir la cura, muy probable que á ellos se siguiera la invasión. En su consecuencia este últi aplicando dos veces sanguijuelas al enfermo. (Af. de las C.) mo ministro ha mandado á todos sus dependientes que inmediatamente remi __…</t>
  </si>
  <si>
    <t>…él' 12 dé y otro médico que hacia muchos años asistía al ministro en sus enfermedades, Febrero 254/ enfermos, 1341 muertos, 1166 curadas,' y ^0 que continúan se dirige á S. E. el doctor Broussais y le dice: »Os he manifestado perfecta enfermos. mente vuestra situación, grave sin duda. El cólera que padecéis es con» en ZZAIfCIA. todas partas eminentemente inflamatorio. De consiguiente si tomáis interior mente bebidas calientes y sudoríficas, la inflama…</t>
  </si>
  <si>
    <t>Broussals</t>
  </si>
  <si>
    <t>…ta mas la lectura dé lo escrito' en pro y en contra sobre el sistema dr ía que sin perjuicio de esto se les coloque después en el zanao conforme i sus ser doctrina fisiológica del doctor Broussals que en el dia, con motivo del plan, obser vicie» y aptitud. vado por dicho profesor eo el hospital de Val-de-Grace, en París, y fuera de dicho hospital para curar el cólera-morbo. Se vende en Madrid en la librería de Quirós; en Logroño en casa del catedrática…</t>
  </si>
  <si>
    <t>Brunbw</t>
  </si>
  <si>
    <t>…su uso. sada , en donde se habían ya preparado de antemano las respectivas habitacio 4. a Se prohíbe el comercio por tierra de efectos susceptibles de contagio, nes. Parece que el barón Brunbw es el solo extranjero que hasta ahora ha aun de fábricas dentro de esta últíres línea; pero se admitirán por la via ma acompañado al conde Orloff en este país; y se dice que ia permanencia de rítima en los puertos de habilitación designados en el art. 37 dé l…</t>
  </si>
  <si>
    <t>Bruns, Carlos de</t>
  </si>
  <si>
    <t>Carlos de Bruns</t>
  </si>
  <si>
    <t>…os. {Eco dt la'frontera.").................... rían usar del derecho que se les concede por el artículo 17 del tratado hecho ____ El dia 3 del corriente, dice-un periódico, fue el duque Carlos de Bruns en París á 30 de Mayo de 1814 y continúen ausentes sin haber conseguido per wick á Neuilly para hablar al Rey Luis Felipe, y no habiendo podido con miso para ello, regresen á dichos Estados, y hagan constar su regreso presen seguirlo, ha repelido la diligenci…</t>
  </si>
  <si>
    <t>Bruoet, Eugenio Ortoian y</t>
  </si>
  <si>
    <t>Eugenio Ortoian y Bruoet</t>
  </si>
  <si>
    <t>…s. Rtcopitaciu* de lo mee iuleteeeut* fue ee As fubtieede en ebrlt del teorícete oda t» bozo á San Pablo para reemplazarlos. le geett» dt Francia conacrnicnit oí ailcra-marka, por D. Eugenio Ortoian y Bruoet. La reserra con que obraba el ejecutivo no dejaba penetrar la conspiración A pesar de lo mucho que se ha escrito acerca de la terrible enfermedad que ejerce ni aun á los mandados salir, entre los cuales hay muchos eclesiásticos que con sus estragos en Europa,…</t>
  </si>
  <si>
    <t>Bsquivel, Josef Manuel de</t>
  </si>
  <si>
    <t>Josef Manuel de Bsquivel</t>
  </si>
  <si>
    <t>…por tomo. Se darle* este público testimonio de aprecio, que tal ver servir* de estimula * otro*. bailan de venta el t.° v i.° tomo en Madrid librería de Jordán, sin que baya nece D. Josef Manuel de Bsquivel, marques de Legarda; D. Pedro Jacinto de Alava; Don sidad dé'anticipar cantidad alguna. ................ Miguel hamos de Zumalave; D. Marcos Josef de gandoval; D. Francisco Asentía de —OlUCgec 0* ¿«ata Catalina de Sena, traducidos de los que en totcann public…</t>
  </si>
  <si>
    <t>Btmeíti</t>
  </si>
  <si>
    <t>…eino conforme á lo Ancona.prescrito' en el 5.a. de la misma. Número 1.a Ileal orden eobrf deicfunto tnlat peneUnte militarte. 2taté dt S- E. tl.ctndr dt Smint-Autain i S. Erna, el cardenal Btmeíti,He dado cuenta »l Rir nuestro Sefior del oficio de V. S. de 22 de Oc eeerttario Jt Retada. j tubre del afio .próximo pasado, en que con motivo de la pregunta que le hizo, Roma 1S de Abril de 1832~.Apenas recibió el gobierno francés las no el .ordenisdpc. del…</t>
  </si>
  <si>
    <t>Buenaventura, A</t>
  </si>
  <si>
    <t>A Buenaventura</t>
  </si>
  <si>
    <t>…tas. ‘ ' ’ Deoocitt á Mario Smtíeima te loe Otítrtt, pie tn firme de ojlci. étvhit compuPor tod» «Us razona « pu» evidentísimo que mi Sobrina la Prince» del •o eo latín el seráSco doctor A Buenaventura; puesta eu uua plana la letra dél tan Gran Perl Doña María de la Gloria, asi como mi augusto Hermano y toda to, p ei otra la traducctaa.no cniteUtuo, por on hijo y devota de la madre botorotu descendencia » hallaban imposibilitados pan suceder en la corona de…</t>
  </si>
  <si>
    <t>Bueno, Alonso</t>
  </si>
  <si>
    <t>Alonso Bueno</t>
  </si>
  <si>
    <t>…, . * Habiendo solicitado D. Ramón González Sarabia, hijo del difunto Ge . FKANCIAi neral , la plaza de archivero de la dirección general de Correos, vacante por fallecimiento de D. Alonso Bueno, ha sido un verdadero placer para S. M. Parit 11 de Abrü. el poder «lar este nuevo testimonio de su paternal y benéfico corazón-, y que Bolsa de ayer. Cinco por 100 consolidados 96 fr. 40 c. Acciones del riendo recompensar en el hijo la virtud heróica del pad…</t>
  </si>
  <si>
    <t>Bueno, Jósef</t>
  </si>
  <si>
    <t>Jósef Bueno</t>
  </si>
  <si>
    <t>…oquia de Sta. María de Pinel ¡Jósef Ro contra la religión de Jesucristo, recuerda á los nombres lo qué déhén al pullo mísmó dríguez, dé idem; D. Rafael María de Aguayo, dé Espejo; D. Jósef Bueno, que calumnian; y bástale pintar el siglo Be oro de la Iglesia, aquel alglé-ed qué veertrarde Buena; Angela León, de la misma''vecindad; D. Jósef de Tienda virtudes v el herotSmo-Xeboéspitleron pam démostnir las sdtibM^sulentos'sobre f-Arria, db'idíiD;'IJ&gt;.An…</t>
  </si>
  <si>
    <t>Bugeaud</t>
  </si>
  <si>
    <t>…agregando para el úl cap. 18 se asignan 3199 francos para escuelas de veterinaria y fomento de la timo objeto otros 209 francos mas, como propone Mr. Delaborde. . agricultura. El general Bugeaud propone que 4 esta suma se agreguen 2 millones, La comisión opina que del millón y 80&lt;i9 francos que se asignan para 'ca para qué en cada distrito de Francia te cslabléaca un comicio de'sgHcültóra. sas de monta, potreros, premios y demas relativo i ¡a cría dé…</t>
  </si>
  <si>
    <t>…tenga por oportuno en vista de sia habría un ejército numeroso y á poca costa: Mr. Boyer se queja Je i abu.o dio. (Constitucional.') con que se dan los ascensos en el ejercito: el general Bugeaud quiere que el —__Por un viagero que viene de Lóndres, y ha pasado por Calais, hemos re ejército de Francia no baje de 2509 hombres, y que se emplee en obras de cibido noticias muy circunstanciadas de las medidas de sanidad que se han to fortificación, en abri…</t>
  </si>
  <si>
    <t>…adema» en las gratificaciones ó ayudas de costa que se debe haber dos clases de oficiales, los que están en servicio activo, á quienes dan á los oficialas generales empleados. El general Bugeaud se opone á este se debe pagar bien, y los retirados. dictamen, haciendo observar cuan difícil es ganar un grado: «Veremos, aña El mariscal Soult responde á las observaciones dé Mr. Dupin, diciendo de , todavía por largo tiempo entre nosotros los Dupin, los Th…</t>
  </si>
  <si>
    <t>Bulow</t>
  </si>
  <si>
    <t>…n, se proceda copforme á las reglas administrativas que contienen los artículos 49 ?ue se cangée inmediatamente, á no ser que la segunda lectura del bilí de re- ortna determine al barón Bulow á servirse del poder arbitrario que su corte 1 9®» capítulo 77 de la Real instrucción de 16 de Abril de 1816. le ha confiado. (Courier.} ___Nuestra correspondencia particular conviene con las periódicos franceses PARTE NO OFICIAL. en que el ministro de Prusia…</t>
  </si>
  <si>
    <t>…y prisioneros; siendo de este número el coronel Nie- hijos célebres de S. Benito, que han ocupado la cátedra de S. Pedro y gober i«eyer. Pocas dias después tuvo la misma suerte el barón Bulow. Con este su nado la Iglesia en dias d? tribulación; anegado en sanu alegría pide para Voa ceso se calmó la inquietud y agitación que se había apoderado de toda la po al divino Salvador de los hombres todas las virtudes r todos los dones que f blación, y se r…</t>
  </si>
  <si>
    <t>Bureau, Jotef</t>
  </si>
  <si>
    <t>Jotef Bureau</t>
  </si>
  <si>
    <t>03/01/1832</t>
  </si>
  <si>
    <t>Gaceta de Madrid n.º 1</t>
  </si>
  <si>
    <t>…ente nombrar gobernador militar y mejorar la suerte del hombre aun en la tierra. La historia y excelencia de la religtoa político de la plaza de Málaga, al brigadier de infantería D. Jotef Bureau, sin miedo de fastidiarse con discusiones metafísicas: un tomo en 1.a peolengado mí coronel del regimiento, del Infante, 4° de línea. consta1' 7 áde13380en páginas,las libreríasy sesiguientes:hallará en-S.MadridSebastianen la deeo Peres;la ImprentaBúrgosdeenB…</t>
  </si>
  <si>
    <t>Buréeos</t>
  </si>
  <si>
    <t>04/09/1832</t>
  </si>
  <si>
    <t>Gaceta de Madrid n.º 106</t>
  </si>
  <si>
    <t>…lteante i corto pía- Corulla par á 4 Id. traleocia par á 4 Id. : te ♦ d. Grasada 4*4 Id. Xa razota 4 4 4 id. j se prepara i desalojar de ella á las tropas dé D/Pcdro. Al efecto el general Buréeos,00. 00. Málaga par. Hamborgo, Descuento letra* de Barcelona i pesos &lt;1. eñ gefey el de la 4** tjivisíon practicaron‘un reconocimiento al amanecer del Lóndrea A 90 Santander 4 * 4 b. alie. al á J p. 100 Alas Bl&amp;aoVlddia25 al norte de la mencionada ciudad. Esta…</t>
  </si>
  <si>
    <t>Burgos, Antonio</t>
  </si>
  <si>
    <t>Antonio Burgos</t>
  </si>
  <si>
    <t>…estra Sefiora j SS. AA- RR. siguen sin. novedad en su im llante batallón provincial de Alcázar .de S...Juan quo loi guarnece , la esquí-, portante talud.".' . sita previsión de su comandante D. Antonio Burgos, l, /-ontinu^óa tatiga 4é lodos, los individuos que lo componen, la ciega obediencia, sumisión y buen El Sermo. Sr. infante D. Francisco de Paula, su augusta Esposa y Famiservicio de los soldadós quintos que aun se hallan en instrucción, y la coadHa salieren…</t>
  </si>
  <si>
    <t>Burrcll</t>
  </si>
  <si>
    <t>…*; y la po «ses cobraron aliento, bien que todavía experimentaron mucha pérdida, pues blación asciende á mas de joo vecinos. Los pretendientes dirigirán los memoriales «pereció el coronel Burrcll, que habia llegado.últimamente de Inglaterra, asi toncos deporte ai «yuDiamieoro dé la expresada yilja hasta el dia ao del que rige. «como el teniente Luper y el alférez Burlón, quedando heridosJados loe Je- -.-Por providencie del supremo consejo déla Guerra…</t>
  </si>
  <si>
    <t>Burrell</t>
  </si>
  <si>
    <t>…excepto uno solo. La brigadas francesa y británica han que- deros de D. Gerdntmo AgOérO, alcilde mayor qu* fiiedé la ciudad de Búrgoa, á fio »dado horriblemente destrozadas, y el coronel Burrell murió eq ocasión que de oue déntrodel término de 40 días se presénten eo él por medio d* .procuredor ,-á «animaba í su gente gritando: ¡ Vamos, muekacüoc, dentro de ppeo tendremos usar de su derecho ee los auiot que **»&gt;»lar!},«ÍPr5*,íd» c’&gt;“ ®°Sf Rosa Olmédl…</t>
  </si>
  <si>
    <t>Busla-, Bernabé</t>
  </si>
  <si>
    <t>Bernabé Busla-</t>
  </si>
  <si>
    <t>…ez á D. Pedro García Cembrero; para la de Fuen de sus inspiraciones, por su elegancia y su melancolía religiosa. Este es Gui te Ovejuna á D. Miguel Bosarie; para la de Jarandina á.D. Bernabé Busla- llermo Cufien Bryant, quien si no ha compuesto grandes obras, ni tiene el rr.ante; para la de Fuentidueña en Castilla á D. Antonio Yebes: para la de mérito de una originalidad notahle, escribe con pureza, no es imitador, y Fiiiaoa á IJ. Antonio González Valid…</t>
  </si>
  <si>
    <t>Bustamante, Joaquín de Castillo y</t>
  </si>
  <si>
    <t>Joaquín de Castillo y Bustamante</t>
  </si>
  <si>
    <t>…lagüeño, y arrebata la imaginación á los venturosos tiempos en que lo* tspafiolea, conocido* solamente bajo esta honrosa denominación, colocaron Señora: El brigadier de infantería D. Joaquín de Castillo y Bustamante, vuestra Monarquía en la alta cima del poder y de la gloria. De la unión de gefe de la brigada de voluntarioa Rcalistaa de esta provincia de Santander, vuestros vasallos nacerá la fuerza, que hace respetables los imperios, con las 5.* de la subinspeccion de C…</t>
  </si>
  <si>
    <t>Bustaníaéte, Josef de</t>
  </si>
  <si>
    <t>Josef de Bustaníaéte</t>
  </si>
  <si>
    <t>…moriales fran cos de porte,' en el térmiap dé 30 dias, al secretario del ayuntamiento general del cia que ha de ir por el nuevo camino; y no hay ya apenas un carruage que, partido D. Josef de Bustaníaéte.* - - - ■ dirigiéndose desde Santander á Bureos ó á esta corte, no se aproveche de la ----- A fines del presente mes de Abril saldrá del puerta de Santander; con destlaoá ventaja que el rumbo de Encinillas Te ofrece-sobre el de Ruinosa; pero el trán la Habana…</t>
  </si>
  <si>
    <t>Buzen</t>
  </si>
  <si>
    <t>…nsejen» áulico de Gentz. Se 'asegura que rio tardará en salir pan Con fecha 7 de Noviembre escriben de Ambercs lo que á continuación Viena. insertamos: Se sabia tiempo hace que el coronel Buzen habia prometido que El 18 del pasado llegó á Petersburgo el conde Agustin Capo de Istrias. en cuanto las circunstancias lo exigiesen avisaría á los habitantes que habia lle El Diario de Francfort dice hoy lo siguiente: gado el tiempo' de tomar precauciones. H…</t>
  </si>
  <si>
    <t>Byron</t>
  </si>
  <si>
    <t>…zo de uno de los mejore» poema» de Bryant, intitulado lar Edades, escrito Parra; para el corregimiento de Gibraltár á D. Pedro Mendoza y Vázquez; por el estilo de Childe-HarolJ de lord Byron. y 'plra el de Herrera 3el Rio Pisuerga á D. Gerónimo Tejerína y García. «■Tierra verdosa de las praderas , dé ¡as cataratas y de los espesos bosques, manantial inagotable de ríos inmemos; madre de esas montañas, cuya cima es Asimismo se ha servido nombrar pa…</t>
  </si>
  <si>
    <t>C, Joaquín</t>
  </si>
  <si>
    <t>Joaquín C</t>
  </si>
  <si>
    <t>…ocupa actualmente con cierta preferencia á tqs . primeros Soberanos de Etiré—*Setiembre. pa, y que es tan fecundo en grandes consecuencias; no puede ser mirado' con. Indi Tiermat. D. Joaquín C¡fuentes, en Madrid: desde 1.* de Julio á 30 de. ferencia en un país como el nuestro; y su autor nada ha omitido por darle eztenSetiembre. síod, novedad, é Ínteres. La honrosa calificación que han hecho á esta produccioa Panticosa. D. Juan de la Monja, en Arda…</t>
  </si>
  <si>
    <t>C, M. de</t>
  </si>
  <si>
    <t>M. de C</t>
  </si>
  <si>
    <t>…s aclamaciones de mis compatricios, que siempre conser én ello tanta mayor satisfacción cuanto que á la circunstancia de ser el primer varé en mi pecho agradecido á sus bondades. (D. M. de C.) espafiol que se dedica ¿ este- peligroso arte , reúne el señor Rozo la de natural de Cádiz y compatriota nuestro. Es indudable que la tentativa verificada de un Madrid 2 de Julio. Viage aéreo en ésta ciudad, tentativa -qiie ninguno de los aeronautas que han…</t>
  </si>
  <si>
    <t>Ca</t>
  </si>
  <si>
    <t>…a habia pasado i la posición escogida para - - El virey de Egipto ha recibido de su hijo Ibrahim-bajá el cuartobole- disponer las diferentes armas y cuerpos que la componían, y el brigadier Ca— tin dd ejército de Siria, anunciándole que la ciudad de Damasco ha cardó en navarro sigue diciendo: «entonces se empeñó un vivísimo fuego-de guerrillas, poder de las armas egipcias. Todas las cartas convienen en que el ejército del que'duró hasta las nueve,…</t>
  </si>
  <si>
    <t>Ca-, Josef de</t>
  </si>
  <si>
    <t>Josef de Ca-</t>
  </si>
  <si>
    <t>…rio de Estado y del Despacho de Gracia y Justi hallen en las cárceles de Madrid y demas del Reino, y sean capaces de él, cia; be venido en nombrar para que lo sirva en propiedad á D. Josef de Ca- siendo mi voluntad, conforme en un todo con la del Rey , que para 1* apli franga; secretario de la Cámara y Real patronato de.Castilla. Tendreislo en cación de esta gracia se tengan presentes todas las condiciones y circunstancia* tendido, y dispondréis su cu…</t>
  </si>
  <si>
    <t>Caballero, Agustín</t>
  </si>
  <si>
    <t>Agustín Caballero</t>
  </si>
  <si>
    <t>…bi, D. Angel de Santlbabez, D. Andrés Sagastfzabal, D. Antonio nítrico rebajado, y tenia ademas por objeto hacer insolubles al agua el lápiz y Martínez y Salcedo, D. Andrés Tacón, D. Agustín Caballero, D. Bernardo Cantero; la tinta, despojándolos del álcali que contienen. Se lavaba después para quitar D. Ventura Ferran, D. Vicente Aguilar y Jurado, conde de Casa-Valencia, conde de al ácido no embebido, y se cubría luego la piedra con una solución de goma l…</t>
  </si>
  <si>
    <t>Caballero, Borrilla</t>
  </si>
  <si>
    <t>Borrilla Caballero</t>
  </si>
  <si>
    <t>…y jó de cebada y centeno. Los 5,222......... .. 4000............................. Reus. pretendientes dirigirán sui memoriales a| ayuntamiento de dicho pueblo. Por providencia del Sr. Borrilla Caballero, alcalde de la Real casa y corte, so 11,555................ 2000............... Ciudad-Real. cita átonas las personal que ae crean con derecho al patronato Real de legos, fUnda* 11.321.. ...... 1000.................... Santiago. do parla. Diego López de Media…</t>
  </si>
  <si>
    <t>Caballero, Juan Bautista</t>
  </si>
  <si>
    <t>Juan Bautista Caballero</t>
  </si>
  <si>
    <t>…un monstruoso réprobo,cn quien misma; D. Juan Azemar; D. Abdon Deseya; D. Juan Badena. halla un nuevo incentivo la creencia general de los fieles. Dia 19 entraron Luisa Guidrauux; D. Juan Bautista Caballero; Doña Venga cuando Dios quiera el cólera-morbo. Tomadas por el gobierno las Braulia, su esposa; Margarita’, negra; D. Juan Capdevila, vicecónsul ingle* mas exquisitas precauciones para evitar su. introducción; preparado cuanto la cn Rosas-, Pablo Viñas, posti…</t>
  </si>
  <si>
    <t>Caballero, Juan Bautísta</t>
  </si>
  <si>
    <t>Juan Bautísta Caballero</t>
  </si>
  <si>
    <t>…s*aWí lle-‘ Gabriel Fregmals; D. Rarhon Sainz, correóde Nápolés; este salió él 2&lt;/ Lui na del mayor entusiasmo que se podía desear: en el dia ha dismiptíidó Bastante1 sa Cuadraux; D. Juan Bautísta Caballero; Doña Braulia, su esposa-, Marga su ardor ysu confianza. Nada podré hacer si no* té mé avisase tries ócuatro ‘dia». rita .negra : estos individúo*'salieron el mismo dia 23. El Exentó, Sr. D. Joaantes. ) ' ^ ■ qnin Caamaño y Pardo, hqberhádor de Figíieras; T&gt;.…</t>
  </si>
  <si>
    <t>Caballero, Juan Francisco Ateneo</t>
  </si>
  <si>
    <t>Juan Francisco Ateneo Caballero</t>
  </si>
  <si>
    <t>…u comandante J. Tille calde mayor de Guadalajara 4 D. Francisco Fabián; para la da Fuente de Can Eiqr., procedente de Veraerar, con diez dias de navegación, una colección de tos 4 D. Juan Francisco Ateneo Caballero ¡pera la del' Puerto de Su. María 4 D. Joaquín González; pan la de Ronda 4 D. Manuel González Pinto:tensores de dieba ciudad, cuyas fechas llegan al 9 del corriente. Las noticias para la de- Colmenar Vie)0'4 D.r Cayetano Bencdkjtó; para la de Bórgos 4que enci…</t>
  </si>
  <si>
    <t>Caballero, Manuel Fernandez</t>
  </si>
  <si>
    <t>Manuel Fernandez Caballero</t>
  </si>
  <si>
    <t>…* Dolía Ca En éí alio de 1779 pasó al bloqueo y sitio de la plaza de Gibraltar, en el simira Esteban, D. Diego Palacio, D. Manuel Martínez, D. Ramón de Llano, D. Die go de Parada, D. Manuel Fernandez Caballero, vecino que fue en ili] de la villa de que permaneció hasta la paz de 1783; y destinado en el de 1791 con su bata Almagro, d quienes en su acción y derecho hayan sucedido, tenedores y endosantes llón! á Ja defensa de la plaza de Oran, arruinada por los fuerte…</t>
  </si>
  <si>
    <t>Caballero, Pablo Blanco</t>
  </si>
  <si>
    <t>Pablo Blanco Caballero</t>
  </si>
  <si>
    <t>0 Pablo Alamor*; pira «I de Cuenca í D. Pablo Blanco Caballero? par» ta en tl momento de praienttm. Pera «—té qtitzt qes sea .41 dtbe guardar el de Lerma á D. Lucas Pablos; para el de Madrigal i 0. Diego Vázquez su fe, y cumplirá una religación un sagiadh." ' Valcirce!; f&gt;3T3 el de Rota y Chipión* á D. Ignacio Bernardo R…</t>
  </si>
  <si>
    <t>Cabezón, Joscf Miranda</t>
  </si>
  <si>
    <t>Joscf Miranda Cabezón</t>
  </si>
  <si>
    <t>…Ayer salió para Santander en el bergantín español Joven Mmilia, su es rad» de mas virtudes que nuestro* demás hermane» esparcid» por la redondez pitan Porben, el mariscal de campo D. Joscf Miranda Cabezón, cabo subal del globo, que sienten por todas partes la poderosa mano del infortunio que terno que ha sido de esta isla: en el tiempo que el general Miranda ha des 1» oprime y agovia! Vedlos en las vastas comarcas que se extienden desde el empeñado un puesto d…</t>
  </si>
  <si>
    <t>Cabezón, Josef Miranda y</t>
  </si>
  <si>
    <t>Josef Miranda y Cabezón</t>
  </si>
  <si>
    <t>…M- durante este día ha seguido bien, habiendo estado le D. Santos Ladrón; y gobernador de la plaza de Ciudad-Rodrigo al mariscal vantado por espacio de mas de tres horas. de campo D. Josef Miranda y Cabezón , en relevo del de igual clase D. Juan Dios guarde á V. E. muchos anos. S. Ildefonso 14 de Octubre de 1832, á Romagosa. las nueve de la noche. = Pedro Castelló. = Manuel Damian Perez.zz Sebastian Aso Travieso.=Juan Castelló y Roca.=Juan Luque. = Ramon Llord.=…</t>
  </si>
  <si>
    <t>CaboHera', Feraro</t>
  </si>
  <si>
    <t>Feraro CaboHera'</t>
  </si>
  <si>
    <t>17/05/1832</t>
  </si>
  <si>
    <t>Gaceta de Madrid n.º 59</t>
  </si>
  <si>
    <t>…o de hacer la reducción de laslongltíidej dé los direrentet meridianos; na cuadro tablarlts b»*U acredites la legitimidad de su derecho» político del globo, lacado del que pubticd-D. Feraro CaboHera', 7 un TÓCabUlarid —«ovlrtudde provldeóclt del Sr. de Norsagaray, tealem* corregidor de asta vlde nomenclatura aetltua y moderna.cojnparada. Todo el diccionario cuasia de dos lla* he dio * DC JOséf Gaye Mallor, de esta vecindad, para que en *1 precisó itrmltom…</t>
  </si>
  <si>
    <t>Cabra, Julián la</t>
  </si>
  <si>
    <t>Julián la Cabra</t>
  </si>
  <si>
    <t>…e Setiembre de este año sp ha servido el Ret nues ■arrio; Bilbao en la de Garda; Zaragoza en la dé Jáuregul; Pamplona ea la dn tro Señor conceder privilegio exclusivo por S años &amp; D. Julián la Cabra, ve Eongás. -----Lamento nocturno, 4 meditaciones til Tonng: un tontito en 8.® menor. Se vendo cino i constructor de pianos en esta corte, para asegurar la propiedad del que eo la librería de Razóla i 9 rs. en' pasta. ' , ha inventado de figura cuadrilonga, c…</t>
  </si>
  <si>
    <t>Caceres, P. Santiago</t>
  </si>
  <si>
    <t>P. Santiago Caceres</t>
  </si>
  <si>
    <t>…asu calle dedeldichapía Segundo: ezemo. Sr. conde duque de Luna. . flaca r mat como sobre ella gravita un cesto perpetué de na ducado y-uno gallina Énjitka experimental. _ Premio: Sr. P. Santiago Caceres. anual en favor del mayorazgo titulado de lo* Negreras, Ignorándote quien sea su En fortificación. Premio ¡ Sr. P. Antonio Madera. poseedor, se le cita pan qúe ea el termina preciso de 30 días comparezca en dicho Miagado y escribanía* prestar el contentlmíent…</t>
  </si>
  <si>
    <t>Cadbalonga, Francisco de Paiiie Orde</t>
  </si>
  <si>
    <t>Francisco de Paiiie Orde Cadbalonga</t>
  </si>
  <si>
    <t>…sin ioteres: el número 6517, de 3600 rs., espe 1725 rs. y 13 mrs.=Franc¡sco Lucindo , hijo de Juan, de Villanueva, natural dido íí. Maris no Navarro, mayor-, elújtí.de 7320 rs., á D. Francisco de Paiiie Orde Cadbalonga, en Filipinas, 1668 rs. y 3 mrs.=Félix Vidal, hijo de Josef, tlz y Roca: el 6319, de toyl, el mismo: el 6j20. de 1400 rs:á D. Francisco Pas natural de Zebú, en Filipinas, 1023 rs. y 6 mrs~Pascual Sahagun, hijo de cual Llop|s.:.el.6j2f., de 2230 &gt;s, á D. Pascu…</t>
  </si>
  <si>
    <t>Cáela</t>
  </si>
  <si>
    <t>…uel Señor: La sociedad económica de Valencia debe su cracion y existencia amor á sus Reyes que la hizo tan rapetabla en toda la naciona; aquel ar i la augusta Dinastía de V. M. El Sr. D. Cáela ni, Abuelo de V. M., de dor á favor de su patria, que dapues de haber tremolado la victoriaa es veneranda memoria, la fundó: el Sr. D. Cárlos iv la dotó, y V. M. la ha tandartes en Pavía y S. Quintín, en la ribera del Elba, «leí Mota y «leí Da protegido con m…</t>
  </si>
  <si>
    <t>CafFarelli</t>
  </si>
  <si>
    <t>24/04/1832</t>
  </si>
  <si>
    <t>Gaceta de Madrid n.º 49</t>
  </si>
  <si>
    <t>…n dias, opina que se apruebe cen de todo corazón. dicho proyecto. - Finalmente,ti fume posible superar los obstáculos que hemos enumerado, La Cámara elige por cuarto secretario al conde CafFarelli, mediante i que no tardarían'en aparecer otros-muchos; porque hay obstáculo en las usos, en él duque de Treviso, que desempeñaba este destino, ba sido nombrado emba las'costumbres y en las leyes; obstáculo en los intereses de $4 Soberanos, que jador cerca de…</t>
  </si>
  <si>
    <t>Cafranga, Josef</t>
  </si>
  <si>
    <t>Josef Cafranga</t>
  </si>
  <si>
    <t>…arquía. He venido, de acuerdo con mi muy caro y muy amado Esposo, en admi Tal es, Señora, la expresión sincera, y tales los ardientes votos de este tir la dimisión que me ha hecho D. Josef Cafranga de la secretaría de Estado fiel vecindario, que el ayuntamiento presenta á V. M. por mano de su digno y del Despacho «le Gracia y Justicia, y nombrarle , en atención á sus distin- alférez mayor el capitán general D. Francisco Javier de Castaños, en testimor g…</t>
  </si>
  <si>
    <t>Cafranga, Josef de</t>
  </si>
  <si>
    <t>Josef de Cafranga</t>
  </si>
  <si>
    <t>; Num. 122 Martes 9 de Octubre de 1832. DE MADRID. ARTICULO DE OFICIO. cumplimiento.=Rubricado de la Real maoo—S. Ildefonso !.0 de Octubre de 1832.=A D. Josef de Cafranga. , Parttt it la ttlud tU S.M. Para que el despacho de los negocios de la secretaría de Guerra no sufre Excmo. Sr.: S. M. ha dormido toda la noche., sin que durante ella se le el menor retraso hasta la llegada del mariscal de campo D. Juan Antonio haya, obrarv…</t>
  </si>
  <si>
    <t>….^Está rubricado de la Real mano.de la Reiva .nuestra Se- »A ti Mehemed Emin Reuff-bajá, mi visir, teniente del general en gefe fiora.=En S. Ildefonso á. 1S de Octubre de 1832.S A D. Josef de Cafranga en mi.campamento. -Has adquirido buen nombre entre los visires: ea cuantos destinos te he Siendo incompatible la diaria .asistencia al Consejo de Hacienda' con el confiado has manifestado el zelo de un buen servidor , captándote la estima desempeño de la supe…</t>
  </si>
  <si>
    <t>01/11/1832</t>
  </si>
  <si>
    <t>Gaceta de Madrid n.º 133</t>
  </si>
  <si>
    <t>…reis para su cumplimiento. = Está rubricado de la Real felicitar á la Reina nuestra Señora por el feliz restablecimiento de la precio mano. En palacio á 29 de Octubre de 1832, = A D. Josef de Cafranga. sa salud de su augusto Esposo , una diputación del gremio y claustro de la Real universidad de Alcalá de Henares, compuesta del Dr. D. Miguel Iriarte, dig Para que el decreto de amnistía, expedido por la Reina nuestra Señora nidad de maestrescuela de Ja sant…</t>
  </si>
  <si>
    <t>Edición extraordinaria</t>
  </si>
  <si>
    <t>15/11/1832</t>
  </si>
  <si>
    <t>Gaceta de Madrid n.º 140 (extraordinaria)</t>
  </si>
  <si>
    <t>…ara que cons tando á todos esta superior determinación langa el mas puntual é ¡ndisimulable cumplimien to.=E»ti rubricado de la Real mancheEn Palacio á 15 de Noviembre de 1832.= A Don Josef de Cafranga. EN LA IMPRENTA REAL.</t>
  </si>
  <si>
    <t>Cal, Salvador</t>
  </si>
  <si>
    <t>Salvador Cal</t>
  </si>
  <si>
    <t>…e la secretaría de Estado y del Despacho y de prestar en el Consejo el correspondiente juramento, el que harán en ma de Gracia y Justicia; oficial segundo de la clase de cuartos á D. Salvador Cal nos del Secretario interino de Estado y del Despacho de dicho ramo. Tendráve! , oficial séptimo de la misma secretaría del Despacho ^oficial tercero déla se entendido en la Cámara, y se dispondrá lo necesario á su puntual cumplí— propia clase de cuartos' al i…</t>
  </si>
  <si>
    <t>Caldcvon</t>
  </si>
  <si>
    <t>…En loa periódicos mejicanos se ve un discurro de C. M. Burteamíte'', que &gt;»j .^^^«¡«"P^J^auii^idadM^Á pof niejbr decir todo el pablo» te llama Senador, dirigido contra el titulado general Caldcvon¿c*yá conduc re*1?»Kn Imati»' “ ‘ ta militar acusa agriamente: Todo el documento da idee del ineado de pertur-"tymm^do.p^r^ las cénit»»-^e aquella* doshijasda 5. Vicente de Paul. en reto— faacion y encono en que se halla el país; pera ¿cado demasiado largo te…</t>
  </si>
  <si>
    <t>Calderón</t>
  </si>
  <si>
    <t>…rece que toda la guarnición que habia se le agregó luego que verificó su en suscripción que está ya abierta, y á la cual el banco de Inglaterra ha enviado trada. Se asegura que el general Calderón se habia puesto en marcha para la cantidad de 200 libra aterliro», y el cuartel de la corte donativa consi echar de alli al rebelde Santa Ana. (Moming-Chremicle.) derables. El gobierno por su parle ha puesto á dispaicion de la junta de sani Por ]a noticia que…</t>
  </si>
  <si>
    <t>…aderno iiúm. ao de dicha obra (tratado núm.vi® dél calóri ra defenderse, pues no habia querido rendirse í la intimación del comandanta co.) Continúa abierta la suscripción. 1 . ¡; general Calderón que lo sitiaba con 2500 hombres. —Novísimo devocionario qúe comprende Culatas «raciones forman #1 «j^rolctat co «En recompensa, dicen los periódicos de Veracruz, del trato generoso tidiano de la nuftaoa,,entre día y A la noche, con muchas y varias prácticas d…</t>
  </si>
  <si>
    <t>…0 -4 44 **• arroba. - , llegado é aquella plaza de la de Veracruz el 26 por la tarde, dijo que á su sa Gaamada.__(En la ciudad.’) Trigo, 4 l¡¡7 ri. fanega: cebada, de 15 i lid» e| general Calderón quedaba batiendo la plaza, la cual se bailaba cada vea 18 id.: aceite, de 42 4 44 t** *rT°he» mas escasa de víveres, en especial de carne. jKuv^-Andujar. Trigo, 4 43 i», fanega: aceite,4 33 1*. arroba. Lucena. Trigo, á 44 n*. fanega: aceité,-4 36 rs. arrobe.…</t>
  </si>
  <si>
    <t>…de de Montalemberg. (.Id.) Jalapa. Esta plaza se hallaba en poder de las tropas de! gobierno al mando I - Prusia acaba de abrir un empréstito de 12 millones de talers (unos 48 del general Calderón. Las tropas ministeriales se hallaban por lo general mal. millones de francos). Estos nuevos fondos se negocian bien, pues ya ganan equipadas; pero tienen un material de artillería muy superior al de sus ene ua 5 i 6 por ItiO sobre el valor de su emisión. - m…</t>
  </si>
  <si>
    <t>…Santana, y hé aquí un compromiso el mas fatal que pudiera ."En'cfccto, se precem»r\Jo* a|urono, del seminario de esta ciudad, y soli ofrecerse. ¡Podrá obrar en esto de buena fe el general Calderón! No es posicitan eípertrúso para asistir y'consolar i losfiombres abandonados _de todoa blé'creerlo. El no puede creer las promesas de Santana; nadie mejor que él lítenos de las admirahles.hijjas de/la Caridad;1"! -aquellos mismos hombres que conoce su perfid…</t>
  </si>
  <si>
    <t>Calera, Lorenzo de Molinuevo y</t>
  </si>
  <si>
    <t>Lorenzo de Molinuevo y Calera</t>
  </si>
  <si>
    <t>…nteligencia que de no verificarlo ) ESPAÑA. parará perjuicio. —-¿—Por providencia del señor visitador eclesiástico de esta villa, refrendada del Madrid 28 de Noviembre* presbítero D. Lorenzo de Molinuevo y Calera, notario mayor de su tribunal, se ci ta por término de 30 dias perentorios, A los herederos de D. Juan Vázquez, vecino La Retha nuestra Señora se ha servido nombrar para la alcaldía mayor que fue de esta corte , para que se presenten en dicho tribunal, á fin…</t>
  </si>
  <si>
    <t>Calero, Juan Pcralbo</t>
  </si>
  <si>
    <t>Juan Pcralbo Calero</t>
  </si>
  <si>
    <t>…ía Urieta: para una media ración de la catedral de Córdoba, vacante por Abierta la sesión se léyfcroo 'varías memorias, periódicos y algunas cartas promoción de-Q. Juan de Tena,.¿ D. Juan Pcralbo Calero: para la dignidad dé d;verm torrespensái».' ' de prior y téii canorgías de la colMÍal de S. Hipólito de Córdoba, á D. Pe En uní, que Mr. Caynapd Latour dirigía,i la academia, decía que se ha- dro Berrocoao, P. Josef García' Salazar, D. Joaquín Pastor de . los…</t>
  </si>
  <si>
    <t>Calomardc, Francisco Tadee de</t>
  </si>
  <si>
    <t>Francisco Tadee de Calomardc</t>
  </si>
  <si>
    <t>…razón ponda para su cumpl ¡miento.=Está rubricado de la Real mano—En Palacio para esperar que dentro de pocas semanas se oirá hablar de asuntos de la ma i 8 de Enero dé 1832.=: A D. Francisco Tadee de Calomardc. yor importancia, y que podrán influir sobremanera en la conservación de la •Real orden robre exacción deanualiJadea i loe beneficios de provisión de S.S. paz de Europa. (G. de Augsburgoi) po lotera. * Enterado ,ci Ruy nuestro Sefior de lo consultado por el C…</t>
  </si>
  <si>
    <t>Calomarde, Francisco Tadeo de</t>
  </si>
  <si>
    <t>Francisco Tadeo de Calomarde</t>
  </si>
  <si>
    <t>…y entre ellas se dispondréis lo necesario á su cumplimiento-es Está se halado de la Real máno; halla un marino de 16 años y un muchacho de 1. sEn Aranjuea á 10 de Abril de 1832—A D. Francisco Tadeo de Calomarde. ■ Un vendedor de vinos delante de cuya tienaa fue asesinado el desgraciado Defer, se halla gravemente enfermo: se le cree atacado del cólera , y se atri PARTE NO OFICIAL. buye á la emoción que le causó esta horrorosa escena. , . El dia 6 de «te mes á las cua…</t>
  </si>
  <si>
    <t>Calvache, Juan</t>
  </si>
  <si>
    <t>Juan Calvache</t>
  </si>
  <si>
    <t>…da: para la del Campo de • Jerara.) \ . ■ . * : • Criptaua á D. .Cjaudio Rmo : para la del Toboso ¿ D. Baltasar Alégre ¿Cée: Voett i la drmA«: No ró crimen! ' para la de Huecijá á D. Juan Calvache; y para la de Jor^iera á D. Diego Mr. dt Ckartrotust: No quiero ser molesto . luto qualareyolueion de Omy Ochoa. 1 Julio continúe con moderación; pero que desconorcs y no imite la de 17931 (.El arador laja de la tribuna, y la Cámara fírmamete algúnoi inetante…</t>
  </si>
  <si>
    <t>Calvct, Salvador</t>
  </si>
  <si>
    <t>Salvador Calvct</t>
  </si>
  <si>
    <t>…randioso don de pie de la clase de cuartos, que fue provista por mi Real decreto de 23 oel ac dad de V. M. en el singular y precioso decreto de amnistía general! &lt; Y quién tual en D. Salvador Calvct, el cual he resuelto permanezca en la que obtiene no se esforzará á manifestar su agradecimiento en el cumplimiento de lo* de en el ministerio de Gracia y Justicia. Tendreislo entendido, y dispondréis lo beres de vasallo leal! Los voluntarios Realistas de la…</t>
  </si>
  <si>
    <t>Calvo, D. Andrés Antonio Francisco</t>
  </si>
  <si>
    <t>D. Andrés Antonio Francisco Calvo</t>
  </si>
  <si>
    <t>…os Real ordeo para el día á¿ de Julio próximo. D. Antonio Manuel Antonia Di Juan Uta Olazarán, de las Barreras, á Dolía de la frpntera de Iris»,y días en que,salende ellos. —Se Di Don D. D. Andrés Antonio Francisco Calvo, Ucelay, Ucétay, Juan de Aliaga, Dia'3L de Mayo entraron D. Magín Giiimeraa, su muger y cinco hijos; Juan Josef Castados, Dada Agustina y Boba María Manuela de Jimene y Urrrchu, y f salieron el dia 4 del corriente. «o,mgrjdos,su representacióny á D FernandoS…</t>
  </si>
  <si>
    <t>Calvo, Dionisio Francisco</t>
  </si>
  <si>
    <t>Dionisio Francisco Calvo</t>
  </si>
  <si>
    <t>…smo tiem media ración de la metropolitana de Granada, vacante por fallecimiento de po que el gobernador del Estado representó también al vicepresidente él 25 D. Julián Elizalde, á D. Dionisio Francisco Calvo: para otra de la' catedral que euabu pronto con las tropas que tiene i sus órdenes á sostener las disposi de Cádiz, á D. Francisco de Paula Domínguez de León; y para una ración de ciones que emanasen de su superior autoridad. La cámara de diputados de Mé la i…</t>
  </si>
  <si>
    <t>Calvo, Gerónimo Calzado</t>
  </si>
  <si>
    <t>Gerónimo Calzado Calvo</t>
  </si>
  <si>
    <t>…anongía de la colegial ¿c Soria á D. Juan Josef Felipe: para IMS movimientos que su tropa Hizo con feliz éxito en la dicha acción del dia 28 canongías de la catedral de Patencia i D. Gerónimo Calzado Calvo, D. Rapara sostener y rechazar el ataque de los rebeldes, y el comandante.de la l.* inon Hégver» y D. Juan Manuel Pedregón: para el priorato primera silla dé brigada de la q.a divHiou da también el siguiente parte al comandante de esta Ja colegial de Roa á D.…</t>
  </si>
  <si>
    <t>Calvo, Vicente</t>
  </si>
  <si>
    <t>Vicente Calvo</t>
  </si>
  <si>
    <t>…ia, Alemania y Francia son les países que han tenido relacione», para la de'Salamanca á D. Victoriano Jiménez Aliso; para el corregimiento mas activas con Inglaterra. de Logroño á D. Vicente Calvo, y para el de Puebla de banabria í D. Jcsef'. De Francia han. venido 1312 buques ingleses con 97,057 toneladas, 9450 Vázquez. hombres de tripulación; y 975 buques franceses y de otras naciones con 73,159 toneladas, )r 7747 ^ombres de tripulación. Asimismo ha…</t>
  </si>
  <si>
    <t>Cámara, Mi la</t>
  </si>
  <si>
    <t>Mi la Cámara</t>
  </si>
  <si>
    <t>…junta general, y de común acuerdo de número de bancarrotas. Se espera también que el MI de reforma encuentre en clararon que de nuevo reconocían por su legítimo Rey absoluto alSr. D. Mi la Cámara de los Lores úna tuerte r poderosa oposición después de su segunda ’ guel i;‘que renovaban el juramento de fidelidad que ie tenían prestado; y le lectura, y en este caso no m'posible prever sin espanto la exasperación qu« , ofrecían sus personas y bienes para…</t>
  </si>
  <si>
    <t>Camba, Josef Piñeiro y</t>
  </si>
  <si>
    <t>Josef Piñeiro y Camba</t>
  </si>
  <si>
    <t>…lez, Juan sión y respeto. El Rey nuestro Señor recibió esta demostración de los senti Arias, Silvestre Lope2, Santos Perez, Manuel Vázquez, D. Ramón Várela, D. Josef Arias Losada, D. Josef Piñeiro y Camba, D. Juan López, D. Francisco Andrés Alvamientos del ayuntamiento de la villa de S. Juan de los Remedios con aquella rez, D. Manuel María Losada, D. Domingo de Arcos, D. Pedro López Ribera, y Don bondadosa amabilidad con que siempre oye los testimonios del amo…</t>
  </si>
  <si>
    <t>Campuzano, Juan</t>
  </si>
  <si>
    <t>Juan Campuzano</t>
  </si>
  <si>
    <t>…imentar susde lle , D. Antonio Madera, D. León Teruel y P. Felipe Vedoya. terminaciones únicamente sobre los síntomas, hubiera comlru ido un» obra ente En lengua inglesa. Primero: Sr. D. Juan Campuzano. ramente indestructible. De consiguiente Mr. Broussais ha dado una falsa idea Segundo: Ezemo. Sr. conde duque de Luna y los Sres. P. Joaef Azlor y del principio de la clasificación de las enfermedades según el método natural; conde de Goyenecbe. lo cual era u…</t>
  </si>
  <si>
    <t>Campuzano, Ramón</t>
  </si>
  <si>
    <t>Ramón Campuzano</t>
  </si>
  <si>
    <t>…iliar de Madrid, a los caballeros que por su MI* I* Bilbao* id. Santiago g á ( d. aplicación lo habrán merecido, y son los siguientes: En primeras letras. Primer premio: Los Sres. D. Ramón Campuzano, ANUNCIO*.D. Fernando Perca de Nueros y D. Manuel Rivacob?. Segundo: Los Sres. P. Ildefonso Henestrosa, D. Francisco Tuero y Pon lo, Ielletse ie lo nstneslets, 6 descripción de los árboles, pláataa, cataratas, Josef Nieulant. lago». Islas, manantiales. Puente…</t>
  </si>
  <si>
    <t>Cana, JRofluc Perez</t>
  </si>
  <si>
    <t>JRofluc Perez Cana</t>
  </si>
  <si>
    <t>…unran; Ooflá Micaela Gontale?'Alerto t .Jrtofixlquft Ognoa la acmejanta-del cometa del présente afio con los de 1712 y ISOÓMi bien y compañía; D&gt; Josef Manuel Saochez del Aguila ; D. JRofluc Perez Cana^Jtt. .meÉo Cancelada 7 Saavedra» valor de D- Fell* de VllUsaote, y D. Félix Mucbarao^'pjra probad* y diatt infinito de i de .1757, que tú nada entendía» «le anomalías co que en el término do 30 días leudad A deducir b* Acciones quo le* coovcoga o» mo la que J…</t>
  </si>
  <si>
    <t>Canavafró</t>
  </si>
  <si>
    <t>…avanzados, de qué ro y Figueira. di cuenta á V. E. en 27 de dicho mes, había yo prevenido verbálmente al La caballería del brigadier Abreu se hallaba á la izquierda del camino un brigadier Canavafró que mánda la'1.a brigadade’infánféría, que si los rebel tanto á retaguardia de la 2.* brigada de infantería en columna cerrada.', que des'se atrevían á,atacar la'.2.* división, aunque-fuese con todas las fuerzar, dando ei camino también á su derecha. Todos mu…</t>
  </si>
  <si>
    <t>Canavarro</t>
  </si>
  <si>
    <t>…pla una prensa qué mandaba para la'posicion escogida, recibiendo alli mis inmediatas órde de imprenta; cupo valor es 2S9 francos. La ha comprado la sublime Puerta. nes: y luego el brigadier Canavarro mandó que los batallones de voluntarios (Cot.) ‘ \V • •; " Realistas de Manguaide y Pcfiafial, y los demás piquetes se retirasen sobre ¡a Los periódicos ingleses de 6 del corriente'dicen que en aquella fecha era línea de nuestra posición , lo que ejecutaron e…</t>
  </si>
  <si>
    <t>…go al conocimiento de V. E. para que pueda hacerlo pre dante de la 14.a brigada de artillería, soltara, naturál -de s.angm, aó Astú*sente á S. Mi li relación que mc ha dirigido el brigadier Canavarro, por con rías, 342 rs. y 23 mrs. • ■ , . , ■; . &gt; tener las individuos.que. en su concepto merecen mas atención. También fal . Maestranza. Antonio Navarro, carpintero-da blanco del arsenal de N. E., taría á.Ios sentimientos de&lt;justicia de que me hallo tan pen…</t>
  </si>
  <si>
    <t>Canciller</t>
  </si>
  <si>
    <t>…reer que se aprueban lar ¡Manen la El canciller del Echiquier áscgufaj »r H. Ptel; qué ‘ló’qae acaba de deestos insultos. «r satisface completamente, y ea digno noble carácter. El lord Canciller (Brougham) observa que de este asunto deben cooocer Mr. Bering, sir R. Vyyian, el capirán (toidOTjr'JIí .Banfces¡“defienden en primer lugar Jos tribunales inferiores. El duque de Newcastle cree que en Ja conducta del lord Wellington, censurando como anticonst…</t>
  </si>
  <si>
    <t>Candadlo, Francisco</t>
  </si>
  <si>
    <t>Francisco Candadlo</t>
  </si>
  <si>
    <t>…enenescogidasUs comediasde loeElAA.Sastreespañolee,del Campillopasarány bres los diosa heróicos, tienen las mismas pasiones' que aquellos^ son rivales por eu Rey y por eu Dama, dé D. Francisco Candadlo;' y Callar siempre es lo'; mejor, suyos, los atacan, los amparan ó los castigan. ■ y la Dicha por el desprecia, ambas de D. Juan Matos Fragoso, y adelantar el impor . Nala concurre á la asamblea: cuatro diosa rivales le detienen en medio te del 43 que va ápub…</t>
  </si>
  <si>
    <t>Cañizares, Jósef</t>
  </si>
  <si>
    <t>Jósef Cañizares</t>
  </si>
  <si>
    <t>…llas de sangre y devastación que quedan pañoles pasarlo é recoger el cuaderno 37 que contiene las del Picarillo en España, marcadas en loe pueblos. - y el Montados en la torta, de D. Jósef Cañizares, y adelantar el cuaderno 3* que es tá ea prensa. Sigue abierta la suscripción en la librarla debía viuda de Cruz. Se ad »Eu Santa.Marta hicieron una contrarevolocion el batallón de tiradores y miten suscripciones recibiendo el cuaderno que a* publica, y,otro…</t>
  </si>
  <si>
    <t>Canouville</t>
  </si>
  <si>
    <t>…l departamento de Sena; Boycr, presidente riel «la asamblea estaba penetrada de la mayor admiración por el genio y talento tribunal de apelaciones; barón Brayer, teniente general; conde Canouville, del difunto sir Walter Scott, cuyas obras han llevado su reputación hasta lo* mariscal de campo, individuo que fue del cuerpo legislativo; Camón d*Anúltimo* confines del mundo civilizado, habiendo dado i la literatura de su nonay, de la diputación provincial…</t>
  </si>
  <si>
    <t>Cansera, Francisco Antonio</t>
  </si>
  <si>
    <t>Francisco Antonio Cansera</t>
  </si>
  <si>
    <t>…osef de Cafranga=Sr. gobernador del Consejo y Cámara de Castilla. El Rey nuestro Señor sale todos los dias i paseo, adelantando sin inter En consideración al mérito y servicios de D. Francisco Antonio Cansera, rupción en su restablecimiento. interventor general del ejército, y usando de las facultades que el Rsr, mi La Reina nuestra Señora y las augustas Infantas, igualmente que SS. A A. RR, muy caro y amado Esposo, me tiene conferidas por su soberano decreto de 6…</t>
  </si>
  <si>
    <t>Cantazo, Joscf</t>
  </si>
  <si>
    <t>Joscf Cantazo</t>
  </si>
  <si>
    <t>…hotiuhot, hizo bastante fuego contra loe buqua ener queremos decir por mi complicidad, tino por su contacto con el enemigo que., migoe: en Villa dt Conde la brigada mandada por el brigadier Joscf Cantazo noaestrecha. Cande-se muestre mes: ¡nseuete ó ni» «temante, entone» « y. los habitantes de aqucUa pJva^ epcn» divisaron al enemigo prorumpieron cundo lannContra -él precipitadamente algún» frates tímidas deprotesta v«-. con el msyor.eñiiaiasmo eh vivas:al Rey…</t>
  </si>
  <si>
    <t>Cánteme, Josef</t>
  </si>
  <si>
    <t>Josef Cánteme</t>
  </si>
  <si>
    <t>…entrada eventual de adve nlo comandante general en comisión del campo de Gibrahar al teniente ge nedizos, asegurando de este.modo la responsabilidad de los proceso* y ls de- neral D. Josef Cánteme. fema de las partes. Tomado el asunto en consideración por el mi Consejo, te Por el ministerio de Grade y Justicia se ha comunicado á la Cámara de niendo presente la difusa y fundada respuesta que dieron mis fiscales, ejecutó Castilla una Real orden del tenor…</t>
  </si>
  <si>
    <t>Cantero, Bernardo</t>
  </si>
  <si>
    <t>Bernardo Cantero</t>
  </si>
  <si>
    <t>…abez, D. Andrés Sagastfzabal, D. Antonio nítrico rebajado, y tenia ademas por objeto hacer insolubles al agua el lápiz y Martínez y Salcedo, D. Andrés Tacón, D. Agustín Caballero, D. Bernardo Cantero; la tinta, despojándolos del álcali que contienen. Se lavaba después para quitar D. Ventura Ferran, D. Vicente Aguilar y Jurado, conde de Casa-Valencia, conde de al ácido no embebido, y se cubría luego la piedra con una solución de goma las Lomas, D, Domingo…</t>
  </si>
  <si>
    <t>…ellas, D. Luis Moreno y Huet, D. Pedro Gluzt, D. Antonio pillar-, teo, provincia de Extremadura, dotados con 33 rs. vn. anuales cada uno, cu tloez y Salcedo, D, Agustín Caballero, D. Bernardo Cantero, conde de Casa-Valencia, yas fianzas son del primero 178 rs., y del segundo 379 en metálico, debien D. Domingo Villanuéva y Larreondo, D. Francisco Blas dé las Llamas, D Fernando Senra, D, Francisco Javier Fondevlia, D* FrauCísúo^dérlo, O. Juan Dávlla, D. 'Jo…</t>
  </si>
  <si>
    <t>Cantinas, Pedro</t>
  </si>
  <si>
    <t>Pedro Cantinas</t>
  </si>
  <si>
    <t>…yoa:B»datier»en ijus echane «it'cizi’tmó i otro, guia aahaa han tcgeido( té-asa* •scnfit'laúaicadifcrcacitqueluy comineen ■M ií DlIma Inééí.cémtitncíotiri, pA*qiie'Doh*xD.MÍKiiel, D. Pedro Cantinas ti artículo i* variedades estadísticas itutrto en la Gaceta anterior. fc* (aabiaaeriaekHni iirO.Mígaei r**¡&gt;t¥t-h¡&lt;kMi p»ri*-, uJE&gt;. Pedro « Je» beral, lo echan con todo por M'daapótistnóy mtéhf ras qüe el tirano D. Miguel , M¿*aga_Xw&gt;i. Trigo, de 42.14$ a.fa…</t>
  </si>
  <si>
    <t>Cantir</t>
  </si>
  <si>
    <t>…tación del departamento de Gironda; hecho hasta el último momento de su vida para satisfacer sus deudas. barón Malouet, ex-prefecto; barón Mathieu-Favicrs, de la diputación del El doctor Cantir, aleman, pidió se nombrase otra comisión con banquero* departamento del Bajo-Rhin; conde de Montguyon, ex-diputado; conde de de latdiversas ciudades de Alemania, que recibiesen las suscripciones que en ella* Montlosier, individuo que fsae de la- asamblea cons…</t>
  </si>
  <si>
    <t>Capdevila, Juan</t>
  </si>
  <si>
    <t>Juan Capdevila</t>
  </si>
  <si>
    <t>…les. Dia 19 entraron Luisa Guidrauux; D. Juan Bautista Caballero; Doña Venga cuando Dios quiera el cólera-morbo. Tomadas por el gobierno las Braulia, su esposa; Margarita’, negra; D. Juan Capdevila, vicecónsul ingle* mas exquisitas precauciones para evitar su. introducción; preparado cuanto la cn Rosas-, Pablo Viñas, postillón de la Junquera; ciencia humana puede prevenir para cuando llegám el caso de su aparición en Dia 20 entró Roura, maestro de posta…</t>
  </si>
  <si>
    <t>Capitán</t>
  </si>
  <si>
    <t>…. A A. RR. el señor Asistente, que les ha seguido en su viapor la mayor parte de los gefes desde que se marchó Agustín Capo de Istria. ge, y entraron en el palacio acompañados del señor Capitán general y varios ——Las cartas de Constantinópla con fecha del 10 de Junio próximo pasa otros personages que salieron á recibir á los augustos transeúntes. A pesar de do , están contestes sobre la ruina y destrucción que causa la peste en toda la la hora y del…</t>
  </si>
  <si>
    <t>….) Dios guarde i Enterada la Reina nuestra Señora con la mayor detención del expediente V. E muchos años. Valladolid 2 de Noviembre de 1832.~Excmo. Sr.s Manuel Barrionuevo.=Eicmo. Sr. Capitán general de esta provincia.”Íiromovidoa ciudad.dehaceSan muchoSebastiantiempode Guipúzcoa,por el ayuntamientoen solicitudy dejuntaquedese Comerciolleve ¿ efecda to la habilitación de aquel puerto, acordada en Real orden de 21 de Febrero Señor: El corregidor y…</t>
  </si>
  <si>
    <t>Capo</t>
  </si>
  <si>
    <t>…car el regente ó su gefe, alma de ata regencia! Todo se habia allanado y en bién se han hecho visita domiciliaria en algunas casa particulares para exa contrado tra afios hace: el conde Capo d’Istría vivía todavía. minar si en ella hay alguna cosa que pueda infestar el aire y remediarlo al En el dia no seria el conde Agustín Capo d’Istria á quien te propondria: momento. Asimismo se ha resuelto que dentro de un breve termino se cons tanipoco se du…</t>
  </si>
  <si>
    <t>15/03/1832</t>
  </si>
  <si>
    <t>Gaceta de Madrid n.º 32</t>
  </si>
  <si>
    <t>128</t>
  </si>
  <si>
    <t>…ividuo ninguno Parit á de Marto. que por sú'condiicta ó por cualquiera otro motivo no sea del agrado de la na (Continuación del conreo anterior.) ción griega, yen este concepto el conde Capo d’Istria, hermano del último El periódico de los sansimoniano* publica' im artículo con el epígrafe presidente, no puede de manera alguna pretender el ser uno de loa individuos de Moral , del cwl extractamos los párrafos siguientes, que'aun no sóa lee que deb…</t>
  </si>
  <si>
    <t>Capo, Agustín</t>
  </si>
  <si>
    <t>Agustín Capo</t>
  </si>
  <si>
    <t>…ima de Foligno una putados, inclusos los de las islas, se hallaban presentes, excepto los de Hidra. nube, difundiendo por todas parta la desolación y la muerte. En el mismo día El conde Agustín Capo d’Istria, presidente de la comisión provisional, 13 se sintió en J|,pma ate terremoto. La última carta de Nápola aseguran 'pronunció un discurso de apertura, en el que dió cuenta de la administración que á la misma época cesaron de repente la erupciones del V…</t>
  </si>
  <si>
    <t>…ticulares para exa contrado tra afios hace: el conde Capo d’Istría vivía todavía. minar si en ella hay alguna cosa que pueda infestar el aire y remediarlo al En el dia no seria el conde Agustín Capo d’Istria á quien te propondria: momento. Asimismo se ha resuelto que dentro de un breve termino se cons tanipoco se duda que se le pondría á la cabeza de un consejo de regencia com truyan orínaderoa á la puerta de la tienda en que se venden vinos, y sucesi pu…</t>
  </si>
  <si>
    <t>283</t>
  </si>
  <si>
    <t>…pait un .‘subteniente, decuya refriega sacaron lo» chouanes un hombre El mariscal Gerard llegó á Vaiencienncs el 28 á medio día. herido. El bergantín ruso, que conduce á bordo al conde Agustín Capo d'Istria, i : »&gt;En la noebe del 24 se presentaron, delante de Cossé.en Champagne (Sar Jlegó el 18 de Abril último al puerto de Corfú. the) y desarmaron á algunos guardias nacionales; pero Jé. de los mas atrevidos ____ La Gateta de los Grisones anuncia que el…</t>
  </si>
  <si>
    <t>Car</t>
  </si>
  <si>
    <t>…ron hasta sus ba ANUNCIOS. terías y atrincheramientos, sintiendo sobremanera no serles permitido atacar Las tuscrlptoret al Biccionorio de veterinaria y ene eientiat auxiliara por D. Car los en aquel momento. Los rebeldes comenzaron después i arrojar granadas so los Riauelfe, primer catedrático de la Real escuela Vetarlnaria de Madrid, acudiré* bra nuestras columnas y sobre el parage donde yo me hallaba; pero su fuego d recoger él cuaderno 3.…</t>
  </si>
  <si>
    <t>Car, Josef Melchor</t>
  </si>
  <si>
    <t>Josef Melchor Car</t>
  </si>
  <si>
    <t>…Terradellas, D. Josef Espinosa y Tello, todo se usa'del hidroclorato de cal, obtenido por la completa saturación del D. Juan Dávila, D. Juan Bautista Tapies, D. Josef Barba chano, D. Josef Melchor Car ácido hidroclórico con mármol blanco pulverizado. Disuclto del todo y bien rillo , D. Josef Agüero, D. Luis Moreno y Huet, D. Miguel Fernandez Valiejo, D. Ma filtrado se deslie en él goma arábiga muy blanca, y depurada de cualquier cuer nuel Guerrero Seren,ma…</t>
  </si>
  <si>
    <t>Car-, Josef Marta</t>
  </si>
  <si>
    <t>Josef Marta Car-</t>
  </si>
  <si>
    <t>…rería de Ratols y ea Barcelbaa ca l* de BerpoeS f coas* paSla A 4 rs. para los que Hevea toda ia colecck», y' t j por tomos sueltos. • Ayer á las 4 de la mañana falleció el Excmo. Sr. D. Josef Marta Car- ——fl«6*U metiente a Geneeta del maestro Brlli*l,pjra plano * i* rs. Idem «la vajaly inspector general de voluntarios Realistas del reino. Monicsca* y Capeletes del mismo, Idem * g rs. Primera y segunda tanda de rigodo nes, entrañados de la dperá A*na A-Ir na…</t>
  </si>
  <si>
    <t>Caracclolo</t>
  </si>
  <si>
    <t>…í.°—S’rinciyiee tnndementeiti dt le rellfion ele ytructitto, d catecismo verdaderos dos tomos las personas de juicio, iattreetr de en de ¡a ystria, i.°—Lar ■tenas á 20 minutos. • marqués Caracclolo, traducidas se ba obrftas eo §.° Estas un toara por Nlfo, porél 2. * Dd&gt;e ser edificio aislado, en un peiage elevado, seco, bien ventilado* ilan venales eo Madrid en la librería de Matute, con las demas dei autor: con agua potable en &lt;1 mismo. &gt; — -Jeera rend…</t>
  </si>
  <si>
    <t>Caradóclc</t>
  </si>
  <si>
    <t>…consecución de éstos bienes tan importantes han dirigido riscal. . tus preces y plegarias continua*, y el Dios de las misericordias ha cumplido «Se previene al ejército qüe el Sr. coronel Caradóclc ha venido en cali tut deseos. Hacimicnto de gracias á este Padre de la» luces y consolaciones: dad de comisionado ingles, y que seguirá el cuartel exntnXczzSaint-Cyr-Nuguesi prósjpcro* dias y bendición sin fin y gratitud eterna á V. M. por la fortuna y gefe d…</t>
  </si>
  <si>
    <t>Cárdenas, Alfonso María de</t>
  </si>
  <si>
    <t>Alfonso María de Cárdenas</t>
  </si>
  <si>
    <t>…ón, pena que se han de imponer &amp;c. Después por 230 voto» contador principal D. Jorge Monzon; otra obra semejante del año de 1/92,contra uno se aprueba el todo de la ley. hecha por D. Alfonso María de Cárdenas, del tribunal de cuenta; el regla Prosigue la discusión del proyecto de ley sobre pesca de bacalao, y quedan mento formado por el contador D. Juan de Alda y Cuesta en 1767; el expe adoptado» los artículos que determinan los premios que se han de dar por la di…</t>
  </si>
  <si>
    <t>Cardo, Juan Manuel</t>
  </si>
  <si>
    <t>Juan Manuel Cardo</t>
  </si>
  <si>
    <t>…a y Ca- mino de ig días 4 lo* que se craso con derecho á la* bienes que han gradado por fe Ulufiacálaguéirra contra la república francesa, hasta la paz de 179S.Sc ha necimiento de D. Juan Manuel Cardo, vecino qué Ate de esta corte, pera que le de lló en loo airasrm—irnlm dtlCaopode Gitrralter duraote la guerra con In ducán■ Fotenprovidenciadicho juzgado;de la salacon apercibimientoprimera de seflora*que alcalde*de no hacerlode la Realles pariráun yperjuici…</t>
  </si>
  <si>
    <t>Cardones, Benito</t>
  </si>
  <si>
    <t>Benito Cardones</t>
  </si>
  <si>
    <t>…nega; cebada, de 15 4 16 id.» ' presenciaste tai papeletas expedidas ¡por el verificador' de pasaportes en aceite, de 56 ¿ 60 rs. arroba: vino, de 5 á 6 rs. cántaro. - la frontera D. Benito Cardones , con loe dcmascitc^nstancias que se de . SAXA.MAucA.-MBr/ar. Trigo, de 48 á 52 rs. fanegas cebada, de 16 á 20- tallan , 4 saber: f ... idem. •. Ciudad-Rodrigo. Trigo, de 48 i 4? rs. fanega:.centeno, de 36,i 37 sd. Dia 10 de Mayo. D. Adolfo-Gocfiot ; salió él…</t>
  </si>
  <si>
    <t>Cardozo</t>
  </si>
  <si>
    <t>367</t>
  </si>
  <si>
    <t>…entro á las tropas de D. Pedro, habia hecho pasar á la orilla derecha del cipalmente el que se halla en la Bohemia, en donde .se esperan con la mayor Duero la brigada que manda el brigadier Cardozo, y ademas otra de dos ba impaciencia los resultados de la Dieta de Francfort. Las noticias que se acaban úl Iones de voluntarios Realistas animados del mejor espíritu, y perfectamen de recibir de la Grecia son ciertamente muy tristes, y se cree con sobrado te…</t>
  </si>
  <si>
    <t>Cardozo, Joscf</t>
  </si>
  <si>
    <t>Joscf Cardozo</t>
  </si>
  <si>
    <t>…ausa del Rey y de la nación. 9.66dJ/6'id. A- ésta suma » dbbc agregar al empréstito da ISO millonea Idrm 13. anunciado én el Monitor. (Q.) ’ ¡ Con fecha 8 «leí actual participó el brigadier Joscf Cardozo, comandante *■ ’ El Gran Señor ha depuesto’ alhajé de Egipto, dándole por succaor-A d« la 3.a brigola de la 4.* división, al mariscal de campo vizconde de Santa Hutsein-Baja, el"mismo que haalido ya de Comuntinopla, embarcándote Marta, comandante de dicha «ft…</t>
  </si>
  <si>
    <t>Cario</t>
  </si>
  <si>
    <t>…ería de Tejada. Enero'18 d? 1832.=Antomo López de Santana .asSr. cónsul general de S. M. B. ------La esgrima 6 sea ¡a destrena del garete, escrita por O. C. P. P., maestro que fue Don Cario? T. O’Gormaa. . dé cade tes del a.&amp; regimiento de Reales guardias de Infantería: un cuaderno en 4.° coa 19 figuras en 7 laminas finas. Esta obrita es la primera que por su estilo se na publicado ea,nuestro .idioma.'Se hallar* á S rs. en Madrid en la librería…</t>
  </si>
  <si>
    <t>25/09/1832</t>
  </si>
  <si>
    <t>Gaceta de Madrid n.º 116</t>
  </si>
  <si>
    <t>…urzo, porque creemos que ambas, poder de Ibrahim. (Cef.) • ¡ ! coas tienen relación, y no dudamos que en dicha comisión está particular - 1 La policía se ha presentado en casa del duque Cario* de i Brunswick- con7 mente interesada la cuestión belga. Al ver que el gobierno ingles tolo ha en el objeto de notificarle que saliese de París en el término de 24 horas, y de viado i la capital da Rusia qn comiaipnado del caractcrque ostenta el lord Francia…</t>
  </si>
  <si>
    <t>Cárlos</t>
  </si>
  <si>
    <t>…entos mas memorables ocurridos en la Pe humo ó el negro anteriormente. Se sigue calentando todo, y siempre meneán nínsula desde siís primeros pobladores hasta el fallecimiento del Sr. D. Cárlos nr; la dolo, hasta que la pasta adquiera la consistencia-conveniente, que se prueba historia particular de los Reyes de Aragón y Navarra; una tabla cronológica de to dos los Monarcas que han reinado en Espada, y un índice de los ios principales su formando un…</t>
  </si>
  <si>
    <t>Carlos</t>
  </si>
  <si>
    <t>…to habrá muchas promociones. El príncipe Guiller padece, ha sido nombrado por un ukase del 3 de Febrero el ayudante de cam mo, hermano del Rey, el príncipe Augusto de Prusia, y cí duque Carlos de po general y teniente general Levascheff, gobernador militar de la de Kielf y gobernador general de Podolia y de Volhinia, en donde se hallaba desempe Meklembourg, serán ascendidos a la dignidad de feld-mariscal; y el principe Guillermo, hijo del Rey, toma…</t>
  </si>
  <si>
    <t>…personas de la mayor distinción. Reunidos todos, llegaron fensa de los mismos exponen el ministro de Guerra., MM. Bugeaud, Lamar- poco antes de las once los Sermos. Sres. Infantes D. Cárlos y Doña María que, Lqbauy Mauguin. Mr. Laguette pide qué &gt;se aumente la asignación del Francisca, D. Francisco de Paula y D. Sebastian, y la Serma. Sra. Princesa gimnasio;MM. Passy, Dumeylet y Dentaríay combaten esta opinión, asegu de Beira,_ quienes recibieron á SS. MM. á…</t>
  </si>
  <si>
    <t>19/04/1832</t>
  </si>
  <si>
    <t>Gaceta de Madrid n.º 47</t>
  </si>
  <si>
    <t>190</t>
  </si>
  <si>
    <t>…o.de investigsr el motivo, por.que las diligencias no pros 6fib,9............... 1000...... «-•... í « i Puerto de Sta. Miriii peraron en España en los reinados dé loa Sres. Reyes D. Carlos ,m 7 jv , esto 13,621........... ■ 500* * . ♦ • . a‘« • • Algeciras. es,en tiempos .de prosperidad y riqueza ¡ al paso que. las vemos en; tanto auge 15,934. ’ 500. • **.*»• s's « s r«. 'Villar de Cañal. ct^gl actual reinado, am,embargo de las lamentables vici…</t>
  </si>
  <si>
    <t>…e .le es,posible. _ pero en Ja segunda se ejecutó' un simulacro. Durante los tres dias pri y'dláisfbizq observar'que la minoría no estaba obligada á sómélérSé ta lp meros mandó el duque Carlos contra el principe Guillermo, hijo del Rey, y tnayóna cuandó se trataba de una resolución cóntririí'il pacto. .' ' luego elpríncipe Tederico contra el general Braússét. El terreno "en que se Neufchatel (cantón prusiano) tomó la palabra, y dijo que" sindé tene…</t>
  </si>
  <si>
    <t>06/11/1832</t>
  </si>
  <si>
    <t>Gaceta de Madrid n.º 135</t>
  </si>
  <si>
    <t>…. Excmo Sr.; He 8vio cuenta á la Runa nuestra Señora dei oficio de V i en el cual, al mismo tiempo que hace presente que pira sacrificar A * . c Concediendo tnt" augusto Abuelo el Señor D. Carlos iv al fomento mo soldado por !o» P^evts nue3?^ * Señores, ademas de la sagrada M-ga. r d*. !a riqueza pública el preferente lugar y la verdadera ¡P'.purtancia de que se le verá siempre entre las filas por si pudiesen ser de a guna uimu-** ;... v es mdispensab…</t>
  </si>
  <si>
    <t>…l ar i la augusta Dinastía de V. M. El Sr. D. Cáela ni, Abuelo de V. M., de dor á favor de su patria, que dapues de haber tremolado la victoriaa es veneranda memoria, la fundó: el Sr. D. Cárlos iv la dotó, y V. M. la ha tandartes en Pavía y S. Quintín, en la ribera del Elba, «leí Mota y «leí Da protegido con mano paternal. Esta titula de que se gloría la animan á pre nubio, y abatido el orgullo «le las águila romana, domó la soberbia «la sentar á la…</t>
  </si>
  <si>
    <t>…se siguieron en su establecimiento y promulga guerra futura. (Memorial belga.') ción; pero aun dado caso que asi no hubiese sucedido, la ley dejó de exis tir,-fue-abol ida-por el Sr. D. Carlos iv, Jo ha sido igualmente por el Señor Cuartel general Je Borgrrhout 30 Jt Noviembre. D. Fernando vh, nuestro auguslo Monarca. ¡Y quién sin merecer nota de Intimación hecha en nombre de la Francia y Je la Inglaterra por el maris traidor puede oponerse í tan r…</t>
  </si>
  <si>
    <t>Carlos, D-</t>
  </si>
  <si>
    <t>D- Carlos</t>
  </si>
  <si>
    <t>…ada, par* satisfacer los de La 2.* época empieza en 12 de Octubre de 17/8 cuando se expidió por el scaí de muchos, por el tomo j.°, que comprende todo él nuevo Testamento, el.cual Sr. D- Carlos ni el reglamento que se llamó del Ubre comercio, abriendo el podrán ya recoger los que quieran suscribirte, adelantando el Importe del tomo 1.® de la América i los ¡principales puertos de la Península. Este reglamento, dice del antigua, cuya reimpresión está…</t>
  </si>
  <si>
    <t>Carlos, Diego Martínez</t>
  </si>
  <si>
    <t>Diego Martínez Carlos</t>
  </si>
  <si>
    <t>…Burgos: para esta al limo.. Sr. D. Ignacio Rivas y Mayor, pagando 6 por 100 sobre.el valor de 3 rs. vn. en quintal, sin exigirse ningún .trasferide de Calahorra: pan Jaén al limo. D. Diego Martínez Carlos, trasotro derecho mas que el expresado 6 por 100, y el de impresión y sello del .ferido de Teruel: para esta al. limo. D. Josef Asensio y Ocon, trasferido de registró. 4*° Que sea admitida en el reino la entrada del carbón de piedra ex- Falencia: para esta al…</t>
  </si>
  <si>
    <t>Carlota, Luisa</t>
  </si>
  <si>
    <t>Luisa Carlota</t>
  </si>
  <si>
    <t>…re del mismo ano se sirvió S.M. nombrarle secretario de entregas pan 7498........ 400................................... Madrid. el recibimiento de S. A. R. la Serma. Sra. Infanta Doña Luisa Carlota» es posa de S. A. R, el Sermo. Sr. Infante D. Francisco de Paula. Habiendo cesado en las funciones de Secretario interino de Estado el señor roma f* comercio—Cotitsuion Je boy ¿ iattTft Je la tarde. irscT« mucos. CAMBIOS. marques de Casa-Irujo, se dignó $. M.…</t>
  </si>
  <si>
    <t>Carmenes, Manuel.García</t>
  </si>
  <si>
    <t>Manuel.García Carmenes</t>
  </si>
  <si>
    <t>…s del difunto Di"Fermín Tástrt, vecino y del comercio da Ldodres, para' que dentro dé dé* meses compamess ante dicho tribunal y por Is’éscrisecretario al que lo e» dé b.miuw iuiua D. Manuel.García Carmenes. • - bani* de Arlimendl á ezpooer lo que w les ofrezca sobro cierro énpetfeateveu ln inteligencia que de no verificarlo^^les parará perjuicio. , . . En' virtud de provldeocla fiel alcalde mayor de la villa dé Mfistoles se cite, por Según los periódTcOs pórtug…</t>
  </si>
  <si>
    <t>Carnavon</t>
  </si>
  <si>
    <t>170</t>
  </si>
  <si>
    <t>…tra la constitución inglesa. El obispo de Londres adhiere á que el bilí te que en ata Teunion se ha acordado todo cuanto conviene hacer en las actúala te* por segunda vez; pero el conde Carnavon declara que votará contra él. circunstancias. (.Afemagero.) El conde Grey satisface á algún» objeciones que se hacen contra el bilí; Hn pfriúdim de ayer noche dice lo siguiente: « felicita de 1» buenas disposiciones en que halla la Cámara, y del díctamete- »…</t>
  </si>
  <si>
    <t>…e no puede asegurar cual será la su ya ínterin no se conteste i sus preguntas. ' • Son admitidos con xl ceremonial de .costumbre el -.lord Apleábury y el Del mismo dictamen es .el conde Carnavon, que se lamenta de que no se iftuevo obispo de WereEord. En seguida -se presentan muchas expósiciÓBéS en' haya permitido que la Cámara siga discutiendo el bUlnn comisión general; y .pro y en contra del -MU,de reforma,. ;E1 marques de (lleiriélaná eótrega unas…</t>
  </si>
  <si>
    <t>Caro, Dolores</t>
  </si>
  <si>
    <t>Dolores Caro</t>
  </si>
  <si>
    <t>…vin, para que se presente en el tribunal ordinario del referido corre gidor; pues de no verificarlo Inmediatamente le parará perjuicio. lón, cadete del; Real cuerpo de artillería: Doña Dolores Caro y sus tres hi —Por providencia del asesor general de la guardia Real se cita i todos los herede jos Doña Catalina, Doña Dolores y D. Josef Agustin Milau; Juan Caballo ros del difunto D. Diego Rute, vecino que fue de U ciudad de Málaga , á fin de qué con su mu…</t>
  </si>
  <si>
    <t>Cárpez</t>
  </si>
  <si>
    <t>…ttpmetoSjde .estajObra,*, ¡ , ‘Juah Féancisco Díaz, dé ídem; Galo del Olmo, de Ídem; Juan Bautista Ló ——Los suscriptores át Diccionario ie velarinacia i sms eteneias aimUaits por D. Cárpez, de ídem; Manuel'Ramos de Jotef, de Hinojo»;Toribio García, de Ma los Risuefto- ptiraericttédiráticé de la Resl'eMrúela de veteriñárlá dé’Msdrid, acudi drigal; Lucas Madrófio, de Afilón; Francisco Miranda Gallego, de Ontoria rán á recoger el cuadevoeia.9 del…</t>
  </si>
  <si>
    <t>Carralhc</t>
  </si>
  <si>
    <t>…sulto que acaba de ha rebeldes á desistir de su empresa. cerme el Sr, ministro. Lo ha dicho en voz baja: le pido que lo diga alto. Lre piquetes de la 1.a brigada á las órdenes del brigadier Carralhc acam pada junto á Villanova de Baizo, fueron ataradre por 30 candores y una re {Murmullo! en el centro.) El ministro de Comercio bastante turbado'. Discusiones de esta dase no serva «le 400 hombres que tomaron posición en el alto de Ntra. Señora de deben ocup…</t>
  </si>
  <si>
    <t>Carreta, Francisco de Paula Ca</t>
  </si>
  <si>
    <t>Francisco de Paula Ca Carreta</t>
  </si>
  <si>
    <t>…ez Tecles: para la de Kipoll á D.Mariano Bu- de cristal y acero, sitas en el pueblo de Utrlllas, proviocia de Aragón, á D. Rafael rillo Delgado; y para la de Guadalet y su valle á D. Francisco de Paula Ca Carreta, del comercio de Madrid, por las dos terceras partes de su v*]or, pero ha biendo fallecido este, y renunciando sus herederos i esta gracia , ha determinado ballero: nuevamente S, M., que en la misma forma se vendan A cualquiera empresario que Asimismo ha veni…</t>
  </si>
  <si>
    <t>Carvajal, Joaef María</t>
  </si>
  <si>
    <t>Joaef María Carvajal</t>
  </si>
  <si>
    <t>…brir de un fciftK¡pl¡-« ifMtispqi**bU en toda fuera armada, y que tan plenamente ha lle eterno olvido los yerro* de las pasadas vicisitudes, y cual madre tierna y amo gad» « digao general D. Joaef María Carvajal, á cuyo aciertos* coofió ota rosa abrió los brazos maternales d los extraviados hijos que gemían lejos de ••cargo, y cuy* pérdida deploramos. su amada patria. Venid, dijo, no sea eterno el dolor; venid; enjugad, infe. *. la secretaría de la inspección general…</t>
  </si>
  <si>
    <t>Carvajal, Juan</t>
  </si>
  <si>
    <t>Juan Carvajal</t>
  </si>
  <si>
    <t>…ncia y subdelegaclon de propio» y arbitrios de la provincia dé que era susceptible j y sirviese dapua de modelo; pero ate establecimiento Guadalajara le deaea saber el paradero de D. Juan Carvajal y D. José Bosch y Rie Utilísimo fue datruido en tiempo de la revolución. Sin embargo, la divina ra , herederos de D. Antonio Famo, tesorero que fue de la misma prnvlaicia . par» Providencia no permitió que se .sepultase, en el olvido un método de enseñan- comunicarles asuntos que…</t>
  </si>
  <si>
    <t>Cas, Francisco Arias</t>
  </si>
  <si>
    <t>Francisco Arias Cas</t>
  </si>
  <si>
    <t>26/06/1832</t>
  </si>
  <si>
    <t>Gaceta de Madrid n.º 76</t>
  </si>
  <si>
    <t>…Andalucía) se celebraron exámenes de los jóvenes mercante» ngcionale» y extraogeras, y han salido 134 *d* con frutos y efectos que concurren al estudio de latinidad regentado pvir D. Francisco Arias Cas delrJIilt.'Ji, tro; y &lt;1 21 de Mayo último, despuc* de una lucida función de iglesia , que</t>
  </si>
  <si>
    <t>Cas, Luis del</t>
  </si>
  <si>
    <t>Luis del Cas</t>
  </si>
  <si>
    <t>239</t>
  </si>
  <si>
    <t>…gró finalmente jpor un tratado especial firmado y Desfiló luego la tropa ü .préséhcia de S. M. y A A. ; y los que veian lo ratificado en 1827. Esta negociación se confio a! Excmo. Sr. D. Luis del Cas tillo, que entonces era encargado de Negocios de S. M. Católica en Constan—, bien que marchaba cada uno de los cuerpos, el,buen equipo de.campaña que llcvatán,-d aseo de los soldados, y el contento que brillaba en sus semblan tinopia, quien dió importantes no…</t>
  </si>
  <si>
    <t>Casal, Manuel</t>
  </si>
  <si>
    <t>Manuel Casal</t>
  </si>
  <si>
    <t>…s inmediacio definición,conocimiento, causas, signos precursores, remedios, precauciones fitc.; nes de la misma. Las tropa» de S. M. Fidelísima ocupan en frente, y sobre el por el doctor D. Manuel Casal. Se halla en Madrid en las librerías de la viuda'de camino de Lisboa, la orilla izquierda del Duero. Aunque Jas noticias publi Cruz, Perez, Sauz, Razóla y Jordán: en Barcelona, en la de Piferrer; en Valencia, cadas ya son posteriores á estas, pues alcanzan ha…</t>
  </si>
  <si>
    <t>Casalcc, Benito Pigém y</t>
  </si>
  <si>
    <t>Benito Pigém y Casalcc</t>
  </si>
  <si>
    <t>…gucz D. y D. y . mvacToa resLiooa. Al tmtéáte a ta a. /. A Otwaatr. para iglesia «fe la santa Valdccafias; al arccoianató de Llobregat y una canonala da la catedral de Barcelona á D. Benito Pigém y Casalcc y D. Salvador laacrip. tabea el graa 11. bro al 1 p. 100.............. Pon; pan la dignidad de deán de fe catedral de Tarazona i D. Jotef Marli- Dichas Id. al 4 por seo.. acz; pan la canongfa praabitcral «fe Tarazona á D. Esteban García de Lina Tit. al port. «fe 5 por loo.…</t>
  </si>
  <si>
    <t>Casaque, Josef Luis</t>
  </si>
  <si>
    <t>Josef Luis Casaque</t>
  </si>
  <si>
    <t>…rlos Deplace, con D. Antonio y Javier Jaricot; Don como la convención había disipado las ilusiones del contrato social. Lo único Juan Homer, gentilhombre: D. Luis Isidoro Guillet; D. Josef Luis Casaque queda es una idea vaga de un gobierno republicano y despótico, que par seca; Cárlos de Muller; Francisco de Elggcr, con su m 11 ger Josefa: el Sr. Jor ticipa al mismo tiempo de las imágenes de América y det imperio francés. ge José Silvain Theuvet, antiguó of…</t>
  </si>
  <si>
    <t>Casariego, Cayetano Blanco</t>
  </si>
  <si>
    <t>Cayetano Blanco Casariego</t>
  </si>
  <si>
    <t>…r prolongado, que ettaa ya impresos y se entregarán á la posible brevedad, pasámióse acies ias listas de los. que gusten suscribirse sin dar cantidad aiguna . cn Caldas de Oviedo. D. Cayetano Blanco Casariego, en Oviedo: desde 15 Valencia, en casa de Cabreríso, Mailen y Rerard; en Madrid, en la dp Matute y de Mayo á 15 de Octubre. Brun; en Cádiz, en la de Mortal y compafiia; en Zaragoza, en la de Vague ; en Bar- , celooa, en la de la sefiora viuda qn Rrusl. CASTUZ…</t>
  </si>
  <si>
    <t>Casas, Fernando</t>
  </si>
  <si>
    <t>Fernando Casas</t>
  </si>
  <si>
    <t>…s Organos digestivos: conocido con el nombre de,editra-morko, y padecido en la$ islas naciones; y en el dia los críticos imparciales son de opinión que la-poesía-ro Filipinas. Por D. Fernando Casas, profesor de la'Real armada fitc. Impresa de Real mancesca, guiada por la sana razón, puede llegar á la perfección deja clásica, orden en la Imprenta Real. Este escrito incluye los puntos siguientes: i.° circuns y aun interesarnos mas que esta, por cuanto se…</t>
  </si>
  <si>
    <t>…ntretenimiento. Mtmorto tabrt el Titano, erpecialmente interna, canaeiia can al remire te tiltra£1 fin moral se presenta á veces directamente en las composiciones poéti marta, por D. Fernando Casas, profesor de la Real Armada, primer medico del hos ca», como sucede en los poemas didácticos que tienen por objeto principal la pital militar de Manila Btc. Habiéndose despachado rápidamente la i.1 edición de es te escrito, se hace ahora la 3.* de nueva orden…</t>
  </si>
  <si>
    <t>Casaseca, Josef Luis</t>
  </si>
  <si>
    <t>Josef Luis Casaseca</t>
  </si>
  <si>
    <t>…interino cargo , he tenido á bien:nombrar, en atención a las circunstancias que concurren en su persona, Señora: Cuando vuestro augusto Esposo ha debido i la piedad del cielo la á D. Josef Luis Casaseca, profesor de química aplicada á las artes en el Real conservación de una vida, cuya pérdida hubiera llenado á la España de dolor; conservatorio de esta corte; usando de las facultades que el Rey, mi muy cuando p2ra restablecer su preciosa salud, cual conviene…</t>
  </si>
  <si>
    <t>Casaus, Pedro Ferrar y</t>
  </si>
  <si>
    <t>Pedro Ferrar y Casaus</t>
  </si>
  <si>
    <t>…s de Cuesta y de D.a Antonia Sojo. quenas pizarras en donde aprenden á hacer lodas las letras del alfabeto escrito, —ttertay Richemont. Novela histérica, traducida del francés por D. Pedro Ferrar y Casaus. Esta obrita es recorneuilable eo su clase por su interesante argumento. y se dan las lecciones por medio de muestras en que están escritas las palabra* Dos tomos es 11.° Se hallará en las librerías de Calleja Esteban y de Baylo i ao rs. ó sílabas de dos letr…</t>
  </si>
  <si>
    <t>Casimiro</t>
  </si>
  <si>
    <t>…ifiqúen en el término de 30 dias, preseatando ios. doOlesa y Esparraguera. D. Antonio Coca , en Barcelona: desde-15 de Sumemos que lo acrediten al sindico de dicha' testamentarla, D. Casimiro de león y. Rico, abogado del ilustre colegio de esta corte. ' Junio á 30 de Setiembre. ................... —En el concejo de S. Jorge• deLSaaturee,detisRaiinde Vlacaya, csnptsmm \ \ V : EXTtF.UADCKA. ’ ---- - - - , . sji vecinos, se halla vacante la pista de…</t>
  </si>
  <si>
    <t>Casquete, Manuel Martínez</t>
  </si>
  <si>
    <t>Manuel Martínez Casquete</t>
  </si>
  <si>
    <t>…la l.* inon Hégver» y D. Juan Manuel Pedregón: para el priorato primera silla dé brigada de la q.a divHiou da también el siguiente parte al comandante de esta Ja colegial de Roa á D. Manuel Martínez Casquete: para la canongía de la colegial de Santillana i D. Antonio Fernandez del Ribero; para tres canonmisma división. ; limo, y Excmo. Sr.: Habiéndome mandado V. E. que tomase posición so gías de la colegial de Talavera á D. Josef Sánchez Patencia, D. Lorenzo bre…</t>
  </si>
  <si>
    <t>Cassini</t>
  </si>
  <si>
    <t>…s! ¡Ved la inarcha de la humana!” Mr.Porcct, dueño de la gran fábrica de muselinas de Tarara; Mr. Beauvent, (Fot.-) ' ................. intendente de ejército; ti conde Morand; el conde Cassini, Par' de Francia; Estovo que manifiesta las víctimas que el cólera-morbo ha arretetado en dos hijas del general Taviel; un sobrino del secretario del ministro de Comer París detJe que te manifestó dicha plaga hasta 16 de atril. inclusive. cio; Mr. foyer, indi…</t>
  </si>
  <si>
    <t>Castadas</t>
  </si>
  <si>
    <t>28/06/1832</t>
  </si>
  <si>
    <t>Gaceta de Madrid n.º 77</t>
  </si>
  <si>
    <t>…------------- daJr^te dé la cáadW da San dicho secretario, dándotelas este i los inspectora de 1» aros», quienes entre Fcroaaidp gHw RCt!WBÍrípl!&gt;jMwWf j!n-ti¡? 'íhu gándoselas al general Castadas beVarisl patriarca *icario general para que 1» WAhSm dfn?*t-,For,*&gt; *«».^SSS|p»r bendiga, en curo acto estarán todo* los circunstantes de rodillas. ,; ,Var.|.r «uMr¡^o.rcuyai «amidMw Mr nUaA. . I. pCUUcn tS t.° d* Luego que «I Exemo. "Sr^ patriarca haya concl…</t>
  </si>
  <si>
    <t>Castaños, Francisco Javier</t>
  </si>
  <si>
    <t>Francisco Javier Castaños</t>
  </si>
  <si>
    <t>…te protocolo. Sin duda Luis Felipa, antea de-unir su hija de cada regimiento sin armas. ” con Leopoldo, quisiera que la posesión de Bélgica fuese mano* precaria. Es de . El Excmo- Sr. D. Francisco Javier Castaños, en representación de todas \ pf : t* 1* ’&gt;*■'</t>
  </si>
  <si>
    <t>…eció tan precio ria á vuestro nombre. =Está rubricado de la Real mano, = Palacio 14 de Di so don al mejor de los Reyes; eleva su voz por medio de su ayuntamiento ciembre de 1832—A D. Francisco Javier Castaños. hasta los Reales pies de V. M., presentándole la mas expresiva y sincera fe licitación por tan singular beneficio, efecto patente, Señora, de la incom Complacida del zelo, fidelidad y largos servicios de D. Josef María Puig, prensible sabiduría del Supremo S…</t>
  </si>
  <si>
    <t>Castaños, Francisco Javier de</t>
  </si>
  <si>
    <t>Francisco Javier de Castaños</t>
  </si>
  <si>
    <t>…o fiel vecindario, que el ayuntamiento presenta á V. M. por mano de su digno y del Despacho «le Gracia y Justicia, y nombrarle , en atención á sus distin- alférez mayor el capitán general D. Francisco Javier de Castaños, en testimor guidee méritos, gobernador del supremo Consejo de las Indias. =Tendré¡slo nio indeleble de su mas acendrada lealtad, y de los sentimientos que le animan entendido, y dispondréis su ejecución—Está rubricado de la Real mano—Pa para dar hasta el últ…</t>
  </si>
  <si>
    <t>Castell, Josef</t>
  </si>
  <si>
    <t>Josef Castell</t>
  </si>
  <si>
    <t>…a Fernandez Cortina y D. Sebastian Vicente Fernandez: para la dignidad de atacada por los rebeldes, tuve por conveniente destacar por la izquierda de' arcediano mayor de Segorve i D. Josef Castell; jr para una ración dé la pri Paranhos al regimiento dé milicias de Villa do Conde; qué avanzase el bata mada de Toledo i D. Manuel Calixto Manso. llón de voluntarios Realistas de Chaves por la derecha del enemigo que se ha Asimismo se lia servido nombrar par…</t>
  </si>
  <si>
    <t>Castelláéci', Juan</t>
  </si>
  <si>
    <t>Juan Castelláéci'</t>
  </si>
  <si>
    <t>…de es del presente año un periódico de cirugía teórico-pr^tica titulado Il Severiüó, cuelas y maestras. No se puede pintar ‘ la satisfacción y alegría que ha mOstrá- redactado por D. Juan Castelláéci',‘doctor en médicípá y"'cirugía, ¿opio do do este pueblo en el acto verdaderamente tierno y espectable de recibir las varías academias &amp;c. ¿te. Se ánonciaú en él lás'óbtéryáciones máé interesan Hermanas dé la Caridad. El limo. Sr. obispo deMondofiedo había dad…</t>
  </si>
  <si>
    <t>Castellanos, Agustín</t>
  </si>
  <si>
    <t>Agustín Castellanos</t>
  </si>
  <si>
    <t>…olulonério hiiltrUo 4e fiambret télibrer acudirán á recoger la las librerías las provincias donde 1.a del tomo 6.° de Cuesta y en y Peres, i crimen de la chancilleria de Granada á D. Agustín Castellanos: para otra dé entrega las mismas Ja suscripción. sigue en se hubieren librerías suscrito; abierta la audiencia de Cataluña i D. Clemente García Escudero: para otra de oidor —Gil Mies ie Santulona, precedido de observaciones criticas por uD.espaltol en de la a…</t>
  </si>
  <si>
    <t>Castellanos, Francisco</t>
  </si>
  <si>
    <t>Francisco Castellanos</t>
  </si>
  <si>
    <t>…l parecer de este diputado. escultura, D- Juan Bausac, natural de Madrid , de 24 años; en la arquitectu Mr. C. Perier contesta que habiendo procurado el ministerio mantener la ra, D. Francisco Castellanos, natural de Madrid, de 18 años ; otro igual ex tranquilidad en las provincias del Oeste, para acusarlo es preciso citar hechos traordinario á D. Cárlos del Bosch , natural de Madrid, de 25 años. y no generalidades: hace.ver que hay situaciones políticas en la…</t>
  </si>
  <si>
    <t>Castelló, Pedro</t>
  </si>
  <si>
    <t>Pedro Castelló</t>
  </si>
  <si>
    <t>…l, Antonio Ramón Pedros* y Afor«wo.=Síndico personero, luir Pernas^z Antonio Amárosle y Ctrdido, secretario. = Vicente Antonio Martinec. ' Queriendo la Ruina nuestra Setlora dar á D. Pedro Castelló, D. Manuel Secretario. Sebastian y Castelló Travieso y Aso Roca D. Juan Cumian D. Perca, una PARTE NO OFICIAL. acier juicio y aprecio feliz «¡nado por zelo, su Real el incansable pniéba (le to qué han acreditado en la asistencia y curación «le la grave enferm…</t>
  </si>
  <si>
    <t>Castilla, Rafael Josef</t>
  </si>
  <si>
    <t>Rafael Josef Castilla</t>
  </si>
  <si>
    <t>…y Chictana á D. Ramón :lbarra: para la de Casas de Bes á D. Isidro Benito cargase á la bayoneta á los rebeldes luego que so **omandante recibiese orden Afluido:.para la de Arahalá D. Rafael Josef Castilla: para la deAstudillo «leí brigadier Canavarro, y fuese ocision oportuna) formaba ia darccna oe ia i D. Pedro Rovira y León : para la de Aguilar del Rio Alhama -i D. Ber- 1 Alinea i la izquierda el de milicias «IcTroncozo, con dos pelotones ,-.e tira nardino P…</t>
  </si>
  <si>
    <t>Castillo</t>
  </si>
  <si>
    <t>…puerto en todo'él mes Je Setiembre 344 naves mer para que por medio de su influencia contribuya á la tranquilidad del país. El cantes, y salido 348 con frutos y efectos del pais. coronel Castillo ¿ enviado antes para'este mismo objeto, salió para Veracruz Igualada. Trigode 56 á 62 rs. la'cuárfer*: cebada, i 25 id.: aóeite, á hace dos dias, no habiendo 'podido' persuadir i Pedraza á que volviese; tal 16 rs. el cuartal: vino, á 42 rs. la carga. es sr-bp…</t>
  </si>
  <si>
    <t>CastMehemet-Alí</t>
  </si>
  <si>
    <t>…gobierno ingles llene tanto derecho ataque del Sultán. Veremos si lo logra: entre tanto esta amenaza ¿ligará á como el de Francia para intervenir alli. No fue asi la conducta del lord CastMehemet-Alí á justificar su conducta, y de este modo se levantará por fo me lereagh en 1820 ni la de Canning cuando las escuadras combinadas (funes nos una punta del velo que cubre este misterioso negocio: asi, pues, ya no ta combinación!) se dieron á la vela para Navari…</t>
  </si>
  <si>
    <t>Castoni, José</t>
  </si>
  <si>
    <t>José Castoni</t>
  </si>
  <si>
    <t>…alegré y guerrero «Los piratas han saqueado en las aguas de May na el barco austríaco Trat- que en todas ocasiones distingue su disciplina y subordinación, y que hace el *talile, capitán José Castoni, quitándole cuanto llevaba, que valdría, según debido elogio de los gefes y oficiales que las mandan y dirigen. «declaración del capitán, unos750 talar» en dinero, sin contar la ropa,efcc«tos y dinero del capitán y tripulación. Los piratas han tratado muy mal…</t>
  </si>
  <si>
    <t>Castro, Francisco de Paula</t>
  </si>
  <si>
    <t>Francisco de Paula Castro</t>
  </si>
  <si>
    <t>…concluir los regocijos de «te dia se verificó un baile á la hora opor no D. Manuel García Rozo, primer aeronauta español, hizo ver tenia mas tuna en las casas del capitán de navio D. Francisco de Paula Castro, situadas valor y destreza que los aeronautas evtratigeros Lunardi y Robertson, que no frente al mencionado cuartel decorado en la calle de las Armas. te atrevieron á ascender en esta plaza por el riesgo casi inevitable de caer en En todos los puntos en que h…</t>
  </si>
  <si>
    <t>Castro, Juan Fraaciscu de</t>
  </si>
  <si>
    <t>Juan Fraaciscu de Castro</t>
  </si>
  <si>
    <t>…ombre belga, pero que hubie- la recta administracioo de justicia, perjuicios de los mayorazgos Ate., Are., por ■ podido salvar el país reclamando 1* intervención francesa. (.Id.') D. Juan Fraaciscu de Castro, abogado de la Real audiencia de Galicia, y esod(ligo de carta de Viena del 22 del pasado anuncia que te acababa de recibir la tanta iglesia catedral de Lugo; segunda edición, con citas 4 la Novísima Recopi lación, a tomot en 4.®—O yOsculo cobre loe fretebiti…</t>
  </si>
  <si>
    <t>Castro, Mariano Perez de</t>
  </si>
  <si>
    <t>Mariano Perez de Castro</t>
  </si>
  <si>
    <t>…T)MIMISTK ACIONES. porte ¿l'sli¿fléo:pri»cur»dor en todo el presenté mes de Julio. —En virtud de providencia d-I Sr. Escalera, teniente corregidor de la villa da Madrid, se cita A D. Mariano Perez de Castro, natural de Fraga en Aragón, hijo da 8,658.............. j», Lorenzo y Dolía Antonia Benito, para que en el término de 30 días se presenta 3,345............... 4W)0................................... Reus. por si ó por apoderado ante el referido juez, y por l…</t>
  </si>
  <si>
    <t>Castroverde, Josef de Lletor</t>
  </si>
  <si>
    <t>Josef de Lletor Castroverde</t>
  </si>
  <si>
    <t>22/09/1832</t>
  </si>
  <si>
    <t>Gaceta de Madrid n.º 115</t>
  </si>
  <si>
    <t>…ímiaciencia y,botánica;y arte de curar,especialmentecon arregloconsagrado4 los do-;4 en 69.238400 francos y la aportación en 51.907,900 de la misma mone cubrimiento* modernos: por D. Josef de Lletor Castroverde, doctor en me-; da. Los principales artículos importados fueron azúcar terciada y refinada, al- dicina, é individuo de la junta de sanidad de Peris. Dentro de breva, dias se Í;odonos exportadosen rama,se granos,contaronfrutas,los tejidoscafé, deaceite,lana,pe…</t>
  </si>
  <si>
    <t>Catalán</t>
  </si>
  <si>
    <t>…uelto el modo de fortificar á Paris, y la Cámara . , corriente. ........... ’íel dpruéba el capítulo; asi como el 12 ° en que se asignan 1.9379 Francos para —--Fot providencia del Sr. Catalán, del consejó de S. M. en el Réal y Supremo de escuelas militares inclusa la politécnica, i Castilla,, juez comisionado especial de la testamentarla del Ultimo cunde de ViilaoMr. Comte propone que la escuela politécnica se cuenta éntre las atribu quioa; y por…</t>
  </si>
  <si>
    <t>Catalina</t>
  </si>
  <si>
    <t>…parará perjuicio. lón, cadete del; Real cuerpo de artillería: Doña Dolores Caro y sus tres hi —Por providencia del asesor general de la guardia Real se cita i todos los herede jos Doña Catalina, Doña Dolores y D. Josef Agustin Milau; Juan Caballo ros del difunto D. Diego Rute, vecino que fue de U ciudad de Málaga , á fin de qué con su muger:y tres hijos, Josef Antodini, LeonardoPedrarii,Guillermo'An* eo el término de .30 dias comparescan por si d po…</t>
  </si>
  <si>
    <t>Catatan, Josef</t>
  </si>
  <si>
    <t>Josef Catatan</t>
  </si>
  <si>
    <t>…y profunda noche que te licia á D. Ramón Crespo-, para una piaaa de alcalde del crimen de la misma cubría, y vina á alumbrarte lina aurora inespeiada del occidente civilizado'. í D. Josef Catatan; y para la fiscalía del crimen i D. Diego Lamas Pardo. No há mucho tiempo que en tus píayas solo descubría el observador distante El Rky adestró .Señor ha tenido á.bien nombrar parauna plaza de oidor la cúpula movible de las sekas. En ellas ahullaba tristemen…</t>
  </si>
  <si>
    <t>Catatan, Marco y</t>
  </si>
  <si>
    <t>Marco y Catatan</t>
  </si>
  <si>
    <t>…, asistieron muchas personas de'alto earacter, asi eatrangeisS cómo componen ya un total de 209 hombres , los culalos se (tallan reunidos en Ko- españolas, entre estas el Emo. Sr. cardenal Marco y Catatan. (Diario de niah con todos los bajas que han sido batidos.Abbas-bajá se halla con sina Jwna.y. o ,, ' - - -.v-.v. e. .. •. . gruesa división en Adanah, é Ibrahim con su cuerpo dé ejército ha pasado' ya .- aviZA. .... \ de esta ciudad y se dirige hacia Srze/on…</t>
  </si>
  <si>
    <t>Catiavarro</t>
  </si>
  <si>
    <t>…ior del Cada uno y todos álavez cumplieron .con su deber; jr.« la I.» brigada, de reino: los restantes quedan cumpliendo su cuarentena. .. T .infantería.T su. digno comandante.el. brigadier Catiavarro tuvieron ocasión de hacer i S. M. tan grande y relevantpaerricio.ao ha sidp menor el., concepto Litta dt lar ¿antidaáts ftrtrrucuntrti individuo» dt fot túerpoi ¡di la.~JÍtal que ha formado el general Povoas. de la 2.* hrigadad». ipfantería y de sq.digArmada…</t>
  </si>
  <si>
    <t>CattlerexgE'</t>
  </si>
  <si>
    <t>…ue uno de lós principales puntos ^ En tal situación, es inditpúnble que. el. ministerio nos ¡ísastre ¡ y por lo qais-, que']íCtriuaton éñ“fl 'congreso de Viena, v en aquella época lord CattlerexgE' mo pido qué nos diga francamente lo que se deqe hacer en favor, .del’ Estado,' iruisÍ4Ó fn «1,restablecimiento de la inele pendencia polaca, considerándola', pues solo con esta condición.votaré el crédito que se pide.. ,' V , ‘ cséfieytf.fára. 1*.paj,de Europ…</t>
  </si>
  <si>
    <t>Caúuans, Armando y DI Maximino</t>
  </si>
  <si>
    <t>Armando y DI Maximino Caúuans</t>
  </si>
  <si>
    <t>…2 de Jumo entraron Francisco Paíllac; D. Fernando España/correo cionista D. Josef de Jlmeno y Garay ; accionistas é Interesados respectivamente en de gabinete; el Sr. Qucírás con D. Armando y DI Maximino Caúuans; Don te ebmpaMa de mercaderes de fierro en'esta corte, para que deotro del término pe Joeéf Sánchez Posada;'Joaquín Javiél. Salieron el ó del mismo. ' rentorio de 30 días comparezcan en el juagado del aefior Norzagsray , teniente cor regidor de esta villa, y…</t>
  </si>
  <si>
    <t>Cavallc, Carlos</t>
  </si>
  <si>
    <t>Carlos Cavallc</t>
  </si>
  <si>
    <t>…En la intimación hecha al general Chañé dice el mariscal Gcrard que co misionado por el gobierno francés para erigir la ejecución del tratado de 15 parad arccdianato de Tarazón* á D. Carlos Cavallc: para silenciero de la Real capilla de S. Isidro de Madrid á D, Simón Alumbrero: para una canon- de Noviembre que garantiza al Rey de los belga» la posesión de la ciudidela gía de la catedral de Calahorra a D. Fulogio Martínez Morentin: para el dea- de Ambere…</t>
  </si>
  <si>
    <t>Cavia</t>
  </si>
  <si>
    <t>…42, 3443 , 3444 , 3453 T S4»6i apercibido* qun de no nacerlo les parará perjuicio.Francisco Fermín,granadero, 1598 rs. v6 mrs.=PedroRendon, id., 665 rs.= ----- Par providencia del Sr. Cavia, alcalde de la Real casa y corte, wclta 'áíós VicenteAndrade , id., 72o rs»Josef Carvajal, fusilero, 698 rs y 12 mrs.“ acreedores y demás que se crean con derecho i los bienes de D. Juan Josef CoicoerKamon Garibay, id:, 124/ rs. 17 mrs~Josef Fijon, id., 655 r…</t>
  </si>
  <si>
    <t>Cayol</t>
  </si>
  <si>
    <t>…al / de la caridad que redactan los MM. Báylc, podrán verificarse en vista de las listas formadas por los gefes de los cuerpos, Cayol, Martinet y Recamier contiene un artículo del doctor Cayol, en el y de las que hagan los oficiales generales encargados de inspeccionar los cuer cual se hacen algunas observaciones importantes, y señala entre otras circuns pos.” La Cámara resuelve pasar á la discusión acto continuo, y oídas las refle tancias la mala…</t>
  </si>
  <si>
    <t>Cciiy, Joscf-de Trilld</t>
  </si>
  <si>
    <t>Joscf-de Trilld Cciiy</t>
  </si>
  <si>
    <t>…‘élprcsidio.seiía mejorado alMMaqueJa experiehciay'shergja.......... ' *■ deldel cq- ú pó'^efectos .para cuya compra directa se les hubiese autorizado por las Reamandéme prlñcipil D. Joscf-de Trilld Cciiy« ínf»ti|abl« zélo rtcómiendo muy ,le* resoluciones qúe czprcsiren lo* abono», te veriScatan por trimestre» anti-</t>
  </si>
  <si>
    <t>Ce</t>
  </si>
  <si>
    <t>…as; en la pintura, D. Benito Saez, na mente al desorden; en. una palabra, están completamente manifiestos los tural de Pradillo de Cameros, de 2S años; otro igual extraordinario , D. Ce síntomas de guerra civil. En todos los puntos de Ja Vendée se excita á la in sáreo Gariot, natural de Tolosa, de 18 años; en la escultura, D. Poncianc* surrección, no ocultamente y con misterio , $¡09 en medio del . dia. Se1 for Ponzano, natural de Zaragoza,…</t>
  </si>
  <si>
    <t>Cean, Juan Agustín</t>
  </si>
  <si>
    <t>Juan Agustín Cean</t>
  </si>
  <si>
    <t>…a las entradas de todas las poblaciones arcos de murta y domarle it las uutighedaies romooat que hay r Espeto, en especia! lat per.. ■'te "laurel.” clearás i tea Sellas artet. por D. Juan Agustín Cean - rmudez. uo tomo en l.n.% impreso de peal orden. Esta obra es una descripción corugritk-a de Espafia ba; v,&gt; __ Hemos visto cartas fechas en Vallongo i 21 del actual, y en ellas se dice dominación de los romanos. Siguiendo en ella la división qu- hici-ro.. e…</t>
  </si>
  <si>
    <t>Cean-Bermudez, Juan Agustín</t>
  </si>
  <si>
    <t>Juan Agustín Cean-Bermudez</t>
  </si>
  <si>
    <t>…ordo iel Xecrno, Se. B. Gttpsr Melchor ¿t Jmilnnoe y uocometa' para «1 presente afio de-’ 1852; predicción natural y sencilla una vez tlclat analíticas de sus obras, escritas por D. Juan Agustín Cean-Bermudez. Je.venque estaba probada porla- experiencia la afiada del cometa, compuesta de /S de en Madrld co la llbrerfa de sojo, en un tomo ca fl.° mayor * id rs. en rústico. ----- Se bailan vacantes las plaza* dfr médico y de clrujaup del lugar de Nayahernio- afio* c…</t>
  </si>
  <si>
    <t>Cebtian, Juan Perez</t>
  </si>
  <si>
    <t>Juan Perez Cebtian</t>
  </si>
  <si>
    <t>…e Jaén á'D,. Esteban Pedrero .-'para la de Conil á'D.'CrL— ”E1 regimiento de infantería de Braganra (al qne hice una breve arer. ra toba! González Trigueras: para la del Bonillo á D. Juan Perez Cebtian dpara después'de dar los vivas al Rey nuastro-Señor, que repitió coa el mayor : Ja de Cervéra del Rio Alháma á D. Josef-Vicenté Díaz Olarte: para lñ de tusiasmo, asi como los demás cuerpos, para que-'Solo hiciese una descaiga y Chictana á D. Ramón :lbarra: pa…</t>
  </si>
  <si>
    <t>Cedrón, Manuel Lorenzo y</t>
  </si>
  <si>
    <t>Manuel Lorenzo y Cedrón</t>
  </si>
  <si>
    <t>…a la seSion. cindario. Los pretendientes dirigirán los memoriales, francos A porte, ul secretaria de) ayuntamiento en el término de t j dias. POUTUSAL. —Habiendo fallecido en iltp D. Manuel Lorenzo y Cedrón con tu espoáa Bofla Jo sefa Aguirre á bordo del buque Maces, titulado el Correa te Méjico, en la 'travesía Lisboa 27 Jt Diciembre. A Veracrut á Burdeos, y habiéndote encontrado una declaración teatamevtarla, »• Habiéndose dignado el Rey nuestro Sefior concede…</t>
  </si>
  <si>
    <t>Celedo</t>
  </si>
  <si>
    <t>…Dubois , misionero que durante 30 La cosecha de aceituna ha sido regular; pero el aceite no de la mejor ca años lo ba sido en ia provincia de Maysur. Obra traducida en español por D. Celedo lidad por haberse agusanado el fruto. nio de Latreyta, con notas adicionales: 8.° mayor, dos tomos. Se hallará en esta corte en la librería de Escantilla ; en Cádiz, en la de Horeai y compafiía, y en Pam Cataluña—Barcelona. Trigo, de 60 á 70 rs. la cuartera:…</t>
  </si>
  <si>
    <t>Celedonia</t>
  </si>
  <si>
    <t>…ugía del profesor D. Antonio Baila bramiento'del general en gefe y de los demás que le han de dirigir. Asi, ade do , por los doctoré^ eii íned’cina D.' Maniiel Hurtado de Mendou y D. Celedonia mas de seguir los consejos dé la razón, obra S.' M, en perfecta conformidad Martínez Ca billero,-socios de varias academli». Esta ‘obra, que es una exposición de con las prudentes miras de precaución y cautela adoptadas con menos motivo los adelaatatnienrosqu…</t>
  </si>
  <si>
    <t>Cembrero, Pedro García</t>
  </si>
  <si>
    <t>Pedro García Cembrero</t>
  </si>
  <si>
    <t>…la i D. Josef Sanz Marín: para la de Alburquerque á'D: Manuel María Izna- América del Norte, hay uno que merece ser citado j»r la graciosa sencillez ga; para la de Fernán Nuñez á D. Pedro García Cembrero; para la de Fuen de sus inspiraciones, por su elegancia y su melancolía religiosa. Este es Gui te Ovejuna á D. Miguel Bosarie; para la de Jarandina á.D. Bernabé Busla- llermo Cufien Bryant, quien si no ha compuesto grandes obras, ni tiene el rr.ante; para la…</t>
  </si>
  <si>
    <t>Césaris, Angelo</t>
  </si>
  <si>
    <t>Angelo Césaris</t>
  </si>
  <si>
    <t>…quet sobre el cdlera morbo, dirigida 4 I» Real , inquieto, pero al fin se decide; la piedad triunfa, obedece á los diosa, y.cor- academia de Medicina de Paria; biografia del abate D. Angelo Césaris y del nurquet te á buscar á Daiamanta. de Guerchi 81c. «Reposaba la virgen de Vidarbha bajo un dosel de flora, ornada de 'cid- —sietemo musicatáe fe lengua eaedetlana, un tooo en g.° Se eeede ei ata corte Bergaes compaif* de-Rasóle, de le librería en la y ea…</t>
  </si>
  <si>
    <t>CevalM, Fulgencio de</t>
  </si>
  <si>
    <t>Fulgencio de CevalM</t>
  </si>
  <si>
    <t>…ocurrido en ia plaza de Cludad-Rodrlgo en 16 de Noviembre úttiem él «¿MESO*. A. ■&gt;" I'-'-ruusio*. •• ' ' APN1NISTX ACIONES. fallecimiento del coronel del Real cuerpo de artillería D. Fulgencio de CevalM, no ha radicado su testamentaria eii. el juzgad*-privilegiado del j.&lt;* departamento dM ,. lS/;39............... 8000..................................... Madrid. . . i mismo Real cuerpo: en este coacepto las personas que tuviesen que deducir algún derecho tes…</t>
  </si>
  <si>
    <t>Ch'assé</t>
  </si>
  <si>
    <t>605</t>
  </si>
  <si>
    <t>…cia de la Cámara, y De-consiguiente están ya concluidos todos los preparativos; y si la contes se nombró la comisión que hade presentar la minuta de contestación al dis tación del general Ch'assé a la intimación-que debe habérsele hecho «s negati curso del trono. .- - va, se abrirán simultáneamente la primera y segunda paralela; una formidable En e| discurso qué según costumbre ha .pronunciado el nuevo presidente ál artillería auxiliará á nuestros ing…</t>
  </si>
  <si>
    <t>Chaasé</t>
  </si>
  <si>
    <t>…antas 28 de como V. E. veri por 1m copias que también remito. Noviembre de 1832.—limo, y Excmo. Sr. conde dt Barbacena.—El vizconde No he querido aguardar la segunda respuesta del general Chaasé par. *~e- de Sania Marta, teniente general graduado y comandante del cuerpo de ejér har el ayudante portador de este pliego; mar luego que la rtciba Ja trae- cito de operaciones. (G. de L.) ESPAÑA.C U¿ i Vu Ee Al medio dia mandé disparar uno* 40 cañonazo* com…</t>
  </si>
  <si>
    <t>Chabral</t>
  </si>
  <si>
    <t>…particular y el de la Corona; tnitido la olra Cámara, cobrarán nuevo aliento los enemigos del gobierno. El recuerda lo que hizo Hugo Capéto al subir al trono, y quiere que haya li conde Chabral procura demostrar que las leyes de proscripción son inútiles y bertad Je imprenta ante los tribunales. (Carcajadas Je risa.) peligros» para ¡os gobiernos á cuyo favor parece que. se promulgan. Mr. Je Corcclles; Nadie esperaba que en «te negocio se hablase de…</t>
  </si>
  <si>
    <t>Chaceé</t>
  </si>
  <si>
    <t>…..... .. Idem. periódico. (Es equivalente al parte que da el Mentmgtro, y queda pa inserto.) v • u « a a • ^VV*oaoavaeaaaaaaaen Idem. Se dice qué el mariscal Gerard ha ofrecido al general Chaceé una botica 3,898............... 400............................... Idem. completa, p que la ha aceptado p agradecido mucho, porque laque asistía en 1,892................ 400.................................... Málaga. la ciudadel» había sido destruid» enteram…</t>
  </si>
  <si>
    <t>Chamochin, Lean</t>
  </si>
  <si>
    <t>Lean Chamochin</t>
  </si>
  <si>
    <t>…la izquierda, r ’■ &lt;* rúo de los extre Asimismo ha tenido fi bien- nombrar parael corregimiento de Chinchón fi mos de U Cámara, impiden que ee oiga ¡o demás que dice Mr. Bugeaud. D. Lean Chamochin, y para la alcaldía mayor de Monta ,fi D. Antonio Mr. Jaubert al notar que en la tribuna de lot periodistas se ríen también, exclama, dirigiéndote hacia aquella parte: Nada de burlas en la tribuna de JUaKoi los periodistas. Cotización de hoy d iste tres de ta…</t>
  </si>
  <si>
    <t>Chañé</t>
  </si>
  <si>
    <t>…mible de los gasto» del sitio v de todoi lo* perjuicio» que ocasionase tu Comienza la discusión de dicho proyecto, y Mr. Thouvenel dice que el resistencia. Es muy probable que. el general Chañé no conteste á esta inti . ministerio ha faltado varias veces á lo prevenido en la constitución, ya de mación , y que sen necesario notar con medios rigurosos. El servicio de víve clarando á Patis en estado de sitio, ya formando causa á algunos periodisw: res…</t>
  </si>
  <si>
    <t>…har el ayudante portador de este pliego; mar luego que la rtciba Ja trae- cito de operaciones. (G. de L.) ESPAÑA.C U¿ i Vu Ee Al medio dia mandé disparar uno* 40 cañonazo* como el general Chañé «urrei.ty en su carta; pero no han producido ningún afecto. Quedo &amp;c.s Madrid 10 de Diciembre. La Ruma nuestra Señora, á consulta de la Cámara, te ha servido nom El mariscal comandante del ejército del norte.=CWr Gerard. brar para la tesorería de la catedral…</t>
  </si>
  <si>
    <t>…re de la Francia y Je la Inglaterra por el maris traidor puede oponerse í tan regias y solemnes decisiones, y i la voluntad cal Gerard, comandante en gefe Jet ejército francés, al general Chañé, general de todo un pueblo! Nadie, Señora; créalo V. M. Si acaso existe al comandante Je la cindadela de Amberes. guno que asi piense será por timidez , pero no por maldad de corazón. Los «Señor general: españoles adoran á su Monarca, su voluntad es una ley i…</t>
  </si>
  <si>
    <t>Chaptal</t>
  </si>
  <si>
    <t>…la obra á Resumiendo pues lo que hemos dicho, parece que los antiguos te propo 3» rs., también en rústica. ----- Química aplícate i la agricultura, obra escrita en francés por el conde Chaptal nían en la tragedia hacer .ver al hombre que estaba sujeto á un destino inevi Par de Prenda 81c ¡te., y traducida al castellano por.D. Juan Plout, del comételo dé table , y querían acostumbrarle cóft tales espectáculos 4' una ciega resignación. Barcelona, con…</t>
  </si>
  <si>
    <t>Chaspueda</t>
  </si>
  <si>
    <t>…asen en las ocurrencias casuales que de mediador entre el Sultán y Mehemet Alí, y si es posible auxilie en lo que bería abrazar el plan en el dia. Pero lo cierto es que hoy que el general Chaspueda £ S. A. El enviado ingles, penetrado de la necesidad de detener los pro sé parece no contar con el primero de estos recursos, la defensa tonta ya un gresos de Ibrabim-bajá, y de salvar la Puerta de la ruina que la amenaza, ha carácter tanto mas dificil de exp…</t>
  </si>
  <si>
    <t>Chassc</t>
  </si>
  <si>
    <t>…nto extraordinario; que habían llegado á En la capital reinó el regocijo propio de tan fausto dia: haciéndose salvas aquel puerto dos bergantines holandeses, y que el dia antes el general Chassc de artillería, y habiendo por la noche iluminación general de fachadas y de teatros. había dado á la guarnición una comida, durante la cual reinó el mayor entu siasmo; en fin, que á los brindis á loe príncipes de la casa de Nassau, al Em Por correo extraordin…</t>
  </si>
  <si>
    <t>Chassé</t>
  </si>
  <si>
    <t>…que sigue: • ____Podemos consentir en nuevas modificaciones? ,. «El cólera hace terribles estragos en este pueblo, que cuenta 1900 habi Si el Rey de Holanda hubiese hecho que el . general Chassé evacuase-la tantes. Desde que se manifestó lá plaga ha habido diadé 150 enfermos á un cindadela de Amberes; mismo tiempo, y aun ahora se cuentan■ todavía diariamente 50 á 60 en cura. Si hubiese abandonado la parte del territorio que aun ocupa , y se nos hq La…</t>
  </si>
  <si>
    <t>02/08/1832</t>
  </si>
  <si>
    <t>Gaceta de Madrid n.º 92</t>
  </si>
  <si>
    <t>…x-dey de Argel ’ünbuque para hacer una' tenta para apoyar el ejército prusiano. (Jlf. de lat C.) tiva sóbre las fostas.de Oran. Para cuyo efecto !tc. hablan .comprado muchas ___El general Chassé,.comandante de la cindadela de Amberes, ha renuncia armas y 609 libras -de pólvora. \£l Nooiluta.)....................... do al, proyecto de bombardear 1* ciudad con que la babía amenazado. (.Gaceta __Por noticias 4e Sernlin , recibidas en Viéha,se sabe que a…</t>
  </si>
  <si>
    <t>485</t>
  </si>
  <si>
    <t>…ras de varios especuladores de nota han producido la varias troneras para colocar algunas piezas de 48 frente á la luneta de San baja que se ha notado. Lorenzo. Se esperaba que el general Chassé, que se cree autorizado para im El duque de Orleans no ha salido esta mañana, ni tampoco saldrá esta no pedir estas obras, cumpliese las amenazas que ha hecho, y por si acaso, esta che; lo verificará mañana á las nueve con instrucciones de tal naturaleza, se…</t>
  </si>
  <si>
    <t>…ue ha sido su hijo el Las continuas ohras que los belgas han hecho algunas reces en las fortifi «pie-ha muerto del cólera-morbo. (Cotí) caciones de Amberes han dado lugar á que el general Chassé baya declarado El barón de Werther, enviado extraordinario y ministro plenipotencia en varias ocasiones al comandante de Amberes que la suerte de dicha ciudad rio de S. M. prusiana, en audiencia particular que tuvo el dia 18 del corrien depende enteramente de…</t>
  </si>
  <si>
    <t>…de generala. Acaba de llegar un correo con la no de la mayor importancia. (Sun.) ticia de que la gente del campo y los partidarios de la ciudad se están pelean ____ Se cree que el general Chassé no habrá cumplido sus amenazas, porque do en el valle de Gelterkinden y otros puntos. Parece que después de medio no ha llegado ningún correo de Bruselas á la secretaría de Negocios extrange dia se hará una salida por la parte de Liestall para intimidarlos, p…</t>
  </si>
  <si>
    <t>…mismo número de casos, pero no pereció ningún enfermo. En Bruselas 9 de Noviembre. cuanto á los 3 casos que se decía haberse manifestado en la campiña, el único Se asegura que el general Chassé ha declarado al coronel Pluzen que bom verdadero es el que ha habido en Crau, pues en cuanto á los otros 2 casos so bardearía la ciudad de Amberes al primer movimiento que advirtiese, ya fue lo ha ocurrido que habiendo llegado á Arlés una muger de Camarga enf…</t>
  </si>
  <si>
    <t>Chasse</t>
  </si>
  <si>
    <t>…landeses qué si asi sucediere esta seria una. estrategia absolutamente nueva-, y mas tardar; yr.si para entonces el .Rey, Guillermo na ha evacuado la,fortaleza, que ciertamente el general Chasse no vería corree la sangre holandesa por uAa comenzarán ipmrdialamente las hostilidades. . ciudad,,cuya* calles fueron teñidas ya con ella citando se verificó ¡c revolu Se nos acaba de asegurar, que se lu dido ordenparaque taiga inmediata ción belga, ,r: - ...…</t>
  </si>
  <si>
    <t>…de este particular conviene examinar y costa. completar nuestra legislación , y por qué medios se podrán afianzar á un mi*” Las cartas de la ■ iudadela de Amberes anuncian que el general Chassé da mo tiempo la seguridad del Estado y la libertad general. todos los dias nuevas disposiciones para la defensa. Antes de ayer mandó salir «Giminando constantemente por la senda de la moderación y de laJusti de la fortaleza á cuantos no eran necesarios para s…</t>
  </si>
  <si>
    <t>588</t>
  </si>
  <si>
    <t>…tiempo se están dan «Se nos ha asegurado positivamente que nuestro gobierno había expedido do disposiciones para hacer un alistamiento general. Todos las licenciados se órdenes al general Chassé para que defendiese la ciudadela de Ambera hasta reunirán á sus cuerpos, y entre esta noche y mañana se armarán los cstudian- *1 último extremo, y que para ello se valiese de cuantos medios atuviesen i t«s de todas las universidades. su disposición.” Aqui hay…</t>
  </si>
  <si>
    <t>…(Coi.) habían recibido en la tarde antes noticias de la ciudadela, por las cuales se ha Es notorio que todos los «diputados de la oposición querían sentarse en un ' sabido que el general Chassé había hecho tirar dos cañonazos, y que estos se mismo lado; pero la mayoría lo ha-decidido de-oíro modo en la-sesión prepa habían repetido en toda la línea hasta Flesinga. (Id.) ratoria del 20. Hablando ti Nacional sobreestá decisión,se explica asi: -.... Esc…</t>
  </si>
  <si>
    <t>…lenza.......................... 1 5 es fácil cuando se ha llenado el objeto. De consiguiente hay poderosas razones Voluntarios Realistas de Víanos........... 1 2 para creer que el general Chassé no despreciará este poderoso medio de retar Id. de Oporto....................................... 2 dar los trabajos, y que reducido á defender los aproches del glacis de los para Id. de Guarda.......................................... 7 petos del camino cubie…</t>
  </si>
  <si>
    <t>…peraba.ayer maflana con impaciencia el Monitor para saber lós por convencer á gantes que cierran loa ojos para no ver’ia luz ni la verdad. Sepan, menores del terrible fuego que el general Chassé ha debido hacer sobre los si pues', únicamente las autoridades que la historie fallará sobre su conducta, y tiadores; y al mismo tiempo tener conocimiento de la conducta de la ciuda que ante este juca imparcial no testará alegar la allanta con la Inglaterra p…</t>
  </si>
  <si>
    <t>…nsideración. = Jaca, y í su nombre vuestro alcalde mayor, Lucai Gutiérrez. El mariscal comandante en gefe del ejército del Norte, conde Gerard.” PAUTE NO OFICIAL. Contestación del general Chassé á la intimación del mariscal Gtrard. «Ciudadela de Amberes 30 de Noviembre. . NOTICIAS EXTRANGERAS. «Sr- mariscal: En contestación á vuestra"intimación que en esté momento (Continuación del correo anterior.) acabo de recibir, ospreveneo que no entregaré la ci…</t>
  </si>
  <si>
    <t>…l erario turco Por lo demás, sean las que fuesen sus instrucciones y sus proyectos ,es evi Bo pueden de ninzun modo incitar al ministerio ingles á una intervención ar dente que el general Chassé se defiende desde el dia 5 con tal valor y energía, mada; se ha pensado enConstantinopla suplir esta falta ofreciendo á los ingle que lejos de disminuir va siempre en aumento. La poca resistencia, que se halló ses entregarles en rehenes la isla de Chipre ó la…</t>
  </si>
  <si>
    <t>…o ningún proyectil contra ta ciudad. Lo que mas dis Aseguran que el mariscal Gerard sabe que los holandeses han minado toda gusto causa al vecindario es que se ha divulgado que el general Chassé y el la luneta de S. Lorenzo. mariscal Gerard se habian pasado los oficios que á continuación extractamos. Aunque parece increíble, no hay duda en que Eélgica se halla en el Con fecha S de Diciembre d ce el general Chassé al mariscal Gerard dia sin gobierno.…</t>
  </si>
  <si>
    <t>…poco tenia en su poder ningún medio para verificarlo: Gabriel Altare z, secretario. asi que, en vez de agotar las fuerzas de su guarnición, y de perder sin fruto sus munición», el general Chassé reserva todas sus fuerzas y toda sus recursos Señora: El ayuntamiento y síndico de la villa de Arctiidona, provincia de para el grande asalto que debe dársele cuando la sitiadores hayas concluido Málaga, creerían fallar á su deber, á sus sentimientos y princi…</t>
  </si>
  <si>
    <t>…e la oscu Toda la nación quiere defenderse y resistir: asi que podéis convencere* de ridad no permitía que los sitiados hiciesen la puntería con tanto acierto como que el valiente general Chassé y su guarnición mostrarán que corre por sus ve las noches anteriora. nas sangre holandesa, y que no degeneran de sus antepasados cuando se trata de Los ingenieros, aprovechando la oscuridad , han acelerado loa trabajos: sostener nuestro honor y nuestra indepe…</t>
  </si>
  <si>
    <t>Chassí</t>
  </si>
  <si>
    <t>…itud cion.=El general de infantería, barón Chassé. militar es sin contradicción lo que mejor conviene á nuestro pais, y lo que mas Copia de la segunda carta del mariscal Gerard al general Chassí. te conforma con el gusto de sus habitantes. Se dice que se han expedido órdenes á dos cuerpos de ejército para que sa «En el cuartel general de Berchem, bajo de Amberes, á 30 de Noviem aproximen al Rhin. bre de 1832a=Sefior general: Las primeras hostilidades…</t>
  </si>
  <si>
    <t>Chasté</t>
  </si>
  <si>
    <t>…tados___Presidente Mr. Dnpin (mayor.) movimiento, 7 mañana ocuparán lo* puesth* que te les han designado para el 1 Sesión de aS de Noviembre. . ataque. , Asimismo mañana M hará al general Chasté, la primera intimación con El ministro de Hacienda presenta cuatro proyectos de ley; los tres relativos , orden desometerse á ella en el término de 14 horas, ti quiere evitar lo» efec al arreglo de cuentas de los años de 1829 á 183 a inclusive, y el cuarto pi…</t>
  </si>
  <si>
    <t>…el dia ditpme que el coronel Aueray, oficial de estado mayor par* que V. E. se la presente á S- M. el Rey nuestro Señor, la cual remitiré tenereral del ejército, se presentase al general Chasté, comandante de la ciuda- con el alférez de caballería de Chava é mis órdenes Juan de Alburquerquc 2cU,i, para entregarla la intimación de que incluyo copia. Al cabo de pocas Pcreira Cáccres. horas recibí la contestación de dicho general, i la que repliqué inc…</t>
  </si>
  <si>
    <t>Chatam</t>
  </si>
  <si>
    <t>10/07/1832</t>
  </si>
  <si>
    <t>Gaceta de Madrid n.º 82</t>
  </si>
  <si>
    <t>…Parir 2$drJunio. '■ jante empresa exigiría al instante', corno1 en 181)9 con motivo de la.expedi- Pasado mañana se ocupará el supremo tribunal de Justicia dc‘la apelación cion del lord Chatam, la cooperación de un ejército de desembarco destinado dé Géoffroy.; condenado á muerte por un consejo de-guerra/ ' á asegurarse de Fies Inga, de Breskent,y de todos lo* castillos yplalaa quer de ■ - gl periódico Xrtitta de París publicó en su número del ,24…</t>
  </si>
  <si>
    <t>Chauchard</t>
  </si>
  <si>
    <t>…a principiado á hacer en la plaza de armas satiente del camino cu la Dicto para el 20 del próximo Diciembre: si no son causa de esto los nego bierto de la luneta de S. Lorenzo. El capitán Chauchard, ayudante de campo cia de Basilea, lo será el estado actual de la Europa en general. (C.) del general Haxo, comisionado para establecer este puesto , fue el primero que entró en el camino cubierto con 5 cazadores para reconocer si estaba ocupado, IWG lATEtaA.…</t>
  </si>
  <si>
    <t>Chaué</t>
  </si>
  <si>
    <t>…nada que u hacia Coodp. ...u separa la fortaleza de la ciudad, con el objeto soto dé quitar de este modo ai Seaun ic» que han dicho lps, zyndantes de. campo,del general Geraxd, te general Chaué lodo pretexto de bombardearla, han anunciado lov periódico* hallaran lot francísés dibajo de las murallas de la ciudadela el 2Ü ó 21 4 J© holandeses qué si asi sucediere esta seria una. estrategia absolutamente nueva-, y mas tardar; yr.si para entonces el .Re…</t>
  </si>
  <si>
    <t>ChestcrPrusíí</t>
  </si>
  <si>
    <t>…diversiones de un caballero pudien mos creído en una coalición, armada entre Francia p Inglaterra por uña parte, te de Ipglatérra el ejercicio de h caza, A pesar de lo que díga el lord ChestcrPrusíí^RÍisiay Austria por otra, para mantener .en el trono á un Rey de field, quien se admiraba de que un hombre la quisiese repetir dos veces en su vida. soberanía popular, á expensas de un Rey de derecho divino. Creemos por el Pertenece solo a la Inglaterra el te…</t>
  </si>
  <si>
    <t>Chishom</t>
  </si>
  <si>
    <t>…Hallábame todavía tendido entre las patas de la fiera, jr expuesto á repe- glaterra el esqueleto de los dos elefantes, con destino sin duda á algún gabi ñia-, tormentos, cuando el teniente Chishom, del cuerpo Real africano, y un nete anatómico. hotcntote llamado Diederick aparecieron sobre la cumbre de Jas rocas, en cuya Asi acabó mi segunda expedición: la tropa hizo los honores fúnebres al fragosidad habia procurado yo refugiarme. Horrorizados al ver…</t>
  </si>
  <si>
    <t>Chisté</t>
  </si>
  <si>
    <t>…ejército; los holandeses se hallan á una jornada, dos cómo en las anteriores. y los prusianos á tres jornada de camino de la linea francesa. Se ha sabido por buen conducto que el general Chisté habia dado 4 enten También ha habido falta en lo concerniente al bloqueo. El S debian ha der que si los francesa se servían contra él de las baterías del fuerte' Monte- ber-aparecido las escuadras combinadas';' piro ti l 5 -todavía'sé hatlabqn en las bello qu…</t>
  </si>
  <si>
    <t>Cienfuegot, Jateé de</t>
  </si>
  <si>
    <t>Jateé de Cienfuegot</t>
  </si>
  <si>
    <t>…el dt 179® formado tcomo al antaño* de 1791) (¿r fMf/nóvf.) de orden del Excuso; Sr; ©. Xu« de la» Caía» i gobernador da dkba'ciudad: 3.a el de 1817; hecho por acuerdo dal Encroo. Sr. D. Jateé de Cienfuegot, Estado dt íot Mr rocíos despachador por ¡arralar dtl crimen dt I# Ktot gobernador y capitán general, y,del Sr. D.; Alejandro Ramírez, intendente ckancMrría Je Granada m ti aiío dt 1831. de la Habana; y 4&gt;* el de 1827, que compona parte del cuadro cuadútico C…</t>
  </si>
  <si>
    <t>Cigarrospuros, Juan' da</t>
  </si>
  <si>
    <t>Juan' da Cigarrospuros</t>
  </si>
  <si>
    <t>…............. .......... 10 i 101-bocof. -■ Abejas-................ . 21 rs., galón.. Aguardiente «fia— 28.1.29. pasos pipa. .. •. El bernntúi espafiol. nombrado’él GeneralOfnmda, capitán Juan' da Cigarrospuros según su calidad— .. 5 á 20 peso» millar; ¿ Meaurio'. de lairaatríeula de S-Scbattiaii , cali navegando desde Burder* para Tabdco.en rama dé la vueluarriba— . 8 ¿10 pctos quintal. Hamburgo; peon ía mira de ponerte allí á la carga eos . deatino peía Bilbao, Id…</t>
  </si>
  <si>
    <t>Cini</t>
  </si>
  <si>
    <t>529</t>
  </si>
  <si>
    <t>…emente, que: es imposible el abrírselas sin el peligro rante sus interregnos siempre ha habido y hay médicos modestos y escrupulo de romper y'destruirle los dedos. Sin embargo, el doctor Cini, á cuyo cargo sos que estudian las enfermedades sin prevenciones ni preocupaciones, y que está el enfermó, ha descubierto después de largas y escrupulosas observaciones describen las enfermedades tales como las observan. Su filosofía no es la de qtie el epiga…</t>
  </si>
  <si>
    <t>Cipdevila, Juan</t>
  </si>
  <si>
    <t>Juan Cipdevila</t>
  </si>
  <si>
    <t>…cían como,en un 'regi mandante de ingenieroi'dela misma; D. Juan Azcmar; Di Abdón pesera; miento; oías ahora temen ser engañados :os pido'que por‘lo menoS'manifes IX. Juan Badena; D. Juan Cipdevila, vicecónsul Ingles en Rosas; Pabló Vi téis á la Señora Cuales eran mis disposiciones, los oficiales quequieferi servir ñas, postilion de la Junquera; Josef VíIi, maestro de postas: estos-continúan' bajo de sus órdenes me suplican expresamente que haga present…</t>
  </si>
  <si>
    <t>Cirio</t>
  </si>
  <si>
    <t>…ella, siendo padrinos de!alférez el mariscal de campo gobernador pápele» procedente» de loa países en donde reina esta atrae enfermedad, cuidan comandante general de esta plaza el Sr. D. Cirio» Vlmaim, y del hijo, el do de que aü lo» que se reciban por conducto» legales, como los que te aprehen Dr. D. Pedro Huguct y.Bollas, deán de la misma santa iglesia. Concurrió 4 dan por tes autoridades, no se entreguen á la» penóme i quienes vengan diri .este…</t>
  </si>
  <si>
    <t>…e hi barón de Freville, consejero de Estado; Gautier, ex-diputado; conde Ge" ciesen. En su consecuencia la asamblea procedió i nombrar esta comisión, ha rard, mariscal de Francia; conde Cirio» de La Grange, teniente general; ba biendo recaído la elección en muchos sugetos de los mas distinguidos de Esco rón Grenicr, presidente del tribunal de Rtom-, marques de Grouchy, maris cia. En seguida se nombró para tesorero á M. G. Torbes. Después tomó la c…</t>
  </si>
  <si>
    <t>…u pu. Palacio epscopat de Lugo 4 28 da Octubre -da llllufr. Hifítíto dreguer 4 D. Mariano Monte*: pera la de Chote 4 D. Jaime de la Portilla.' obupo .de Lugo. para la .de Alcor* 4 D. Cirio* Martinez Vúicdo: para la da Oeil y Cana lla 4,D. Tomo.Velda.y Soler:.para la da Bicorp y Qucsa i D, Juan Anto aviao. nio Cércatela i y par* la.de. Jirca 4 D, Josef Fclici. El Emperador de todas la Runa se ha servido, mandar que todo súbdi Del mitmo modo ha v…</t>
  </si>
  <si>
    <t>Cisamada, Manuel</t>
  </si>
  <si>
    <t>Manuel Cisamada</t>
  </si>
  <si>
    <t>…rimer premio en latía y griego: Lo* Sres. P. Ramón ——Ciar/* ie eremítico lstres, según el método de les gramáticas de las lenguas vi María Campuxano y P. Josef Henriquez. vas, por D. Manuel Cisamada, presbítero: * tomos en S.° mayor á ia rs. rústica. Se veade en la librería de Raúl», y ea Barcelona ea la de Indar. Segundo': Lo* Sres. P. Francisco Javier Dalmaces y D. Juan Josef Riva- —ti Aeesss ie lo gota*, obra postuma del Dr. Mutis, que comprende la hi…</t>
  </si>
  <si>
    <t>Clauacl</t>
  </si>
  <si>
    <t>…tículo: tino para tratarlos de rebeldes. (C.) «Lo* antireformistae viendo que el pueblo no ha turbado el orden , y que ——-Se ategura que dentro «fe poco» dias saldrá para Argel el mariscal Clauacl; judie ha querido pelear por solo la satisfacción de hacerlo, quisierau pertua-</t>
  </si>
  <si>
    <t>Claudia</t>
  </si>
  <si>
    <t>…ncabezados el primero en favor de Don teroor dé óuc V'momento lé cárgMfñ.tu parte de contribución. Ma* de 1500 Salvador Orroy, Salvador Felix, jotcf y Luisa Suarez; y el segundo á Doña Claudia personal en tre"ritos y ,'ppbré» Kán sido expulsas de esta par* otras islas por sos- Barrio, para que en ¿1 preciso término de 30 días acudan ante el señor asesor gene re; de i* Real cata y patrimonio, y escribanía del juagado de la misma á exponer lo pecha»…</t>
  </si>
  <si>
    <t>Claurél</t>
  </si>
  <si>
    <t>180</t>
  </si>
  <si>
    <t>…en Argel 2503 hallaba á mas de 23 leguas, su nombre solo alentaba y sostenía el esfuerzo! francos. nacional; y si bien él reino estaba exhausto dé todo recurso , y la nación pa El mariscal Claurél dice que conviene conservar á Argel y sacar ventajas vada de su ejército, que el invasor supo detener en Francia, y desarmada por de su posesión, estableciendo un buen sistema colonial; con este objeto votará los opresores, al fin salió triunfante, y tremoló…</t>
  </si>
  <si>
    <t>Clausel</t>
  </si>
  <si>
    <t>16/06/1832</t>
  </si>
  <si>
    <t>Gaceta de Madrid n.º 72</t>
  </si>
  <si>
    <t>…ndose delante de un ca empleo. . _ . , ., tafalco erigido en la plaza del puente de Austerlitz, pronunciaron discursos C.ÍMARA DE IOS COMUNES—Sesión de ídem. análogos al objeto el mariscal Clausel, MM. Mauguin, Pons (de l’Herault) y El lord Milton declaró, que atendiendo á la situación en que se hallaba el otros. país, 7 i la necesidad de terminar antes de todo el negocio de la reforma, di En seguida Mr. de Lafavelte dijo á la muchedumbre que esperaba…</t>
  </si>
  <si>
    <t>Claussel</t>
  </si>
  <si>
    <t>…sjar de ella- Madrid 26 de Marzo. Mr. Bugeaud: Pido que mis grandes hombres sean preferidos. (Rica.) Ayer i las doce x verificó en la sa(a de las Columnas del Real palacio la 1 El general Claussel: Retiro mi propuesta. tan tierna cuanto religiosa ceremonia que en tales dias x practica, lavando Mr. Bugeaud insiste á favos de los suyos. los pies, sirviendo la"comida y repartiendo vestido al acostumbrado número de A derecha -. Este es compadrazgo. pobres…</t>
  </si>
  <si>
    <t>Clauzei</t>
  </si>
  <si>
    <t>…spués por escrutinio secreto el todo de la ley: Se levan '_________ ta'la sesión. * .. i,- cáuaka se ios diputado*__Sesión it ídem.’ ■\ .\- .... ANUNCIOS. Aprobada el,acta dice el mariscal Clauzei:. Cuando el Sr. ministro de , IM suicrlptofes # la traducción de las obras'histdricas del conde de Segur, con correccionesi OOtfs y Adiciones, dlipuesta de uioéo que forme una.obra completa do Guerra «jijo que Mr. Bourmont no había prestado juramento , no pud…</t>
  </si>
  <si>
    <t>Clauzel</t>
  </si>
  <si>
    <t>179</t>
  </si>
  <si>
    <t>…oderado hizo grandes servicios á la tropa francesa criando estuvo en Illiria; confirma de los ricos, los cuales han abandonado la capital, retirándose casi todos á sus el hecho el mariscal Clauzel; pero habiendo asegurado el mariscal Soult que casas de campo. El Parlamento situado en Westminster á las orillas del Tá- no es necesario el aumento, porque mientras el sea ministro cuidará de que mesis empieza ya á temer, y se dice que si la enfermedad toma…</t>
  </si>
  <si>
    <t>…loa 4 menudo lot peñérales que mandan en Argel, y. que se haya retirado de allí vómitos, de combatirla con viveza tan'pronto como sobrevienen , explica el por causas políticas al mariscal Clauzel, único qué podía conservar la colonia; fabio y prudente aviso que la previsión de los médicos y cirujanos del hospi (ruido en el centro y en el hamo dt lot ministros'),peto codbao votafavor tal ganeral ha dirigido hoy mismo 4 los habitantes de Paris. Es posit…</t>
  </si>
  <si>
    <t>…cia; y que en la ¿poca en que se trató de disminuir las El general Súbeme propone que al artículo 10 del actual proyecto se sus fuerzas que habia en Argel, preguntó el gobierno al general Clauzel si le con tituya el 13 del primer proyecto, que determina «que la mitad de las vacan venía conservar el mando, y prefirió venir ¿ Francia. tes de comandante de batallón y escuadrón y de teniente coronel se den por Mr. Clauzel dice que volvió i Francia para il…</t>
  </si>
  <si>
    <t>Clavija, Josef</t>
  </si>
  <si>
    <t>Josef Clavija</t>
  </si>
  <si>
    <t>…s cuadrúpedos, ovíparos y de las cu de la costa, al SO. i S. 84 mi lias: de la luz de cayo O. situada en la misma lebras,, por el conde de la Cepode, y traducida al castellano por D. Josef Clavija y dirección de los bajos. Elevación 70 pies sobre el nivel del mar. e:rr Fajardo, podrán pasar i los punios donde se hayan suscrito I recoger rl tomo it.» déla referida obra, y anticipar 3S rs.' por el i*.°, que se entregará 1 ia mayor bre Luz de lai Torturas…</t>
  </si>
  <si>
    <t>Clayi, Josef</t>
  </si>
  <si>
    <t>Josef Clayi</t>
  </si>
  <si>
    <t>…ebras, que escribid en continuación de aquel el conde derla Cepede ; p repartidos proporcionalmente entre los doce distritos t y su relación con ia po- traducida al castellano por D. Josef Clayi}o, en aa tomos en 4.0, adornada1 con 4W blación de ambos sexos. El estado 8.a contiene algunas observaciones de im estampas bien llumidadas, pndrln pasar 4 -U librería que fkae de Bailo 4 recoger lnn portancia relativas al anterior; y, en el 9.a se especifica…</t>
  </si>
  <si>
    <t>Clobet'te</t>
  </si>
  <si>
    <t>…i / -L it'¡ - Se asegura que en Parthemy se. han munido hasta. $9 chouanes; pero cuan do llegó la tropa se huyeron 3, i 49 á los primeros,tiros: la metralla dispersó »Dice oque el general Clobet'te halla á lá cabeza de SOO chouatiei: en ningún punto de Francia, se habían, presentado tanto» desde el adnürabic sisielo restante. .... ,, Si en esto hay exageración,¡no deja de ser probable para nosotros que por ma de 13,de&lt;Marzo.”(Cet.) Ijh^:o lo menos era c…</t>
  </si>
  <si>
    <t>Clsoeros, Juan Saocbes</t>
  </si>
  <si>
    <t>Juan Saocbes Clsoeros</t>
  </si>
  <si>
    <t>…conti ANUNCIOA nuaban presentándose y presándose, i ellas mutuos soldados de los rebeldes." Pri»clfiot elemototee te eetrotetie é. ciencia de lo» gtnenlti, por el tealeon (Idem.) general D. Juan Saocbes Clsoeros. individuo de mérito de vario* cuerpos científicos ESPAÑA. de Europa en la clase de ciencias físicas y naturales fitc. Dos somos en tee ntlimer de getgrejle Sliic», con aplicación á la ciencia de ctmpeft*', por A míe Madri^ 27 de Julio. nme un tomo en |.P—SU…</t>
  </si>
  <si>
    <t>Cnbicrct</t>
  </si>
  <si>
    <t>…ue adhieren La celeridad con que la hecho el viage la escuadra que loa conducía no la ~ el dictamen de Mr. D’Aulnay, la Cámara, envista de las otSarvacioncs del mipermitido que el general Cnbicrct, qutéjebia Jlegar i Ancona pasando por ' nístro de Comercio, se conforma con la propuesto de Mr.Pe.’et, que reduce la Roma, baja podido llegar i tiempo éi tomar jej marido de la expedición/ y rebaja á 1509 francos, y aprueba la ccÜignaooH, dtjándqUifiuacida i…</t>
  </si>
  <si>
    <t>Co-, Josef</t>
  </si>
  <si>
    <t>Josef Co-</t>
  </si>
  <si>
    <t>…en en dicho tribunal, á fin de comuni carles un asunto que íes interesa; en la Inteligencia de que no verificándolo les pade Caspe á D. Josef de Vega y Loada: para la de Enguera á D. Josef Co- rará perjuicio. dina y Gómez: para la de Bañólas a D. Kamon Simón Corrido: para la de —Por Real orden de 23 de Marzo de 1830 tuvo á bien S. M. adjudicar las fábricas Navarrés a D. Miguel Martínez Tecles: para la de Kipoll á D.Mariano Bu- de cristal y acero, s…</t>
  </si>
  <si>
    <t>Coacluido</t>
  </si>
  <si>
    <t>…úsica, dicen que con motivo de las exequias de Lamarque se habia suscitado en París que continuó hasta las once. un considerable movimiento por el partido de ¡a oposición á que el general Coacluido se dirigió el señor gobernador y su comitiva al teatro, el cual perteneció. Parece que el gobierno había desplegado toda su fuerza á fin de re miaba completamente iluminado. primir el desorden; y se esperaba que de un momento á otro quedarla con su ■ Para que…</t>
  </si>
  <si>
    <t>Coaita, O.</t>
  </si>
  <si>
    <t>O. Coaita</t>
  </si>
  <si>
    <t>…tive '__^Manual Producctottei. 7" L. ingles E. Tegg, escrita en por Tomaa castellano por y traducida al jóvmtt. Qbra 40.639,871 Valor de las producciones vegetales;............ B. D. O. Coaita de 4 tomo* en 1.a, y ae baila'venal en-Madrid en la’librería de .... ,!Dc,Jas animales. • ■ 9.023,116 Peres. , Cada individuo de la población libre crea -anualmente en producto* rurales ——El tomo 3.a del Compendio da la Mrtorié mtiaanai da Aaquatil, por Callo…</t>
  </si>
  <si>
    <t>Cobos, Isabel María de</t>
  </si>
  <si>
    <t>Isabel María de Cobos</t>
  </si>
  <si>
    <t>…........ lencia^=El: poseedor del mayorazgo;:: talado de lói Arces, que instituyó y fun* d4 el presiqepte Rodrigo .Vtzquea y. Vargas. =s La testamentaría de- la Excelentísinu Sra. Doña Isabel María de Cobos, marquesa ^ue fue de CamaraArtículosdelXtíino mercantil Je¡ "Cídit,. sa,,:Condés» ,3e, |Licla.=?La;.fanMl¡* de, Rsncheri; de.Génova.sPrivilegin del Sr. ^Rey ÍD. Pedto ivt ldo Aragón « fecha 7 de Mayo de 1372, relativo á los ‘ Ha llegado á Londres lá balijl el…</t>
  </si>
  <si>
    <t>Coca, Antonio</t>
  </si>
  <si>
    <t>Antonio Coca</t>
  </si>
  <si>
    <t>…ue fue de S. M. en el supremo de Hacienda, que aue no baran; tubre. . ... legitimado sus ciádltos, te verifiqúen en el término de 30 dias, preseatando ios. doOlesa y Esparraguera. D. Antonio Coca , en Barcelona: desde-15 de Sumemos que lo acrediten al sindico de dicha' testamentarla, D. Casimiro de león y. Rico, abogado del ilustre colegio de esta corte. ' Junio á 30 de Setiembre. ................... —En el concejo de S. Jorge• deLSaaturee,detisRaiind…</t>
  </si>
  <si>
    <t>Cocieran</t>
  </si>
  <si>
    <t>…4 dias con solo una comida diaria : al ■ -Se sacan á publica subastasta las provisiones de pan candeal, francés y común y quinto dia se nos dijo que habíamos sido engañados por el coronel Cocieran, carbón del Real sitio de San Lorenzo para todo el año próximo venidero de 1833. fjoe era el que nos había traído; y que ó nos resolviamos á morir de hambre ó Los remates están señalados para el sábado 8 de Diciembre próximo íU4as n de su mañaoa el del pan, y…</t>
  </si>
  <si>
    <t>Colindo</t>
  </si>
  <si>
    <t>…de Al- bdtilga; con apercibimiento de qué el que nó lo hiciere, le parará perjuicio. Mr. Colomés se opone á la aprobación del proyecto, y pide se suspenda la —Por providencia del Sr. Colindo, alcalde fie Real Casa y Corte, se cita á D. Pa discusión ínterin se toman ma* informa que ilustren el expediente. blo Pebrer, cuyo parafiero se Ignora, para que en el término de 30 días-comparezca .El ministro de Comercio rapoftde qU* se han toma«k&gt; los info…</t>
  </si>
  <si>
    <t>Coll, Mariano</t>
  </si>
  <si>
    <t>Mariano Coll</t>
  </si>
  <si>
    <t>…ril de este año te lia servido et Rnv nues S*Bailaré en Madrid en la librería de fe viuda de Quirogy; y en Barcelona reo fe dn tra Señor conceder privilegio exclusivo por S años á D. Mariano Coll; ad Sierra y Marti, tu prado 11 ral én rústica y; 14*0 pista. - , , . ___ Se halía vacante la plaza de mddlco de la villa de Vadocoodet, provincia dn vino de Barcelona-, para uegurar la propiedad de una máquina que ha intrór Búrgos, cay«!,«Oblación asciende ú…</t>
  </si>
  <si>
    <t>Collar, Silvestre</t>
  </si>
  <si>
    <t>Silvestre Collar</t>
  </si>
  <si>
    <t>…y ti hubiese liegado á conocer todo* los- re nando Nieulant. . cursos del método natural, de ese método que atiende i todas los caracteres, Segundo: Los Sres. D. Saturnino Sarnz, D. Silvestre Collar ,D. LuisVa que cuenta coa todos los elementos de lor objetas, en lugar de cimentar susde lle , D. Antonio Madera, D. León Teruel y P. Felipe Vedoya. terminaciones únicamente sobre los síntomas, hubiera comlru ido un» obra ente En lengua inglesa. Primero: Sr.…</t>
  </si>
  <si>
    <t>Colombi, Antonio</t>
  </si>
  <si>
    <t>Antonio Colombi</t>
  </si>
  <si>
    <t>…ta de Majadericos. ----- Los caballeros pensionistas de la Real distinguida arden española de Cirios ni causa cerraron, y facilitar absorción de agua. Se hacia por medio del ácido D. Antonio Colombi, D. Angel de Santlbabez, D. Andrés Sagastfzabal, D. Antonio nítrico rebajado, y tenia ademas por objeto hacer insolubles al agua el lápiz y Martínez y Salcedo, D. Andrés Tacón, D. Agustín Caballero, D. Bernardo Cantero; la tinta, despojándolos del álcali que…</t>
  </si>
  <si>
    <t>Colomer, Juan Bautista</t>
  </si>
  <si>
    <t>Juan Bautista Colomer</t>
  </si>
  <si>
    <t>…do nontfcrar parí la dignidad, de prior mayor de la dad de las' flbrestas. Valles, colinas, montañas, todo se escondía bajo de este catedral de Tortosa ," vacante poí promocion de D. Juan Bautista Colomer de verdoso pibyllonque nadie había alzado todavía, donde no penetraban los ra Grades, á D, Andtn Garfias Laplan’a. . yos del so!, donde sólo entraba el huracán cuando rabioso echaba por tierra los antiguos gigantes de los bosques, y desgarraba troncos do ceni…</t>
  </si>
  <si>
    <t>Colomer, Narciso Pascual</t>
  </si>
  <si>
    <t>Narciso Pascual Colomer</t>
  </si>
  <si>
    <t>…ón del gobierno es casi cultura , D. Joaquín Cubas, natural de Madrid, de 25 años; en la arquitectu nula; ¡por qué? porque según parece hay .empeño, allí como en otras partes, ra, D. Narciso Pascual Colomer, natural de Madrid, de 23 años. Premios se en sofocar hasta los vislumbres .del ardor patriótico.” £1 autor concluye ha gundos de medallas de plata de G onzas: En la pintura ¡‘cacante•, en la escul ciendo varias reflexiones para demostrar qiie .'el. gobierno…</t>
  </si>
  <si>
    <t>Comandante</t>
  </si>
  <si>
    <t>…e si le adoptáis estad seguró de que antes que Marsella con fecha del 3Ü de Abril ,cuyo tenor es asi:' llegue la noche moriréis infaliblemente. Nadie aprecia mas qoe yo á mi comEl general Comandante de la 9.* división militar participa al Sr. minis fiero Broussais por sus profundos conocimientos ; pero seria infle! ámis- de tro de la Guerra. res si no os manifestase los desastrosos efectos de ase incendiario plan. ’ »La bandera blanca se ha enarbolado es…</t>
  </si>
  <si>
    <t>Combes</t>
  </si>
  <si>
    <t>Idem 4. coronel Combes al delegado de Ancona que no podía hablar ni recibir i naPor el correo di ayer, pues el de hoy aun no ha pegado, hemos recibido .. 1 die, y al intento hizo colocar un centinela á la puerta del gabinete del dele muchos ejemplares de la proclama del general Cub…</t>
  </si>
  <si>
    <t>03/04/1832</t>
  </si>
  <si>
    <t>Gaceta de Madrid n.º 40</t>
  </si>
  <si>
    <t>…mpañaría su' gloria si se negase á tod^ cla coni , que tanto ruido han hecha, se reducen í nada: que los franceses obraban se de'sacrificios.’(Muy bien!) / ;:con timidez, y que el coronel Combes había mindado que se le entregasen.!** Mr. Guizot-cree que no conviene desconténtrif á todas la* íléses del Es llaves de todas las puertas secretas de .las minas que conducían á la mar. (AÍ) tado, y que la Cámara debe imitar á Henrique iv qué'pagó la* deuda*…</t>
  </si>
  <si>
    <t>…semejante por sus síntomas i la epidemia que ha reinado en París ha deseaba l la necesidad en que se há. encontrado el general Cúbieres de arrestar ce algunos meses. , .... í, al coronel Combes, que ha sido el strgupdo gefe de la invasión; el desprecio - Los médicos siguen muy saiisfé.chos de la convalecencia del Presidente con que se vetremular la bandera¡tficolor sobre nuestros muros; ct lenguage; del consejo de Minisirosr olto lánló sucede con el…</t>
  </si>
  <si>
    <t>26/04/1832</t>
  </si>
  <si>
    <t>Gaceta de Madrid n.º 50</t>
  </si>
  <si>
    <t>…inete ha salido ya para Lóndres. Dicen que el Padre Santo ba pedido al gobierno francés retire inmediata-; NOTICIAS EXTRANGERAS. mente de Ancona al capitán de navio Legallois y al coronel Combes; que anc le la contrata hecha por el general Cubieres para el suministro de víveres; que TURQUIA. restituya á la tropa pontifical de Ancona lo que se le haya quitado; que se, . ... Constantinopla 10 de Afano. suspendan las obras de fortificación; que sé .devu…</t>
  </si>
  <si>
    <t>Combes-</t>
  </si>
  <si>
    <t>…Informal documento de que arriba sé hace mención, y que has firmado el nunca se han interrumpido entre Francia y los Estados de la Santa Sede. Los se— táñente coronel Ruspoli y el coronel Combes-, sino que 1» ha.desaprobad» * Sores oficiales de las tropas pontificias que componían la guarnición; de Anco enteramente, y lo considera como nulo y como si no hubiera .exwbth), rescr—, na , bien hayan salido de la ciudad, ó luyan permanecido en ella, no tien…</t>
  </si>
  <si>
    <t>Comde</t>
  </si>
  <si>
    <t>…ó á la catedral acompañado de las Sermas. Sras. Infantas ttft inos artificios, que'solo-eran vicios; errores, falta, de lógica ó de método. Todo augu-tas Herminas, adonde elExcmo. obispo Comde con todo tu cabildo -salió ésto es qúli&amp;ijlgó abstracto' y exentó de las explicaciones que en viriasocasio- i recibirlo en" U’ forma acostumbrada debajo depalio; 'é -hizo cantar el Ti het',heraoádaifo t y principalroeqteén nuestro Etcdmtn' Je la doctrina jfii…</t>
  </si>
  <si>
    <t>Comisario</t>
  </si>
  <si>
    <t>…ada pot algUU funesto acontecimiento , á consecuen . Brágania y Borbon, Infanta de España feei.be. Esta' obra , ánnque principalmente cia de laapHeation ketha por'tl mismo Exento. Sr. Comisario dt la Cru -escrita para laa personas religiosas, y. lasque se'dedican áftoa.vlda espiritual, es 00 ..obstante sumamente útil á toda clase. de personas. En ella se ofrece un ejercicio zad* en iot diat dt nuestra Soberana del ario próximo pasado. , 'eooflouadó…</t>
  </si>
  <si>
    <t>ComloAa</t>
  </si>
  <si>
    <t>…oidor cesante «fe Extre sela * recager «1 cuaderaa a.° X, too» 6.“ y adelantar el importa del siguiaotas marían; y pan la fiscalía del crimen «fe la Real audiencia de Catalufia 4 Don ComloAa la suscripcloa. Gaspar Ondovilfe, abogado «fel Ilustre colegio de Madrid. --—■I toara l( de la MlUhteea telecta y eeemimlea te mareta*, g.® del Mime, a* veade ea esta corte *0 la librería de Ratols y ea Barcelbaa ca l* de BerpoeS f coas* paSla A 4 rs. para lo…</t>
  </si>
  <si>
    <t>Componiendo, A L. S.</t>
  </si>
  <si>
    <t>A L. S. Componiendo</t>
  </si>
  <si>
    <t>…11 tile. Se venden én la librería dé Rodrigues y oe Cuesta. decida entré los portugueses , no puede en sú previsión y solicitud abandonar i ' Lat actuales ddmaree .it Francia. Por D. A L. S. Componiendo las actuales Cá merced de contingencias futuras incalculables lá quietud de sus vasallos. Para mara» dé Francia los elementos jdé lo» varios'partidos que atizan en su suelo el fuego ponerla pues i cubierto de todo ataque, ha dispuesto que las tropas acantona…</t>
  </si>
  <si>
    <t>Compró, Middietón</t>
  </si>
  <si>
    <t>Middietón Compró</t>
  </si>
  <si>
    <t>…Esta sentencia se perfos algo acreditada-siempre vale unas 1© guineas;' pero no ha mucho tiem reduce á'que sufra dos años dq prisión en una casa dé corrección el subtenien po que. lord Middietón Compró á Mx. Obadeistoh por esta misma cantidad 10 te Joscf K.otowsk¡, í) napes la misma pena el sargento Leopoldo Kutówski, p»res de perros. y 6 meses el de"'la misma clase juan hwidzinski. A continuación ,inserta el lié aqui la nota de los gastos indispensables qu…</t>
  </si>
  <si>
    <t>Con, A. C. y R.</t>
  </si>
  <si>
    <t>A. C. y R. Con</t>
  </si>
  <si>
    <t>…rs. en pasta. que se ocupaba en servir de guia á todo* los viageros,'se'adelantó con intre —Lo Repúnten it ttt trgonitttt, á Itt feote* ctútxo tttje. Novela original espaúola por D. A. C. y R. Con decir que en el país de los.orgaoistas andaban los hom pidez; mas apenas distinguió bien el objetó, cuando retrocediendo con espanto bres patas arriba siendo sus pies lo que son nuestra manos, queda dicho cuio sin gritó: es un hombre. Acerca moros inmediatame…</t>
  </si>
  <si>
    <t>Conde</t>
  </si>
  <si>
    <t>133</t>
  </si>
  <si>
    <t>…a nacionalidad de cho, y otros persomges de distinción, tanto espadóles como extrangeros. El Polonia, y en el dia sin moverse permite Inglaterra que aquella nación tea bor Exorno. Sr. Conde de la Alcudia brindó en medio del banquete á la salud de rada del mapa de Europa..... y en lo único que ha pensado el sucesor de Wel- S. M. 1. y R. el Emperador de Austria; y el Sr, ministro de esta Potencia língtpn (él lo ha dicho en su* discursos) ha sido e…</t>
  </si>
  <si>
    <t>Conde, Josef</t>
  </si>
  <si>
    <t>Josef Conde</t>
  </si>
  <si>
    <t>…adas y cuentos muy curiosos i divertidos,:par* ejercitase en la" traducción y altas montañas; la segunda es la de los torrentes, ó sean anchos rio» que bajan lectura francesa. Por D. Josef Conde, profeaor de leeeua frsaceta del Real coléelo de helándose de las montañas basta los valles, y llegan á tener tal extensión, que .Aaoiiago.de Vizcaya. —Tratada dt la eaaettoaelam dt lat tnttanclae alinmmtitiat: ua tomo eo i.® $e ven á veces se les llama maree…</t>
  </si>
  <si>
    <t>Conde, Juan García</t>
  </si>
  <si>
    <t>Juan García Conde</t>
  </si>
  <si>
    <t>….......... Valencia. El dia 7 de Setiembre de este año y á los 63 dé edad, falleció en Ciudad* 155............... 500....................................1 Aranjuez. Real el Excmo. Sr. D. Juan García Conde, comandante general de la pro 26,523................ 500....................................... Granada. vincia «le la.Mancha. Empezó su carrera en 1781 en clase de cadete de Rea 27,362................ 500........................................ Madrid. las G…</t>
  </si>
  <si>
    <t>Conferencia, La</t>
  </si>
  <si>
    <t>La Conferencia</t>
  </si>
  <si>
    <t>…o el protocolo nú pera la época en que te.ha de celebrar el anivenetio de los tres gloriosos diaa. mero 59, bese de loa actuales convenios de la Conferencia. (M. dtlat C.) , Anejo D. La Conferencia establece el principio de que en caso de ocur . - El Diario de loe. Debates continúa con ni acostumbrado, lelo la guerra rir dudas sobre el sentido de los artículos del tratado, se deberían resolver con contra |a oposición. Dice que acta del 6 de Junio la opo…</t>
  </si>
  <si>
    <t>Constantino</t>
  </si>
  <si>
    <t>21/01/1832</t>
  </si>
  <si>
    <t>Gaceta de Madrid n.º 9</t>
  </si>
  <si>
    <t>…niéndose al proyecto. - atacado* por los chinos. (M. de las C.) Se levanta la sesión. ------ En el año de 1831 han fallecido los penooages siguientes: el Rey de ■ Cerdeña, el Gran duque Constantino, el magnate de Hungría, el príncipe cámara de los pares___Sesión de 27 de Diciembre. ; Borgbcse, el príncipe reinante de Hohenzolíetn-Sigmaringcn, el conde de Prosigue la discusión sobre el proyecto del artículo que ha de sustituir al Capo d’Isttia, la duques…</t>
  </si>
  <si>
    <t>…n el monte de Epineux-le-Seguin. Crossards:qée en 1 Silera gefe ‘de estado mayor de la división rusa que man Se han disparado unos cuantos tiros por una y otra parle. daba el,gran,duque Constantino^ ha sido llamado á S. Petersburgo para entrar Hoy á medio dia han comido en Chenay, casa de campo del distrito de eq servicio activo. (C.) 1 Grez: dicen que serán cuando menos 400 ó 500. Un destacamento de 30 hom-•&gt; ' rí REIGICA. r ■ "ferés 'del Sl.° los ha v…</t>
  </si>
  <si>
    <t>Cónsul, Ramón García</t>
  </si>
  <si>
    <t>Ramón García Cónsul</t>
  </si>
  <si>
    <t>29/09/1832</t>
  </si>
  <si>
    <t>Gaceta de Madrid n.º 118</t>
  </si>
  <si>
    <t>482</t>
  </si>
  <si>
    <t>…o.—Los suscríptores á la obra Diccionario enciclopédico de teología de Mr. Bergier, tes y observaciones que se han publicado en nuestra patria sobre el cólera-mor traducida por el doctor D. Ramón García Cónsul, se servirnn acudir á las librerías bo, echábamos de menos la opinión de algún facultativo español que de cien donde se hallen suscritos para recibir el cuaderno 2.0, de) tomo4.° Sigue abierta la cia propia depusiera sobre el verdadero carácter con que la ter…</t>
  </si>
  <si>
    <t>Contales, Mariano</t>
  </si>
  <si>
    <t>Mariano Contales</t>
  </si>
  <si>
    <t>…plimentado por el velar de la Escalera, teniente cor de 3840 varas de. superficie en el paramento del lado del agua se ha manteni regidor de esta villa, se.cita á los herederos de D. Mariano Contales, para que en do , como ya va expresado, sin lesión sustancial, peleando tanto tiempo con el término de 30 dias comparezcan por il, ó por medio de apoderado en el juagada temporales asiduos que no habían conocido los mas ancianos de las riberas del de lo civil…</t>
  </si>
  <si>
    <t>Continúan</t>
  </si>
  <si>
    <t>…y organización de la tekuttery, cuyas principales disposiciones son las siguientes: Fronteras dt Polonia 8 Nmtmlre. Nos Guillermo, por la gracia de Dios, Rey de los Países-Bajo*, príncipe Continúan verificándose por el interior de la Polonia los movimientos de de Orangc-Nassau ,'grtnduqúe de Luxemburgo &amp;c. Habiendo examinado nues tropas; y se asegura ademas que un grueso cuerpo de reserva debe entrar en el tro decreto de ir de-octubre de 1830 (.Staattbl…</t>
  </si>
  <si>
    <t>Conzaga</t>
  </si>
  <si>
    <t>…de. Enero, y el otro en 4 del corriente; y que el dia 6 del «■■y» -poner bajo la dependencia del miajtteiip de Justicia. Una de.las varias razona . fue atacado de úna apoplejía el.cardenal Conzaga. que. el orador da -para apoyar su ..Opinión a* que oo fenvicnc que el que ha Continúan en Umbría los temblores de tierra. (G. JeFi) ■de ser juzgado tenga á sus ¡ucea bajo su dependencia; como sucede al mi ___-El lugar de P... (Nievrei presenta un ejemplo de…</t>
  </si>
  <si>
    <t>Cordido, Felipe Sentadas</t>
  </si>
  <si>
    <t>Felipe Sentadas Cordido</t>
  </si>
  <si>
    <t>…o de. Lisbbade caballería * Uecintíento,y acrediten'Su Jerecko ekdifida forma. .. , . .. . . . , al mando del brigadier Abreu i qua.se bailaba 4 ,las., órdenes del cajpiizn. Silva D. Felipe Sentadas Cordido, teniente de fragata, I4/47 ri- 7 k7 mrc. y Vasconcelos, el cual y. los oficiales quq lo.cotnpomao manife.tarpñ.todai D. Deodato Bounefoy, alférez dé navio, 22,800. las cualidades apreciables de un cuerpo de caballería maniobrando'bajo dél Marinería. Angel de…</t>
  </si>
  <si>
    <t>Córdoba</t>
  </si>
  <si>
    <t>…ntos recientes, por citas cualidades hán sido adoptadós tos eleméntospai-a el co legio de artillería y para el general militar de Segovla; y posteriormente d róndbltn asesinado ál general Córdoba , defendido la fortaleza de Chagryt con fuerza de la Inspección general de instrucción pública se há declarado por libro de asignatu armada contra las tropas del gobierno, é incendiado la ciudad, por ló cual ea ra para lat curas de geógrafta de todos las cole…</t>
  </si>
  <si>
    <t>Córdoba, Bonifacio Fernandez de</t>
  </si>
  <si>
    <t>Bonifacio Fernandez de Córdoba</t>
  </si>
  <si>
    <t>…oficial primero de la clase de cuartos de la mencionada secre ■ plicas de los hombres justos, ha librado sin duda de la muerte á vuestro au taría ten consideración i las que reúne D. Bonifacio Fernandez de Córdoba, gusto Esposo, y derramando en los amables labios de V. M. la santa y subli.ministro principal que ba sido de ejército y Real hacienda de la provincia de me virtud del evangelio, ha comunicado á vuestras Reales palabras una fuerza^Ciudad Reai.de Chiapa, en el…</t>
  </si>
  <si>
    <t>Córdoba, Felipe de</t>
  </si>
  <si>
    <t>Felipe de Córdoba</t>
  </si>
  <si>
    <t>…l una sociedad par Atendiendo á los dilatado* servicio*, constante lealtad y méritos contrai ticular compuesta de los facultativos extrangeros que han venido para observar dos por D. Felipe de Córdoba, consejero honorario de Estado, y decano de los progresos del cólera, reunir datos y nociones exactas sobre esta enferme mi consejo de Hacienda, en los 67 años que hace que sirve, y especialmente en dad , á fin de ilustrar la cuestión relativa á contagio , y…</t>
  </si>
  <si>
    <t>Córdoba, P. Juan</t>
  </si>
  <si>
    <t>P. Juan Córdoba</t>
  </si>
  <si>
    <t>…Dalmaces, Madrid 26 dt Octubre. P. Venancio Pisón, P. Felipe Vedoya y P. Pedro Sistemes. JD. Eugenio Jaialquinto y Portillo, alcalde mayor Je Prieto, ha diri En pintura. Primero: Sr. P. Juan Córdoba. gido d loe habitantes de aquella villa ton fecha 14 del corriente la alocución Segundo:' Sr. P. Antonio Socucha. que Jigüe ¡ En música- Primero: Los Sres. D. Felipe Vedoya, D. Antonio Socuc Habitantes de Priego: Habiendo hablado la Renta nuestra Sefiora como…</t>
  </si>
  <si>
    <t>Corle, Luis</t>
  </si>
  <si>
    <t>Luis Corle</t>
  </si>
  <si>
    <t>…. eñ&gt;Ttérmino de te diaj’cómpareZcan en dicho superlor trlbunál poe medio ds pro 10,1)56....... 1000................. curado r, A usar, de su derecho eo ios autos que sealgueh por D. Luis Corle*, «¡«iqo marido de Duda María Joseft de,la Torre y ZúOlgicsenqr«s de Ig.yllfa de .Zorita ; cqo Tfi29.............. 1000................. • Barcelona, •pfrciblmleota que de 00 verificarlo les seguirá perjuicio. HN lÁ.iMfRERrA“R£At.</t>
  </si>
  <si>
    <t>Corló, Agaaün Martin</t>
  </si>
  <si>
    <t>Agaaün Martin Corló</t>
  </si>
  <si>
    <t>…a dignidad de abad da Sancti Spiritut y una ca- sois* na conazcto—Cotización de hay i lat tres de la tarde. noogíade.ladc Zamora, por la daD. Jotef Fuente», 4 D. Cipriano Telia. y D. Agaaün Martin Corló. 1FUTM VOIU0M. ai rearad». . A a jo *.f. POterooot. Iascrlp. abre el (rio li 4» «a A aod. t. 1/ «Krye di lago i todoe eme mmadot túldiios eele/idtrieoe y tetiUrtt. Dichasbra alid.ap.seo........al 4 p. loo.... al port. por ico. Tlt. dtj . . Cuando Dios mandaba…</t>
  </si>
  <si>
    <t>Cornet</t>
  </si>
  <si>
    <t>…Dejean, que quiere pera la deliberaciones de re ca una proteste quejándole da la violación «le los derechos pontificios da que te gravedad se guarden los trámites ordinarios, y al conde Cornet que se opon* al gobierno francés se hacia reo. Quedó igualmente prisionao, ponién al dictámen «le la comisión, cierra la discusión general. dole centinela do vista bota que los francesa quedaron dueños de la ciwfadeia. Comienza la discusión por artículos; el…</t>
  </si>
  <si>
    <t>Cornudet</t>
  </si>
  <si>
    <t>193</t>
  </si>
  <si>
    <t>…1009 casos; y desde el 10 hasta el 11 á medio día ocurrieran 840, costumbres: vota contra el proyecto. muriendo 350 enfermos. El número total de las personas invadidas desde el El conde Cornudet, dice que el matrimonio existia antes que todas las principio de la enfermedad es de 6820; y el de loa muertos 2585. ideas religiosas que actualmente hay en el mundo; y que el divorcio fue ad ■..... El presidente del consejo de ministros sigue muy mejorado: y…</t>
  </si>
  <si>
    <t>Coromina, Bartolomé Tomas</t>
  </si>
  <si>
    <t>Bartolomé Tomas Coromina</t>
  </si>
  <si>
    <t>…a evitado que esta Gavino Veiazquez , natural de Mairid , de 28 años; otro igual extraordina se halle en completa insurreccioh, yes causa del sosiego que en ella reina, (ríos rio, D. Bartolomé Tomas Coromina, natural de Barcelona, de 24 años. irónica) y de que aquellos departamentos se hallen en un estado muy diferente En la perspectiva, premio único de medalla de oro de una onza, D. Josef délo que se dice. *£n tilas,añade, como en todas partes, hay desórdenes;pe…</t>
  </si>
  <si>
    <t>Corradi, Juan</t>
  </si>
  <si>
    <t>Juan Corradi</t>
  </si>
  <si>
    <t>…nquista it jtmériea, ó Compendio de la historia general del suevo' mundo , por el autor del nuevo Robiusou; traducido'del francés . corregido y Madrid 23 de Julio. ■’ mejorado por D. Juan Corradi: segunda edición en tres tomos 8.°, con tres mapas y los retratos de Colon, Hernán Cortés y Piiarro. Véndese en Madrid en la librería do Por. partes recibidos de Oporto por el gobierno de S. M., y que solo al Matute a 48 ri. ee pasta. Loa hay ademas con una c…</t>
  </si>
  <si>
    <t>Correa, Juan Gutiérrez</t>
  </si>
  <si>
    <t>Juan Gutiérrez Correa</t>
  </si>
  <si>
    <t>…oagenacioo ; apercibidos Jacinto García , á D. Marcos Lupianes: para una ración de la de Córdoba, que de no verificarlo les parará perjuicio. por promoción de D. Manuel de Soto, á D. Juan Gutiérrez Correa: para otra de la de Málaga , por muerte de D. Juan Pedro Herrera, á D. Pedro Nota. En el último anuncio de la Gaceta núm. 128 que se Insertó coa el justo mo tivo de evitar los perjuicios que resultan siempre de suplaotacloo de firmas, en lu Barroso y Castro:…</t>
  </si>
  <si>
    <t>Corrido, Kamon Simón</t>
  </si>
  <si>
    <t>Kamon Simón Corrido</t>
  </si>
  <si>
    <t>…nteresa; en la Inteligencia de que no verificándolo les pade Caspe á D. Josef de Vega y Loada: para la de Enguera á D. Josef Co- rará perjuicio. dina y Gómez: para la de Bañólas a D. Kamon Simón Corrido: para la de —Por Real orden de 23 de Marzo de 1830 tuvo á bien S. M. adjudicar las fábricas Navarrés a D. Miguel Martínez Tecles: para la de Kipoll á D.Mariano Bu- de cristal y acero, sitas en el pueblo de Utrlllas, proviocia de Aragón, á D. Rafael rillo Delg…</t>
  </si>
  <si>
    <t>Cosca, Alonso Estanislao de</t>
  </si>
  <si>
    <t>Alonso Estanislao de Cosca</t>
  </si>
  <si>
    <t>…esorden en que se hallan en el dia los la Mellado. Se vende 1 a rS. en la librería de Cuesta. al reinado histtírica novelq original de del rey perteneciente española, —El cid: por D. D. Alonso Estanislao de Cosca ¿nimaa y los interesa, y la audacia que diariamente se .aumenta en la Ven Castilla de bella en 16.0 Vayo; dos tomos el'vi, tée; y concluye haciendo ver que los desórdenes que se notan en aquella par edición, adornada con cinco láminas finas. Incluso el retrat…</t>
  </si>
  <si>
    <t>Cosío, Mariano</t>
  </si>
  <si>
    <t>Mariano Cosío</t>
  </si>
  <si>
    <t>…los es yor de Carcabuey á D. Josef Carrillo y Leiva; para la de Cea á D. Fernando critores religiosos que han producido aquellos países. de la Laguna Cañedo; para la de Cazorla á D. Mariano Cosío; para la de Ca- Hay sin duda en las obras de Channjng páginas admirables, hermosas de lasparra á D. Juan Belnionte; para la de Cartaya á D. Miguel Luque; para la clamaciones , trozos de elocuencia; pero nos parece esta demasiado estudiada; de Comtantina á D.…</t>
  </si>
  <si>
    <t>Costo, Josér</t>
  </si>
  <si>
    <t>Josér Costo</t>
  </si>
  <si>
    <t>…aré perjuicio. , . lo di concluido ! los 1&amp;, será- prívalo «le su derechoy otros articulas regta- rT*’X.5.ro?ldeBC!?,'í* »•‘MhfieMgaclon «Isranta de la provincia de León se cita * D. Josér Costo, comisionado del extinguido crédito público en Szhaguo, para que ea arantarjo*. En seguida por 1/9 voto* contra 39 a aproaba al todo dsl pro- el término perentorio de rs días se présente por si d por apoderado i responder • jocto, y a iévaata la'ieiuoa. conte…</t>
  </si>
  <si>
    <t>Cot</t>
  </si>
  <si>
    <t>387</t>
  </si>
  <si>
    <t>…ran víctima del furor de sus enemigos. ella una división francesa; y un general de la misma nación, que se hallaba en Extendióse en pocos dias á otros partidos la insurrección. El general Cot— un buque de trasporte, intimó al gefe griego que se entregase; pero habiendo ton siguió su primitivo plan de campaña de acuerdo con el gobernador; y per contestado este que si se veía precisado á rendirse reduciría antes á cenizas la siguiendo á los insurgen…</t>
  </si>
  <si>
    <t>Cotorro, Celedonio</t>
  </si>
  <si>
    <t>Celedonio Cotorro</t>
  </si>
  <si>
    <t>…por tierra todo cuanto han dicho halta ahora y puedan decir en adelántele* incrédulos contra cualquiera articulo dé nuestra santa Religión, per Sebastian de la Vega y Rcbolleda, a D. Celedonio Cotorro; y para otra «le ser el de la Resurrección el fundamento de los demás, fot estas poderosas ratonen le catedral de Jaén, vacante por muerte dt D. Manuel Gómez Lorcnte, á te recomienda esta obra por ti misma, y es digna de andar en manos de los, pérrocra D. Ild…</t>
  </si>
  <si>
    <t>Cotton</t>
  </si>
  <si>
    <t>…San James, en don Frant/orti) de los incendios de las haciendas iluminaban de noche á los dos partidos. ____Con fecha 24-del presente (Julio) escriben de Revel que el Emperador El general Cotton dispuso sus tropas según le pareció conveniente, con de Rusia, acompañado de las grandes duquesas María, Olga y Alejandra N¡- todas las precauciones propias de un general experto por »u teórica y práctica, colajewna, había llegado de improviso á aquella ciuda…</t>
  </si>
  <si>
    <t>CouAcabo</t>
  </si>
  <si>
    <t>…res compañías escogidas deJ regimiento núm. 65. La 2.* de granadero* Berchem 14 de Diciembre 4 ¡as tres de D tarde. mandada pm el teniente Duverger, y la 3.1, bajo lastirdenes del capitán CouAcabo de hablar con el saf’genlo que hicimos esta mañana prisionero en ratit, se dirigieran en buen orden y con el mayor silencio por las balsas y esla luneta: este sirvió en la ex-guaidia imperial y está condecorado con tres cotnbios de la murjlla , mientras q-c 2…</t>
  </si>
  <si>
    <t>Couceiro, Isidro</t>
  </si>
  <si>
    <t>Isidro Couceiro</t>
  </si>
  <si>
    <t>…e Mayo próximo. Admite carga y pasageros, para los que Ninguna duda dejaban acerca da so calidad de extrangera las ley» de Por tiene1 «ceknt» comodidades. Se dapacha en Cátfik'pór D. Isidro Couceiro, tugal y del Brasil. Kit» éttsban de acuerdo con lo* principio* de derecho pú «le aquel comercio , r en esta corte por D. J. Joaquín de Balanaategui, que blico, considerando como extrangera para Portugal toda la descendencia de mi vive en i* calle del Príncip…</t>
  </si>
  <si>
    <t>Coutinbe, Sousa</t>
  </si>
  <si>
    <t>Sousa Coutinbe</t>
  </si>
  <si>
    <t>…ró hasta las nueve, Sostenido en el ala derecha por parte de la caballe virey ..hace. progresos en Siria, y dan por cosa hecha la conquista de dicha ría de Fundaon, mandada por el capitán Sousa Coutinbe, oficial digno de elo provincia. La escuadra, compuesta de tres ñafias de línea y muchas fragatas, gio por las dos bíen'dirígidás cargas que por mi orden hizo mbre las guerri permanece en las aguas de Alejandría, y-se.cree que no tardará en batirse con llas e…</t>
  </si>
  <si>
    <t>Covarrubias, José de</t>
  </si>
  <si>
    <t>José de Covarrubias</t>
  </si>
  <si>
    <t>…ición de su clase que se ejecuta en esta corte. rústica. —-Máxima sobre recursos de fuerza y protección con el método de introducirlos en los tribunales, que compuso el licenciado D. José de Covarrubias: cuarta edición, Conclusión del articulo sobre la enseñanza mutua. corregida y aumentada por D. Santiago Alvarado de la Peña, dos tomos ea 4.^, se vende en la librería de Razóla á 48 rs. rústica, En 1789 fundó la compañía inglesa una escuela para los hijos de…</t>
  </si>
  <si>
    <t>Covsrrublas, Josef de</t>
  </si>
  <si>
    <t>Josef de Covsrrublas</t>
  </si>
  <si>
    <t>…os te furrio jr prerrrrljM. een »/ mttete 40 Imtretorirlor en ridad det comercio, no se paralicen las tramacionei, ni se difunda la alarma los tribunales-, su autor el .licenciado D. Josef de Covsrrublas: tercera.edlcioo, correy entra losque están oyendo decir tanto tiempo hace que todo se terminaré amis- gida yauipeutada de algunas cédula!. Un tomo'en fbllo*, que se veodé'Ctt’la llbrerlá . losameóte.’Porque no nos engallemos: nadie confiará como el ministeri…</t>
  </si>
  <si>
    <t>Cradock</t>
  </si>
  <si>
    <t>…n Vicrssea; el - para los puertos holanJaa situados en las Indias oriéntala. (/&lt;/■) del 13 en Crefeld, y el del 37 en Gladbach: estos Irs regimientos se dislin- _Se asegura que el coronel Cradock habia protestado á nombre del Rey ucn por su excelente personal, por su disciplina é instrucción. Anís de ayer de Inglaterra contra la entrada de las tropa francesa en la ciudad de AmbeÍes pasó revista junto á Crefeld el príncipe Federico de Dusseldorf, habié…</t>
  </si>
  <si>
    <t>Crespo-, Ramón</t>
  </si>
  <si>
    <t>Ramón Crespo-</t>
  </si>
  <si>
    <t>…montañas, cuya cima es Asimismo se ha servido nombrar par* S regencia de la audiencia de Ga inaccesible para nosotros; disipóse por fin’ ¡a antigua y profunda noche que te licia á D. Ramón Crespo-, para una piaaa de alcalde del crimen de la misma cubría, y vina á alumbrarte lina aurora inespeiada del occidente civilizado'. í D. Josef Catatan; y para la fiscalía del crimen i D. Diego Lamas Pardo. No há mucho tiempo que en tus píayas solo descubría el ob…</t>
  </si>
  <si>
    <t>Criado, Vicente Ortí y</t>
  </si>
  <si>
    <t>Vicente Ortí y Criado</t>
  </si>
  <si>
    <t>…stdrico-zrfísticá, sobre varios edifi cios de Mallorca. Sigue abtprta la suscripción en la «orto, y las provincias en lo* Setiembre. parage* designados eo el prospecto. Marmolejo. D. Vicente Ortí y Criado, en la misma villa: 1'.* tempora ----- Lo* suscrlptores al .Diccionario eeagrijlco universal acudirán i la librería da da desde 15 de Abril á 15 da Junio: 2.* desde 20 de Setiembre á igual día Riso La á recoger el cuaderno nóm. 5.0 tomo 5.0 de dicha obra, y a…</t>
  </si>
  <si>
    <t>Cridaron</t>
  </si>
  <si>
    <t>…vece» ho é indecente! Yo no lo creo..... Aquí hay gato encerrado, y dentro de breve nor ! la sacrosanta religión que se los ¡nspual” sacará las uñas. Por otra parte, supongamos al general Cridaron tan esédulo como todo esto ¡podrá ei gobierno aprobar semejaste convenio! Et clara quñ ESPAÑA,. - _ no. Ya el congreso ha declarado criminal el alaamiento de Santana; ya. no ar le tiene por general, y se ha dispuesto de su banda; mírasele como a un sal • Madr…</t>
  </si>
  <si>
    <t>Cristina, María</t>
  </si>
  <si>
    <t>María Cristina</t>
  </si>
  <si>
    <t>…Princesa Doña María Isabel luisa» hija primogénita de nuestros Poco después de su llegada á Inglaterra en 1797, imprimió el doctor Bell católicos Monarcas el Sr. D. Fernando vil y Doña María Cristina de la referida memoria; pero no llamó la atención de\ público; y solo en dos es Borbon, acordó en i de Julio del año próximo pasado que en este sitio de cuelas se hizo la aplicación parcial de su método. la Red de S. Luis, uno de los mas principales de esta c…</t>
  </si>
  <si>
    <t>Ctibiérés</t>
  </si>
  <si>
    <t>…a que muestra el modelo hasta Anconi, y á la victoria ;gahéiá por el ptbféfrtocsobre los revoluciona todos.lpsg¿ rios se deben atribuir lis vigorosas disposiciones adoptadas por d general Ctibiérés. No hay duda en que éstas disposiciones són buenas y fióles , peyó no ñeros de erectos que en cualquiera licmpo recibieren los .cuerpos por cuenta.de 'son decisiva*. Son golpes aislados", dados sin plan. La columna volante epo- la adntiqistjacipn gcnef|il,,y…</t>
  </si>
  <si>
    <t>Cuartel</t>
  </si>
  <si>
    <t>…guerra futura. (Memorial belga.') ción; pero aun dado caso que asi no hubiese sucedido, la ley dejó de exis tir,-fue-abol ida-por el Sr. D. Carlos iv, Jo ha sido igualmente por el Señor Cuartel general Je Borgrrhout 30 Jt Noviembre. D. Fernando vh, nuestro auguslo Monarca. ¡Y quién sin merecer nota de Intimación hecha en nombre de la Francia y Je la Inglaterra por el maris traidor puede oponerse í tan regias y solemnes decisiones, y i la voluntad ca…</t>
  </si>
  <si>
    <t>Cubas, Joaquín</t>
  </si>
  <si>
    <t>Joaquín Cubas</t>
  </si>
  <si>
    <t>…zos de un ejército en la pintura, D. Vicente Arbiol, natural de Madrid, de 20 años; en la es de 459 hombres que ocupa aquellas provincias, la acción del gobierno es casi cultura , D. Joaquín Cubas, natural de Madrid, de 25 años; en la arquitectu nula; ¡por qué? porque según parece hay .empeño, allí como en otras partes, ra, D. Narciso Pascual Colomer, natural de Madrid, de 23 años. Premios se en sofocar hasta los vislumbres .del ardor patriótico.” £1 a…</t>
  </si>
  <si>
    <t>Cubicrcs</t>
  </si>
  <si>
    <t>…ceremonia religiosa i co ha llamado á los austríacos , pérb no quiere oír hablar dé franceses. " “ mo también la pane que el Gran .Duque lomó «n la celebración de este ani* '" El general Cubicrcs ha dirigidó4 lo* habitantes de Ancona la sigcúente yersarío , ha demostrado cuín presentes se tienen los grandes sucesos que ta proclanta: "distinguido el reinado de un Soberano i quien la Europa paga &lt;1 tributo del - «Ciudadanos r Las trepas franoesa* acaban…</t>
  </si>
  <si>
    <t>Cubícres</t>
  </si>
  <si>
    <t>…(M.) ■ h mente, todo» fot Eetadoe dp la Confederuckm fktdm coopifi» i l* conser .. #4Ífr*. % vadoh S restatietimieuto d* la tranquilidad, tataso di retisteacia obstinada .’:ií El general Cubícres teqnió dial fcmsdot enríes cama contiHcntalas de esta de lo» vasallo» contra el gotismo, de rebelión manifiesta, 4 d( qu» en varióte '■iiutod i lo* magistrados / Jueces da ella, y’Hcaiiico la siguiente alocución: Estados de la Confederación ocurran metimiento…</t>
  </si>
  <si>
    <t>Cubicres</t>
  </si>
  <si>
    <t>25/08/1832</t>
  </si>
  <si>
    <t>Gaceta de Madrid n.º 102</t>
  </si>
  <si>
    <t>….desolada ciudad al nuevo, legado pontificio monseñor Gaspar Grassdlini, si' en Lóndres se creyese que la extensión de territorio de que se: trata es ne á qoicn salió á recibir-el general Cubicres con varias diputaciones de la ciu cesaria para la seguridad del nuevo Estado; pero que no pasará de diez si se dad y muchas carrozas., escoltado de unos fid dragones pontificios, á cuya ca ptttfiricse que-la frontera-principié mas -abajo deZeitun , y concluya…</t>
  </si>
  <si>
    <t>Cubie-</t>
  </si>
  <si>
    <t>…r una nota á Mr. de Saint Aula iré, saber, si las cinco Potéhcias se han puesto ya:déacuerdó porTó tocante á Bél-, que al punto ha despachado un correo á. París.; La .conducta del general Cubie- gica; si «I Rey de Holanda es el único qué te opóne á un árréglo definitivo, y res es.la causa principal que ha motivado éste pasó del Santo Padre, pues se si hay alguna'esperanza^ de hacer que consienta eh el tratado. "Á'.mi moflo de. ] gún dicen, el general…</t>
  </si>
  <si>
    <t>Cubiercs</t>
  </si>
  <si>
    <t>…inta protesta . enumerando én éllá todas las contradicciones que pecto dél nuestro. O se esta en;paz ó en guerra: cualquier estado intermedio es ya hemos notado en la conducta del general Cubiercs, y pidieiido formalmenesencialmente falso. Tal esel eñ’qué Inglaterra se hapuesto respecto de Pórtúgal, R qde el gobierno francés declare sus intenciones para que la Santa Sede pueda porque los ministros .han-querido establecer im'mievoderecho no sancionado x…</t>
  </si>
  <si>
    <t>Cubiere</t>
  </si>
  <si>
    <t>…afio. Loe descontentos acuden é Ancona para convencerse por por la ocurrencia sé había hecho salir. Este valeroso regimiento merecía sí. mismas de la entrada, de lor franceses. El general Cubiere» trata un ¡embargo ciertamente ota satisfacción: su entrada en Ja ciudad se ha verificado en el me; «íealcjaríos; y ha prohibido toda reunión ilegal en el término de la ciudad; jor orden, y sin que se* haya excitado ningún odio. El.general Dclart pasó porque,…</t>
  </si>
  <si>
    <t>Cubieres</t>
  </si>
  <si>
    <t>…dice que habrá en el Rhin-JCreis, círculo del Rhin, ó tea la Baviera riniaPARTE NO OFICIAL. na, unos 109 hombres. NOTICIAS EXTR ANGERAS. ITALIA. Fronteras 3 de Harto. ALEMANIA. El general Cubieres ha ido á' Roma después de haber pinado revista á 1» Munich 6 Je Harto. tropas francesas. Este general ha manifestado al capitán Gallois su disgusto por La Gente i* Estado, que desde el 1.a del corriente ate bajo la dirección la conducta que ha observado la ma…</t>
  </si>
  <si>
    <t>Cubíeres</t>
  </si>
  <si>
    <t>…eo di ayer, pues el de hoy aun no ha pegado, hemos recibido .. 1 die, y al intento hizo colocar un centinela á la puerta del gabinete del dele muchos ejemplares de la proclama del general Cubíeres 4 loa habitantes de gado para impedir que hablase ni aun con sus sirvientes. Al mismo tiempo in Ancona. Esta proclamada lugar á comentarios desagradables, y su c&amp;úcxto»' timó el mismo coronel al oficial de estado mayor austríaco, que se hallaba en no es para…</t>
  </si>
  <si>
    <t>…ón &amp; decla sión de renovar a V. £ las protestas que ya-tiene hechas. rar para el descubrimiento de la verdad cuando.el juez les interpela, estiman, ‘ ■ «A pesar de la proclama del general Cubieres, y de haber prometido no dolo necesario para hallarla; pero en las indicada* negativas recayeron Reales ser su ánimo entorpecer Ja acción del gobierno pontificio, pues :al contrario determinaciones conforme*, á la de 24 de Junio de 1796, mandándose por úl que…</t>
  </si>
  <si>
    <t>…u incertidumbre. Las noticias que hasta ahora hemos 'w* A la Dirección general de Renta» digo con esta fecha lo siguiente: He cibido de París son pacificadla instrucciones dada el general Cubieres le dido cuenta al Rky nuestro , Señor del expediente que consultó eu Dirección. prescribían tan terminantemorte sortener la autoridad pontificia, que cada vez acerca.de la duda «incitada en la» oficina* de U provincia de Extremadura, so « me palpable la contr…</t>
  </si>
  <si>
    <t>…s seria «le cuenta del gobierno pontificio. V. E. tolo pidió al Santo Padre su consentimiento para que los tropas france Viptitr 9 dt Manó. sas ocupasen ía plaza de Ancona; mas el general Cubieres ha hecho contratas El embajador de Francia ha comunicado de oficio.I nuestra gobierno el para proveer de víveres 4 sus soldados en el caso de acantonarse en Sinigaglia, desemberco de Ancona. En consecuencia el ministerio ha despechado un cor Jesi, Otimo., Lor…</t>
  </si>
  <si>
    <t>Cúbieres</t>
  </si>
  <si>
    <t>…esgfácilicto'.'y sin pasar por Roma’, lo que'untpj cola ina, semejante por sus síntomas i la epidemia que ha reinado en París ha deseaba l la necesidad en que se há. encontrado el general Cúbieres de arrestar ce algunos meses. , .... í, al coronel Combes, que ha sido el strgupdo gefe de la invasión; el desprecio - Los médicos siguen muy saiisfé.chos de la convalecencia del Presidente con que se vetremular la bandera¡tficolor sobre nuestros muros; ct le…</t>
  </si>
  <si>
    <t>…Santo ba pedido al gobierno francés retire inmediata-; NOTICIAS EXTRANGERAS. mente de Ancona al capitán de navio Legallois y al coronel Combes; que anc le la contrata hecha por el general Cubieres para el suministro de víveres; que TURQUIA. restituya á la tropa pontifical de Ancona lo que se le haya quitado; que se, . ... Constantinopla 10 de Afano. suspendan las obras de fortificación; que sé .devuelvan á la autoridad pontificia todas los individuos q…</t>
  </si>
  <si>
    <t>…ente las alimenticias queeí'espitan'de navio Mr. Gallois, comandante de la expedición en ausencia concedidmidos oficiales retirados; excedentes: 4 impurificados, ó por serví-, del general Cubieres, había traspasado las instrucciones que se le habían dado, ciosextráotdrnario*; están ó no sujetas ai descuento de la media anata,s¡em- y quc pov esta raron seria llamado á Francia para que diese cuenta de $u con-? pre qÍK pménjde ciatrQ realet.diariot, segun…</t>
  </si>
  <si>
    <t>…l Papa no ha'querido asistir á la comida que para lativas á Ja mudanza de ministerio, y lord ÁlthoTp contesta : « Ya he dicho celebrar los días del Rey de los franceses ha dado el general Cubieres el día que el lord Grey había pasado á ver á S. M- Aun no se ha verificado el arre J.° del que rige. El cardenal ‘Obispó de Anconi y las dignidades de su iglesia glo; perd tengo motivo para Creer que se terrrtinárá de un modo satisfactorio. se han servido de…</t>
  </si>
  <si>
    <t>…eración, Ó la de la Con En mi última ós llamé la atención sobre la falsa posicioh'en que ^'halla federación.ratera; f respecto áreste pu,nto se podría encargar i la comisión ba el general Cubieres. También dechl qúe sin remedio^ debia1 haber úna pronta que se propone, que examine cuanto' acerca de él ae diga eh las Cámaras. Es mudanza, y en efecto esto se ha verificado. Hace unos dias que llegó aquí' uí? tas proposiciones, unidas al vivo desed' de que…</t>
  </si>
  <si>
    <t>…de Augtburgo.) acostumbrada benevolencia. (C.) Bolonia 21 de Julio. Sl’ZCIA. Las últimas noticias de Ancona son poco favorables al partido liberal; Stockolmo 19 de Julio. pues «1 general Cubieres se ha hecho aliado de Roma: ha desarmado á la fac ción liberal, é intimado á los refugiados que se vuelvan á sus hogares;•para lo El di* 4 del actual se ha celebrado en esta el 34-a aniversario del naci cual les ha dado lo* pasaportes correspondientes, escrib…</t>
  </si>
  <si>
    <t>…Señor, nuestra amada Reina y las augustas Infantas, igual mente que SS. AA. RR. los Sermos. Síes. Infantes, se hallan en el Real El nuevo legado Gravellini ha llegado á Osimo. El general Cubieres pa sitio de S. Ildefonso sin novedad en su importante salud. sará mañana á visitarle, y al mismo tiempo es muy probable se pongan de acuerdo para que toda la legación vuelva á establecerse en esta ciudad. Muchos PARTE NO OFICIAL. romañeses, autorizadas con pa…</t>
  </si>
  <si>
    <t>…Salud pública, los Carrier,para lo cual están ya preparados los cuarteles. Parece ser muy cierto que el los Lebon, los Collot d llcrbois, los Coúihon, los casamientos republicanos,general Cubieres ha de salir para Francia; unos dicen que con licencia, y otros las descargas á metralla, los fusilamientos en columna ¡solo han arrebatado 6aseguran que es llamado. Mr. Bonnet está ya de vuelta de la Romana; pero á 89 personas? Existen muchas familias que har…</t>
  </si>
  <si>
    <t>…OFICIAL. ción que veia con la mayor alegría volver á entrar dentro de sus muros al re NOTICIAS EXTRANGERA3. presentante y á las banderas de su amado Padre y Soberano. «El valiente general Cubieres, á cuyo carácter firme y prudente se debe RUSIA. la cesación de los innumerables males que los habitantes de Ancona han su Peten burgo l.° de Agosto. frido durante algunas semanas, ha querido distinguirse en esta ocasión de una Con fecha 27 de Junio tiltimo h…</t>
  </si>
  <si>
    <t>…fuerza armada para di de Portugal, y el conde Ludoif, embajador del Rey de ¡as Dos Siciiias. siparlos, habiéndose preso á algunos de sus individuos. (Id.) El 8 regresó á Ancona el general Cubieres de vuelta de su viage á Si- ____Parece que nuestra deplorable revolución hatraido (ras de sí un genio de nisaglia, en donde comió con S. Erna, el cardenal Albani. El gobernador desorden, de destrucción y de muerte, que se ba establecido sobré Ja desgra del Mo…</t>
  </si>
  <si>
    <t>11/09/1832</t>
  </si>
  <si>
    <t>Gaceta de Madrid n.º 109</t>
  </si>
  <si>
    <t>…i ‘ ’ - - ll-' 'awstxia. ' ' procuran altarse huyendo á puntos distantes. (Cot.) Ancana 12 Jt Agosto. El cólera,que ha hechl#tantos estragos'el-áñr'jnterior, los está'haciendo El general Cubieres ha manda«lcí á los extrangeros refugiado* allí que den lambían en' éste, tanló én li cijMtll cómo en sus cercanías. También continúa tro de cierto plazo se vuelvan á sus países, ó se embarquen para Francia.' Ma haciendo víctimas en la BoHemii y én la Móraviz,…</t>
  </si>
  <si>
    <t>Gaceta de Madrid n.º 139</t>
  </si>
  <si>
    <t>…se enviaron á la noücía. También'quisieron llevarte ála cárcel; pe tanta generosidad una gloria inmortal, á cuya vista ningún precio tiene la que ro manifestó un salvoconducto del general Cubieres, por io cual sé libertó^ producen tas conquistas. ¡Quién habrá que repute por costoso, aunque sea el Esle'generel se halla todavía en Moma. Loé buque* f-anenes que Se bailaban eeil aacrificio de la vida, por uña Reima que no anhela sino por hacer-dichosos á n…</t>
  </si>
  <si>
    <t>…circunstancias exigen para seguridad Ancona 26 deOctubre. de sus personas y propiedades. Amberes 7 de Noviembre.=Buzep.n (id.) Escriben de Roma que el día 23 del corriente besó el general Cubieres el ____El día 7 del corriente estaban fondeadas en Deal las escuadras combinadas pie del Santo Padre, que ,1o recibió con la mayor atención. Mañana por ta de Francia é Inglaterra: por consiguiente el temporal de los dias 5 y ti so ha .larde se espera en esta…</t>
  </si>
  <si>
    <t>Cubierta</t>
  </si>
  <si>
    <t>GACETA DE MADRID. ARTICULO DE OFICIO. de fundamento, porque el general Cubierta sigue megurando al Santo Padre que le profesé el mayor respeto; sin embargo obra según le acomoda, y al El R*r nuMro Seflor, mmttn amada Rara*j laa mmtm Inbntaa, ignal- parecer se cura muy poco de la voluntad «le Su Santidad. ■miim qiM SS. AA. RR. lo* Smm Sfw…</t>
  </si>
  <si>
    <t>CubtáveMó</t>
  </si>
  <si>
    <t>…s, y no hay otras circunstancias que cata tnente/quela jubilación y cesantía, de ‘qué hablan la», disposiciones anterio-, ten tanto descontento á la persona adicta al gobierno. El general CubtáveMó res, recatfin ,X» jubilación sobre ,lc dotación señalada por reglamento al des-, fortifica en Ancón»; pero ti su intención es la de ategurar la autoridad drt tino de .tgáyjor sueldo que dicho* empleados hubieren servido en propiedad, Papú, nada as ma natural…</t>
  </si>
  <si>
    <t>Cuesta</t>
  </si>
  <si>
    <t>78</t>
  </si>
  <si>
    <t>…los franceses. Se le dió el mando inte de. justicia que todo lo reduce á las sencillas regla» de su obligación, que des-, rino del ejército de Extremadura, hasta que lo entregó al general Cuesta, que tinado i seria imagen visible de la ley, es sordo é inexorable á la deferencia dándose en él con el mando de la vanguardia, habiendo detenido á lot fran y at favor, y que en la oscuridad de su. conducta privada no es menos austero ceses-en Riomonte, 4 pe…</t>
  </si>
  <si>
    <t>Cuesta, Domingo</t>
  </si>
  <si>
    <t>Domingo Cuesta</t>
  </si>
  <si>
    <t>…Tola, boticaria» jerix, en la metropolitana de Eúrgoi, vacante por muerte de D. Andrea Mar en Zamora. Bsn obra contiene tal número de prueba* y tan convincentes é' Irresis tin , á D. Domingo Cuesta; para una canongía de la catedral de Sigüenza, ra tibles, que hacen patente como la luz del medio día la Resurrección de Jesucristo sante por promoción de D. Juan de Mata Serrano, á D. Mauricio Jasef Al y la verdad da un milagro porteotos*,,manifestado pleoli…</t>
  </si>
  <si>
    <t>Cuesta, Juan de Alda y</t>
  </si>
  <si>
    <t>Juan de Alda y Cuesta</t>
  </si>
  <si>
    <t>…. hecha por D. Alfonso María de Cárdenas, del tribunal de cuenta; el regla Prosigue la discusión del proyecto de ley sobre pesca de bacalao, y quedan mento formado por el contador D. Juan de Alda y Cuesta en 1767; el expe adoptado» los artículos que determinan los premios que se han de dar por la diente instruido sobre las renta de la isla en 25 de Noviembre de 1813; unaimportación y exportación del bacalao, el reglamento de los derechos que noticia impresa en…</t>
  </si>
  <si>
    <t>Cula</t>
  </si>
  <si>
    <t>…ardarán en extenderse por las Marcas; y buques, con intervención de la (anidad, un dependiente de Rentas recibe toda esto cwUribuyc ¿ aumentar la fermentación, tanto mas cuanto el general Cula correspondencia de cartas y piiegoa que conducen pera entregarla- en U ad bieras p«resc confirmarla, como ¿s demuestra en la,contrata para las provisio ministración da Corma, la «psa nace la distrihncian bajo el mole Paii dt nes dcsu^tropqs hecha al 7 eó Amon…</t>
  </si>
  <si>
    <t>Cumian, Juan</t>
  </si>
  <si>
    <t>Juan Cumian</t>
  </si>
  <si>
    <t>…sle y Ctrdido, secretario. = Vicente Antonio Martinec. ' Queriendo la Ruina nuestra Setlora dar á D. Pedro Castelló, D. Manuel Secretario. Sebastian y Castelló Travieso y Aso Roca D. Juan Cumian D. Perca, una PARTE NO OFICIAL. acier juicio y aprecio feliz «¡nado por zelo, su Real el incansable pniéba (le to qué han acreditado en la asistencia y curación «le la grave enfermedad que NOTICIAS EXTRANOERAS» ha padecido el Ruy, su muy caro y muy amado Esposo, se ha…</t>
  </si>
  <si>
    <t>Cuntía, Juan de</t>
  </si>
  <si>
    <t>Juan de Cuntía</t>
  </si>
  <si>
    <t>…tos escuadrones del mando del brigadier Abreu., que iba á su to la:reserva,'avisándome aquel acontecimiento por medio del coronel «le vo- frente, llevando á sus órdenes al-uniente coronel Juan de Cuntía, viéndome lunlarios Realistas 'de Manguaide, que Icyacompafoba, y que en consecuencia precisado á ordenar ol gefo'dél estado mayor Gonzalo Cardoso Barba de Me reforzaba todas las reservas denlos piquetes con los batallones de voluntario» tieses y i Cristóbal…</t>
  </si>
  <si>
    <t>Cutanda</t>
  </si>
  <si>
    <t>…......................... Idem. estará de manlfirsto en la secretario de la citada ordenación, 11/79................ 400...,............................ Idem. —por providencia del Sr. Cutanda, alcalde de corte, te cita A todos los acreedores 7,227................ 400............................. Idem. A los bienes de la testamentarla de D. Fernando Doblado, vecino y agente de nego 8,481................ 400..................................... Gran…</t>
  </si>
  <si>
    <t>CUuzel</t>
  </si>
  <si>
    <t>…an amarite de gloria trate asi á los militares.” tación ! á la votación I) . A derecha: Se trata de dinero. El Presidente pone á votación la propuesta de Mr. Mangin, á pesar ds El mariscal CUuzel yel general Strolé sostienen el parecer de Mr. Bu que este pide que se divida en dos partes, y la Cámara la desecha. Varios di geaud: MM. Passy, Deludre y el general Demarqay votan por la rebaja, aña putados dicen que se ha debido dividir la propuesta', y el…</t>
  </si>
  <si>
    <t>Cuvicr</t>
  </si>
  <si>
    <t>…r pena de prisión en ESPAÑA. ' . ■„ .asuntos de comercio; este proyectó, yá adoptado por la Cámara de los Pares, ha sido modificado por la de los Diputados. . Madrid $ de Mayo. El barón Cuvicr, en nombre de la comisión que ha examinado el-proyec to de ley sobre cereales, dice que esta no resuelve cual es de apetecer el pro Ei Reí nuestro Señor se ha servido nombrar pan una canongía de Ja san blema á que.el.gobierno tenia que dár solución, bien que…</t>
  </si>
  <si>
    <t>…los Pirineos, y que tal vez convendría profundizar la cultativos nombrados ai efecto, haciendo salir á todos los acordonados entre madre del rio Garona:para hacerlo navegable. El barón Cuvicr contesta que valla» para evitar que se oculte algún enfermo. los ingenieros han declarado imposible hacer .navegable el Gatona, y que se ' el caso'dé.declararse atgun dofermo entre loe acordonado*, se de debe dejar que los empresarios bagan .él canal, pues to…</t>
  </si>
  <si>
    <t>Cuvler</t>
  </si>
  <si>
    <t>…que fue preso con su partida y conducido de los prdximo* tomos se dará grltit 4 ios suscriptores 4 la obra y léalas» el retra to del autor, y mas adelante se procurar* dar el del barón Cuvler, su adlclonadar. á Caracas para exigirle la revelación de las personas complicadas; que ente —Los suscriptores al Diccieuerí* gtuatai ée litmcior médico* pueden posar 4 la li rado el congreso del plan, concedió facultades extraordinarias al ejecutivo, brería…</t>
  </si>
  <si>
    <t>…—Loe luKrlptores 4 las atrae comfiatat te Mofeo, aumentadas con artículos su—,.1 «e igualen con este Uyata, cuyas obra» solo Mían al alcance de algunos sábios, plemeutarloi por el barón Cuvler, pasarán 4 la librería de Pasóla i recoser el te-y «oye nombre apeo» » conocido en Europa (1). mo 4.®,' y adelantar el Importe del,siguiente. Continúa abierta u tutciipcloo. — -XI tomo 1“ dr la nueva edidoo tal i*ataiaea Huelgo D. /¡mijeeo ia Io Anitr' que se…</t>
  </si>
  <si>
    <t>Czar-</t>
  </si>
  <si>
    <t>…* museo de los jesuítas de Plock. la territorial. ¡Haréis pues ahora, después de lo ocurrido enLson, que el fabri ------ Un periódico aleman asegura que los bienes confiscados del príncipe Czar- cante no tea el amo de su fábrica, que sus jornaleros no la pidan, si les parece, tosryski valen 20 millones de florines polacos, y según el mismo periódico no entrar á la parte en los provechos de la semanal ¡Será necesario establecer un* lé queda mas que 29…</t>
  </si>
  <si>
    <t>Czartoryski</t>
  </si>
  <si>
    <t>…princesa Elisa, -debe desposarse con el príncipe de Schwarzenberg, Considerando el lastimoso estado «n'que hoy sé hallan todos los ramos qué y la menor, la princesa Wanda, con el príncipe Czartoryski, sobrino del an constituyen la riqueza pública, opina que la crisis.padecida'en el año de 1825 tiguo'presidente del gobierno polaco. ... puede haber contribuido en algo á la estrechez que se experimenta, pero que de ningún modo se la debe considerar como únic…</t>
  </si>
  <si>
    <t>D'Ambrvyeac</t>
  </si>
  <si>
    <t>…la librería de Razóla A recoger el tomo z.° de dicha-abra. Continúa vendidodose eo la misma librería A *6 rs. pasta y «a rústica. Aprobada el acta de la última sesión, presenta el general D'Ambrvyeac ——Loa suscrlptores al Züccttmsrie geegrdato nnieerte! acudlrúo A la librería de Ra un estado en que aparece que habiéndose tomado el afio de 1829 las noticia* zóla 2 recoger el cuaderno núm. 10, tomo 4.° de dicha obra, y adelantar el Intnartu del siguiente. C…</t>
  </si>
  <si>
    <t>D-Francisco</t>
  </si>
  <si>
    <t>…y libertadsVeracru’z Enero 31 de 1832.=Antonio López de Santana— cio», y el emolumento de aR rs. que seguh calculo valen las visitas que se le per Ss. capitán del puerto,.teniente coronel D-Francisco dcl Corral. • miten hacer a los ocho pueblos de las' inmediaciones á distancie de una legua. Los memoriales se dirigirán al escribana del ayuntamiento en el término de un me». Madrid 13 Je Atril. —El que sepa la existencia de Tomif ConDoUes, de nación Irlandé…</t>
  </si>
  <si>
    <t>DáituSo, Bartoloaaé</t>
  </si>
  <si>
    <t>Bartoloaaé DáituSo</t>
  </si>
  <si>
    <t>…la destrucción: des- lentísimó Sr. duque de'Aléggri.=El patronato Real de legóe y memoria da troaan los árboles, oprimen á la caravana dormida, que de repente se ve de*-, mis» de D. Bartoloaaé DáituSo dé Roí», fupdádo' eQ el convento' de S!.. Ca garra* por loa colmillos y lacerada con 1» trompas de aquellos animales ter yetano de esta corlé*=Eí mqnutérió' de S. BÍerriárdodé id^=EI convento de’ ribles. Loa trape huyen; los otros no se atreven á moverse, com…</t>
  </si>
  <si>
    <t>Dalerme</t>
  </si>
  <si>
    <t>…mar, .pre Crignon-Bouvallct, individuo de la Cámara de los Diputados, ha sidio», colonias, gasto» varios y caja de inválidos &amp;c. con lo que concluye el muerto del colera-morbo. El general Dalerme, comandante del cuartel de presupuesto del ministerio. inválidos, está también seriamente atacado de la misma epidemia; y Mr. Ur- Mr. Mauguin hace un breve resúmen de la historia de lot establecimien cuct de Saint'Omer, gefe de la escribanía de cámara del tri…</t>
  </si>
  <si>
    <t>Dalhousie, Berconde de</t>
  </si>
  <si>
    <t>Berconde de Dalhousie</t>
  </si>
  <si>
    <t>…efecto en el dia; Baudrand, teniente general; de la mayor distinción, del duque de Bucelcngh, el marques de Lothian, el De-Berbis, «-diputado; conde Berenger, consejero de Estado; barón Berconde de Dalhousie, el conde de Rosebérg, y el lord Dtimeny. Lo primero thezene, teniente general; Berrín de Vaux, ex-diputado; Beston, presidente que declaró la junta, á propuesta del duque de Bucelengh, fue declarar que de la diputación provincial del departamento de Sena; Bo…</t>
  </si>
  <si>
    <t>Dandigné</t>
  </si>
  <si>
    <t>325</t>
  </si>
  <si>
    <t>…odas partes llené sumisiones de personas comprometidas. fluencia que el gabinete austríaco ejerce en Helvecia facilita esto*, proyectos, y. Él dia 16 por la noche fue arrestado el conde Dandigné, ex-Par de Fran él viege que el Emperador ha hecho al Tiro! con el fin de conseguir el peso cia, p ha sido conducido al castillo de Angers. El regimiento núm. 35 está de tropas, puede que no deje de tener relación con los acontecimientos futu acantonado en el…</t>
  </si>
  <si>
    <t>Daramont</t>
  </si>
  <si>
    <t>…que podría perjudicar á la revolución de dictamen del conde Molé. Julio seria que se le diese un movimiento demasiado rápido; pero que gra El conde Rougé combate el párrafo, y el conde Daramont vuelve á tra cias á la fidelidad del ejército y de la guardia nacional la nación va á recobrar tar la cuestión general é insiste en que se conserve el derecho hereditario por su prosperidad y su fuerza. Confia en que el voto de la Cámara cerrará la úni conven…</t>
  </si>
  <si>
    <t>Dávila, Juan</t>
  </si>
  <si>
    <t>Juan Dávila</t>
  </si>
  <si>
    <t>…a. Por el nuevo mé Foodevila, D. Francisco Merlo, D. Francisco Terradellas, D. Josef Espinosa y Tello, todo se usa'del hidroclorato de cal, obtenido por la completa saturación del D. Juan Dávila, D. Juan Bautista Tapies, D. Josef Barba chano, D. Josef Melchor Car ácido hidroclórico con mármol blanco pulverizado. Disuclto del todo y bien rillo , D. Josef Agüero, D. Luis Moreno y Huet, D. Miguel Fernandez Valiejo, D. Ma filtrado se deslie en él goma ar…</t>
  </si>
  <si>
    <t>Davilliers</t>
  </si>
  <si>
    <t>…spo y Peúalver. Se hallarán en la librería de Sauz A 3 rs. (estantes no fueron examinados. —■ Colección te vltlee del con*! ¡mf*ri*l de Or*go», d res parra pintoresca, que cena El barón Davilliers lee el informe sobre la ley de tránsito; la comisión ta de 9 cuadernos en papel fino avitelado: los 6 primeros tendrán 4 láminas cada uno: el y.° y Jl y el 9.° 4, al cual acompaflara una noticia de dicho canal, de Opina que te apruebe con las alteraciones que…</t>
  </si>
  <si>
    <t>Davis</t>
  </si>
  <si>
    <t>…cluido nario. (G. ojitial de Stuttgard.) obtuvo el gobernador Houston el permiso para retirarse. JTAMA. Apena» se ejecutó esta sentencia Mr. Cook presentó una exposición contra el doctor Davis , porque en una carta que le había escrito este le insultaba Roma 31 de Mayo. como representante de la nación. A consecuencia de esto se suscitó una discu Circula á hurtadillas la capitulación que se ha hecho con los cantones sui sión bastante desagradable, e…</t>
  </si>
  <si>
    <t>Dccroix</t>
  </si>
  <si>
    <t>…a responsabilidad no po votación! A ¡a votación!) dría caer ni sobre él ni sobre sus colegas, (.Ruido.) El marques de Dreux pide la palabra para rebatir las opiniones del Presi El conde Dccroix, que debia hablar contra el proyecto, se abstiene de ha dente de la junta de ministros. (Murmullos.) cerlo, por no repetir los discurso* y razones que se han dado: el conde de Presidente: La Cámara ha cerrado la discusión. -Segur-Lamoignon está contra el proy…</t>
  </si>
  <si>
    <t>Dclart</t>
  </si>
  <si>
    <t>…entrada en Ja ciudad se ha verificado en el me; «íealcjaríos; y ha prohibido toda reunión ilegal en el término de la ciudad; jor orden, y sin que se* haya excitado ningún odio. El.general Dclart pasó porque, dice ha ido á reprimir faórdena, y op á protegerlos.,Pero en lo revista á ate regimiento y á la tropas que componen la brigada del general restaña del territorio reina Ja mas complete-anarquía, de modo que-la aitfóri- Duzen, adviniéndose en toda…</t>
  </si>
  <si>
    <t>Dcmarqay</t>
  </si>
  <si>
    <t>…torice al gobierno para exigir provisionalmente tres duodéi irnos de ¡a&lt; mento en que se le Mas.esta intimación será enteramente diplomático: loa ■ contribuciones establecidas. El general Dcmarqay renueva la proposición que que se hallan instruidos del proyecto de tu redacción aseguran que en él te in hace todos los años respecto al modo de organizar las comisiones que han «(.* voca el tratado del rg de Noviembre de 1831 para la evacuación , 7 lo ocur…</t>
  </si>
  <si>
    <t>Decaaes</t>
  </si>
  <si>
    <t>…a cio'’i pero la Cámara después de oir al conde de Pontccoulant, que se opone . razón de obrar antes y precisamente sobre los nervios el gas carbónico, y preá esta supresión, y al duque Decaaes que 1* sostiene, aprueba el párrafo como - ceder «1 coiapsu» á los efectos del inflamable. lo presenta ei gobierno, asi como los siguientes hasta el 31 inclusive; después Ahora pues, si por lo que llevamos expuesto, el poder que tienen los ga pasa al escrutin…</t>
  </si>
  <si>
    <t>Decazes</t>
  </si>
  <si>
    <t>07/01/1832</t>
  </si>
  <si>
    <t>Gaceta de Madrid n.º 3</t>
  </si>
  <si>
    <t>19</t>
  </si>
  <si>
    <t>…aminar los proyectos de ley relativos al divorcio j al tránsito de mercaderías, y después se da cuenta de varias solicitudes parti Londres 2 6 de Diciembre. culares. En seguida el duque Decazes lee el informe de la comisitm á cuyo Fondos públicos. Tres por 100 consolidados 82$. exámen se remitió el proyecto del artículo que se ha de sustituir al 23 «fe la El Times de hoy asegura de nuevo en un artículo muy picante sobre la Carta constitucional. refo…</t>
  </si>
  <si>
    <t>Declara</t>
  </si>
  <si>
    <t>…ca, natural de Madrid, de 25 años. semejantes al que se acaba de oir, son los que alteran la tranquilidad pública. Grabado de medallas, premio único de medalla de oro de una onza, Don Declara que la conducta prudente observada con la Vendée ha evitado que esta Gavino Veiazquez , natural de Mairid , de 28 años; otro igual extraordina se halle en completa insurreccioh, yes causa del sosiego que en ella reina, (ríos rio, D. Bartolomé Tomas Coromina,…</t>
  </si>
  <si>
    <t>Dejcan</t>
  </si>
  <si>
    <t>…y en que por ahora no es posible que subsista con «la condición; y to Continúa la discusión sobre depósitos mercantiles. Mr. De Labor de sostie adheriría gustoso á le adición del conde Dejcan que propone te manténga él ne el proyecto, procurando demosttár las ventsjas que su admisión proporcioderecho de herencia, y que la» juntas electorales nombren las Pwcs. na »l Estadoy que lejos dé' perjudicar á las provincias él engrandecimiento f 'El marques…</t>
  </si>
  <si>
    <t>Dejean</t>
  </si>
  <si>
    <t>…dente consulta la voluntad de los Pares, y estos cierran la dis Mr. Mounier sostiene el derecho hereditario reproduciendo las razones cusión. Después lee la propuesta hecha por el conde Dejean para sustituir al -que en su defensa se han alegado, y vola contra el proyecto; asi como Air. art. 29 de la Carta concebida en estos términos: «El Rey nombra ios Pares. de Raigecourt, que se apoya en los mismos fundamentos que el preopinante. Su dignidad se t…</t>
  </si>
  <si>
    <t>…dhsti- Varioa Pares piden que te delibere acto continuo; la Cámara ai lo acuer tuubmcate lo que lépedian, y en el acto extendió y entrcgó al oficial fran da , y despua «te oir al conde Dejean, que quiere pera la deliberaciones de re ca una proteste quejándole da la violación «le los derechos pontificios da que te gravedad se guarden los trámites ordinarios, y al conde Cornet que se opon* al gobierno francés se hacia reo. Quedó igualmente prisionao…</t>
  </si>
  <si>
    <t>Delero, J.</t>
  </si>
  <si>
    <t>J. Delero</t>
  </si>
  <si>
    <t>…n Pcrpi&amp;m 15. Idem idem. Permanece en el lazareto con su esposa Amanda res de alabanzas y vituperios! Una tremenda crisis le está amenazando mien su hijo Jules, su hija Amalia, su secretario J. Delero, su criado Severino, tras dura la representación: y aun suponiendo que el mérito sobresaliente de su cocinero T. Sofie y M. Sarda, criada. ■u obra arranque un aplauso general á pesar de los envidiosos, le espera Juego Idem. La Sra. Magnitot, suegra del cónsul…</t>
  </si>
  <si>
    <t>Delgorofcoff</t>
  </si>
  <si>
    <t>…ión tiene en el trono. empleado» civiles y militares han dirigido sus respectivas felicitaciones, al go No:.ahora menos que nunca faltará el gobierno á sus deberes. Desde bernador príncipe Delgorofcoff. Por Ja nacha hubo iluminación general; (fia- luego es falso que hay en él debilidad ó diída.iVivanooa lríflquilos; pues él no ceta de Prucia¿í -. ■ ■' ha esperado sino que la imprenta "te explicase para'formar so opinión sobre el aesTMA. último acto de la Co…</t>
  </si>
  <si>
    <t>Delgrúi, Mariano</t>
  </si>
  <si>
    <t>Mariano Delgrúi</t>
  </si>
  <si>
    <t>…............................' Cádi*. ----- Nnnot tltmemttt itr puetiégit métic^yuirArgieu, escrltosén francrz por MM. Ro che y Sansón. Segunda edición, traducios *1 castellano por D. Mariano Delgrúi: cin co torneé en 4.0 La rapidez coa que re h» despachado la primera edlcloo, y loa con tinuos pedidos que de ella se hacen, especialmente por muchos medios ilustrador, boua as 00 ■ ncio_CitÍMn*a dt kty i lattrte dt la tarde. hao cstlmulado al traductor á emp…</t>
  </si>
  <si>
    <t>Delort</t>
  </si>
  <si>
    <t>…mos dicho y lo repetimos: nadie, á ex De Grenoble con fecha del 22 dicen : «Conforme á la orden del dia cepción del Rey Guillermo,sabe oficialmente una palabra sobre la misión del general Delort ha entrado en esta ciudad hoy mismo el regimiento 35.° del conde Orloff, el cual nada ha comunicado á la Conferencia ni á los gabi de linca con varios cañones y mecha encendida-, y toda la guarnición se halla netes extrangeros, de donde se deduce que su comis…</t>
  </si>
  <si>
    <t>Delpech</t>
  </si>
  <si>
    <t>427</t>
  </si>
  <si>
    <t>…cálculos, y que to cordones sanitarios; al mismo tiempo que un profesor célebre de Monlpclter., davía se extendiese esta terrible calamidad 6t&gt; ú 80 leguas mas allá de la Cor— él doctor Delpech, recorría nuestros departamentos meridionales predicando el reze, ni que invadiese en efecto lodo el mediodía de la Francia, pues 80 le contagio y anunciando los preservativos que era necesario oponerle; cuando, en guas son para e! cólera mar poca cosa: pero…</t>
  </si>
  <si>
    <t>Dem-</t>
  </si>
  <si>
    <t>…ción personal, habrían seguido la suer ta prueba de afecto, y contestó enternecido; «Conservaré con el nuyqr agr*-^.. te de sus compañeros fugitivos, que no lo han hecho; y que el general Dem- ció esta exposición; permanecerá grabada en mi corázon.” Conviene notar qu*-'. birtski no tiene derecho para creer que solo en su coraron han podido hallar MM. Small y Budenoch fueron elegidos para esta comisión porque..muchas acogida el amor de la patria y e…</t>
  </si>
  <si>
    <t>Demarqay</t>
  </si>
  <si>
    <t>…ds El mariscal CUuzel yel general Strolé sostienen el parecer de Mr. Bu que este pide que se divida en dos partes, y la Cámara la desecha. Varios di geaud: MM. Passy, Deludre y el general Demarqay votan por la rebaja, aña putados dicen que se ha debido dividir la propuesta', y el Presidente contesta que diendo este que si ha de haber economía en el presupuesto de Guerra, es pre ya está votado. Replican MM. Marschal y'Levaillant que ha sido una sorpre c…</t>
  </si>
  <si>
    <t>…ódicos que no están al cor ver que en este ramo se podría economizar un millón; apoya este parecer el riente de muchas variaciones ocurridas en la parte personal de las legaciones general Demarqay, pidiendo formalmente la rebaja de dicha suma; pero el ge británicas en Italia, han anunciado que Mr. Taylor había llegado á Roma en neral Lamarque cree que modificando algo la organización del cuerpo costaría calidad de comisionado por el gobierno ingles; ma…</t>
  </si>
  <si>
    <t>…futuros dea- te te daria noticia de las demas provincias cuyo* documento* se fuesen despa tinos.” chando, i fin de que los interesado! pudiesen disfrutar, si les conviniese, de El general Demarqay explica y funda la proposición que ha hecho acerca la ventaja de recoger en Madrid sus nuevos capitales antes de verifican* la re del modo con que la Cámara ha de examinar las cuentas y presupuestos de loe mesa de estos á las respectivas comisiones: ministeri…</t>
  </si>
  <si>
    <t>DemidoiF</t>
  </si>
  <si>
    <t>…Deprizadowitch: toda la artillería por el mayor general Waxmuth; uno, y ademas tuvieron 2 heridos; también perecieron 2 soldados, y fueron y las escuelas militares por el ayudante general DemidoiF. heridos otros S. Los chouanes estaban mandados por el general Larochejaquelin A inédita dia se presentó en el sitio destinado para la revista S. M. el Em en persona , y con ¿1 se hallaban MM. de Camboury y Duchilloux, el C114I sa perador , acompañado de un n…</t>
  </si>
  <si>
    <t>Denhoff</t>
  </si>
  <si>
    <t>…da...... Bajo», antiguo BrétíflaÁ.................... aliado de'la Gran y fiel 1 También se decía en U misma lonja qué jHabiá'Mejjsdó un coríéB'de Ha lidadeS', supone ya en que el conde Denhoff arisa que ha.tiébi&lt;Jo,Una'CúnferencléJcófV*l Rey '«MeélaprovechándOiO-'clé-la vehtsja que ____ _____ ' de Holanda. Es:i noticia’^recé" prematura/'pites1'haHÍ él 19-np'debñHlegár - de-ÁHibétis, bombárdíate y'quérñase está éiudid ; se veria'-'ptécitádiP dés^uéa…</t>
  </si>
  <si>
    <t>Deplace, Grrlos</t>
  </si>
  <si>
    <t>Grrlos Deplace</t>
  </si>
  <si>
    <t>…e hayan disi to del Campo; D. Faustino Goya; D. Genaro de Echeverría y Fuertes: Don pado las ilusiones de esta constitución inglesa tan alabada por Montcsquieu, asi Tomas Pilling; D. Grrlos Deplace, con D. Antonio y Javier Jaricot; Don como la convención había disipado las ilusiones del contrato social. Lo único Juan Homer, gentilhombre: D. Luis Isidoro Guillet; D. Josef Luis Casaque queda es una idea vaga de un gobierno republicano y despótico, que par…</t>
  </si>
  <si>
    <t>Deprizadowitch</t>
  </si>
  <si>
    <t>…chouanes; y habiéndose infantería de esta la mandaba el ayudante general OuschakofT: la caballería por trabado el combate con mucho vigor, perdieron 40 hombres, y los bomberos el general Deprizadowitch: toda la artillería por el mayor general Waxmuth; uno, y ademas tuvieron 2 heridos; también perecieron 2 soldados, y fueron y las escuelas militares por el ayudante general DemidoiF. heridos otros S. Los chouanes estaban mandados por el general Larochejaqueli…</t>
  </si>
  <si>
    <t>Derby</t>
  </si>
  <si>
    <t>…sino apretar las manos á este desconocido y derramar Cámara; lord Stromoqd; sir James Scarlett &amp;c. Seo. S. M. ha creado cuatro algunas lágrimas. nuevos Pares, que son el. hijo del conde Derby; el hijo mayor del conde Todo el mundo se ha hecho inscribir para el alistamiento en .masa, y Stamford (que será lord Grey);.el marques deTavistock, hijo mayor del du goo9 fusiles se hallan ya en el almacén para distribuirse. Por lo demás, to que de Bédford,…</t>
  </si>
  <si>
    <t>Dermoncóurt</t>
  </si>
  <si>
    <t>293</t>
  </si>
  <si>
    <t>…autoridad; y es una fortuna que aun 'téngame» 'patrio noche del 2J al 2i, daontwMb i todo* lo*patriotas y guardias nacionales, tas &amp; todas,graduaciones y en todos los destinos. El general Dermoncóurt , que armando de grado ó por fuerza ¿ toda la gente del campo, dando í uno hace.poca,tiempo sé halla entre nosotros, desplega en las actuales circunstan $ frápcoa par* IP di», apoderándose de toda* la* arcas públicas, y esparciendo cia*'un ido y una actividad…</t>
  </si>
  <si>
    <t>Dermoncourtque</t>
  </si>
  <si>
    <t>…revisión no tenga todlla libertad necesaria i causa bierno francés, conocerán dentro de pocos meses que el efccto.de estas dispo de los gritos y clamores de algunos exaltados. El general Dermoncourtque siciones ha sido paralizar............................................. .................................... acaba Se llegar en diligencia desde Savenay, deberá presidir el consejo. (G. dt F.) ___Hace dias que corren voces acerca de que la duquesa de Berry es…</t>
  </si>
  <si>
    <t>Dermpncourt</t>
  </si>
  <si>
    <t>…e bitada, y llevándose muchos heridos: los muerte. (Gaceta Je los Hospitales.) guardia nacional» solo han'ténidó 5 muertos y 10 heridos. «Dicen que de un momento á otro llegará el general Dermpncourt qtw Plata Je París—Estado Je sitio. se halla por «tos alrededor»; y añaden que los chouan» pasaban de 19 hom El teniente general, Par de Francia, y comandante de la primera división bres , caí todos sin arma , púa se habían reunido soto para organizarse.” mil…</t>
  </si>
  <si>
    <t>Desde</t>
  </si>
  <si>
    <t>…n acto continuo, y oídas las refle tancias la mala dirección de las primeras medidas tomadas por el gobierno. xiones que el general Lamarque hace en defensa del artículo 22 , y el mariscal Desde luego parece que algunos dias antes de haberse declarado la epide Soult en contra de él, se aprueba por 210 votos contra 33 el proyecto con mia bastantes signos precursores de ella debieron advertírselo á las autorida forme lo ha presentado el ministro; y se…</t>
  </si>
  <si>
    <t>Desde, Maison’cOntíencu</t>
  </si>
  <si>
    <t>Maison’cOntíencu Desde</t>
  </si>
  <si>
    <t>…segurar b ejecución et muy pSrtícular eLobservar que el gobierno de Julio se- felicite de la apro de estas mismas promesas. ' ; _ bación del príncipe-de Mettemiíh. Lo* pliegos-del mariscal Maison’cOntíencu Desde luego podemos afirmar que en la* reuniones diplomáticas.en doodé la relación dé la conversación'que este ha tenido con el príncipe ; en la cual se ha tratado de las medida»'coercitivas propuestas por el príncipe de Talle y-; este último parece le ha manifesta…</t>
  </si>
  <si>
    <t>Deseya, Abdon</t>
  </si>
  <si>
    <t>Abdon Deseya</t>
  </si>
  <si>
    <t>…cuando gobernador de Figueras; D. Antonio Lasauca, comandante de ingenieros de la se v.e alguno que no lo hace,es mirado como un monstruoso réprobo,cn quien misma; D. Juan Azemar; D. Abdon Deseya; D. Juan Badena. halla un nuevo incentivo la creencia general de los fieles. Dia 19 entraron Luisa Guidrauux; D. Juan Bautista Caballero; Doña Venga cuando Dios quiera el cólera-morbo. Tomadas por el gobierno las Braulia, su esposa; Margarita’, negra; D. Juan…</t>
  </si>
  <si>
    <t>Deslombres</t>
  </si>
  <si>
    <t>…mer teniente de la 17 asdeiiihg ’,j .ayudante de su padre ,'del danos, para contener á lot folletistas', para que la libertad .dt imprenta teniente general barón, dé Rehceque, dél general Deslombres, y de un nume furijicada de los vicios, que la deshonran.*parezcp mas libre y mas pura, roso csudo mayor de todas armas. Al presentarse S. M. resonaron espontá protegida por leyes que no podrá violar, por el gobierno, contra quien atenta neamente entre la tro…</t>
  </si>
  <si>
    <t>Dibhets</t>
  </si>
  <si>
    <t>…n la cual se diatmósfera meteoros que aumentaban el horror de tan aciaga noche. Entre tres y cuatro de la mañana aplacó el viento, jr habiéndose mostrado el sol sobre un ce que el general Dibhets se está fortificando con una actividad nunca vísta , y que alguno, centenares de hombres estaban trabajando en las obras exteriores, horizonte caliginoso, al favor de su escasa luz ofrecía la bahía sus buques en las cuales iban á ser guarnecidas con cañones:…</t>
  </si>
  <si>
    <t>Dicbitsch</t>
  </si>
  <si>
    <t>…en co tiempo anta que a verificase la insurrección de la Polonia pasó también á por excepción la facultad de visitarle. Si reconociere qué los pápela del. bu dicha capital el feld-mariscal Dicbitsch, encargada de una comisión particu que atan en regla,'y que su vtage alegal, pondrá en él cuaderno de bitácolar, enla época precisamente en que los ejércitos del Norte se reunían sobre to ra un certificado dé que la visita se ha hecho en virtud de las dichas…</t>
  </si>
  <si>
    <t>Die</t>
  </si>
  <si>
    <t>…r término de 30 días * Dolía Ca En éí alio de 1779 pasó al bloqueo y sitio de la plaza de Gibraltar, en el simira Esteban, D. Diego Palacio, D. Manuel Martínez, D. Ramón de Llano, D. Die go de Parada, D. Manuel Fernandez Caballero, vecino que fue en ili] de la villa de que permaneció hasta la paz de 1783; y destinado en el de 1791 con su bata Almagro, d quienes en su acción y derecho hayan sucedido, tenedores y endosantes llón! á Ja defensa d…</t>
  </si>
  <si>
    <t>Dieffembach</t>
  </si>
  <si>
    <t>…‘las colonias son relativas á El cirujano Dupuitren ha dado una noticia muy favorable sobre la obra la guerra: estaño Íes alarma, y aun están persuadidos-que no tendrá efecto. del Sr. Dieffembach, de Berlín, que tiene por objeto la restitución de las par tes orgánicas desunidas por accidente. Extiéndese aquel sobre el arte de operar 1 -Bi 23ieM»y° de.este afio pereció i manos de loa árabes un destaca- esta especie de injertos animales; indica que no e…</t>
  </si>
  <si>
    <t>Diego</t>
  </si>
  <si>
    <t>…nta en 23 de Octubre de 1826 una iltimo i* ice Mohiconat y Ja Praitro, dos romances blstdricos que nos presentan la comisión , compuesta de los Sres. D, Roque María de Echavarri , D. Diego historia de un tolo hombre considerado en diversas épocas de tu vida, han mereci Arrióla, D. Manuel Díaz de Acevedo, D. Pedro del Barrio, D. Juan da do el aprecio de cuantos los han leído, particularmente el primero que solo te pue Mendívil, D. Francisco Anto…</t>
  </si>
  <si>
    <t>17/11/1832</t>
  </si>
  <si>
    <t>Gaceta de Madrid n.º 141</t>
  </si>
  <si>
    <t>…Real armada y por la escríbanla de- Lopespersonas: tal ha sido el increíble entusiasmo de dicha ciudad al gozar de la se cita i todos los acreedores á la testamentaría del Excmo. Sr. D. Diego de la Vega. presencia de su Soberano. Todos los dias se presentan de 7 á 83 personas de Infanzón, intendente que fue de dicha Real armada del apostadero del, Ferrol, para , lante del palacio para saludar á gritos y con mil vivas á su augusto Rey y que en el t…</t>
  </si>
  <si>
    <t>Diego, Isidro de</t>
  </si>
  <si>
    <t>Isidro de Diego</t>
  </si>
  <si>
    <t>…vicio* ó abuso* de algu Para el gobierno militar y político de la plaza de Alicante al mariscal de nos individuos son una consecuencia de la debilidad humana, común á todas campo D. Isidro de Diego. _ ■ las clases, siendo suficiente para su remedio, y evitar el abuso en, tan aprecia- Para ministr o de la clase de generales en el Consejo supremo de la Guer ble como necesario ejercicio, la puntual observancia de las leyes concernien ra, vacante por fallec…</t>
  </si>
  <si>
    <t>Diez, Fermín</t>
  </si>
  <si>
    <t>Fermín Diez</t>
  </si>
  <si>
    <t>…e tira nardino Peralta: para Ja- de Álcafiicés á D. Simón Perez Lópeií'pára la de dores í su frente en el pinar, y el regimiento de milicias de Oiivcira dr A/eAguilar. de Campoo á D. Fermín Diez: para la de Benavidcs de, Orbigo á meis, formando la reserva de los de Braganza y Troncozo; á la derecha del D. -Vicente Perez Sánchez: para la de1 Almendralejo á D. Bonifacio Jrrísafri: caminó sostenia esta primera línea toda la caballería disponible de I-'u…</t>
  </si>
  <si>
    <t>Dimas</t>
  </si>
  <si>
    <t>…—Dttcripcla* y ata dt lat aparataa famgatarin dt Mr. Orllam'Mtwtda -amtrmM •»Hallándome resuelto á emplear todos los medios para salvar la monarquía adiara-marta, .preparados por D. Dimas:M|iRoa, profesor de farmacla en «su cnvSml y el honor nacional, de la agresión mas inicua que se ha intentado contra Por Se veode A 9 cuartos en la librería de ,1a viuda de. Crut, y se advierte que puede .la tugal; ordeno que para el sobredicho fin, y en conf…</t>
  </si>
  <si>
    <t>Dio</t>
  </si>
  <si>
    <t>…hallar, de venta , entre los primeros ocho días siguientes al de haberse sabido allí, se han presen otras obras de marina , la JMemoria sobre la latitud y longitud en lo mar, por D. Dio tado tanto en Villanova como en el cuartel general del vizconde de Pezo nisio Alcalá Galiaoo; el Discurso sobre los progresos y estado actual ¿e la hidrografía en España, por el Exento. Sr. D. Luis María de Salazar; la Relación del viage hecho al de Regoa, ma…</t>
  </si>
  <si>
    <t>Dio, Francisco</t>
  </si>
  <si>
    <t>Francisco Dio</t>
  </si>
  <si>
    <t>…riano Ricafort, teniente general'de lee Reales ejér que tremolaba, me dejé subir con regular velocidad, y Untado el paracaídas' citos .nombrado por S. M. para reemplazar al Excmo. Sr. D. Francisco Dio ofrecido, di alivio al globo que asCCudió mat rápido sobre el casco de la ciu nisio Vires en el triando superior de esta isla. Con cate motivo se ban publi dad , que véia coronada de gentes én-todas. ~ws torre» y.azoteas, lo cual me-fue cado la orden dé la pl…</t>
  </si>
  <si>
    <t>Dionis</t>
  </si>
  <si>
    <t>…ino y la costum vasallo é hijo del Soberánó.ae. este reino: causa por Taque lo* Infantes D. Juan bre establecida, nunca- pudiera, variar ni alterar las leyes fundamentales de la y D. Dionis, herederos del Rey D. Pedro r; fueron.declarados por la» cortes monarquía, ni los usps y libertades de los portugueses sin consentimiento de celebradas en Coimbra ^l-iñó de 1385 inhábiles para suceder en e! trono, en las Cortes reunidas en los tres Estados. r…</t>
  </si>
  <si>
    <t>Dioniv</t>
  </si>
  <si>
    <t>…en la de Mallen y Berard; en Valladolid en la de Rodríguez; en Zaragata en la de Polo; en Vitoria en casa de En 27 de Junio celebró exámenes de la esquela de comercio el Real con D. Dioniv •&gt; Serrano, dél comercio, y en las administraciones de correos de sulado de ésta corte, y tuvo la satisfacción de que se presentasen i ellos mu Rsdajoa, Barcelona, Burgos y Córdoba. El precio de la suscripción para Ma- chos y muy distinguidos alumnos que mání…</t>
  </si>
  <si>
    <t>Dios, Juan</t>
  </si>
  <si>
    <t>Juan Dios</t>
  </si>
  <si>
    <t>…Santos Ladrón; y gobernador de la plaza de Ciudad-Rodrigo al mariscal vantado por espacio de mas de tres horas. de campo D. Josef Miranda y Cabezón , en relevo del de igual clase D. Juan Dios guarde á V. E. muchos anos. S. Ildefonso 14 de Octubre de 1832, á Romagosa. las nueve de la noche. = Pedro Castelló. = Manuel Damian Perez.zz Sebastian Aso Travieso.=Juan Castelló y Roca.=Juan Luque. = Ramon Llord.=Rai- PARTE NO OFICIAL. mundo Durán.=Excmo. S…</t>
  </si>
  <si>
    <t>Diptde</t>
  </si>
  <si>
    <t>…s y ofi tros hijos la mas deleitable y pura alegría, con que unidos todos ante el ex ciales de dicho batallón, que le consta «tan animada* de iguále»'sentimientos. celso solio del Señor Diptde los ejércitos, rindieron los mas suaves inciensos Dígnese V. M. recibir ia mas reverente felicitación por el restablecimiento de con el himno de alabanza en debida acción de gracias por la eficaz é impon la salud de viwstro augusto y caro Esposo, mi amado Sob…</t>
  </si>
  <si>
    <t>Dnnáe, Pedio Alcántara Diazdb</t>
  </si>
  <si>
    <t>Pedio Alcántara Diazdb Dnnáe</t>
  </si>
  <si>
    <t>…cámara del Rsr nuestro Se Adr con ejercicio, comándente general de la gparTambién hemos recibido el Granadino de Bogotá y otros periódico*, día Real de infantería, presídanle; de D. Pedio Alcántara Diazdb Dnnáe* Por ahora copiamos á continuación una ley que suspende la comiston del ro, intendente sk dicho Principadoj caballero' de taAeal ^distinguida orden crédito público, que es consecuencia de la disolución de loque se llamaba re— - espaAoh Sk Cirio* iri;&lt;kldúqued…</t>
  </si>
  <si>
    <t>Dnutcl</t>
  </si>
  <si>
    <t>…igadier Canavarro, que tenia orden mía pan aprovechar cualquier dónde los rebeldes son siempré superiores ;pot la mucha fuerza dé los cazado movimiento oportuno, mandó al teniente coronel Dnutcl cargase con el regi res,'quedando nosotró».imposibilitados de hacer uso de nuestra caballería, y miento de Braganza sobre los doa bocas de fuego que los rebelde* tenían frente que la experiencia manifestaría los resultados, si los rebeldes atraídos á la po á…</t>
  </si>
  <si>
    <t>Doblado, Fernando</t>
  </si>
  <si>
    <t>Fernando Doblado</t>
  </si>
  <si>
    <t>…—por providencia del Sr. Cutanda, alcalde de corte, te cita A todos los acreedores 7,227................ 400............................. Idem. A los bienes de la testamentarla de D. Fernando Doblado, vecino y agente de nego 8,481................ 400..................................... Granailt. diascios quecomparexcanfue de estaporcorte,si 6 porparaprocuradorque deotroen eldeljuagadoprecisodey dichoperentorioSr. y términopor la escride 30 .....1,595....…</t>
  </si>
  <si>
    <t>Dodde</t>
  </si>
  <si>
    <t>…on á la falta de mafia con que el magistrado procura desvanecerlas. Y de aquí na comisión. cen las singulares y á cual mas alarmantes conjeturas que hemos oido for A propuesta del conde Dodde se aprueban los dos párrafos siguientes: mar acerca de estos caballos de frisa. La que mas se ha divulgado es que el de «Ningún oficial que se haya retirado podrá volver á tener entrada en el ejér pósito de aquellos útiles de guerra tiene, relación con un pla…</t>
  </si>
  <si>
    <t>Dolfus, Henrique</t>
  </si>
  <si>
    <t>Henrique Dolfus</t>
  </si>
  <si>
    <t>…hijos, Idem 17. y de D. Francisco García é hijos,del comercio de esta corle, procedentes del ’ Hace tres días que S. A. R. recibió una diputación de los artesanos y tra permiso de D. Henrique Dolfus, ya por haberlas emgenado ¿ este en 1.® de bajadora de esta ciudad, que se le presentaron para darle gracias por la pro Octubre de 1830, y á aquel en 14 de Octubre y. 7 de Noviembre de 1831, tección que les concedía, ofreciéndole levantar un cuerpo de volunta…</t>
  </si>
  <si>
    <t>DolgorakofF</t>
  </si>
  <si>
    <t>…e ce pector, general; ■ lebró en esta ciudad con mucha solemnidad. Por k mañana el gobernador mi - 5.* . Que Jqr.procedentes A dichos nombramientos interinos y tachados de' litar, príncipe DolgorakofF, recibió las felicitaciones de todos los empleado* mala conducta continúen excluidos enteramente Al servicio, y sin opcion í públicos. En seguida se cantó un Te Deum en la iglesia del Espíritu Santo, »er jamas colocados. al cual asistieron los empleados: en s…</t>
  </si>
  <si>
    <t>Dolores</t>
  </si>
  <si>
    <t>…o. lón, cadete del; Real cuerpo de artillería: Doña Dolores Caro y sus tres hi —Por providencia del asesor general de la guardia Real se cita i todos los herede jos Doña Catalina, Doña Dolores y D. Josef Agustin Milau; Juan Caballo ros del difunto D. Diego Rute, vecino que fue de U ciudad de Málaga , á fin de qué con su muger:y tres hijos, Josef Antodini, LeonardoPedrarii,Guillermo'An* eo el término de .30 dias comparescan por si d por medio de procurador á deducir, ame di…</t>
  </si>
  <si>
    <t>…v los aspirante^ dicho anode 1831.: ... * dirigirán 1m. tyflsqlatiq al^ayuetamjeptq^dy .la,,rcfetiiú.yjUahyta el día il'dé • Doña Manuela Márquez , natural da S. Felipe de Jitívá; Doña Dolores ^cu-Losque se fifiík den dervcbo á lo* Mean*'que mi quedado por falledmieaio da Colas y Querol , de Vajcnójá;1 Doña María de la Concepción y Doña Maní IL FarnaodoILaflioé.da.Téied*, vecino y-dei nmercío.que hie de Cádiz, pceacatarae SUS nota* á los,»lbf»*eay…</t>
  </si>
  <si>
    <t>Domarquv</t>
  </si>
  <si>
    <t>…cada uno 72 u francos, siendo asi que el gasto medio de un soldado de caballe capital, anuncian que se había señalado pera el lunes 26 de Marzo la salida ría es de 800 francos. El general Domarquv retira la proposición, y la Cáma del conde Orloff, pero no indicaban adónde iria este enviado. Unicamente se ra aprueba el capítulo, asi como el siguiente, por el cual se asignan y destinan sabia que se le esperaba 4 bordo del Surmam en la rada de Helvoetslui…</t>
  </si>
  <si>
    <t>Dominga</t>
  </si>
  <si>
    <t>…ner y desarmar la divina Jut**' ñUdndrA Prabctoqo Ortega de laTondta, pnr valoé de aefiaam eaisteiate au poder til 11 Jsmf rían . y una certificaclqó.d»Crédito redamadalambtea por D. Dominga líela (edmodice el profeta Itaíbjvvéwivió en'jutiu’dé'iáde Mayoúltimoque Bmdugdeíumiaaa ,1 que por lé mhnu razon siendo proplédade* respectivas. conpor .espacio&lt;de 9 dhr, ¿ontadoa dtidael i3 del mñmo mé»,.be hermanOs dedi—" rbleroa**que febles entréguedségeúa…</t>
  </si>
  <si>
    <t>Domingo</t>
  </si>
  <si>
    <t>…Madrid, ha cabido en tuerte con el primer.extracto de la de este, El Sr. D. Pedro, ni observó aquella formalidad establecida por una ley «le diz á Doña Rafaela del Pino, hija de. D. Domingo, sargento primero dal re cortes, ni menos se ofreció i cumplirla corno hizo, un Soberano extrangero . gimiento infantería de Baza, muerto en acción da guerra. con 609 hombres prontos á invadir el reino. 2.a Prometió Felipe n: «Que uempre que se hubiesen de ha…</t>
  </si>
  <si>
    <t>…la Cintel!», á D. Josef d: Salas; y para una canongía. Algodones y lanas. Importación: 288.708,453 libras. Exportación: de la santa primada de Toledo, vacaste por fallecimiento de D. Domingo 4» ■ 22.308,555 libras. , Perca, á D. Francisco García Puente. Tejidos i hilos de., algodón. Valor de los tejidos 33.903,108 libras ester-, linas; los 14.456,525 libras esterlinas son do tejidos de algodón cstampadocr Nata, En la nota de la, aicaidiac mayores…</t>
  </si>
  <si>
    <t>…8 en Madrid, ha cabido en suerte con el primer extracto de la de esto ta Europa una literatura antiquísima, ignorada, vasta y fecunda, que abraza dia á Doña Isabel Gávira; bij» de D. Domingo, subteniente agregado al 2.a todos loa géneros de que puede tratar el ingenio humano. En - loa-anata* lite batallón del regimiento infantería de la Union-, muerto en^ accion ó* guerra. • rario* del mundo no se conserva un hecho mas notable’: ya nó ton lo* pen…</t>
  </si>
  <si>
    <t>Domínguez, Faustino</t>
  </si>
  <si>
    <t>Faustino Domínguez</t>
  </si>
  <si>
    <t>5°^ gar del monumento; y el secretario D. Faustino Domínguez levo en alta voz el que escribiese una memoria instructiva de su método, á fin de que sirviese de acta siguiente: guia 4 sus sucesores en la dirección del establecimiento. Htzolo asi, y la me ff Deseando el Excmo. ayuntamiento de esta muy heroica villa perpet…</t>
  </si>
  <si>
    <t>Dominjpt</t>
  </si>
  <si>
    <t>…Josef López: para la de Motril i D. Loren do pueblo de S. Mamede, y dejar de reserva al 4-“ batallón de Almeida en el zo Ortega y Aguado ; y para el corregimiento de Medinaccli i D. Dominjpt centro de la linca que ocupaba mi brigada para poder asi auxiliar al punto Salinas, cesante de la de Sanlúcar de Barrameda. que mas conviniese. Viendo, pues, los rebeldes estas disposiciones, principiaron i retirarse por su derecha, y siendo perseguidos por l…</t>
  </si>
  <si>
    <t>Domirguaz-y, Casimiro</t>
  </si>
  <si>
    <t>Casimiro Domirguaz-y</t>
  </si>
  <si>
    <t>At¿' trepa m hallasen el mayor grado tfc'fMbtitímo, «speranriocoo ardor i im- Sefer conceder- privilegio exclmivó por $ años i D. Casimiro Domirguaz-y paciencia la'oráen de aUcar 4 los rebeldes. é D. Juan Antonio-«fe la Llana, vecino* de Sevilla, paré asegurar la propie En 18 del’ propia mes avisan de Pefiafiei: «Nuestras avanzadas estañé, dad de un proceder que han introducido del extranjero para elaborar…</t>
  </si>
  <si>
    <t>Don</t>
  </si>
  <si>
    <t>…miento del presbítero Don Gregorio Martin, beneficiada que fue de la Iglesia parroquial de la expresada villa, está pronta á defender á toda costa los imprescriptibla derecha* del Sr. Don para que dentro del termino de ao diz* acudan 4 deducir su derecho eu el indicado Miguel i. juzgado; prevenidos que de no verificarlo les parará perjuicio. - La de Lurinha ha celebrado el aniversario de nuestro augusto Monarca con ------En virtud de providenc…</t>
  </si>
  <si>
    <t>…o se «la, la relación, recibid* por ex Julio.Toas lis ptuórncm acuditn á Peris; y nunca m á ninguna hora se des- traordinario, de la ventaja que en ella ha obtenido ■ le causa dpi Sr. Don ocupabsn de pretendientes las antecámara*. Posteriormente ha continuado con' Miguel 1.” ■ ■ . ci mismo vigor, eOn la misma actividad la guerra é loa empleos..La revolu ción de Julio no pudo apagar ata ardiente sed de datinos; 7 de aquí resultó Indice ¿t les R…</t>
  </si>
  <si>
    <t>…reto de 6 del corriente mes, he venido procuró estorbar el paso ; mas fué arrollado con pérdida de 39 cañones y to cti nombrar para lá capitanía general de Extremadura al teniente general Don dos sus equipajes. El'bajá de Alepo pasó huyendo por Antab. Fráníiscéi-Dionisio"Vivfi, en! releyó, del de la misma clase D. Josef S. Juan, El dia 2 de Agosto se-pasó al partidode Ibrahim-Bajá,Eyoub-Bey,ls1ciirtá quien’encónsíderaclort á sus méritos y servicio…</t>
  </si>
  <si>
    <t>Doñaniayor, Juan Manuel</t>
  </si>
  <si>
    <t>Juan Manuel Doñaniayor</t>
  </si>
  <si>
    <t>…parece esta demasiado estudiada; de Comtantina á D. Francisco Javier Sánchez; para la de Dona Mencía a sobradamente laboriosa, como si no tuviese otro fin que el de producir stan D. Juan Manuel Doñaniayor; para la de Luqúe'a D. Josef Pascual Bayot; des efectos. Se descubre demasiado el predicador; el hombre de gravedad so para la de Cerrera del Rio Pisuerga á D. Juan Antonio Facón; para la de lemne en medio de un auditorio atento, dando peso á sus menores pala…</t>
  </si>
  <si>
    <t>Dotiegal</t>
  </si>
  <si>
    <t>610</t>
  </si>
  <si>
    <t>…Calypso,' &lt;jie crX,,uru fragata.de'dospirente*, sacó uno de sus costado* bían visto, se presentó también en el batyepidojlos ministras, hecho pedazoa-casi-T Mor de’agua-. El navio almirante Dotiegal no advirtió la ; ;E1 presidente Mr. &amp;Uj&gt;in anuncia que m'-á.¡principiar¡i¿ lectura del disocurrido y continuó su rumbo. Pero es fácil conocer cuánto le sorprendería 1 l curso de respuesta al que el Rey dirigió i la apertura de las Cámaras. Un sisir P. Malcolm…</t>
  </si>
  <si>
    <t>Dotipn</t>
  </si>
  <si>
    <t>…: Se acusa al gobierno porque ha dado .crucesá los soldados que han peleado en defensa de las leyes: ¡por qué se han dado á los que se ba En atención fi lo* mérito* y servicio* de D. Dotipn^Máríá Barrafcn, tieron en julio! Se dice que por acciones guadas contra el enemigo no se has Cd^regideNT de Madrid, se ha Krvido el Rsv nuestro Sefior, «mcederle pjaza dado tantas cruces como por la expedición dé León ;pues 'por die? batallas no ña ministro c…</t>
  </si>
  <si>
    <t>Dover</t>
  </si>
  <si>
    <t>…a*.') ditar 24 horas por lo menos antes de presentar las observaciones que nos ins Idem 30. pira el anuncio «fe semejante acontecimiento." (Cot.) Hace tiempo que se anunció que el lord Dover debía reemplazar á sir R. Nunca ha manifestado el general Belliard mayor actividad que en esto* Adair en la embajada de Lóndret en Bnnclas, y que Mr. Temple . hermano últimos dias. En efecto, según un parte telegráfico dirigido por Lila salió de del lord Ptlm…</t>
  </si>
  <si>
    <t>Drouet-d’Erlon</t>
  </si>
  <si>
    <t>…. Cuando se le conducía al suplicio manifestó con gritos y alarido» la __Con fech» 28 de Agosto escriben de Nantes á la Revolución lo que sigue: mas cruel desesperación. (Idí) •El.general Drouet-d’Erlon ha dispuesto que algunas columnas volantes ESPAÑA. formadas de los regimientos que están de guarnición en la 12.a división mili Madrid 12 de Seíitor.'en. tar, recorran la Vcndée. Los toldados llevarán consigo víveos para 15 días.” (Cotí) S. M. se ha servido n…</t>
  </si>
  <si>
    <t>Druilhet, Julián</t>
  </si>
  <si>
    <t>Julián Druilhet</t>
  </si>
  <si>
    <t>…l Danos de Mate; Joeef Quaranta, tu múne Magdalena y dos hijos-, racan política que arrebata pueblos enteros descuella como un alcaaar fuerte 4 Josef Lamban^ Juan Bautista’Roulle; D. Julián Druilhet, eclesiástico; Gui quien los vientos no coamuevsh ,-ni penetran, ni hacen ¡supresión alguna ex llermo de 'Castaing; Dóña joiefa ' Zata y tus hermanas Doña Víctor¡ina y terior; pero es mucho mas grande, es inefablemente grato el que dan los espa~. Doña Soledad…</t>
  </si>
  <si>
    <t>Dtimeny</t>
  </si>
  <si>
    <t>…r distinción, del duque de Bucelcngh, el marques de Lothian, el De-Berbis, «-diputado; conde Berenger, consejero de Estado; barón Berconde de Dalhousie, el conde de Rosebérg, y el lord Dtimeny. Lo primero thezene, teniente general; Berrín de Vaux, ex-diputado; Beston, presidente que declaró la junta, á propuesta del duque de Bucelengh, fue declarar que de la diputación provincial del departamento de Sena; Boycr, presidente riel «la asamblea estaba…</t>
  </si>
  <si>
    <t>Duarte</t>
  </si>
  <si>
    <t>…n í áquéllo^ que .habían promovido y sostenido ía revo •la creáciort de esta regencia, desecharon aquella, anularon ló dispuesto en el lución. - .. ■ testamento del difunto Rey el Señor D. Duarte, y decidieron que el gobier ’‘Era.con todo precisó,que te diese el.prjmer ¿rito para la salvación de los na del reino se entregase al Señor Infante D. Pedro , duque de Coimbra, co «fcréchós'soberíiios; para que la corona de mi augústo ,Padre y la monarquía qu…</t>
  </si>
  <si>
    <t>Dubois, J. A.</t>
  </si>
  <si>
    <t>J. A. Dubois</t>
  </si>
  <si>
    <t>…-----principalesVeos, costumbret,de las provincias.instituciones y ceremonias de los Bracmaner y demas naturales arroba: vino, i 14 rs. id. de la India oriental, por el presbítero D. J. A. Dubois , misionero que durante 30 La cosecha de aceituna ha sido regular; pero el aceite no de la mejor ca años lo ba sido en ia provincia de Maysur. Obra traducida en español por D. Celedo lidad por haberse agusanado el fruto. nio de Latreyta, con notas adicionales…</t>
  </si>
  <si>
    <t>Ducos, Culi Fria</t>
  </si>
  <si>
    <t>Culi Fria Ducos</t>
  </si>
  <si>
    <t>…en cuyo encargo sub dedicada á la luna nuestra Señora Doda Manta c«isriai&gt; m non son por su au sistió-hasta qué se le destinó de subinspector del nuevo 5.° departamento de tor el doctor D. Culi Fria Ducos ; caballero de le Real orden de Cirios ui, ex-vlca- rio general del ejército auxiliar trances &amp;c. un tomo cu S.® dt aurqullla. Véndese en Mallorca, desde donde se trasladó á Segovia. Fue encargado del restableci las librerías de Rodrigues y de Cuests. miento…</t>
  </si>
  <si>
    <t>Ducros</t>
  </si>
  <si>
    <t>513</t>
  </si>
  <si>
    <t>…editan el mayor zelo en hacer practicar las medidas de la Conferencia; y entre muchos hechos, citaremos la decision en que la Con higiene y de utilidad pública recomendadas por el Sr. Ducros, y demas mé federación germánica, tratando de. la prisión de Mr. Thorn, desaprueba las dicos. Hasta el dia 3 de este mes el número total de muertos del cólerarazones en que se funda el protocolo de la Conferencia respecto á esta misma morbo: no ascendía sino…</t>
  </si>
  <si>
    <t>Duinoulin</t>
  </si>
  <si>
    <t>…perjuicio grande de la Francia. (Cotidiana.) ..... .Escriben de Wmt-Capelfo: *Qi* lo* .holandeses estaban muy ocupado* ____ El gobierno betvá ha recibnlo' ya la contestación «tal general Duinoulin, én reparar el camino, d? lp. Eclusné auguras frootcm, que haceun afio habían comandante «le Luzemburgo, en ausencias del príncipe de Hesic-Homburgo, descompuesto ycevtado en.muchot peragra para impedir la inyasion dé los á la carta del coronel LeséaUle, gobe…</t>
  </si>
  <si>
    <t>…fgo h» «id» rechazado! hasta Walferdange ,. y que te tit acabando magistrado sis aquella ciudad, y su sucesor, que es, hombre de juicio y valor,"-1 "V 1* sublevación; añade que el general Duinoulin, que manda en LuSemburgo, ha permanecido en su puesto ostentando su serenidad durante lo* desoí denes cuc Juirecibido orden de expulsar de aquella plaza todo* loa que han tenido parte últimamente han ocurrido en ella: elogia la conducta de los magistrados -Jc…</t>
  </si>
  <si>
    <t>Dulac</t>
  </si>
  <si>
    <t>…nte de la 1er que se separasen, y la contestación que recibió fue un garrotaxoqu# que arestaba tramando algún golpe de mano: asi a que inmediatamente co le derribó el sombrero. El comandante Dulac, que se hallaba cerca de aquel mearé, ron á hacer poquita. parage, atraído por el alboroto, se aproximó al grupo turbulento, y trato dé1 Un periódico anuncia que el juez de instrucción había hecho un interro- . restablecer el orden; pero recibió también en la…</t>
  </si>
  <si>
    <t>Dulaillis</t>
  </si>
  <si>
    <t>…y, ex-diputado; Barón Durand de Mareuill, sobre una escala digna de su gran nombre, á fin de que los siglos venidero* enviado extraordinario y ministro plenipotenciario en Berlín; conde Dulaillis, pudiesen juzgar de la estimación que hadan de ¿1 sus contemporáneos.” teniente general; Duval (Mauricio) cx-prefecto; Félix Faure, ex-diputado La tercera resolución que adoptó fue él’nombrar una comisión piara que presidente del tribunal de Grenoble; duque d…</t>
  </si>
  <si>
    <t>Dumoulin</t>
  </si>
  <si>
    <t>…mo deade. que «alió de la plaza el príncipe de Heite haya habido que á su parecer, si asi se hiciese, se faltaría á la separación de pode/es que U tiempo meciente pora (OMaskar al general Dumoulin la* órdenes que se citan, Carta ha establecido. Tomando en consideración la crítica que se hace al go y que solo pueden emanar de muy alta Las cartas particulares aseguran por el bierno por las recompensas concedidas á lo* militares que se han hallado en cont…</t>
  </si>
  <si>
    <t>…ón de sus licenciosas En Luxcmburgo es gobernador el langrave Luis de Hesse-Homburgo, y y revolucionaria legiones por el continente hala que al fin sean otra vez lan comandante el general Dumoulin, hombre activo é inteligente. zadas de su suelo por ios esfuerzos reunido» de los pueblos ultrajados. En Maguncia manda el general barón Müffiing. «Si hay un caio en que el sistema dé la no intervención, tanta veces pro En Sarielouis manda el coronel Hüser. c…</t>
  </si>
  <si>
    <t>Dunes</t>
  </si>
  <si>
    <t>…deseos de los Pares mas moderados en ta. En efecto me habéis enviado un buque de guerra al mando del-capitan Jo tre los antirreformistas; pero habiendo prevalecido el dictámen del lord Dunes , el cual nos ha. tratado con mucha bondad; posteriormente habéis enviado rham y de otro individuo del gabinete, el conde Grey se Insirió inme otro que también nos ha tratado bien,.por lo cual estamos muy contentos con diatamente i Prighton, en donde la Reina…</t>
  </si>
  <si>
    <t>Dupuis</t>
  </si>
  <si>
    <t>…l-y en jas naciones Aprobada el acta de la última sesión, lee el marques de Pange el elogio producen el mismo efecto que los huracanes en el orden físico. El freno po— fúnebre del conde Dupuis, Par de Francia. deroso de la religión, que por tantos siglos ha comprimido'/ detenido á loe El conde Molien lee' el informe en que té comisión encargada de exami pbeblbs del Oriente, ha perdido con el tiempo gran parte de su fuerza, y nar el proyecto de ley…</t>
  </si>
  <si>
    <t>Duran</t>
  </si>
  <si>
    <t>…curso"varias'notas muy curiosas-'sobre la rnircHs histófici de iiudtro: idioma ; sobró las ideas cáballárescat'dcci &amp;K- Pu- 1 V, "ANUNCIOS. . - •. diéndósé decir que' el'laborioso-Sr. Duran harhcch¡0 un yerdade/Ó seévicio á su Cempemlia dr hletarla nniversal. i sea cn«&gt;« reíachia. it lar. principales mesas patril publicando la colécclbó dé Romancérdi ,'con! diS discurso» y notas ,-ceas: acurrjios desde la estada» del.mapda hasta.I» muerte .de Ma…</t>
  </si>
  <si>
    <t>Durán, Josef de Ca-imipdo</t>
  </si>
  <si>
    <t>Josef de Ca-imipdo Durán</t>
  </si>
  <si>
    <t>…ez.s Sebastian para su cumplimiento. — Está rubricado de la Real mano. Ato Tiavicsósjuan Castelló y Roca.sjuan Luque.=Ramon L)ord.=Rai- En S. Ildefonso á 6 de Octubre de 183a. = A D. Josef de Ca-imipdo Durán.=Excmo. Sr. Secretario de Estado, y del Despacho universal. íranga. A Xa ReiÚa nuestra Señora y las augustas Infantas, igualmente oueSS. A A.RR. Queriendo dar principio al uso de las augustas funciones que mi muy caro los, Sérmos. Síes. Infantes, se hallan en…</t>
  </si>
  <si>
    <t>Durand</t>
  </si>
  <si>
    <t>…de los tratados de la Conferencia de Londres del dia 15 por la tos de este gobierno. Asimismo serán excluido* los que posean algunos bie-, parte de la Rusia, Austria y Prusia, el Sr. Durand llena su artículo con in nes que les proporcionen una renta dupla á los insinuados socorros. Después vectivas contra nuestro Rey y contra la Conferencia, tratando precisamente que concluyan jos tres años se reserva sin embargo S. M, I. continuar dándo de prób…</t>
  </si>
  <si>
    <t>Durbaln</t>
  </si>
  <si>
    <t>520</t>
  </si>
  <si>
    <t>…- r : ; Rey estaba en la mesa cuando S. E. se presentó. Aseguran.queen S. Pcters- «Por lo demás, dice el Constitucional, ü la prueba e- dura , él resultado burgo nada- ha hablado lord Durbaln acerca-de-Polonia; ó si lo ha hecho, no puede ser incierto. Estimo* seguros de que administrando ¡intiCia 1* Cáma habrá sido muy por encima. ra, no te tratará mas de remiendos, y todo el ministerio vendrá á tierra. A l.i Se hxmandado á todo» Ios-maestra* de.p…</t>
  </si>
  <si>
    <t>Durbam</t>
  </si>
  <si>
    <t>…las cortes del 'riorté'cstérí realmente dé buena fe- en conversación'.? - • "• . -v las promesas quemo* hacen (suposición gratuita), no seria menos cierto que ti a_k_Se dicequc el;lord Durbam marchará inmediatamente á Copenhague;y la Inglaterra llegase á destacar una escuadra i. la» cestas de Holanda, seria el que alh citcúntrará unbarco ée vapor-deL gobierno j)ue le trasportará á Peúnico.acto de intervención armada que podrían coméntic. , .N ters…</t>
  </si>
  <si>
    <t>Durham</t>
  </si>
  <si>
    <t>…un,muerto. Hasta ahora la única persona notable que ha sido víctima de esta grandes estragos en Petersburgo, Berlin , Viena, Lóndres y Paris. Hasta aho enfermedad es la madre del lord Durham, suegra del lord Grey. ra todas las otras capitales no han sufrido este cruel azote, pues el cólera no Por el navio Briton, procedente de la Madera , se han recibido cartas con se ha manifestado en Stockolmo , Copenhague , Dresde, La-Hava, Bruselas, la fecha…</t>
  </si>
  <si>
    <t>292</t>
  </si>
  <si>
    <t>…uerpo diplomático. Tenemos poderosas razones para creer que dicho* ción en Alemania, el auxilio dado £ Polonia, p la pretemion que hop tiene artículos, si no están escritos por el lord Durham, á lo menos manifiestan su de hacer que Holanda suscribe por fuere* £ un tntado con Bélgica: tratado modo de pensar, porque sabemos perfectamente que son la repetición casi tex que no acomoda i Holanda. tual de las conversaciones que el noble lord tuvo con va…</t>
  </si>
  <si>
    <t>19/06/1832</t>
  </si>
  <si>
    <t>Gaceta de Madrid n.º 73</t>
  </si>
  <si>
    <t>…e reforma júrala Inglaterra,,cqmidon se cóctROnia del lord canciller , del formá: úitimamenté se ha' piscado por las calles dé'Con.t.intitropla con fraque marques de Cánsdown, del lord Durham ,conde Grey, lord Holland, y del Verde1:ét trfge que viste éñ el (fia es enteramente túropeo, excepto la barba, ■marques de VVeliesley. , que. todavía 'comérvá, aunque según se'observala recoru todos los años algu- Todas la» forma ¡dades y'tlfremonias que se…</t>
  </si>
  <si>
    <t>…|a¡s, etTanmuy alármadss por la extravagante elección que nuestro dejaría el Rey Guillermo de apoderarse de los buques pertenccienlé* ’á él que gobierno ha hecho en la persona del lord Durham para-enviado-especial á Ja se hallasen en sus puertos; y 2.° arruinar enteramente él comercio naciente córte de'Petersburgo,-siendo Su carácter 'absolutamente • opuesto á lo que e* de Amberei, porque no ptiede dudarse que ti los ingleses bloqueasen las boca*'…</t>
  </si>
  <si>
    <t>…o el gobierno francés, btmagan,en favor-:dc estos; En todo caso el gobierno ingles, representado por de los pasos qué ha dado, y de las notas que ha pacido con relación todo á l.t lord Durham, uc dejará de proceder con energía y de manifestar que simpa- aituacion de la Alemania: en estas circunstancias estamos autorizados para des (izá coii «1 desgraciado pueblo del Norte, (frtobe and Traveiler.) mentir de 1a manera tnas formal y positiva todo lo…</t>
  </si>
  <si>
    <t>395</t>
  </si>
  <si>
    <t>…renta* r nuestro gobierno no se descuida ciertamente en trabajar sobre el mismo ob 46.42444O 1‘hrzs esterlinas, es decir, 3.632.176 libras menos qu# el año de jeto. La misión del lord Durham á S. Petersburgo debe también influir muy 830. Lo* gastos en 831 han sido 47.125,297 libras, ó cerca de 8003 libras favorablemente en el mismo negocio. No se ignora que está encargado pos-di mai que el producto de las rentas. El lord concluye manifestando los…</t>
  </si>
  <si>
    <t>…tivos á la India, haciendo alguna# suposiciones prematuras. Al Sr. secretario de Estado y del despacho de la Guerra digo, con esta fecha El gobierno espera tranquilo la llegada de lord Durham, porque sab« lo qué sigue:He dido cuenta'al Ruy nuestro; Señor de una exposición de la muy bien que ti entre las dos naciones hubiese un rompimiento mercantil, dirección general de Rentas ( relativa á que no se emienda con los empleados quedarían gravemente c…</t>
  </si>
  <si>
    <t>450</t>
  </si>
  <si>
    <t>…o labrado y en rama de la il Francfort 2$ de Agosto. la de Cuba se admitirá en el de géneros de lícito comercio con separación da ellos. Toda 1secarla convienen en asegurar que el lord Durham se presenta en 3.a Xa elección del local te acordar! por el gobernador de, la plaza *n Petersburgo muy condescendiente, y sin manifestar de ningún modo- aquella concurrencia con ei intendente, gefe de la oficina de guias, y de uno ó maa arrogancia republicana…</t>
  </si>
  <si>
    <t>…nich, que viaja de incógnito bajo el -Nuestros lectores se acordarán que poco tiempo después de la llegada del nombre ieeon3íJeAndreqssi,\\cg()iyei á esta capital, y se apeó en la lord Durham á Petersburgo, anunciamos que se manifestaba cierta frialdad fonda dcTMivart. Sé dice que viene encargado de-un-negocio diplomático, en el gabinete ingles respecto del Palais-Royal. Los periódicos ministeriales y acompafúdo. da un caballero ahnran y de sil'Se…</t>
  </si>
  <si>
    <t>…ta, sequiados con muchas funciones;--mas en cuanto á política parece que el noble se redactan en el día solo por Rupp. Lord pp jia conseguido cosa de importancia. Ha acompañado al lord Durham ____Se dice que dentro de poco tomará disposiciones la Dicta germánica res-. en calidad dé secretario el joven Ellies, hijo del anterior secretario de la te pecio á varios periódicos, cuya tendencia aparece criminal. sorería, y sobrino de lord Grey; este jóve…</t>
  </si>
  <si>
    <t>…campo entre los insurgen ____ Escriben de Petersburgo con fecha 6 del corriente que la comisión del tes y los partidarios de la ciudad, de las cuales se cree habrán resultado algu lord Durham no ha tenido ningún resultado de importancia. Dicen que uno nas desgracias. Tres gendarmes de la ciudad fueron presos y conducidos í de los ministros de Nicolás habia dado á entender á personas d* su confianza, LicstaII, ¿ inmediatamente se reunió el consejo…</t>
  </si>
  <si>
    <t>…rafo 7 de la rcsoluciOn.del i ■’"yr' r". Berlín 24 deSetietkbrr.' 2 0. de Setiembre dq 1819, ser admitidos durante 5 años para redactar ningún ‘ - Ayir-llegaron :4 este capítsl el lord Durham, guarda-sellos privado y periódico’ semejante que se publique en cualquier .Estado de la Confedéraciou. ,eashsjadvt:extraordinario de 1* corte'de Inglaterra cerca de la deRysia,, y el 2.® Sé invitará á todos los gobiernos de la’.Cóñféderacion paré quq j^ibíi.…</t>
  </si>
  <si>
    <t>…*9 , Lamed.ó 44^'v audiencias, el lord y su esposa, las señoritas Lambton y los agregados á la 5rrigoi...............—................ embajada comieron en el palacio imperial. El lord Durham pensaba salir de Cebada.................................................. *&gt; 4® M 60 Id. 33 id. S.'Petersburgo el dia 11" en él barco de vapor imperial hora, que'S. M, I. Cera.............. e................................... 8 » 12 n 100 kilógramoj. H Ki hc…</t>
  </si>
  <si>
    <t>…s de lngtaterra. 'i chísiino. (Mensag. de las Cdm.) - . i ."dé Octubre. . 739 «sos nuív.ós; ,';a34 muertos.; ,^4 i’t‘ restablecido*. ' Hnr- -6 lus cuatro y media de la tarde salió lord Durham para Calais, y de $99* •••*•«•*«;• 150........ ns lili pisará al momento á Lóndres. ( id.) ■____ El Diario délos Detestes contesta á los ataqu« del Constitucional contra 3.. *-■•* *«v.; s, 392........... • IJís s*»^» 18a .,43 a................ 1• • • s ■ • *…</t>
  </si>
  <si>
    <t>…n unirse 6 batallones de landwchr (mi Su señoría, cuyo viage ha dado margen casi £ tantas conjeturas como el de licias) cu/o estado mayor reside en los diversos distritos de regen lord Durham, nohabia venido, como Jo insinuaban los periódicos ministeriales, cia , y que pueden en 3 dias ponerse en movimiento. Cada batallón para ponerse de acuerdo con el gabinete del Palaie-Royal, acerca de la eje equivale por su fuerza numérica £ un regimiento ordi…</t>
  </si>
  <si>
    <t>Durhan</t>
  </si>
  <si>
    <t>…artículo Por loe periódicos ingleses hemos recibido la primer noticia de la comi 16 dé la misma instrucción,,en tanto están.comprendidos en el impuesto, en sión que se ha dado al lord Durhan cerca de nuestro gabinete. Esta noticia cuanto se ajustan á la definición del 15; y por .lo mismo los repartimientos ha causado alguna sensación, particularmente entre los comerciantes,que siem vecinales para cubrir el déficit dé propios, y la quinta parte de…</t>
  </si>
  <si>
    <t>Durhana</t>
  </si>
  <si>
    <t>…saldrá para (a corté ^ g, Pctenhurgo un Enviado extraordinario^, supuesto qué considerando que para esta comisión se ha elegido ----- . • iSSUU.. , - *1 guarda del sello privad* (lord Durhana), dáodole por. secrctat.ip.:á .Mr. Viena 17 de Junio. Ducscombe, y agregando varios amigos del noble conde, no puede menos . ; Acaba de llegar el correo de Constantinopla. La correspondencia .alcanza de creer que la comisión será de la mayor importancia. Mani…</t>
  </si>
  <si>
    <t>Durhans</t>
  </si>
  <si>
    <t>—Se han ¿aclarado mucho* cato* de .cólera en la ciudad' de Amberés, Eñ bía necesidad de aumentar lat dificultades dé la 'misión del lord Durhans,~ya Bruselas no te manifestó ninguno en lo* di» 9 y 10 de este me»: pero el tan árdua por sb naturaleza. (Cet.) ■ 11 hubo ya 2 nuevo* cato» y 2 muerto*. El 12 cuatro casos y un muerto. Se __Escriben de Provins con fecha I.° de Julio que dos dias antes se cond…</t>
  </si>
  <si>
    <t>Durhsm</t>
  </si>
  <si>
    <t>…ión armada que podrían coméntic. , .N tersbureo. &gt; Pero la experiencia nos ha ensefiado qué' no debe esperarse que (entejante • :EI zitoz asegura que té noticia'dé la: misioti del lord Durhsm ha causado demostración baste para ablandar la cabeza ib hierro de Guillermo;.y si sé una-gran sensación entre ló* negociantes dé 1 i cité interesados en el comercio empeña en resistir á la Inglaterra, como lo hizo en Noviembre último, so de la Rusia , yslitn…</t>
  </si>
  <si>
    <t>Durio, Agustin</t>
  </si>
  <si>
    <t>Agustin Durio</t>
  </si>
  <si>
    <t>…dedeCiriolos loftntesMagno dey imLareBe.;.ordenadodoce Parei,-----------Im dey -------mníRr*— „ Con fecha ai de Setiembre se han publicado en, Argel tradecreto* del ge- pilado por D. Agustin Durio; pértr a',».•. «áteeM cíala ÓBsaque 'pbBpIrbbcnacloy* ettaópreciabletdtnínBndafdiila cMrc—nei _ neral en gefe del ejército de ocupación. En el primero se declara organizada la clon de romances csttellanM, la cual comprenda en g tomM todas bi composicionré gua…</t>
  </si>
  <si>
    <t>Durliam</t>
  </si>
  <si>
    <t>…presado lord se ha visto forzado i seguir el partido de la guerra por las de la luneta de S. Lorenzo. Se intentó continuar marchando á la zapa volante; intrigas é importunidad del lord Durliam, que haee tiempo ambiciona el mi pero el fuego del enemigo ha obligado á trabajar á la zapa cubierta. Desde la nisterio de Relaciones exteriores. No se duda que esta noche se verificará toda segunda paralela se ha comenzado un ramal hacia la izquierda del bas…</t>
  </si>
  <si>
    <t>DurMuníck</t>
  </si>
  <si>
    <t>…a desaprobado cata, medida, y parecía diatelgaeíy { puesto ¿ dar un asalto á la ciudad y al castillo, Id. p. ■AVIESA. Ayer después de medio tila'llegó á la fo’ndá de 'Belle-vue el lord DurMuníck a dt Oetutre. ham con su comitiva que Venia' en siete coches r 'íbrriédiatamente pasó á Visi Nuestra Gaceta anuncia qUe el dia 5 del corriente estará S. M. de regresó en tarlo sír R. Adair, y después fue á ver al Rey', que. epnvidó á comer al lord esta capita…</t>
  </si>
  <si>
    <t>Durosnel</t>
  </si>
  <si>
    <t>…ado de Negocios en ditos! Otras voces: Silencio! silencio!) hice cuanto pude para qué fuese electo .el Hpyá.i ha enviado .al gabinete francés datos qué inducen á suponer que el el general Durosnel, -y hallándome en Madrid tupe que me habían elegido di po Rey Guillermo seconrorroará con Jo principal de los 24 artículos, afia- tado..No se creerá supongo que desde allí influiría yo en la eleccion. ¡Seque’diendo que solo falta. arreglar algunas puntos ’ de…</t>
  </si>
  <si>
    <t>Dusseldorf, Federico de</t>
  </si>
  <si>
    <t>Federico de Dusseldorf</t>
  </si>
  <si>
    <t>…su excelente personal, por su disciplina é instrucción. Anís de ayer de Inglaterra contra la entrada de las tropa francesa en la ciudad de AmbeÍes pasó revista junto á Crefeld el príncipe Federico de Dusseldorf, habién r«; y por el Diario Je Plymoutk se sabe que tos buques inglesa habían ame dose hallado también en esta revista siete escuadrona de caballería y dos ba nazado retirarse y abandonar el bloqueo st la* francesa tomaban posesión de tirías de artillería. :…</t>
  </si>
  <si>
    <t>Duverger</t>
  </si>
  <si>
    <t>…se mandó que se pusiesen en movimien De C.) ■ to tres compañías escogidas deJ regimiento núm. 65. La 2.* de granadero* Berchem 14 de Diciembre 4 ¡as tres de D tarde. mandada pm el teniente Duverger, y la 3.1, bajo lastirdenes del capitán CouAcabo de hablar con el saf’genlo que hicimos esta mañana prisionero en ratit, se dirigieran en buen orden y con el mayor silencio por las balsas y esla luneta: este sirvió en la ex-guaidia imperial y está condecorado…</t>
  </si>
  <si>
    <t>Duviticr</t>
  </si>
  <si>
    <t>…as. lian .sufrido, por.no haber,introducen víveres y gente. adoptado las medidas de aislamiento, en Jas que el gobierno tiene toda tu con Parece que la división belga que manda el general Duviticr se aproxima 4 fianza para contener la epidemia; siendo también de este dictamen la mayor;nuestra frontera, y que los distritos inmediatos i ella como Mecrle, Hoogs- parte de los médicos. Las caitas, de Gante de aquella, misma fecha anunciantraten 8(c. esperan…</t>
  </si>
  <si>
    <t>Dwpont</t>
  </si>
  <si>
    <t>…ducta. visión de vanguardia. El afio de 1808 fue nombrado para pasar á Andalucía 4 -: ^&gt;ero despreciad , Sefiores, con serenidad estas vanas imputaciones, y sobre las órdenes del, general Dwpont con todas las tropas que estaban en Talaren de, poniéndoos á días como otros Catones, conseguiréis con razón que nadie se' la Reina; pero frustró estas órdenes,'yéndose con su. regimiento y partidas, acerque .i pcdirosr justicia, porque nadie ignorará que no…</t>
  </si>
  <si>
    <t>D’Ambrurealmente</t>
  </si>
  <si>
    <t>…esenta varios proyectos de ley de ínteres local. la amortización , camas que sube ¡ente para sostener el valor de las rentas que Comienza U discusión sobre la ley de reemplazo. El general D’Ambrurealmente se pueden vender en la lonja....: esta es la causa por que creo que el geac habla sobre el todo de la ley'; y la Cámara aprueba varios artículos de fondo que boy tieneia amortizacion es excesivo.” ella, devolviendo el tercero á la comisión para que lo redacte…</t>
  </si>
  <si>
    <t>Earea, Francisco</t>
  </si>
  <si>
    <t>Francisco Earea</t>
  </si>
  <si>
    <t>…a nuestraloa Sermos. Sres. Infantes , siguen sin novedad en su importante salud. Señora esta manifestación que hace en nombre de todo el regimiento de su mando el citado brigadier coronel D. Francisco Earea. Dios guarde á V. F. ' Real decreto. muchos años. Madrid 27 de Noviembre de 1832™Excmo. Sr™Diego BallcaPara la plaza de oficial tercero en clase de quintos del ministerio del Fo tero$.=Excmo. Sr. .Secretario de Estado y del Despacho de la Guerra. mentó genera…</t>
  </si>
  <si>
    <t>Ebrington</t>
  </si>
  <si>
    <t>…ecito que tomate la cosa Windsor para presentar la exposición que há volado acerca de la propuesta desde mas arriba, porque Mr. C. Perier no es tria* que un accidente de la re del lord Ebrington. Ya se verá al leer la sesión del Parlamento que esta pro volución de Julio. El mismo periódico cree que la caída del lord Grey per puesta solo tuvo en Ja Cámara «fe'los Cornilnes 80 votos de mayoría, siendo judicará á la expedición de D. Pedio. No hay duda «…</t>
  </si>
  <si>
    <t>…e guerra Relámpago, id. id. id. ria , después de haber tratado de algunos puntos de poca importancia, tomó la Bergantín portugués Africano oriental, varado en la playa. palabra el lord Ebrington para explicar su mocion, y después de haber hecho Fragata americana Robinson Cravie, id. algunas reflexiones, en cuyo discurso fue interrumpido varias veces con gran Sabina, desarbolada de sus 3 palos. des aplausos, propongo, dijo, que la Cámara vote se haga…</t>
  </si>
  <si>
    <t>…se dice, que el Unirte-11 de Mayo. Emperador Nicolás nó se intitula ya como antes Rey de Polonia sino Czar de (Continuación del correo anterior.) Polonia. (Cor.) La mocton que el- lord Ebrington hizo ayer en la sesión de la Cámara de - -Sentimos en extremo no poder dar á nuestros lectores la historia com los Comunes estaba concebida en estos términos: pleta de los protocolos; pero á la verdad no consiste en nosotros la falta. Si «Preséntese á S. M. u…</t>
  </si>
  <si>
    <t>Eceoarro, Joaef Miguel de</t>
  </si>
  <si>
    <t>Joaef Miguel de Eceoarro</t>
  </si>
  <si>
    <t>…a á D. Fermín; DoÚá'Maria Jesús, (toña Manuela y Bella Joaquina de Bce’Hugi, profesor de bolcure . asegura que no puede fijarse con certidumbre esta «arro, hermanos y berederos de D. Joaef Miguel de Eceoarro, que falleció én esta cáete, y t su* acreedores, para que en el término de i| dial comparezcan por me (i&gt; otadme llaman loe tráncete* a estos graodet,depósito* ó: asomes .de. atejo, a dio de procurador ante el Se. de.Nerzagaray, teniente corregidor de esta yj…</t>
  </si>
  <si>
    <t>Ech, Francisco Antonio de</t>
  </si>
  <si>
    <t>Francisco Antonio de Ech</t>
  </si>
  <si>
    <t>…u vida, han mereci Arrióla, D. Manuel Díaz de Acevedo, D. Pedro del Barrio, D. Juan da do el aprecio de cuantos los han leído, particularmente el primero que solo te pue Mendívil, D. Francisco Antonio de Ech¿novc, D. Joscf de Goicoechea, de comparar con la Atala de Chateaubriand: en fin, los Poitaiorcc en que el autor describe las costumbres de los indios del Canadá, tua guerra* y la generosidad que D. Damián Urbina, D. Genaro María de Gamiz, D. Vicente de Averas…</t>
  </si>
  <si>
    <t>Echeverría, JuanJosef de</t>
  </si>
  <si>
    <t>JuanJosef de Echeverría</t>
  </si>
  <si>
    <t>…ublicó á Oaalie; D. Pedro Matías de tafuenre; I&gt;. Josef Roque de Gamiz; O. Francisco da principios del siglo pasado «[.caballero Gerónimo de GIglé, aumentados con el tra Meodiola; D. JuanJosef de Echeverría; D. Valentín de Foronda; O. Ricardo Saenc tada de la consumada perfección hasta ahora Inédito. Uu tomo en 4.-% adornado con 4e#urua*a ; D. iUigenlo Martines del Burgo; D. Esteban Ortlz de zarate; D. Pru- nna hermosa lámina grabada por Ametller , y viúetas: &gt;*…</t>
  </si>
  <si>
    <t>Eclmor</t>
  </si>
  <si>
    <t>…principal en dondé se acogían; los esclavos vuelven á la obediencia y á su* ella de la facultad de dar empleos. (Sí.} trabajos, y se espera que escribiendo á Montcgo-Bay concederá lord Eclmor* Mr. Soult: No , Señores. una amnistía, que sin embargo no comprenderá á ios gefes de la rebelión. Mr. Dtmarfay: ....Aseguro que desde el año de 1818 nunca ha abusado (Gourter.) tanto la restauración del derecho de hacer promociones como se ha abusado r*AweiA…</t>
  </si>
  <si>
    <t>Efussein</t>
  </si>
  <si>
    <t>…tos que acar desde la toma de S.Juan de A¿re;perq como las tropa dcL-Gran Señor á rearía una guerra,cuyo éxito es dudoso,no se muestran contrarios al provecto las órdenes del fcld-mariscal Efussein se aproximan: ahora á las de Egipto á las de Mehemet, lismpre que este haga los sacrificios pecuniarios que se le elijan, órdenes de lbrahitn-bajá, se .espera quevdcntro 'de poco sabremos aconteci y acceda á ócraa condiciones favorables á la Puerta. mientos i…</t>
  </si>
  <si>
    <t>Eguia, Francisco de Paula Franco y</t>
  </si>
  <si>
    <t>Francisco de Paula Franco y Eguia</t>
  </si>
  <si>
    <t>…e tiene concedidas por su soberano decreto de 6 del actual, y en atención i los lo que es digno de aprecio, aunque no sea invención propia. ;Por qué se ha de servicios y mérito de D. Francisco de Paula Franco y Eguia, oficial primero mirar por encima del hombro al que hace veinte años está haciendo prodigios, segundo de la secretaría de Estado y del Despacho universal de la Guerra, he y solo pide descanso para concluir la grandiosa obra que ha comenzado, pues venido en no…</t>
  </si>
  <si>
    <t>Eguía, JoSef María</t>
  </si>
  <si>
    <t>JoSef María Eguía</t>
  </si>
  <si>
    <t>…-/Guillermo Manry; Guillermo Lafon; Di Juan de Grana; D. Ma la misma sociedad. Lo primero constituye por sí solo la paz pública, sin la nuel Ezequiel de Echeverría con su sobrino; D. JoSef María Eguía: salieron cual no puede haber bienestar físico: lo segundo, abstrayendo al pueblo de la ql 4 de Junio. mezquina esfera de los goces materiales, lo coloca en una región superior en donde la misma adversidad se convierte en placer del alma. _ Estado que demue/t…</t>
  </si>
  <si>
    <t>Eguia, Nazario</t>
  </si>
  <si>
    <t>Nazario Eguia</t>
  </si>
  <si>
    <t>PDF p. 7</t>
  </si>
  <si>
    <t>…o toda y cual- lentísimo Sr. duque de Castroterreño, capitán general de la provincia, el Ex «quiera comunicación con tas plazas y costas en estado de sitio, durante la celentísimo Sr. D. Nazario Eguia, y los limos. Sres. obispos de Patencia y -presencia del enemigo.” tuvo el general mi antecesor ocasiones de recor Vallado!¡d, el Sr. regente y oidores de la Real chancillería, el Sr. juez pri dar varias veces esta declaración recibida por el gobierno de V. S…</t>
  </si>
  <si>
    <t>Eldon</t>
  </si>
  <si>
    <t>…i INGLATERRA. dad. dg los.pagos hechos y por hacía-de los intereses del empréstito ruso-ho JL/Sndret 4 de Febrero. landés. .. El lord canciller.habló en defensa de los pagos, y el lord Eldon declaró (Continuación del correo anterior.) que como juez creía eran ilegales, y después de algunas otras observaciones, El lunes asimsaamoi que habia llegado í esta capital Mr. Dedel, pri se retiró ia mocion. mer secretario-de la embajada holandesa, con la c…</t>
  </si>
  <si>
    <t>Elizalde, Julián</t>
  </si>
  <si>
    <t>Julián Elizalde</t>
  </si>
  <si>
    <t>…o di 8 de Enero; al mismo tiem media ración de la metropolitana de Granada, vacante por fallecimiento de po que el gobernador del Estado representó también al vicepresidente él 25 D. Julián Elizalde, á D. Dionisio Francisco Calvo: para otra de la' catedral que euabu pronto con las tropas que tiene i sus órdenes á sostener las disposi de Cádiz, á D. Francisco de Paula Domínguez de León; y para una ración de ciones que emanasen de su superior autoridad. La…</t>
  </si>
  <si>
    <t>Ellcmborough</t>
  </si>
  <si>
    <t>…delante del arzobis 7 de haber pedido el lord Grey que se suspendiese la discusión hasta el jueves, po de Paris, asi como delante, del venerable clero de Paris, cuya estimación y lord Ellcmborough, uno de los torys que mas influyen, anunció que ¿i y sus aprecio siempre he ambicionado. amigos tenían ánimo de proponer una base, mas amplia para el derecho de » Deseo que la presente declaración reciba toda la publicidad conveniente, elección. pues la consi…</t>
  </si>
  <si>
    <t>Eloia, Josef de</t>
  </si>
  <si>
    <t>Josef de Eloia</t>
  </si>
  <si>
    <t>…emoria que aho — —El castigo de D os .n el año de 1832. Un folletito en 8,°. traducido por el licen ra se publica: y no nos parece aventurado asegurar que por mucho que cual ciado D. Josef de Eloia, abogado de ios Reales consejos. Véndese en la librería de quiera haya ¡eido sobre la materia , ha de encontrar ideas luminosas y nuevas Cuesta y en la de Orea , precio 3 rs., y puede ir en carta. , Amor 8.° y Traición de la novela ; continuación d sea y Jaci…</t>
  </si>
  <si>
    <t>Eltemborouglr</t>
  </si>
  <si>
    <t>…en las inmediaciones del antiguo cráterciertas resoluciones, ó sí ha de dirigir una exposición al Rey. El jueves 2tf.será el día que piensa someter ski proposición á la Cámara. El lord Eltemborouglr .vivarías hendiduras de SO i 70 pies de largo; y en el interior se han formado otras cinco bocas que no cesan de exhalar bastante humo, j arrojan piedras pide que lo» documentos relativos á loq, negocios de la China se presenten sin v sustancias bituminosas.…</t>
  </si>
  <si>
    <t>Emcry</t>
  </si>
  <si>
    <t>…asen en el gabinete particular, advirtiéndose en toda la casa una gran sorpresa. El ministro de la Guerra ha participado oficialmente al de Hacienda que Se llamó inmediatamente al doctor Emcry, médico ordinario de Mr. Perier, el ejército holandés habia efectuado movimientos en las fronteras, y que era y en seguida al doctor Broussais, el mismo que se encargó de dirigir la cura, muy probable que á ellos se siguiera la invasión. En su consecuencia es…</t>
  </si>
  <si>
    <t>Emeriau</t>
  </si>
  <si>
    <t>…que el cloro borra la tintrV,y después se se mismo tiempo el canal- lateral del- Garona y el de los Pirineos.. can. al vapor dej azufre en una caja i propósito. ' 1 3 *■v' ' ' El almirante Emeriau. asegura que no es posible hacer navegable el Garor 18. Concluida la cuarentena se hará una visita de aspecto J de lado pera nxj y por lo mismo, el canal será muy-útil para él_comercio y para la defensa asegurarte del buen estado dé salud, y resultando asi, d…</t>
  </si>
  <si>
    <t>Emesr</t>
  </si>
  <si>
    <t>…ta ifue lo ha conseguido ata expe 'i ü.:í" . • vi. • . dición , le cual te h¡a encontrado con loa- descendientes de aquellos colono* Gran-maestre delimperip.S.Ac JLeLfeld-mariscal príncipe Emesr, du habiendo observado entre otra casa que profesan todavía el cristianismo que que de Cumberlandicteaiente araftTmaatre en Inglaterra .y en el pais de Ga- sus abuelos habían llevado consigo, y que su idioma a el de toe noruega del . lia: el T. H. Jorge barón…</t>
  </si>
  <si>
    <t>Empe, Pedro</t>
  </si>
  <si>
    <t>Pedro Empe</t>
  </si>
  <si>
    <t>…e la Madera, y la voz de Polonia, porque allí había Otíácosa que liberalismo..'........................................ que la provincia de Seara, en el Brasil, habia proclamado á D. Pedro Empe La reforma parlamentaria dé Lúndres se realiza sin violencia; aquella cons rador abioluto del país, han dado ocasión á pensar que este Príncipe iba titución miicre, pero nó la matarán. caminando de nuevo para América. No sabemos qué verdad tenga esta especie; Na…</t>
  </si>
  <si>
    <t>Enci, Victoriano de</t>
  </si>
  <si>
    <t>Victoriano de Enci</t>
  </si>
  <si>
    <t>…u mas puntual cumplimiento—Está rubricado de la Real ma- ción. S. M. contestó con las expresiones propias de la benignidad que la ca no.ss.En Palacio á 23 de Noviembre de í832.=sA D. Victoriano de Enci racteriza. ma y Piedra. PARTE NO OFICIAL. Queriendo que la Secretaria de Estado y del Despache de! Fomento gene NOTICIAS EXTRANGERAS. ral del Reino que he tenido á bien crear por mi soberano decreto de 9 del presente, sea enteramente igual en categoría, honor…</t>
  </si>
  <si>
    <t>…á su cumplimiento. Está rubricado de la Real mano de cir de fúertrpara trastornar el orden'establecido, cualquiera que sea la divisa c. v.^En Palacio á 22 de Noviembre de 1832.=A D. Victoriano de Enci ó pretexto con que el espíritu departido pretenda encubrir sus criminalés in ma y Piedra. tento». Mes norpoé eso debe entenderse que S. M. «negará á adoptar en ¡os Atendiendo á tos méritos, servicio* y conocimiento» del coronel de ejér-diferente».ramos da; la…</t>
  </si>
  <si>
    <t>Encina', Juan TÓmm</t>
  </si>
  <si>
    <t>Juan TÓmm Encina'</t>
  </si>
  <si>
    <t>…o Tercero luengo: para la "de Mantilla de las Mulas á Do» ciaros í un pueblo frenético.... (Mutket difutaJoe dan muettra't dtdi:gueto. Ramón Qarcía launana: para la de Fuematida á D. Juan TÓmm Encina': pa' Dudo ti entro ¿ritan: Al orden! Alordeu!) Separaos del írimén-Á. (eil- , ra ja de Hornachos á D. rranctsco González Miranda: para la del Campo de • Jerara.) \ . ■ . * : • Criptaua á D. .Cjaudio Rmo : para la del Toboso ¿ D. Baltasar Alégre ¿Cée: Voett i…</t>
  </si>
  <si>
    <t>Eourmont</t>
  </si>
  <si>
    <t>…,-an ellos las intrigas y las voces mas absurdas. Insisten en hacer creer que la du cló por través á las xiete y inedia de la tarde, é inmediatamente envió una quesa de Berry y el general Eourmont no tardarán en presentarse, ¿tas voces, lancha con algunos hombres para que tomasen posesión del dicho, barco, en sostenidas por la permanencia en este pueblo de un agente de los carlistas, en donde se hadaban ¿frico pasagerot, el duque de Almazan , tres jóve…</t>
  </si>
  <si>
    <t>Erivan, Paskewitch de</t>
  </si>
  <si>
    <t>Paskewitch de Erivan</t>
  </si>
  <si>
    <t>…obando que las circunstancias imperiosas les privaron de la libertad de poder elegir cutre su deber y la necesidad. Ha llegado á esta capital el feld-mariscal príncipe de Varsoria conde Paskewitch de Erivan. rxusiA. "• Habiéndosele admitido al teniente general y senador Kniajnine su dimi Berlín 26 de Febrero. _ sión del empleo de gobernador militar de KietF á causa de los achaques que Se dice que en el ejército habrá muchas promociones. El príncipe Guiller padec…</t>
  </si>
  <si>
    <t>Escalera</t>
  </si>
  <si>
    <t>…tendientes dirigirán los memoriales francos de RÚMBAOS. PXF.MIOS. AT)MIMISTK ACIONES. porte ¿l'sli¿fléo:pri»cur»dor en todo el presenté mes de Julio. —En virtud de providencia d-I Sr. Escalera, teniente corregidor de la villa da Madrid, se cita A D. Mariano Perez de Castro, natural de Fraga en Aragón, hijo da 8,658.............. j», Lorenzo y Dolía Antonia Benito, para que en el término de 30 días se presenta 3,345............... 4W)0..............…</t>
  </si>
  <si>
    <t>Escudero, Clemente García</t>
  </si>
  <si>
    <t>Clemente García Escudero</t>
  </si>
  <si>
    <t>…de la chancilleria de Granada á D. Agustín Castellanos: para otra dé entrega las mismas Ja suscripción. sigue en se hubieren librerías suscrito; abierta la audiencia de Cataluña i D. Clemente García Escudero: para otra de oidor —Gil Mies ie Santulona, precedido de observaciones criticas por uD.espaltol en de la audiencia dc-Extremadura á D. Josef López Requena; y para la vara de respuesta al conde de Neúfchateau: ti tomos en'S.° con láminas, i lo rs. vn. cadá alc…</t>
  </si>
  <si>
    <t>Escudero, Teotimo</t>
  </si>
  <si>
    <t>Teotimo Escudero</t>
  </si>
  <si>
    <t>…to con qu. fot mucho* afio* ha doempefiado el gobierno de dos mundos vive, y vive para hacerlos felices. La época triste del dolor de (ala* del Crimen el ministro del Cornejo Real D. Teotimo Escudero, ven- tocó su término, y llenos de gozo podemos hoy repetir »&gt; Salve, oh gran dia I no. en uso de las facultades que mi muy caro y amado Esposo me tiene con Mil y mil vcca asomarás tu semblante á las playas del Oriente; y otras tan feridas, y de acuerdo con n…</t>
  </si>
  <si>
    <t>Espadero, Rodrigo</t>
  </si>
  <si>
    <t>Rodrigo Espadero</t>
  </si>
  <si>
    <t>…ferido jurgado y escribanía de Villa. mdtmnivacion. —Por providencia de lá subdelegar-ion de bienes mostrencos de la dudad de Cáfila Muikits votes: Apoyado! Apoyado! . , se cita á D. Rodrigo Espadero, D. Miguel Goazalet, D. Josef Avellaneda v D. Pedro Mr. Dupin discurre difusamente acerca. de ¡SMÜemniacioM*; y la Cámara Villa verde, acreedores al concurro de O. Vicente Valdase.dá sus sucesores d repre Acuerda que se indemnicc á lo* propietarios anta de us…</t>
  </si>
  <si>
    <t>ESPAÑA</t>
  </si>
  <si>
    <t>…S. M. (G. Je ¿ssboa.) miento dé la víspera; pues solo se había tratado de solicitudes particulares, al gunas relativas ai bilí jo reforma i concluida la . lectura de ellas propuso lord ESPAÑA. Merbourne la suspensión. Los debates de la. Camara de los Comunes tampoco ofrecian interes. (Cor.) ' Cádiz 31 Je Diciembre. El Monitor otomano contiene un firman, por el cual se promueve al 'EttáJo Je las escuelas gratuitas Je enseñanza mutua í cargo Je la R…</t>
  </si>
  <si>
    <t>ESPAÑA, Santiago Cá</t>
  </si>
  <si>
    <t>Santiago Cá ESPAÑA</t>
  </si>
  <si>
    <t>…dirija í ha Segundó: Los Sres. P. Pedro Mendinueta y D. Juan Ocafia. cer admitir enfermedades diferenciales. (Se concluirá.') En dibujo. Premiados: Lo* Sres. Di Francisco Sánchez, D. Santiago Cá ESPAÑA. cete*, P. Juan Bessieres, D. Juan Campuzano, P. Josef Saldafia, P. Benig no Lope* Ballesteros, D- Juan Návarreté ,' P. Francisco Javier Dalmaces, Madrid 26 dt Octubre. P. Venancio Pisón, P. Felipe Vedoya y P. Pedro Sistemes. JD. Eugenio Jaialquinto y Portill…</t>
  </si>
  <si>
    <t>Esquive, Manuel</t>
  </si>
  <si>
    <t>Manuel Esquive</t>
  </si>
  <si>
    <t>…n Par4 , se la hubiera reira y D. Manuel María de la Vega, racioneros deis misma ¡ y pon estas re excluido del troné del Brasil conforma al artículo 119 da la Constitución mitas 4 D. Manuel Esquive! y D. Román Josef «le la’ Plan. brasileña. Estas disposición» de la ley fundamental del Brasil habían sido estable Se halla vacante la administración de salín» de Roqueta,« la provin cidas anta del fallecimiento del Rey mi augusto Padre, el Sr. D. Juan n¡ y c…</t>
  </si>
  <si>
    <t>Estado, Secretaria de</t>
  </si>
  <si>
    <t>Secretaria de Estado</t>
  </si>
  <si>
    <t>…. E. muchos afios. S. Ildefonso 28 de Agosto de 1832.= lección. Asi es que la guarnición francesa, cansada ya de tolerar tantos inul Pedro Castelló.=Sebastian Aso TraviesocsExcmo. Sr. Secretaria de Estado y tos, se ha decidido al fin á poner término á tantas desgracias, desplegando del Despacho universal. contra ellos y con la mayor energía toda su fuerza y poder. El legado de S. o La Reina nuestra Sefiora y las augustas Infantas, igualmente que SS. AA. RR. co…</t>
  </si>
  <si>
    <t>Estado, Secretario da</t>
  </si>
  <si>
    <t>Secretario da Estado</t>
  </si>
  <si>
    <t>Gaceta de Madrid n.º 123 (extraordinaria)</t>
  </si>
  <si>
    <t>…ldefonso 9 de Octubre de 1832, fui de la mafiana^sPedro Castelld.ssllanucl Daaian rae.. ■Sshuian Aso Travieso j=Jnan Castclló y RocesJuan tsque.ssRamon LlordsRaimundo DuránsExcmo. Sr. Secretario da Estado f del Despecho universal. EN LA IMPRENTA REAL.</t>
  </si>
  <si>
    <t>Estado, Secretario de</t>
  </si>
  <si>
    <t>Secretario de Estado</t>
  </si>
  <si>
    <t>…MgSkÉfcA ' ©' "■'H, .' H efe 20- á W seis y media de k tarde Ikgó i tasa de Síe Roberto A^slr tm correo extraordinario- proc^lente de lócdrss, y de alH 2 i^soí'tutí:efG3 El Excmo. Sr. Secretario de Estado y del despacho de Hacienda na comn- ima conferencia sir R. Á&lt;¿Ír y Mr. Belliarfi súcad© á k Dirección geseial las Reales ordenes siguientes; p - Varias ^rso^' fue tíesen buenas sc^Icím, y que estáis es ístittó rfifectó- Enterad© ¿i Rby lastro Señortó especfie…</t>
  </si>
  <si>
    <t>…spensa la parte sana y Con fecha de 17 de Diciembre último participó el capitán del puerto de sensata dé lajioblacion de esta isla, y plegue al cielo que continuando la ma Vigo al Sr. Secretario de Estado y del Despacho de Marina que habiendo te dre patria disfrutando de la paz y tranquilidad que en ella se goza, que se lle nido noticia de hallarse en las Isla* Bayona* varios hombres que con señas pe nen .los; ardientes votos de la nación en el suceso que con…</t>
  </si>
  <si>
    <t>…la misma, hizo, presente ai Ruy nuestro Señor con fe- y antes que lo organicen, pues estoy muy satisfecho de la'buctia conducta de jíu.iS de Junio último, por conducto,del Exento. Sr. Secretario de Estado y sus gafes. La reunión de las direcciones .facultativas y económica ,?n una sola dct.deapachq.de Háqiéndá , entre piras.cosas lo que sigue: persona,, que acertadamente dispuso la empresa en todo lo relativo al presidio l;i.ijEiícmq. Sc.i-Jida, progreso* que…</t>
  </si>
  <si>
    <t>…l legado de S. S. á An Dios guarde i V. E. muchos afios. S. Ildefonso 27 de Agosto de 1832.=: coni en los términos siguientes: . Pedro Castel 1 ó. c=Sebastían Asp Travicso.=Excmo. Sr. Secretario de Estado y «La ciudad de Ancona, después de haber sufrido todos los horrores de la del Despacho universal. mas espantosa anarquía, vuelve en fin á conocer su antigua tranquilidad. Los miserables que sedientos de sangre, y codiciosos de todo género de robos y ra Exento…</t>
  </si>
  <si>
    <t>…. muchos años. S. Ildefonso 29 de Agosto de 1832.= pables , cuál es el espíritu que los anima. No seria fácil haber £ las manos uno Pedro .Gasteiló.=Sebastian Aso TraviesmcsExcmo. Sr. Secretario de Estado j mas adecuado que el que nos han dado los periodistas franceses con motivo de del Despacho universal. las últimas resoluciones de la Dieta: resoluciones que á la verdad les han cogí* r :■ Exento.' Sr.: El Rby nuestro Señor ha pasado’ el dia de ayer’ y la noc…</t>
  </si>
  <si>
    <t>…ngera; p por consecuencia la Pipí guárde á V. E. muchos años. S. Ildefonso 31 de Agosto de 1832.= rurná total é infalible de Polonia. Pedro Castélló.eeSebastianAsó Tiavieso~Ercmo. Sr. Secretario de Estado y El nuevo sistema, es decir, la imposibilidad de que haya otra revolución del Despacho universal. es lo único que podrá restablecer la confianza que se debe tener en La protec Exento. Sr..- El Rky nuestro Sefior ha pasado el día de aper sin novedad, ción de Ips l…</t>
  </si>
  <si>
    <t>…fort te Dios guarde á V. E. muchos años. S. Ildefonso 3 de Setiembre de 1832.= prepara para salir de esta capital en la fragata Barsan.Pedro Castelló=Sebastian Aso Travie*o=Excmo. Sr. Secretario de Estado y En cuanto á la guerra con Mehemet-Alí, se debe mirar á este como un del Despacho universal. traidor de la clase mas común, y haría muy mal cualquiera que á la rebelión Excmo. Sr.: El Rey nuestro Señor no ha tenido novedad alguna en todo que ha hecho diese el nom…</t>
  </si>
  <si>
    <t>…arde á V. E. muchos año*. S. Ildefonso S de Setiembre de 1832.= ' Boira de hoy. Cinco por 100 consolidados 98 fr. 75 o. Emptirtíto RealPedro Castclló=Sebast¡án Asq TraVieso=Excmo. Sr. Secretario de Estado f de España 78f. Renta perpetua de id. 57-f.del Despacho universal. ___E1 26 murieron 34 coléricos, 42 el .27, y ayer 34* El cólera ha cesado enteramente en el departamento de Deux-Serres, te Exento. Sr.: El Ret nuestro Sedo* ha pasado el día de ayer y la ñoc…</t>
  </si>
  <si>
    <t>…. E. muchos años. S. Ildefonso 7 de Setiembre de 1832= - En la noche de antes de ayer ha llegado de Munich un oficial de la guar Pedro Castel ló .=Se bastían j^so Travieso=Excrno. Sr. Secretario de Estado y dia del Rey de Bavieri, y ayer salió para Corfú con pliegos para el gobierno del Despachó Universal. provisional de la Grecia, y para los residentes de las Potencias en Nápoli de Romanía y en Argos. Por él se ha sabido que el príncipe Othon había acep Exent…</t>
  </si>
  <si>
    <t>…V. E. muchos afios. S. Ildefonso 11 de Setiembre de 1832.= 14- El adeudo total de aduanas, puertas y partícipes se entiende para los Pedro CasteIló=Sebastian Aso Trav¡c*o.=Excmo. Sr. Secretario de Estado y géneros y efectos que se han de consumir en Cádiz; pues en otro caso, aun ' del Despacho universal. cuando se despachen de entrada y adeuden los derechos de aduanas, si para su ulterior movimiento se llevan á otros puertos habilitados, alli deberán pagar Ta…</t>
  </si>
  <si>
    <t>…e en Alemania reinará el orden j ha leyes. - Dio» guarde IV. E mucho» illa. S. Ildefonso 12 de Setiembre de 1832.es (G. dt Augeburgol)Pedro Gastclló.=Sebastían Ato TraviaoscExcmo. Sr. Secretario de Estado f AZSKANXA. del Despecho universal. Francfort 27 dt Agoeto. Excmo. Sr.: Con motivo de haberte acatarrado el Rit nueatro Señor, ha Día pasados se entregó á S. M. bávara una exposición en la que vario» tenido S. M. la noche algo inquieta; y aunque te ha quedado…</t>
  </si>
  <si>
    <t>…con que en la persona á las cinco de la tardecsSebastiait Aso Travieso. = Juan Luque.=Excelentísi- del bienaventurado Pedro se nos encargó sostengamos en la fe á nuestros her mo. Sr. Secretario de Estado y del Despacho universal, manos, Mas ya sabéis la horrible tortoenta de desgracias y dolores que desde lo» Excmo. Sr.: El Rev nuestro Señor continúa eti el mismo estado de gra principios de muestro pontificado nos lanzó de improviso en un piélago in vedad y c…</t>
  </si>
  <si>
    <t>…nánime es sin duda Travieso.:: Juan Castelló y Roca.=Juan luquejmRamon Llord.esRaimundo debido el que esas tribus indómitas hayan renunciado á sus proyectos de robar Durán.=Excmo. Sr. Secretario de Estado y del Despacho universal. y de saquear. Si su irrupción solo se ha supendido, sepan que siempre encon trarán en vosotros hombres que no pelean sino por el honor y la gloria de Excmo. Sr.: En medio del riesgo de que va acompañada la enfermedad su patria.” del…</t>
  </si>
  <si>
    <t>…n la embajada de Florencia al Travieso—Juan Castelló y Roca—Juan Luque.=Ramon Llord—Raymundo barón de Martens,.que ha sido nombrado ministro plenipotenciario en ConsDurán.ccExcmo. Sr. Secretario de Estado y del Despacho universal. tantinopla. Añaden que el consejero de gobierno Keppe ha sido propuesto á . , Eterno. Sri ¡ Continúa el alivio del Rey nuestro Señor según hemos tna- S. M. para representarlo cerca de las Ciudades libres. tvfeuado 4 Y. E. en el parte…</t>
  </si>
  <si>
    <t>27/09/1832</t>
  </si>
  <si>
    <t>Gaceta de Madrid n.º 117</t>
  </si>
  <si>
    <t>…it¡an Ato Travieso. = La república de lo* Estados-Unidos ,- que’cicrto* patriotas elogian como el modelo mas perfecto de pa goSiemo populer p UNral, se disuelve visiblemen Exento. Sr. Secretario de Estado p del Detpacho universal. te. Aun no cuenta go años de vida; pero, cpmp todo talento.precoz, ha epvepnu 'Excusó. Sr. :N»dx éúevo tenetho* qkie afiadír i lo que ae ha dicho £ V, E. ncido antea de 1 legar’!’la edad madura. , 1 :r '• ... -*y ¿IdWmopvte. \ ^ Los…</t>
  </si>
  <si>
    <t>…bajá; no porAso Travieso.=Juan Castelló y Roca.=Juan Luque. = Ramón Liord. = Rai que haya sido traidor al Sultán, sino porque la ha precipitado en un abismo demundo Durán.= Exemo. Sr. Secretario de Estado j del Despacho universal. males. Por venganza, aguarda con impaciencia la caída de Mehcmct-Alí, con _ Exemo. Sr.: De igual descanso que en la noche anterior ha disfrutado S. M. fiando en que ocupe el trono' del Egipto un monarca mas humano. Sin embargo, en es…</t>
  </si>
  <si>
    <t>…Manuel Damián Perez— Sebastian Aso formidad á lo mandado en la Real orden de 1.a de Junio de 1830.Travieso.=Juan Castelló y Roca .=Juan Luque—Ramón Llord.ccRaimundo DuraneeExcmo. Sr. Secretario de Estado y del Despacho universal. PARTE NO OFICIAL. Exento. Sr.: El Rey nuestro Señor sigue con alivio en su enfermedad; aunque todavía no está enteramente fuera de peligro. NOTICIAS EXTRANGERAS. Dios guarde á V. E. muchos años. S. Ildefonso 28 de Setiembre de 1832,…</t>
  </si>
  <si>
    <t>…óspero h uta aquí , en un abis Travieso.=Juan Castelió y Roca.=Juan Luqui—Ramón Llord.=Raimundo mo de sangre y de desgracias. E! tono de moderación de este documento Durán.=Excmo. Sr. Secretario de Estado y del Despacho universal. Os tan temible como los sentimientos casi sofocados que trata de excitar en el pueblo. Este manifiesto es pacífico, digno, sencillo¿ enérgico y atrevido. El ‘ Exento; Sr. ¡ S. M. se mantiene como hemos dicho al medio dia. carácter pe…</t>
  </si>
  <si>
    <t>…rde á V. E. muchos años. S. Ildefonso 3 de Octubre de 1832.=: el artículo 62 de la ley, sea esta la pena que se les imponga, pero no omiPedro Castellón Manuel Damian Perez.=Excmo. Sr. Secretario de Estado y tiendo por esto en la causa el testimonio de todas sus reincidencias. del Despacho universal. Excmo. Sr.: Habiendo cesado por ahora los motivos que obligaban á dar PARTE NO OFICIAL. diariamente tres partes acerca del estado de 1.? enfermedad del Rey nuestro…</t>
  </si>
  <si>
    <t>…éislo entendido, y lo co i 1as ochó de la mañaha.úcPedró Castelló —Juan Castelló y Roca—Excelen- municareis á quien Corresponda para su cumplí miento.=Está rubricado de la tísipto Sr. Secretario de Estado y del Despacho universal. Real mano.=S. Ildefonso 1.® de Octubre de 1332.=A D. Josef de Cafranga. • &gt;rl Encino. Sr.: S. M. sigue sin novedad particular. Para que el despacho de los negocios de la secretaría de Marina no sufra Díoa'goarde i V. E.mucho» alíos.…</t>
  </si>
  <si>
    <t>Gaceta de Madrid n.º 122 (extraordinaria)</t>
  </si>
  <si>
    <t>…perimentado en este rato la mas ligera incomodidad.” Dios guarde i V. E. muchos año». S. Ilde fonso 8 de Octubre de 1832.srPedro Castelló.sManuel Da mián Perez.=Juan Luque.=Excmo. Sr. Secretario de Estado y del Despacho universal. EN LA IMPRENTA REAL.</t>
  </si>
  <si>
    <t>…ir el yugo que por ellas siete y media de la truhana.=Pedro Castelló.=Sebastian Ato Travieso.:: nuevo sistema se ha hecho mas odioso que nunca. Parece que el Sultán conoce •Eacmo. Sr. Secretario de Estado j del Despecho. cuán peligrosa es la situación en que se encuentra; por lo menos aú lo da á entender la actividad con que procura entablar negociaciones con las grandes La Rbima nuestra Señora y las augustas Infantas, igualmente que SS. AA. RR. Potencias. Alg…</t>
  </si>
  <si>
    <t>…dente de aquella Aso Travieso.=Juan Castelló y Roca.=Juan Luquc.=Ramon Llord.=Rai- Real chancillería, en lugar del de la misma clase D. Josef O-Donell; á quien mundo Duráo.=Excmo. Sr. Secretario de Estado y del Despacho universal. he tenido á bien relevar de este encargo, quedando muy satisfecha del distin guido mérito con que ha servido. Tendreiúo entendido, y lo comunicare:* á Excmo. Sr.; El Rey nuestro Señor al principio de la noche ha estado muy quien corr…</t>
  </si>
  <si>
    <t>…rd.= Rai- v Escriben de Mosconr que aquella ciudad se hermosea cada día mas ,y qtm se han construido unas magníficas fuentes con agua potable delante del granf»wn~&lt;ra purim=Excind.Sr. Secretario de Estado y del Despicho universal. teatro de Pedro y de la puerta de' Nicolás. Poco á poco se van construyendo calzadas á las intnediaciones.de aquella ciudad: á la subida áspera que conducía Telegráfico. Exento. Sr.: El Rit nuestro Señor ha pando tan bien la no al Kr…</t>
  </si>
  <si>
    <t>…aturda á V. E. muchóaaftoa. S. Ildefonso i3 de Oclubre de. 1831, i ' las . ocho die la mañana. = Pedro Cattelló.=; Manuel Damian Perca. =Ezcelen- NOTICIAS EXTRANGERAS. . (¡atino. Sr. Secretario de Estado y 'del Deapacho universal. USTADOC—CUIDOS -»* ANUICA. El Rut nuestro Scfior ha parado buena;noche,7 continúa «acatacorto Nüixa-Orúans 6 diAgosto. tin novedad particular. Madrid 19 de Octubre derSja. 1 'áegón noticias de Méjico , , parece que ¿ coronel Motezum…</t>
  </si>
  <si>
    <t>…arn. La Dirección de la empresa del Real canal de Castilla ha hecho presente «En estas circunstancias creemos que es deber nuestro protestar formalmen á S. M. por medio del Excmo. Sr. Secretario de Estado y del Despacho ds te contra este hecho, que no tardaremos en poner en noticia del gobierno de Hacienda, é interino del del Fomento general del Reino, lo que sigue: S. M. B. y del almirante que manda la escuadra inglesa del Tajo. Somos &amp;c.= Excmo. Sr.: El inge…</t>
  </si>
  <si>
    <t>…. Vicente Prieto Qiiintanilla, pronuncié un elocuente discurso en acción de,gracia* al Todopoderoso por tan señalados favores, el cual concluyóReal orden comunicada for el Ésccmo. Sr. Secretario de Estado y del Dts- con las siguiente* palabras: «Bendito sea el Señor Dios de Israel que se dignó path* umoersal i» Im Guerra aI territorio dt la rnSfeccnm gtnerai de vo visitar al pueblo español, y librar á su adorado Fuñando como al Santo Rey luntarios Realistas dt…</t>
  </si>
  <si>
    <t>…e Dueñas. Se bailan en ' deNovícmbre de lU32,=Excmo. Sr. =:M. El duque de Castro-Ttrreña.'zc la mayor parte ejecutadas con tres bermas para contener las tierras; de suerte Excrup. Sr. Secretario de Estado y del Despacho del r omento general. que forman'una abertura prodigiosa, no pudiando imaginarse cómo se-han pe* ' ; Efftuicienrj á S. T. 'T dido verificar en tan'reducido tiempo. - * i Hay ademas de Jas 7500 varas á que se ha echado el agua otras 14,$0Ó ¿Seño…</t>
  </si>
  <si>
    <t>Estado, Secretario-de</t>
  </si>
  <si>
    <t>Secretario-de Estado</t>
  </si>
  <si>
    <t>…V. E. muchos afioa.S. Ildefonso 10 de Setiembre de 1832.= trasportados en buques españoles desde puertos extrangeros enclavados en la Pedro CastelIó=Sebastian Aso Travieso.=Eacmo. Sr. Secretario-de Estado jr Península. «Sel Despacho universal. 13. Si de los géneros existentes se despacha una parte ó el todo dentro de 30 dias no se exigirá en el acto el derecho: el administrador de la aduana to Excmo./Sr.: El Rey nuestro Selíor ha pasado muy bien lá noche, el d…</t>
  </si>
  <si>
    <t>Estado, Secretario.de</t>
  </si>
  <si>
    <t>Secretario.de Estado</t>
  </si>
  <si>
    <t>…28 de Junio Je 1832, 4 las siete de la mañanad Pedro Cartel ló.=Scbast¡an Aso Travieso—Excelen bajo el funto de vista ds las relaciones interioresy exteriores de la Confede tísimo Sr. Secretario.de Estado y del Despacho universal. ración germánica. El autor se propone rebatir los juicios erróneos que en loa 'Exento. Sr.: Al afecto catarral, de que se ha hablado esta mañana, ha periódicos franceses se han publicado respecto á dicha resolución. Se nota qua sobre…</t>
  </si>
  <si>
    <t>Estado, Secretarlo de</t>
  </si>
  <si>
    <t>Secretarlo de Estado</t>
  </si>
  <si>
    <t>…al Brigadier Aso Travieso.=Juan Castelló y R oca.=Juan Luque.= Ramón Llord.= R*¡- de Marina D. Francisco Javier UUoa, encargado en los propios términos del enundó -Durán.=Excnio. Sr. Secretarlo de Estado y del Despacho universal. -de la Guerra. Tendreislo entendido para sq cumplimiento. — Rubricado de la Rail mano.=S. Ildefonso l.° de Octubre de 1832.=A D. Josef de Cafranga. , Éxcroo. Sr.: El Rey nuestro Señor se ha resentido algo de la gota en la niufiecá de…</t>
  </si>
  <si>
    <t>Estadocsa, Secretario de</t>
  </si>
  <si>
    <t>Secretario de Estadocsa</t>
  </si>
  <si>
    <t>…ad dé 5&lt;$, los 'pueblos que se aumentan son Petcrtfiéld, Medhurét, Rye, Warde m¡ mas distinguida y alta consideración, quedando de V. S. S. A. S. Por cham y Woodstock. S. Etna, el cardenal Secretario de Estadocsa. Capacete, suetitutossEi eo- La Cámara cerró la sesión. piacsF. Asquini, prolegadeeveAl Sr. conde de Gratsi, prolegado de Bolonia. VKANCIA. ' Genova 14 de Enero. París 22 de Enero. S. M. en audiencia del 7 del corriente se ha dignado nombrar al caballero! (Co…</t>
  </si>
  <si>
    <t>Estados, Cubierei los</t>
  </si>
  <si>
    <t>Cubierei los Estados</t>
  </si>
  <si>
    <t>…do para la Rotnaña con una comisión secreta Mr. consecuencia que de él se deduce, y está especificada en el $8 de la ntisma, ’BOuet. ayudante decampo del ministro de la Guerra. El general Cubierei los Estados no pueden negar á ningún Soberano alemán los medio* qiNÍ necesi liene firecuentes conferencias con el ayuntamiento y loa diputado* para sumi te para cumplir las obligaciones federales y las «pie se te imponen porik^ona* nistrar alguoos medios de subsistencia…</t>
  </si>
  <si>
    <t>Este, A. M. de A.</t>
  </si>
  <si>
    <t>A. M. de A. Este</t>
  </si>
  <si>
    <t>…ros. Se hallan de venta en la librería de Escantilla. Tales son los motivos que he tenido, Sr. cónsul, para librar la orden de.. —Trotado teirice-pr&amp;ciice del juego de villar, por D. A. M. de A. Este tratado, que . querV. me habla en su citada comunicación ¡ y los mismos roe mueven é es te divide en dos partes, es muy útil para los que quieran jugar con conocimiento al villar.,Se hallar* en Madrid * 4 rs. en rústica en la imprenta de Hernando, y en ia per…</t>
  </si>
  <si>
    <t>Esteban, Antonio Andrés</t>
  </si>
  <si>
    <t>Antonio Andrés Esteban</t>
  </si>
  <si>
    <t>…Francisca A'rnsiz, vecino que fue de la Alberca, eq el relnp de Murcia , d sus here repelidos y continuados vivas, presentaban á la verdad él triunfo mas completo deros, á los de D. Antonio Andrés Esteban y de D. Venancio Varela, poseedores que fueron de las dos capellanías fundadas en la Iglesia parroquial de S. Redro elde fidelidad y de entusiasmo. Real de la misma, por Doña Juana Velazquez, A.fin de que en el térmlnoperentorie El dia 4 visitó S. i»í, los ho…</t>
  </si>
  <si>
    <t>Esteban, Epifanio</t>
  </si>
  <si>
    <t>Epifanio Esteban</t>
  </si>
  <si>
    <t>…de prolongación, ha mejorado sus dependencias*.y dimanando las ór¿(he Caistllla al recooocaríss el 17 del corriente:, -los comidero de.entidad y *u- deaesdel-dircctor facultativo D. Epifanio Esteban, que -tan acreditada tiene |cieñtes para proporcionar a V. E. la satisfacción, de poder elevar, á S. M. el tu actividad, se nota desde aquella un.adelantamiento extraordinario.” estaco qué tienen en él dia tu* benéficas y paternales providencias en favor de C…</t>
  </si>
  <si>
    <t>…ierno de Hacienda, é interino del del Fomento general del Reino, lo que sigue: S. M. B. y del almirante que manda la escuadra inglesa del Tajo. Somos &amp;c.= Excmo. Sr.: El ingeniero D. Epifanio Esteban, encargado de la construc limo, y Exento. Sr. vizconde de Santa MirXz.—Tomas S. Sorell, teniente co- ción de los Reales canales de Castilla, con fecha de 14 del que rige dijo á zoael-y cóiuul.=W. Nugent Glascock, comandante de los buques británico* esta Direc…</t>
  </si>
  <si>
    <t>Esteban, Epifánio</t>
  </si>
  <si>
    <t>Epifánio Esteban</t>
  </si>
  <si>
    <t>…encilla narración pone en claro el talento , instrucción , actividad y amor á sus Soberanos, tiene ahora el inexplicable placer de congratularse con distinguido zelo del ingeniero D. Epifánio Esteban , director de estas obras. V. M. por el venturoso acontecimiento de la mejoría de su amabilísimo Rey; Sin despreciar las grandes dificultades que habian ocupado y detenido á los mas de manifestar su eterno reconocimiento y gratitud á V. M. por sus Reales, cél…</t>
  </si>
  <si>
    <t>Esteban, Guiol de S.</t>
  </si>
  <si>
    <t>Guiol de S. Esteban</t>
  </si>
  <si>
    <t>…ubiera permanecido algún tiempo en Det carbón de tierra considerado como preservativo del cólera. la posición que .ocupó en Bélgica, los asuntos de aquel pais habrían terminado El doctor Guiol de S. Esteban (Loire) ha publicado en el Mercurio segu- mucho mejor que con la docena de protocolos que después se han hecho (-d eiano, periódico de esta ciudad, una carta que nos parece muy interesante en la derecha-. Muy bien! muy bien!), y.no se hubiera tardado tanto én…</t>
  </si>
  <si>
    <t>Esteban, Juan</t>
  </si>
  <si>
    <t>Juan Esteban</t>
  </si>
  <si>
    <t>…ss á todas' las persoe:. ;ue se crean con de sión de ¡esta.:'obra tan útil! sus. amados,vasallos, yconellin deque sirva de recha é las cantidades d efectos de ja,testamentaria de: D. Juan Esteban imano de estímujo á lo».que se digne:poner a! frente dé iguales .trabajas en lo: sucesivo, Torres, marques de Casa-Loa a no, pa™ que se presenten, á deducirle ante el reférlda Sr. gobernador interino y por la escribanía de Sanche*Escáriche; con apercibimiento…</t>
  </si>
  <si>
    <t>Estevez, Hipólito</t>
  </si>
  <si>
    <t>Hipólito Estevez</t>
  </si>
  <si>
    <t>…eal colegio de Madrid, en los que se trata del exterior del caballo, sus enfermedades, remedios &amp;c., por ta las cinco que el enemigo contestaba poco á nuestro fuego, acelerando ia D. Hipólito Estevez, a.° director que fue de dicho Real colegio: es útil no solo para fuga cumio podía, á pesar de lo que le dió caza durante algún tiempo la fra los que se dedican al estudio, sino también para los propietarios y aficionados &lt;1 ra gata Princesa Real que procurab…</t>
  </si>
  <si>
    <t>Estherazy</t>
  </si>
  <si>
    <t>…menos aun de sus resultados. Se habla en su consecuencia de haberse revo tocracia de las clases, la de la propiedad se ha hecho el blanco; y al modo délo cado los poderes, no del príncipe Estherazy, sino del barón de Vcssemberg, que sucede en las batallas, arrollada la primera línea, la segunda ofrece el pecho pues este diplomático es precisamente el que ha tenido en las actas de la Con al enemigo. Hay en la propiedad los mismos grado* que se observan e…</t>
  </si>
  <si>
    <t>Estiban</t>
  </si>
  <si>
    <t>…tala de señores alcaldes de la Real casa y corte excluyendo de ella por medio de una ley severa toda operación ficticia.” el dia 2 de Enero de 1832 por el señor gobernador de tUa D. Estiban dt ' En seguida demuestra que aunque te'disminuya la suma asignada i'Ja amor Asta. ‘ tización , no sufrirá menoscabo el crédito público; y concluye pidiendo que Señores: Quid pax tranquilla d bellica confusione distaret si per visto te extingan las rentas com…</t>
  </si>
  <si>
    <t>Estrada, Santiago</t>
  </si>
  <si>
    <t>Santiago Estrada</t>
  </si>
  <si>
    <t>…remo' da de qué I consejo de Hacienda la correspondiente Real cédula. " A ejercer su . ______ ____ —Se halla vacante la plaza de airujaqpde U villa de Pantoja.irprevlocia de Tdtom D. Santiago Estrada, del comercio de,la ciudad de Cuba,' ha hecho 4 la. Real Hacienda un donativo de 3112 pesos fuerte» y &lt;54 rs. vn; í que ascien-i den 3S certificaciones de crédito» expedidas á varios individuos del ejéteito expedicionario de Costa-firme y.endosadas á favor de…</t>
  </si>
  <si>
    <t>Eterno, Francisco Javiec</t>
  </si>
  <si>
    <t>Francisco Javiec Eterno</t>
  </si>
  <si>
    <t>…o Sr, Secretario de Estado y del Despacho UDÍrersal. arreglo £ su clase y méritos. Tendreislo entendido, y dispondréis su cumplí— miento^sEn S. Ildefonso £ 4 de Octubre -dé 1832—A D. Francisco Javiec Eterno. Sr.: S. M. ha seguido bien durante el día, disminuyéndose la is* Vilo*.-coBtadsdbd de la maaoy del pie. - -■ .. Dios guárde á V. E. maéhm alias. S. Ildefoaao 6'de Octubre de 1832, d Teniendo en consideración el retraso que sufra) los nego las nueve dé la noc…</t>
  </si>
  <si>
    <t>EUádai, Secretario de</t>
  </si>
  <si>
    <t>Secretario de EUádai</t>
  </si>
  <si>
    <t>…ubre dt 1832, á las nueve de U nochf.=Ptdro Castelló-mMánucl Damisn Fdina&amp;tatin NOTICIAS EXTRANGERAS. Ato Traviaao=JuanCastclJó y Roca¿=Juan Luque.=Ramon Llord.=Rai——Dunn.=Kscmr&gt;. Sr. Secretario de EUádai jr.délDespacho unívemL UNIA. Petcrsturgo 22 de Setiembre. Bienio. Sr.: Bl estado de S. M. he «¡dosatisfactorio lodo el diado hoy. ' Dio»guarde á V. E. mucho*«fio*. S. Ildefóniéo 16 de Octubrede 1832, á El día 14 por la tarda llegó S. M. 1. con toda felicidad…</t>
  </si>
  <si>
    <t>Evain</t>
  </si>
  <si>
    <t>…embre anuncian que había disminuida nistro de la Guerra, han pedido su retiro. temiblemente U intensidad dé la posté en ct Magenderau el Ghilhau, asi co Ayer salió para Ambires el general Evain. mo en Tan reí, y que enteramente había cesado en las demas provincias da Antes de ayer descargaron - en la ciudadela de Ganté Una cantidad muy fersia. . , \ r , \ t. v ■ considerable de pólvora. (Mucho, se temé á las tramas de los orangistas! Se dice que las…</t>
  </si>
  <si>
    <t>…apel de gendarmes y carceleros ínterin los soldados franceses asaltan Holanda. El atado de tas relaciones entre ambos paisa ha paralizado todas la la ciudadela. Creemos con el Sr. general Evain, autor de la orden citada que operaciones, no solo porque los comerciantes han vacilado en ejecutir la ór otia empresa es noble, y sobre lodo nacional: nosotros los belgas de rancia denes que reciben, y por la imposibilidad en que te encuentran de despachar m…</t>
  </si>
  <si>
    <t>Evans</t>
  </si>
  <si>
    <t>…l gobierno franceano publicar ningún manifiesto;-y sin embargo, lo E *üto &lt;o$bK§M¿ pofelr á ¿é^tnal. % primero que ha'hecho ha sido publicarlo en términos que contradice cuanto El coronel Evans responde que al mariscal Bercsforá se permitió tomar el habia prometido al mismo gobierno. En su vista se le han pasado nota para .mando.de un ejército extnac&amp;L^ ■ qiow expedición so limite a las Azora: á ella no ha confortado, y tememos Mr. Wynd'dice que erm…</t>
  </si>
  <si>
    <t>…ia que este incremento no fuese sino pasagero. En el día Ao camama u ios couunes___iesiern de ayer. solo se hallan verificados y probados en París estos hechos, sino tambion en El coronel Evans tomó la palabra para explicar la moción que tenia anun algunos departamentos , los cuales situados bajo la misma influencia , y cu ciada anteriormente i pidiendo ae redujesen las fuerzas militares de la Gran- las mismas circunstancias que la capital, presenta…</t>
  </si>
  <si>
    <t>…íntimamente convencido y Ocasión para hacer algunas preguntas relativas á la ocupación de Ancona. persuadido de que su situación le ponía únicamente á ¿1 en el de juzgar de la El coronel Evans dice que el gobierno francés ha tenido derecho para en oportunidad del silencio de que se le acusa, podría persistir en él, y no mirar viar le expedición de Ancona. Mr. Hume apoya la proposición de Mr, sino con desprecio los ataques que se multiplican contra…</t>
  </si>
  <si>
    <t>…círculo del de este modo quedara expuesto á las dificultes que no habia previsto. En la Rhin que por medio del periódico de la provincia haga que de oficio llegue misma sesión el coronel Evans propuso al Parlamento qué íe declarase que el último tratado concluido con la Rusia daba al gobierno ingles el dcrecho.de esta resolución á conocimiento del público.” cartas ------Según de Hannóver príncipe virey debía trasladarse á Berlín intervenir en favor…</t>
  </si>
  <si>
    <t>…as operacio el camino cubierto de la contraguardia. En esto hemos perdido $ hombre* nes de las elecciones de la capital. En Westminster es muy verosímil que el muertos ó heridos. -coronel Evans tenga mucho* mas votos que Mr. Hobbous, ministro que es de La claridad de la luna, con la cual se distingue perfectamente á una gran la Guerra. (Id.) de distancia cuanto se presenta en el horizonte, se ha opuesto también a que ____ De América sabemos entre ot…</t>
  </si>
  <si>
    <t>Evert</t>
  </si>
  <si>
    <t>…esado á su patria. La rigurosa disciplina. Los puestos y cuerpos avanzados se relevan cada 19 dias; voz mas acreditada es que deben pasar á Bélgica á expensar del gobierno fran el coronel Evert es quien ios manda actualmente. cés para servir en el ejercito belga. De este modo se evitaría otra derrota de Luego que el Rey tuvo noticias de la proroga del plazo señalado para lat Hasspl en caso que los holandeses ataquen; los belgas tomarían lecciones de…</t>
  </si>
  <si>
    <t>Excelmans</t>
  </si>
  <si>
    <t>…o el.momento Se lee una carta en que el duque de Doudeauville hace dimisión de Ja dig de ser asesinados. El comercio está arruinado, y escasamente se encuentra un nidad de Par. El conde Excelmans propone que la comisión encargada de in doblon. Se «pera sea nombrado presidente el sanguinario general:Obando, y formar sobre el proyecto de ley relativo al aniversario de 21 de Enero, des entone» se acabó todo. El vicepresidente Caicedo ‘despu» de haber arr…</t>
  </si>
  <si>
    <t>Excelnuns</t>
  </si>
  <si>
    <t>…esupuesto de entradas pa al gobierno puede vigilar la conducta de los extrangeros refugiados en Francia. rte l año de 1332;y por Mr. de Rigny, ministro, de Marina, la ley de as El conde Excelnuns, da pues de recordar U buena acogida que la tropa censos en la marina. francesa tuvo en Polonia, á pesar de que venia derrotada , manifiesta el afecto La Cámara, dopuca de usa breve disensión, adopta por 84 rotos contra 3 coa que «a todos los pumos de Francia…</t>
  </si>
  <si>
    <t>Excmo</t>
  </si>
  <si>
    <t>…l reino de Polonia, su retiro del servido militar, pernútién- fueeto i !ae sucesiones y dereeko de hipotecas. dble , asi como al ministro secretario de Estado del reino de Polonia conde Excmo. Señor: He dado cuenta al Rey nuestro,SeBor dei espediente ins Grabowski, el uso del uniforme de general ruso. truido con motivo de las observaciones consultada por la Real Audiencia de En el convento de carmelitas de Varsovia se hallan presos 4 senadores y C…</t>
  </si>
  <si>
    <t>…s que ofreced las diversas precauciones que para el casq extrangeros están dispensados de pagar estos derechos. {Diario de Varsosia.) ocurrieron, se acordó al fin presentará dicho Sr. Excmo. para la aprobación de S. M. las medidas siguientes: .' IMG LATERIA. 1. a Se prohíbe absolutamente la entrada de cualesquiera efectos contuma Idndtes 30 de Marztt.ces extraídos de París y sus departamentos contiguos en todas direcciones sobre los i7 grados de…</t>
  </si>
  <si>
    <t>Excmo, Ana del</t>
  </si>
  <si>
    <t>Ana del Excmo</t>
  </si>
  <si>
    <t>…ovela griega.—El Montrteri» de Santa Maria la Real dé las Huelgas, y el Sarraceno, novela morisca por Chateaubriand. Se baila eo Madrid librería de Ra ningún riesgo. En el coto de Doña Ana del Excmo. Sr. marques de Villa- zóla, y en Barcelona en casa de A. Bergnes, á 4 rs. para los que lleven toda la co franca se han cogido sin ningún riego, y aun en tablada se han recolectado lección , y á 5 por tomos sueltos. unas cuántas espigas que superaron la intem…</t>
  </si>
  <si>
    <t>Exposiciones</t>
  </si>
  <si>
    <t>…oriano de Señor Obispo de la Real Casa y territorio de Santiago, quien celebró de pon Encima y Piedra. tifical , para dar todo el realce que cupo á tan religioso acto, haciendo el cura Exposiciones á SS. MM. párroco una oración análoga á las circunstancias, y entonando el mismo Ilustrísimo el solemne Te Deum, con que un inmenso concurso, rebo^ndo afec El brigadier coronel dal regimiento caballería de Cataluña, &lt;5.° ligeros, di tos de gratitud, elevó al…</t>
  </si>
  <si>
    <t>Fabián, Francisco</t>
  </si>
  <si>
    <t>Francisco Fabián</t>
  </si>
  <si>
    <t>…dt Entro. A comalia de la cámara ae ba servido S. M. nombrar pan la Yara de al . Hemos recibido pee el paquete ingles CsmJt» , su comandante J. Tille calde mayor de Guadalajara 4 D. Francisco Fabián; para la da Fuente de Can Eiqr., procedente de Veraerar, con diez dias de navegación, una colección de tos 4 D. Juan Francisco Ateneo Caballero ¡pera la del' Puerto de Su. María 4 D. Joaquín González; pan la de Ronda 4 D. Manuel González Pinto:tensores de die…</t>
  </si>
  <si>
    <t>Fabre</t>
  </si>
  <si>
    <t>…y después pasó la frontera, adema de Ja brigada castellana (se . «itro 37, afrailada al frente dt Batk ,d $ de Noviembre dt 1832. gunda del ejército) una parte de la división del general Fabre (cuarta del ejér Diré todavía algunas palabras acerca del Escalda, que a la manzana cito), incluso el regimiento 55.® que pertenece i ella. &gt; de la discordia entre la» cinco Potencias, y estoy cierto de que nadie dará no ' El 12 salió de Straburgo el 15.® lig…</t>
  </si>
  <si>
    <t>Fábricas, Sebastian</t>
  </si>
  <si>
    <t>Sebastian Fábricas</t>
  </si>
  <si>
    <t>…» del.mapda hasta.I» muerte .de Mapoleen aoaapaefe, .tmducilaJctnl'pRtendé;darim':ndevó giro á está'Clójíe'dt'ltttudiot. Es sk'dcscar baja..1 dlr'de la quinta edición' Inglesé por D. Sebastian Fábricas. Se baila '¿if venta a &lt; rea—, otros que le imiten. le* «o rústica ea Madrid caí 4a librería de la vluda: dé' Migar ; en' Bárcéío’nr en. la de : , l.t&gt;‘ :¡ .’») -• la vitada de Srusi; enCadis ente de Hortal'y campa lia; enVaienctaen4a'de Ca&gt; 1ala ocde enen la…</t>
  </si>
  <si>
    <t>Facón, Juan Antonio</t>
  </si>
  <si>
    <t>Juan Antonio Facón</t>
  </si>
  <si>
    <t>…Juan Manuel Doñaniayor; para la de Luqúe'a D. Josef Pascual Bayot; des efectos. Se descubre demasiado el predicador; el hombre de gravedad so para la de Cerrera del Rio Pisuerga á D. Juan Antonio Facón; para la de lemne en medio de un auditorio atento, dando peso á sus menores palabras. Fuentes de Andalucía á D. Francisco Fernandez Galvez I para la de Jumóla Entré un gran número de poetas ó versificadores que ha producido la i D. Josef Sanz Marín: para la d…</t>
  </si>
  <si>
    <t>Fain</t>
  </si>
  <si>
    <t>…iosa del consejo de Estado. Al conde Moclalivet se ha dado la intendencia y los periódicos del-at.de'Abril anuncian que la insurrección tomaba umcarác— general de la Real Casa: el barón Fain, primer secretario de gabinete y con ter amenazador. (The Times?) sejero de Estado, queda autorizado para tomar parte en las sesiones de dicho ____En una carta de la isla de Francia que se ha recibido en esta capital se di Consejo. ce que era muy deplorable e…</t>
  </si>
  <si>
    <t>Fajol</t>
  </si>
  <si>
    <t>…última ocurrencia que ha referido.aquel ’hállahatrcl comercio y loa jornalaros‘de León, no deja por eso de ser cul diputado solo sabe lo que dice -un parte que le acaba de «lar el general Fajol, pable por no haberlo hecho anta; sin qué valga decir que no pudo prever noticiándole que habiéndote reunido en la plaza del colegio de medicina uno* estos desgraciados acontecimientos, pues en tal caso se podria preguntar si solo 12(iü á 1500 jóvenes, se dir…</t>
  </si>
  <si>
    <t>…a rables podrá sin duda causar respeto á los cuerpos del ejército prusiano que sa se dice es exagerado é inexacto. han dirigido hace ya mucho tiempo sobre Maestricht y Venloo.” El general Fajol, dice el Diario de lot Debates, dirigió al momento ____ Toda la correspondencia de Alemania se inclina á la guerra. De Franc su caballo hacia el parage de donde había salido el tiro; pero'¡a confusión ha fort del Mein, de Cleves y de todas las provincias del…</t>
  </si>
  <si>
    <t>Famo, Antonio</t>
  </si>
  <si>
    <t>Antonio Famo</t>
  </si>
  <si>
    <t>…miento Guadalajara le deaea saber el paradero de D. Juan Carvajal y D. José Bosch y Rie Utilísimo fue datruido en tiempo de la revolución. Sin embargo, la divina ra , herederos de D. Antonio Famo, tesorero que fue de la misma prnvlaicia . par» Providencia no permitió que se .sepultase, en el olvido un método de enseñan- comunicarles asuntos que les Interesan; y se suplica at que tenga noticia 4* dicboi u da que habían de resulMr tanta utilidada; pues…</t>
  </si>
  <si>
    <t>FarnaodoILaflioé.da.Téied, Maní IL</t>
  </si>
  <si>
    <t>Maní IL FarnaodoILaflioé.da.Téied</t>
  </si>
  <si>
    <t>…l da S. Felipe de Jitívá; Doña Dolores ^cu-Losque se fifiík den dervcbo á lo* Mean*'que mi quedado por falledmieaio da Colas y Querol , de Vajcnójá;1 Doña María de la Concepción y Doña Maní IL FarnaodoILaflioé.da.Téied*, vecino y-dei nmercío.que hie de Cádiz, pceacatarae SUS nota* á los,»lbf»*eay en »,casa qye,habité caUe.ide las.Descalzas, .núm. i*. Satíz, naturales de Valencia; Doña María del Carmen Priego y Gil, de Pon ——Por providenefa del Sr, dé la Escalera, teniente d…</t>
  </si>
  <si>
    <t>Faskewíuch-Wtrsawski</t>
  </si>
  <si>
    <t>…n sobré la línea del Davina. 8,000. y antiaociales, es decir , á esa aristocracia taja que forman los señores fe ré Total del ejército da operaciones que debe «star mandado por el príncipe Faskewíuch-Wtrsawski.......................................................... 179,000. dales de ¡os altorotos. Es bien notorio que los aristócratas de origen dentro-íiko no son menos insolentes ai menos tiranos que se suponen Iras de nací-</t>
  </si>
  <si>
    <t>Fasquíer</t>
  </si>
  <si>
    <t>…ontitud. Para el matrimonio dc'la princesa Luisa $on S. M. belga habra tres cerc— Sn Egipto, Sobre todo, se puede viajar con la mayor confianza. momas; él casamiento civil ante,él barón Fasquíer, presidente de la Cantara La peste se'ha manifestado.en-Damieta, y el cólera ha vuelto á aparecer- de los Pares, asistido de Mr. Cauchy por ausencia de.,Mr. de Semonviilej el en Mecaz (Gtdf Fenecía.) ' matrim’ohÍQ religioso catól¡co¡que se celebrará por el se…</t>
  </si>
  <si>
    <t>Fbmamdo</t>
  </si>
  <si>
    <t>639</t>
  </si>
  <si>
    <t>…uía pura, según las antigua* venerandas leyes españolas años de servicio en el expresado caerpo, no puede contener mas tiempo la* obediencia, fidclitbd y amor f su legítimo Rnv el Sr. D. Fbmamdo yii y emociones de júbilo y gratitud que experimenta por los fausto* suceso* qa* su augmta descendencia; aversión, tanto á loa delirio* y demmías de una in acaban de llamar la atención de la Península y de la Europa toda. moderada y fuñara libertad, como i lo…</t>
  </si>
  <si>
    <t>Fe</t>
  </si>
  <si>
    <t>…Razóla á &gt;4 rs. rn pasta. litos , i los tribunales ‘imponer las penas ; i en qué cómate que de algún tiem —1 'Se cita al capellán patrono d administrador de.la memoria Anidada por Doña Fe— lipa Urbioa , á cuyo favor aparece un censo perpetuo do 300 mrs. de renta al añ», po á esta parte ia policía impone las penas mas graves que pueden aplicar lm con derechos de licencia, tanteo 6 cincuentena eu uoa casa sita en esta corte, y su tribunales’ La…</t>
  </si>
  <si>
    <t>…e Brandcmburgo escriben lo que sigue; rimentados titubear ó andar á tientas como en los primeros dias de la invasión, »Se asegura por personas que tienen buenas relaciones, que et príncipe Fe y confenr que esta terrible enfermedad burla todas sus previsiones y descon derico dei los Países-Bajos ha vuelto á salir de Berlín para Haya, seguro de cierta todos sus cálculos. De consiguiente puede asegurarse que hay en esto alque si se renovasen las host…</t>
  </si>
  <si>
    <t>Fe'rraz, Valentín</t>
  </si>
  <si>
    <t>Valentín Fe'rraz</t>
  </si>
  <si>
    <t>…que la Europa podrá concederla. llor secretaria del despacho dela Guerra el oficio' siguiente: Hasta entonces cuanto decirse en pro o en contra sobre la conserva , Excmo. Se.: El brigadier D. Valentín Fe'rraz, coronel del regimiento ca- ción de la paz debe tenerse como prematuro. Si el gabinete francés no tiene halleeud* Extremadurs ,3.® de Ligeros, en126 de Octubre próximo pasado Jafuern necesaria pera llenar lo» compromisos que exige la pez, ningún mor me dice l…</t>
  </si>
  <si>
    <t>Fea</t>
  </si>
  <si>
    <t>…rsonal que elevó el Consejo en f) del corriente (jomo gefe de los 4b batallones, dos escuadrones de caballería y una compa i la Reista nuestra Señora, pronunció el Exento. í limo. Sr. D. Fea*, ñía de artillería de que consta esta brigada,'elevoá los pies de V. M. con to cisco Femandesc del Pino, ministro del mismo Consejo y Cámara. do respeto y consideración esta sincera exposición de mis subordinados, cuyas Señora: El Consejo^Rqal une hoy á lqah…</t>
  </si>
  <si>
    <t>Feburier, Manuel</t>
  </si>
  <si>
    <t>Manuel Feburier</t>
  </si>
  <si>
    <t>…n de 7 de Marzo último se ha servido el Rbt nuestro Se Mr. de Rieny, ministro de Marina, manifiesta que por el artículo 3.° del ñor conceder privilegio exclusivo por cinco afioa i D. Manuel Feburier, ve tratado de 6 de Julio dé 1827 te obligaron Francia, Inglaterra y Rusia i cino de esta corte, para asegurar la propiedad de un instrumento ó máquina, costear la pacificación de Grecia; enumera lo que á este fin se ha hecho, los •que por sus diferentes usos…</t>
  </si>
  <si>
    <t>Federico</t>
  </si>
  <si>
    <t>…«tan ya convencidos, si creemos á nuestros corresponsales , que el ga nuestra situación política. binete de Berlín espera la decisión del de Petersburgo, que sin duda arreglará El príncipe Federico no habia marchado al ejército, como todos los pe la nacionalidad de Ja Bélgica de la misma manera que la de Polonia. (Af. dt riódicos han anunciado; pero ha visitado la ciud.dela y los apostaderos del Es las C.) calda, y ha distribuido entre los soldado* mttt…</t>
  </si>
  <si>
    <t>766 príncipe Federico debe partir también para ei cuartel general dentro de poeót, ¿atquía y funesto á la nación: todavía permanezco en ata opinión, y nada me días: continuamente recibe el ejército refuerzos considerables de hombrea y; - la fiará variar.” materiales. - . Et doudcG…</t>
  </si>
  <si>
    <t>…enos conven cipe, de Orange. S. A. R. ha ido en un barco de vapor desde Rotterdam á cido de que el bilí, será funesto á la nación. No te infiera de aquí que soy ene Bois-le-Duc El príncipe Federico de los Países-Bajos y el príncipe Alberto migo de una reforma moderada.” Confiesa luego S. G. que los ingleses tienen de Pruskj saldrán mañana de esta ciudad para el cuartel general del ejército. derecho de reunirse para tratar de asuntos políticos; pero vitu…</t>
  </si>
  <si>
    <t>…anchos siguió, en la ___Se asegura que en la noche del sábado al domingo salió de Haya para el disnosioiona reglamentaria y apeches decisiona sobre estrauterú, ¡a pro- ejército el príncipe Federico. porción de lo» precio*, según lo* diferente* tiempo* ¿ que hiciaq aplicación* INGtATEEEA. v en los actúale* la disminución de aquello* na ocasionado Frecuentemente *1 aumento de masita. En el socorro diario que presenta la adjunta tabla núm. I.® Lóndres 22 d…</t>
  </si>
  <si>
    <t>…paba mas de media legua: á las once llegó $. M., acompañado de S. A. R. ginar. No hay que buscar nuevos delincuentes, pero el público .ree que da re el príncipe feld-mariscal, del príncipe Federico,"de los tres hijos del prínci belión goza de cierta. inviolabilidad, cuando la libertad de imprenta la pro pe de Orange, de S. A. el duque de Sajonia-Weimar y su hijo el príncipe mueve: conviene desvaneferestf error paira, tranquilizar á los buenos ciuda Guil…</t>
  </si>
  <si>
    <t>…e Setiembre. • vestido por Dios de la autoridad que tiene, y que nuestro deber es amarle, «respetarle y desearle todo género de prosperidad.” Hoy debit llegar á Haya I* esposa del príncipe Federico, y al 19 la Reina. «Si o* recordamos todas esta» circunstancias, venerable* hermanos, no es Desde la invasión del cólera han perecido en Amtlerdam 600 personal: porque tentamos que las ignoréis, ni porque dudemos de vuestro xclo para hacer actualmente mueren…</t>
  </si>
  <si>
    <t>…nuestro parecer, sino cuando tuviese por objeto im mánica. pedir que se mezclase en la contienda cualquiera otra Potencia, y obligar á loa De todos lo* principa prusianos, solo el príncipe Federico, sobrino del pueblos extrangeros á permanecer pasivos en cila. tiene mando sobre el Rhin, pues dttempeñ* ci de la 14.* división en «En su consecuencia nos atrevemos á suplicar humildemente á V. M. que Dusseldorfif- tenga á bien negar su sanción á esa deshonro…</t>
  </si>
  <si>
    <t>Feenando</t>
  </si>
  <si>
    <t>…te^ la convalecencia de su nos ha cabido en la conservación de la preciosísima vida de¡ Rey nuestro Se lame Ciro Esposó; dtódóñól felices *wjn«oMel «o de su poderlos patern*- flor D. Feenando vii (que Dios guarde), y del restablecimiento de su impov lei y'sabio* decretos ecnqueV. M. Ha maáifaltado «u amor á la agradecida Yanlítimt talud, para la felicidad de la Monarquía española: de estos senti-</t>
  </si>
  <si>
    <t>Felipe</t>
  </si>
  <si>
    <t>392</t>
  </si>
  <si>
    <t>…. libro al g p, 100. el &gt;4 Inscr.de i p. toe, vicisitudes ó alteraciones de la voluntad que la. produjo* &lt; Qué preguntó &lt;1 por .. Dichas id. al 4 loé........ din! ". i...1 .: te „ Sr. D. Felipe n al duque de Alba cuando, preso este de su orden, le in Títulos al port.'de J por loo...1.;;.. Títulos del a 33’J Id! vitó á tomar el mando del ejército destinado á Portugal! No le picguntó si Id. id. de 4 por' 100...................... Id. de» 4 Id. Vale* c…</t>
  </si>
  <si>
    <t>Felipe, Juan Josef</t>
  </si>
  <si>
    <t>Juan Josef Felipe</t>
  </si>
  <si>
    <t>…nuestra Señora i consulta de la Cámara ha venido en nombrar El comandanta de la i,-1 división participa también con la misma fecha los para'una canongía de la colegial ¿c Soria á D. Juan Josef Felipe: para IMS movimientos que su tropa Hizo con feliz éxito en la dicha acción del dia 28 canongías de la catedral de Patencia i D. Gerónimo Calzado Calvo, D. Rapara sostener y rechazar el ataque de los rebeldes, y el comandante.de la l.* inon Hégver» y D. Juan M…</t>
  </si>
  <si>
    <t>Félix</t>
  </si>
  <si>
    <t>…e dt dgoo doleo m le* riet y teta* cuarentena en el lazareto de lrun 21 pasageros, también procedentes de Fran farticulare*, con, uqa rcSepion al. Bu (obre jas pediluvios , por el doctor D. Félix cia, los cuales han continuado después su viage. Eg'ula, médico que fue de los Reales hospitales de ésta corté. Cuarta edición ouit ' Corregida que las antecedentes: un cuaderno en I.® Se hallará á 1 rs. ed rdstlca, eh . Iv Mbreriaque fuede Balle, ^ ■ &gt; Desea…</t>
  </si>
  <si>
    <t>Felizlver, Juan López</t>
  </si>
  <si>
    <t>Juan López Felizlver</t>
  </si>
  <si>
    <t>…..... Los Estados del Sumo Pontífice "están hoy dividido* en 14 provincias, de —Ganzaie dr Cárdala t la &lt;M|érta tt Granada, escrita por (1 caballero Fiarían. Publícala eo espatiot D. Juan López Felizlver eo 3 tomos en I.» £1 autor describo en las cuales la de Roma tiene el título de Comarca; las de Bolonia, Ferrara, esta obra coo todos los adornos de la-poesía las hazañas de los héroes que mas se Ravena y Forli, se conocen con ei .nombré de legaciones, porque…</t>
  </si>
  <si>
    <t>Fellp</t>
  </si>
  <si>
    <t>…iét aógtitéo toetnr Oto, Tomar *e Aenino sobre' él éoM ere ét ' itrlnbaite' asento dé condiciones /bajo Useosles había de ejeéutárse ‘el nneVo camino car- troHtteot, compuerta.por D. Fellp* Lrrinn ZafrlUa, yiada A lut la Rsál.scadnnW dt TfOlOlía escoUstico-dogmátka de éfadrld. *0 dsrpacta sa la usrlttia-delilUdA retero. Llenóse Utsucripciou/ccmpuesta en la méyor paite de propietarios de cvltfioda Sto. tomas de esta aorta, é a ra. ■ ... . EN LA…</t>
  </si>
  <si>
    <t>Femando</t>
  </si>
  <si>
    <t>…políticos, de que están anima capital del mismo, siempre fiel y sinceramente adicto á so amado Monarca el do*. Religión católica apostólica romana que-han recibido por herencia de Señor Don Femando vii, según lo tiene acreditado en el discurso de 8/ aua abuelo*; monarquía pura, según las antigua* venerandas leyes españolas años de servicio en el expresado caerpo, no puede contener mas tiempo la* obediencia, fidclitbd y amor f su legítimo Rnv el Sr. D. F…</t>
  </si>
  <si>
    <t>…nez, z: á la.daagradebl* noticia que recibió del peligroso atado de la vida de nues Josef Venando Lopez.zz.FcUx Eneíso CattriHon- —Fermín Gonzalz de Cautro anudó Monarca el Sefior Don Femando vii, que llenó i ata ciudad de kedo. zzPedra Braca. zzRa'ael González Palmeo. —Faustino de Zea.zzAn dolor T amirgttra sucedió la plausible de mi alivio y restablecimiento, y drés Belluzzi. zzManuel Pieri. z:Joaquín Cafrara. -zeCaríos Latcrre. zz Cíe'i* Real o…</t>
  </si>
  <si>
    <t>FeOalver, Josef Díaz</t>
  </si>
  <si>
    <t>Josef Díaz FeOalver</t>
  </si>
  <si>
    <t>…la población libré ha sido siempre mayor que la esclava, sino que la blanca - lo que contribuyan dichas comunidades. Los aspirantes dirigirán sus memorlalcz, ' francos de porté, á D. Josef Díaz FeOalver, secretario del ayuntamiento, por el tér ha «xcodido i la segunda en número bastante considerable. La j„- mino de ig días «trapues de 1a publicación, y los Individuos que lo sean de te Acui traduoA» de esclavos en loe último* afios que precedieron 4 Ja prohib…</t>
  </si>
  <si>
    <t>Fer</t>
  </si>
  <si>
    <t>…blecer'en el Ballesteros Marafion. .. _ cuadro notológico las mismas divisioaes que te encuentran en el reino vegetal; En lengua francesa. Prráaero: Lo* Snñ'P. Francisco Sanche» y D. Fer pero su principio era razonable. y ti hubiese liegado á conocer todo* los- re nando Nieulant. . cursos del método natural, de ese método que atiende i todas los caracteres, Segundo: Los Sres. D. Saturnino Sarnz, D. Silvestre Collar ,D. LuisVa que cuenta coa t…</t>
  </si>
  <si>
    <t>Féraanaea, Manuel</t>
  </si>
  <si>
    <t>Manuel Féraanaea</t>
  </si>
  <si>
    <t>413</t>
  </si>
  <si>
    <t>…- tra Sefiora ae ,1 luotariaa Realistas,:;------------------ --------------------.------ -- -------------- ---- lobü - jr,., .... i, p.de ua aumerestslase cSneurse, el Baciab. Jr. D. Manuel Féraanaea. Varóle, arces Sevilla. Trigo, de 28 4 40 rt. fanega según w calidad: cebada,.de 12 4 disfin qe.Medrid «editor drt REv iuiMtroáeftor, y c&lt;tmli*rle searrrt .apestdUcm Jas penee tenldo Ib saots,Cruzada. ejemplares qoAlae Sres.,edliorri bap de * Mea 14 41, id.:…</t>
  </si>
  <si>
    <t>Ferlingua, Joaquín</t>
  </si>
  <si>
    <t>Joaquín Ferlingua</t>
  </si>
  <si>
    <t>…n interesante servicio por el bien que de él va i franco*, panqí* «adíe carezca de 1» preciso pera vivir. (A la votación f A la -resultar, lo han verificado los zeladora de barrio D. Joaquín Ferlingua, Don votación! ) Mr. Dupin d mayor conoce qoe la constitución prohíba examinar 'Manuel Notario j D. Juan Fernandez Ocabo. Estoy formando á Roldan la de nuevo las pensiones, y que la política exige se •conserven estas, porque üi1- 'correspondiente causa con to…</t>
  </si>
  <si>
    <t>Fermín</t>
  </si>
  <si>
    <t>…eral de condiciones que está de manifiesto en lá secretarla de la, referida ordéoacton. _ baila en las montañas dé lo» "Alpes á una altura de 6 á 99 pies; pero Mr. ----- Se cita á D. Fermín; DoÚá'Maria Jesús, (toña Manuela y Bella Joaquina de Bce’Hugi, profesor de bolcure . asegura que no puede fijarse con certidumbre esta «arro, hermanos y berederos de D. Joaef Miguel de Eceoarro, que falleció én esta cáete, y t su* acreedores, para que en el t…</t>
  </si>
  <si>
    <t>Fernán</t>
  </si>
  <si>
    <t>…Francisco como primer gefe del arnvi, que este cuerpo desde su creación lia defendido de Paul* Martí, socio vocal secretario. constantemente los sagrados derechos del Rbt nuestro Señor D. Fernán no vií Exposiciones ■£ la Rsuira nuestra Señora. (Q. D. G.), y que seguirá siendo ejemplo de fidelidad conforme lo tiene ju Señora i La ciudad de Valiadolid , que durante el peligro de la preciosa rado á todo lo que emane de su Real voluntad, suplicando á V.…</t>
  </si>
  <si>
    <t>Fernan</t>
  </si>
  <si>
    <t>…spirado restablecimiento de ia preciosa salud d:l V. M.=joief Rom.aH Daoalillo, regidor i.° pre»idenie.=AM»u«:o de Arce, Monarca de las Españas, vuestro müy digno y caro Esposo el Sr. D. Fernan regidor ».•= Gaspar Regüejo, regidor $•=Femando Fernanda, dipoiado vil. Si la fatalidad atrajo sobre esle suelo dias opacos y sombrío», que pare drT i.°3 Pascual Rodrijuct, procurador general. =Juan de Mata, diputa- cían eclipsar el sol que le ilumina, tambié…</t>
  </si>
  <si>
    <t>Fernandez, Juan</t>
  </si>
  <si>
    <t>Juan Fernandez</t>
  </si>
  <si>
    <t>…D. Francisco Fernandez del Pino, ministro del Consejo y Conservando aun el sobresalto y anonadamiento en que lo* puso el estado Cámara de Castilla, del marques de la Regalía, y de D. Juan Fernandez del lamentable de su Rby y Soberano, no pueden acertar á expresar sus senti Pino, oficial de la secretaría del despacho de Hacienda, ha tenido el honor da mientos; empero vuelto* de aquel letargo sepulcral, respiran ya dirigiendo al ser admitida á besar la Re…</t>
  </si>
  <si>
    <t>Fernandez, Sebastian Vicente</t>
  </si>
  <si>
    <t>Sebastian Vicente Fernandez</t>
  </si>
  <si>
    <t>…sición so gías de la colegial de Talavera á D. Josef Sánchez Patencia, D. Lorenzo bre S. Mamede para auxiliar en caso de necesidad i la 2.a división que estaba Fernandez Cortina y D. Sebastian Vicente Fernandez: para la dignidad de atacada por los rebeldes, tuve por conveniente destacar por la izquierda de' arcediano mayor de Segorve i D. Josef Castell; jr para una ración dé la pri Paranhos al regimiento dé milicias de Villa do Conde; qué avanzase el bata mada de To…</t>
  </si>
  <si>
    <t>FernándezCalderon, Juan</t>
  </si>
  <si>
    <t>Juan FernándezCalderon</t>
  </si>
  <si>
    <t>…en la’ Reál cárcel de obrte, paja una juma general dé acree dores á la casa‘comercio que fué dé ésta villa titulada'de D. Praoclsco Górvea V i»1 dignidad de arcediano de Valpuc»u,D. Juan FernándezCalderon y. D.To- brinos, cao el fio de que presentfn sus respectivo; créditos para al debida enésaen y ribio Josef Corlea, ambos.abogado* de los Reales, cónsejos, los bónoréa d«l calificación; apercibidos que de od*h&gt;cerlO les parirá perjuicio. tribunal de la Rota á…</t>
  </si>
  <si>
    <t>Fernando</t>
  </si>
  <si>
    <t>…si: «El comercio li bre con (os extrangeros fue concedido á la isla de. Cuba por el Real decreto La^ía*««ri&lt;m del árgano, d jibarea y termeldee: novela histérica, traducida de del Sr. D. Fernando vu de 10 de Febrero de 18.18 , yr. desde entonces ha con- uo manuscrito francés, y adornada con uoa lámina Boa: un tomo eo ».“ áiorfcw ’tinuado sin interrupción ofreciendo ta mayores ventajas al país, aunque áma- suata v 1 en rústica. Se hallará en Madrid en…</t>
  </si>
  <si>
    <t>…coger' un tomo cipal de su misión, añadió que desde la creación de la academia en tiempos del cada mes, pagará 4 rs. menos por cada. uoe, avisando desde luego en las librerías Sr- D. Fernando vi hasta el dia no había tocado una ¿poca mas feliz para la je se indican. El primer tomo se entregará en todo el mes de Mayo sin exigir anCarrillo ; Barce cipacion Badajoz, alguna. Se venderá las.librerías en siguientes: Cana Bilbao, Arnaiz; Cádiz, Piferrer;…</t>
  </si>
  <si>
    <t>…s,su representacióny á D FernandoS D. Juaede JlmenoAngel ydeUrrechu,Lalapl, yDIDiiosJuanlo» Bautistatres y herederosde Aldeco.i,del acvis Dia 2 de Jumo entraron Francisco Paíllac; D. Fernando España/correo cionista D. Josef de Jlmeno y Garay ; accionistas é Interesados respectivamente en de gabinete; el Sr. Qucírás con D. Armando y DI Maximino Caúuans; Don te ebmpaMa de mercaderes de fierro en'esta corte, para que deotro del término pe Joeéf Sánchez Posa…</t>
  </si>
  <si>
    <t>…ervido S. M. nombrar para la alcaldía mis Pasaremos, pues, á hablar del Doctor Channlng , el mas elocuente de los es yor de Carcabuey á D. Josef Carrillo y Leiva; para la de Cea á D. Fernando critores religiosos que han producido aquellos países. de la Laguna Cañedo; para la de Cazorla á D. Mariano Cosío; para la de Ca- Hay sin duda en las obras de Channjng páginas admirables, hermosas de lasparra á D. Juan Belnionte; para la de Cartaya á D. Migue…</t>
  </si>
  <si>
    <t>…la India. Scrma. Sra. Princesa Doña María Isabel luisa» hija primogénita de nuestros Poco después de su llegada á Inglaterra en 1797, imprimió el doctor Bell católicos Monarcas el Sr. D. Fernando vil y Doña María Cristina de la referida memoria; pero no llamó la atención de\ público; y solo en dos es Borbon, acordó en i de Julio del año próximo pasado que en este sitio de cuelas se hizo la aplicación parcial de su método. la Red de S. Luis, uno de los…</t>
  </si>
  <si>
    <t>…ha hecho la alegría de estos habitantes, ct mejor orden, y las continuas aclamaciones y ver, que los dias feriados son de absoluta necesidad para ocuparlos los minis vivas al Rey D. Fernando vii , la Reina nuestra Señora y augustas Prin tros en el estudio, y en el desempeño de encargos particulares del Real servi cesa é Infanta: siendo de notar, que no habiendo fondos para los crecidos cio , y los subalternos en el arreglo y adelantamiento de los…</t>
  </si>
  <si>
    <t>…do el consentimiento de las Apenas se divulgó de oficio én esta capital- la'dolorosa noticia'de rué el Potencias. Pero como estas atienden ante todas cosas á la-legitimidad,'sé le Sr. D. Fernando vii , Reí de'España, sé hallaba gravemente enfermo, que aconsejará, si ya no se ha hecho, que se atienda á ella; garantizándole la pose daron sumergidos en lá mayor consternación Tos españoles residentes en ella, sión de la Siria reunida al Egipto; y el Sultá…</t>
  </si>
  <si>
    <t>…incautos para que aclamasen otro linage de gobierno que no sea la monarquía sola y pura bajo la dulce egida de su legítimo Soberano, el muy alto, muy excelso y muy poderoso Rey el Señor D. Fernando vm, mi augusto Esposo, como la heredó de sus mayores. Tendréislo entendido, disponiendo se publique en Gaceta extraordinaria , y que el Consejo de Castilla lo circule, para que cons tando á todos esta superior determinación langa el mas puntual é ¡ndisimulabl…</t>
  </si>
  <si>
    <t>…ilitar, de cuyo zelo está convencido, sino también porjos generales y gefes de los cuerpos y por todos los oficiales de los regimientos que en nom Señora: La.«alud del Rby nuestro Señor D. Fernando vtr, la sucesión bre de los soldados que mandan, son lor. primeros interesados en el bienestar directa, y :1a reunión de todos los españoles en una sola familia, hé aqui los y en el honor del ejército. voto* da loe curas y clero de la parroquial de Santa Marí…</t>
  </si>
  <si>
    <t>…del Omnipotente el precioso y anhelado restablecimiento de su augusto y caro mal que parecía haber abierto la cavernas espantosas de la discordia para fijar Esposo el Rey nuestro Señor D. Fernando vil, y la profunda complacen su malhadado pie en ate reino, el ma amante de sus Reya, avergonzado cia que la causa la justa confianza que ha merecido V. M. á su magnánimo huye de entre nosotros. Ls encantadora egida de la paz aparece de un golpe corazón duran…</t>
  </si>
  <si>
    <t>…caso que asi no hubiese sucedido, la ley dejó de exis tir,-fue-abol ida-por el Sr. D. Carlos iv, Jo ha sido igualmente por el Señor Cuartel general Je Borgrrhout 30 Jt Noviembre. D. Fernando vh, nuestro auguslo Monarca. ¡Y quién sin merecer nota de Intimación hecha en nombre de la Francia y Je la Inglaterra por el maris traidor puede oponerse í tan regias y solemnes decisiones, y i la voluntad cal Gerard, comandante en gefe Jet ejército francés,…</t>
  </si>
  <si>
    <t>…te de esta colegial con su acostumbrada elocuencia tomo la satisfacción de presentarla por mí y por los cuerpos de esta brigada y bien conocido amor á nuestro legítimo Soberano el Sr. D. Fernando viij que tengo el honor de mandar interinamente. dativo á esta religiosa «crémor, i a todo el realce posible una excelcntc música. Dios conceda al Ruy nuestro Señor el mas pronto y completo restablecí- fuego, artificíales, y la’ cótycurrcnda por convite gener…</t>
  </si>
  <si>
    <t>…as entre el vestíbulo y el altar. Implorando las divinas misericordias desagradecimiento 4 las bondades de V. M., pero que siempre, siempre se es sobre nuestro adorado Soberano el Señor Don Fernando vii (D. L. G.), trellarán en el esfuerzo y lealtad de los buenos. vuestro digno y magnánimo Esposo, para que con una mirada benéfica lo li Si V. M. se digna admitir los sinceros y afectuosos sentimientos del al bertase de la dura, penosa y prolongada enfermed…</t>
  </si>
  <si>
    <t>Ferran, Ventura</t>
  </si>
  <si>
    <t>Ventura Ferran</t>
  </si>
  <si>
    <t>…al agua el lápiz y Martínez y Salcedo, D. Andrés Tacón, D. Agustín Caballero, D. Bernardo Cantero; la tinta, despojándolos del álcali que contienen. Se lavaba después para quitar D. Ventura Ferran, D. Vicente Aguilar y Jurado, conde de Casa-Valencia, conde de al ácido no embebido, y se cubría luego la piedra con una solución de goma las Lomas, D, Domingo Villanueva y Larraondo, D. Domingo Perier, D. Francisco Gorriola, D. Fernando Senra, D. Francisco B…</t>
  </si>
  <si>
    <t>Ferrar, Miguel</t>
  </si>
  <si>
    <t>Miguel Ferrar</t>
  </si>
  <si>
    <t>…ión4* 30 diasM n.al anuales,ayuntamientopagadosdo de Caracas hasta 23 de dicho me*. En cao* te inserta la capitulación ó conve la citada villa, ó bien ú su apoderado en esta cúrta D. Miguel Ferrar, que vive cali* nio hecho por Paez y Citnero», en que se dcja.á este con su empleo, lo mis de la Lusa, número IS, cuarto bajo. mo que á .sus. oficiales. La muerte de Bermudez en Omalla acaeció el 15 de —Por providencia del sefior capitán general de Castilla l…</t>
  </si>
  <si>
    <t>Ferrol, Patriarca</t>
  </si>
  <si>
    <t>Patriarca Ferrol</t>
  </si>
  <si>
    <t>…, 4 asistencia. Serán admitidos á firmar la oposición, presentando ó remitiendo 38 id.: vino, de 16 4 20 rs. arroba. memorial con su fé de bautismo legalizada al referido ■ Excmo. Sr. Patriarca Ferrol. Trigo, 4 38 rs. fanega: cebada, 4 30 id.: maiz, 4 32 id.: vino, de las Indias en el término de cuarenta dias, que se contarán desde esta fecha, 4 22 rs. arroba. y fenecerán en 11 de Noviembre próximo. .' Orense. Trigo, 4 40 rs. fanega: centeno 4 25 id.: maiz…</t>
  </si>
  <si>
    <t>Fesvanuo</t>
  </si>
  <si>
    <t>…s votos de los que jamas han tenido ni tendrán otra divisa que la mo V. M. entonan cánticos de alegría, magnificando al Todopoderoso, que apia narquía sola y pura de nuestro Rey y Señor Don Fesvanuo vii y de su au dado de tan ardientes-súplicas, nos ha concedido liberal y generoso el objeto gusta descendencia en el modo y forma que la ha heredado de sus mayores, y de nuestras ansias, de nuestros votos, de nuestro amor, de nuestras delicias y Sel único qu…</t>
  </si>
  <si>
    <t>Fexnando</t>
  </si>
  <si>
    <t>…pues ques de campanas, en que se pronunciaron infinitos vivas y aclamaciones i ei encanto de este nombre se halla suspenso mediante á que no puede luchar nuestro idolatrado Rey el Señor D. Fexnando vii y su muy cara y amada contra &lt;1 aplanamiento moral en que se hallan todos los que negocian en Esposa la Reina nuestra Señora y augustas Princesa é infanta. En seguida re rentas. unió al ayuntamiento y curas párrocos en las casas consistoriales para tratar…</t>
  </si>
  <si>
    <t>Fexuak'do</t>
  </si>
  <si>
    <t>…rtel d«l regimiento provlhr triste nueva del peligroso estado en la importantísima salud de nuestro Rey p cial de ValUdolid, que á la letra escomo sigue-EVcmo. Sr.; Los géfes, ofi Sr. D. Fexuak'do vii (Q. D. G.)! El ayuntamiento perpetuo de vuestra ciales y demas individuos que componen éste Tegjmlentq' que tengo el honor siempre fiel y leal ciudad de Gutagena de Levante, que postrado á L. R.P. de V. M. tiene el honor de hacer presente sus sinceros sen…</t>
  </si>
  <si>
    <t>Ffulh</t>
  </si>
  <si>
    <t>…división deben notarse :eljtemente genersl Suchr, aduana el dia du la fecha-cuanto conducía áo»Jio«lo.-E»«siy *eiisibl*-qiie haque es un buen soldado, y manda lá 13.* división: el general Ffulh, coman jan abandonado el puerto lot buques inglesa solo por temor de ser detcnidante de la 15.*, que es uno de los mejores oficiales del ejército, valiente, ac dos(rir Cuuricr.) tivo é inteligente, muy diestro, y acostumbrado á maniobras en grande. ‘ - El Alb…</t>
  </si>
  <si>
    <t>Fiarían</t>
  </si>
  <si>
    <t>…aquella misma .¿poca. _ nández. ,■ . ........ Los Estados del Sumo Pontífice "están hoy dividido* en 14 provincias, de —Ganzaie dr Cárdala t la &lt;M|érta tt Granada, escrita por (1 caballero Fiarían. Publícala eo espatiot D. Juan López Felizlver eo 3 tomos en I.» £1 autor describo en las cuales la de Roma tiene el título de Comarca; las de Bolonia, Ferrara, esta obra coo todos los adornos de la-poesía las hazañas de los héroes que mas se Ravena y Forli,…</t>
  </si>
  <si>
    <t>Fiat</t>
  </si>
  <si>
    <t>…adosv porque muchos destacamentos de guardias nacionales y dos Laibach y el 16 á Trieste; péro se ignava cuánto tiempo permanecerá en asta comiitfiíaedel'SS, todoá las órdenes del general Fiat, comaedante del depar ciudad. ¡SS/MM. volverán po» GoaiU, Udine, Brisen, lnspruck., Saizbourg tamento de Ver, Itai» salido á hacer un reconocimiento: después de haber pa y Liptz; pasarán algunos dies ra las poaasinnfi de la familia en la. Austria su- sado 1*…</t>
  </si>
  <si>
    <t>Fidelísima</t>
  </si>
  <si>
    <t>…del de y otro» dos ó tres vi, muy lecciones sobre mérito. particular También el arte de dió Rubens sabia esperaban para viento Miguel darles caza. S. fSr. salir á M. un buen solo D. Fidelísima habia ¡do en persona i acrecentar el valor que demostraban las tri emplear el color .á David Teniers el Joven; quien sin una guia tan segura pulaciones , afirmándole* con su presencia y discursos en los sentimientos de fi acaso n hubiera extraviado. Usaba gen…</t>
  </si>
  <si>
    <t>Fillimore</t>
  </si>
  <si>
    <t>…sona muy en estado do' bien era demandaba 4 nombre del Rey en virtud de su derecho de pesquisa.El poder dar noticias sobre la complicidad de cierta potencia en los acontecí mien-; doctor Fillimore . 'presidente del tribunal, falló en favor del lord Welling-tul de Varsovil. Siguiendo Malachowski el consejo de sus amigos, se. presentó* tón en atención á que la ballena y el soilo.se Julián en el número de los pes en casa del seraskier Chosrew Mchcmct-Pach…</t>
  </si>
  <si>
    <t>Fleteher</t>
  </si>
  <si>
    <t>…an que a tan riguroso el bury, primer secretario: el T. U. marqua de Chandes: el primer tesorero el frió que hace en aquella isla, que ha llegado i helarse el mercurio en los ter— coronel Fleteher. mómetroi. Objeto. . Esta asociación se forma por sugetos que desean emplear toda su .La última noticia de Amsterdam anuncian que la suscripciones que te autoridad é influjo para sostener y defender á S. M. el Rey Guillermo iv ,1a habían ya hecho para el empr…</t>
  </si>
  <si>
    <t>Flore</t>
  </si>
  <si>
    <t>…onsejero sfc EeLa cuestión del Cauca infunde en el país rezelo» de que tea cauta de ua- tado;del marqués do Alfarraz y ds Ltupia , comandante del batalle» de vorornpimiento con el general Flore*. Los pueblos ski departamento . han' pro luctarioa Realistas del corregimiento sk Villafranea; ski coronel de ínfactepuesto el mejor medio, y es que se les deje en absoluta libertad,, para quetir» ' r J*D. Manuel de Iham «administrador general del Real patri…</t>
  </si>
  <si>
    <t>Foibin-Janson</t>
  </si>
  <si>
    <t>…• - ■ . . . • .sai Apóyame» oto* documento* con loa nombres de Mr. Genrd, pintor del cocimientos cuando se desentienden de Levante: ¡mas' cómo'se lés oculta que Rey, y con los del conde Foibin-Janson, director det museo, quienes á in desaparece nuestro dominio en Occidente , que toda América se ha émincípavitación de Mr. de Damas .visitaron en 1829 esta galería, «--ando se trató de do, y qúé los europeos que algo tienen todavía que hacer allí son únicamen…</t>
  </si>
  <si>
    <t>Fontcr</t>
  </si>
  <si>
    <t>184</t>
  </si>
  <si>
    <t>…sectos casi'imperceptibles que existían en la atmósfera. Ya se ha jo á hacer aspirar al enfermo gas oxígeno coipq mídip pqra restablecer la cir anunciado hace algunos meses que el doctor Fontcr, síbio ingles, habia estu culación de la sangre, y producir una reacción saludable. El enfermo recobró diado el estado de la atmósfera desde la invasión del cólera, y que había ob efectivamente alguna cosa,sus fuerzas'; y. satiódei.Mtjidp’iie' al^timiento y d…</t>
  </si>
  <si>
    <t>For, Gabriel</t>
  </si>
  <si>
    <t>Gabriel For</t>
  </si>
  <si>
    <t>…e Paula Plazaola, comandante principal —Por providencia del corregidor dé Talayera de la Relea se cita á Trlfon Corral, de ingenieros del departamento,oriental de la isla de Cuba: D. Gabriel For vecino de Ceclavin, para que se presente en el tribunal ordinario del referido corre gidor; pues de no verificarlo Inmediatamente le parará perjuicio. lón, cadete del; Real cuerpo de artillería: Doña Dolores Caro y sus tres hi —Por providencia del asesor gene…</t>
  </si>
  <si>
    <t>Forestier</t>
  </si>
  <si>
    <t>…n motivo de la ma del consejo de ministros. nifestación del cólera- morbo ofrecen una nueva prueba que nos demuestra la ____.Anteayer murió víctima del cólera el mariscal de campo barón Forestier. facilidad con que se inflama la imaginación de los franceses, la ignorancia y También han fallecido Mma. Lapie, esposa del coronel de estado mayor de credulidad de las clases bajas, y la influencia que desgraciadamente ejercen los este nombre; y el mariscal…</t>
  </si>
  <si>
    <t>Foronda, Valentín de</t>
  </si>
  <si>
    <t>Valentín de Foronda</t>
  </si>
  <si>
    <t>…tías de tafuenre; I&gt;. Josef Roque de Gamiz; O. Francisco da principios del siglo pasado «[.caballero Gerónimo de GIglé, aumentados con el tra Meodiola; D. JuanJosef de Echeverría; D. Valentín de Foronda; O. Ricardo Saenc tada de la consumada perfección hasta ahora Inédito. Uu tomo en 4.-% adornado con 4e#urua*a ; D. iUigenlo Martines del Burgo; D. Esteban Ortlz de zarate; D. Pru- nna hermosa lámina grabada por Ametller , y viúetas: &gt;* hallará en la librería…</t>
  </si>
  <si>
    <t>Fortes, Manuel</t>
  </si>
  <si>
    <t>Manuel Fortes</t>
  </si>
  <si>
    <t>…uizá jo rs. en paita y 38 en rústica. En las mencionadas librerías se ha el proyecto de ley adoptado por la Cámara de -los Diputados para-conceder al llarán -los sermones-fiel Dr. D. Manuel Fortes á so rs. en pasta y 16 en rústica, con ministerio de Guerra un crédito de 7.8989 francos. algunos sermones sueltos de la misma coleccioa, y la oración fúnebre de las victimas fiel 1 de Mayo en Madrid, á 3 -rs. cada uno. Se leen los informa siguienta: l.°-Rela…</t>
  </si>
  <si>
    <t>Fourdinier, Engento</t>
  </si>
  <si>
    <t>Engento Fourdinier</t>
  </si>
  <si>
    <t>…n 13 manzanas de 30 á 80 pies de frente , y de 50 do al cabo las referidas obras, . ¿ 60 de fondo, y las casas son de alguna mas capacidad que la de los 2 pue El director de ellas D. Engento Fourdinier, ha estado siempre á la vista, blos anteriores; de estas se han dado construidas 36 i las viudas y propietarias y cumple con exactitud su encargo, y yo he pasado muchas temporadas en los pobres, y las demas las han construido sus propios duefios en igual form…</t>
  </si>
  <si>
    <t>Fournas, Blas de</t>
  </si>
  <si>
    <t>Blas de Fournas</t>
  </si>
  <si>
    <t>…n general del ejército y reino d¿ Aragón, con INGt.VTER.RA. el sueldo y goces correspondientes, y presidente de aquella Real audiencia, Ldndres 5 de Octubre. en lugar del teniente general D. Blas de Fournas, á quien he tenido á bien relevar de este encargo en virtud á su avanzada edad; y por el distinguido mé Fondos públicos. Tres por 100 consolidados 8JR Sabemos por buen conducto que en el di.t es mas dudoso que nunca querito con que ha servido le concedo la gr…</t>
  </si>
  <si>
    <t>Fox</t>
  </si>
  <si>
    <t>…1832. * DE MADRID. ARTICULO DE OFICIO. chemond y su hermano el lord, W. Letrtox. La mayor parte de los concur rentes pertenecían al partido anti-mittistcrial. Qihe Courter.) — El coronel Fox, hijo del lord Holland, viendo el movimiento y tras El Rxt nuestro Seliof, tmertr» amada RxntA y las augusts* Infantas, igual. torno del .ministerio en la semana pasada, hizo dimisión del emplso que ocu Mente qw SS. AA. RR. lo* Samo». Sree. Infanta, te Bailan…</t>
  </si>
  <si>
    <t>…a ti Francia quisiese reflexio dia en dia, y procura en cuantas ocasiones encuentra darles pruebas de su des nar no se verificaria aquella. contento. El hijo del lord Hollatid, el coronel Fox, caballerizo que era de Mas para esto serta preciso que la diplomácia conociste p confesase que se S. M., renunció esta plaza cuando el lord Grey hizo dimisión de la suya; pe ha equivocado; p la diplomácia jamas conviene en esto. ro á pesar de haber vuelto es…</t>
  </si>
  <si>
    <t>Foy</t>
  </si>
  <si>
    <t>…el proyectó de ley un derecho de herencia, recuerda que no hace mucho tiempo habiendo fallecido párrafo que facilitaba el medio de subsanar cualquier yerro que ahora se cometa; el general Foy , á quien luce la justicia debida á pesar de que era de Opinión y declara que si la otra Cámara no hubiese suprimido este párrafo; tal vez se opuesta á la suya, no se contentaron los partidarios del' proyecto qde hoy se habría decidido él i sacrificar su conv…</t>
  </si>
  <si>
    <t>Foz, Braulio</t>
  </si>
  <si>
    <t>Braulio Foz</t>
  </si>
  <si>
    <t>…Madrid en las librerías «ha causado este refuerzo (1). D. Pedro y .el ex-conde de ViUafjor han es- dé Cbesta, de Sojo y de-fiaos á j rs. - - ___ El verdadero derecho natural, por D. Braulio Foz. La Indagación, coordinación y «tádo esta tarde á visitar los caballos en sus cuadras. ¡Y con estos.caballos y explicación de los principios legitimo» del derecho natural han »ldo el Objeto de con «con seis piezas sin curefias juzga el partido constitucional…</t>
  </si>
  <si>
    <t>Fraacls, Msoud</t>
  </si>
  <si>
    <t>Msoud Fraacls</t>
  </si>
  <si>
    <t>…por el contrarío suspende la entrega de licencia* á la* los parteetet dentro de cuino grado d 1 cualesquiera otras persona* qno leanlmente D. lgnecfo rtpotnaotea Ftroaadeat Aun, d D. Msoud Fraacls*o Fraac*, B. Mito « cumplido*, y manda trabajar con actividad ati la* fábricas da irmat, porque ‘ Gara D. Aotqpla piselon, n.Nra*ad -Ricoi D. juai “ la reserva de artillería está todavía incompleta. El nuevo empréstito que el go D. T£* Bernadd ,D. loó» túbért…</t>
  </si>
  <si>
    <t>Fragoso, Juan Matos</t>
  </si>
  <si>
    <t>Juan Matos Fragoso</t>
  </si>
  <si>
    <t>…rivales por eu Rey y por eu Dama, dé D. Francisco Candadlo;' y Callar siempre es lo'; mejor, suyos, los atacan, los amparan ó los castigan. ■ y la Dicha por el desprecia, ambas de D. Juan Matos Fragoso, y adelantar el impor . Nala concurre á la asamblea: cuatro diosa rivales le detienen en medio te del 43 que va ápublicarse. Sigue abierta la suscripción, á 4 rs. en papel:ordi nario, yti fipo, tomando el cuaderno que se publica, y los que gusten de ios ya pu…</t>
  </si>
  <si>
    <t>Fran</t>
  </si>
  <si>
    <t>01/03/1832</t>
  </si>
  <si>
    <t>Gaceta de Madrid n.º 26</t>
  </si>
  <si>
    <t>…lapa que en. una quinta cerca de esta ciudad, nen. Dice que siempre ey-facil.criticar lo que existe, ,sobre todo cuando en conocida con el nombre de Sta. Cruz , y que pertenece al coronel D. Fran ello hay defectos; pero cuando -hay.qut reorganizar ó que fundar una consti cisco Javier Gómez, existe áctualmentc uni muger que ciertamente debe de tución , no basta el espíritu de crítica, y. se presentan dificultades sin número; •er la decana de toda» las…</t>
  </si>
  <si>
    <t>…acio á27 de Noviembre de 1&amp;32—YO LA REINA. diente oportuno. Los tristes suceso* del afio de 1808 impidieron su resolu Queriendo recompensar los distinguidos méritos y servicios de D. Fran ción; y asi quedó este grave negocio, hasta que de resultas de una Real cisco de Paula Córdoba é Ibarra, oficial sexto de la secretaría de Estado y del orden comunicada al consejo en 8 de Julio de 1829 para que no se pro Despacho de Hacienda, secretario del R…</t>
  </si>
  <si>
    <t>Francisca</t>
  </si>
  <si>
    <t>…tes auditores del tribunal de la Rata de la franceses, por causa, según te'dice/de haberles dado carne salada y averiada: Huodatura apostólica eo estos reino*, se cita y emplaia á D. Francisca La borde, de por no pagarle* pidieron también su licencia alguno* oficíale* de loe mismo* aadoo frtocei, y cuyo paradero te Ifoor*, per* que eo ti termino de do dlti comcuerpo*. perexca en dicho supremo tribuna) * deducir su derecha ea *1 pleito que ee dfu* * Fi…</t>
  </si>
  <si>
    <t>Francisco</t>
  </si>
  <si>
    <t>…cajo, que perece residen y son naturales de Vlllanueva de Gómez; partido de Avila; la-iglesia parroquial de dicho pueblo; Don cante por muerte de D.Francisco Pelacz.Campomanes, á .D. Francisco, Javier Pedro Revtlla, cura párroco de Bernuy de Zapardlet; la hermana de este, la hija da Vázquez: para otra de la de Búrgos, vacante por muerte de D. Atanasio Do la misma; Nicolás y JbsefRevilla, herauans del D. Pedro; Miguel Alvares Alfonso, mínguez, á D.…</t>
  </si>
  <si>
    <t>…. D. Juan Miguel de Qri- hasta fin de 1831; las doctrinas relativas al régimen político, y económico, ú la recau jaiba, secretorio;de S. M..y tesorero de su Real bolsillo secreto; D. Francisco dación y distribución de las rentas.de la.coroua, en .queprecisamente tienen que in. BJfatco, encargado de la mayordomía mayor; y D. Josef Tordesillas, gentil- tervenir los corregidores y ayuntamientos, y i la administración de justicia, ios autos acordados ó…</t>
  </si>
  <si>
    <t>…ablecida para juzgar i lo* individuos acusados de Lord Limerick declara que en su opinión el bilí de que se trata ae opone haber atentado en marzo último contra la vida de nuestro duque Francisco iv, á la gran medida de 1829, y puede ademas comprometer la unión dé Irlanda ha pronunciado tu fallo en 11 del corriente. Por él se condena i pena de horca con Inglaterra. ii JoscfKicci.VencrioMontanari y Santiago Fori; Domingo Piva, Juan Guic- Lord Plunkctt,…</t>
  </si>
  <si>
    <t>…a en Castilla á D. Antonio Yebes: para la de mérito de una originalidad notahle, escribe con pureza, no es imitador, y Fiiiaoa á IJ. Antonio González Valido; para la de Guernica á D. Francisco hay en'sus versos mucha melodía'. «V Paula Grande ; para la de Gausin i D- Juan Galrán Valiente; para la de Para conclatir este articulo traduciremos, como muestra , el siguiente tro-1 Hato á D. Santos Navarro; para la de Gergal á D. Serafín Velazquez de la z…</t>
  </si>
  <si>
    <t>…can ñ pública subasta, habiéndose señalado para su remate el dia 2 de Enero de 1833. Los que se crean coa algún derecho so món Vicente de Hevía y Loriczi ¿ otra de la de Zamora, á D. Francisco bre dichas fábricas se presentarán A deducirle en la subdelegacioo de propios y ar Garc.a de la Mata: para otra de la de Almería, por muerte de D. Sebastian bitrios del reino de Aragón , en donde debe verificarse la eoagenacioo ; apercibidos Jacinto García ,…</t>
  </si>
  <si>
    <t>Francisco'Coilcl</t>
  </si>
  <si>
    <t>…or te explica asi: una canongía de la catedral de Gerona, vacante por promoción de D. Mateo «Los movimientos militares de que hemos hablado, y que aun continúan, María González, á D. Francisco'Coilcl: para una capellanía de coro de la aunque i la verdad con menos actividad, han debido dar margen para que se santa iglesia primada de Toledo, vacante por promoción de D.Felipe Sánchez conciban rezelos acerca del estado de León. Agüero, á D. Francisco Ramírez;…</t>
  </si>
  <si>
    <t>Francisco, Infante P.</t>
  </si>
  <si>
    <t>Infante P. Francisco</t>
  </si>
  <si>
    <t>…pera que el soldado se esmere 'eo la conservación de sin novedad.tesa, su, importante salud.. los efectos, cuyo reemplazo es por cuenta de su masita, recogiendo mas in El Serano. Sr. Infante P. Francisco, .con tu augusta Esposa y Familia la mediatamente la recompensa de su cuidado; en lugar de que poniéndola leja salido da asta corta pam Andalucía ayer i las seis de la tarde. na, sus esperanzas se alejan cambien-j las dudas é incertidumbre de su situación, '…</t>
  </si>
  <si>
    <t>FranciscóBlaay</t>
  </si>
  <si>
    <t>…ebastiana Ansa y su hija Dolía Joaquina, veadé en esta corte en ta libraría de Razóla v y en -Barcelona en la de.saurl y coade S. Sebastian; D. Antonio María del Valle, de Madrid; D. FranciscóBlaay. palUa , i 3* rs. pasta. ‘Estos individuos entraron en II dé Mayo , y salierón en 15 fol^ mistno. ------;NeceaitS»daee *0 «I Real cuerpo da Artillería tras mariscales dé la clase de se, guadas, non la dotación saepsual de 400 rs., los profesores veterinario*…</t>
  </si>
  <si>
    <t>Franco, Luciano</t>
  </si>
  <si>
    <t>Luciano Franco</t>
  </si>
  <si>
    <t>…los que quíerao piolar por tl’mlsmot tus habitaciones, por M. la cai«p del Rey nuestra.Sefior é independencia de la nación. ............- J. Rofault y traducido al caatellano pór D. Luciano Franco de la Selva, El editor de f . . Idetn 12. ,eatedel tintoreroManual; yademasquitamanchas,dejo» que,ya.el del tleoecarpinteropublicados,y ebanista,está elimprlmiepdodel florista eid arfé'deManual , _Con la.fecha del 9.del 'corriente ha recibido el gobierno noti…</t>
  </si>
  <si>
    <t>Franco, Lucio</t>
  </si>
  <si>
    <t>Lucio Franco</t>
  </si>
  <si>
    <t>636</t>
  </si>
  <si>
    <t>…rse con utilidad eo estas artes: obra escrita eo fraoces por Mr- Rlfdueños de las acciones que prestaren ni nombre, título ó derecho para la ex áult, y traducida al castellano por D. Lucio Franco de la Selva. XI editor, ademas de otros varios Manuales de eleoclas y arres que tiene ya Impresos y de venta, está presada acumulación, o tuvieren connivencia en el fraude. (Reglamento ar imprimiendo ci del carpintero y ebanista y el del üoriita, y continuará…</t>
  </si>
  <si>
    <t>FreireFalcaon, Luía de Perma Carvallo</t>
  </si>
  <si>
    <t>Luía de Perma Carvallo FreireFalcaon</t>
  </si>
  <si>
    <t>…Jibretia deCompalkei; y ea, Pontevedra _¿__Coatinúoo loa' donativo»' jfeíx bturgencias del Estado; y entre elkxsecucR*: -en la de.Garda1, fifi rfcel.éjttmplí.fc. &gt; ■ . ■ ta e[ del Sr. Luía de Perma Carvallo FreireFalcaon/úépitiín mayor da órde—' ■J—U.'tne. ée li.niel Respuesta ¿él ga1»" prfarárlet» á D. R. feler, le fio ero aaiiñt de CulKHoPBraridsO; qúehóeoniento íráv'-hábyf d*do’ un caballo puro etlee I y le tñdke te jeteenfteté*I tttdt'Uft folleto* se «rsrini M Madrid «ni*…</t>
  </si>
  <si>
    <t>Freissac</t>
  </si>
  <si>
    <t>…mblea se abrió una suscripción, colai, «-embajador de Francia en Viena; conde Ornano, teniente general; y solo entre 24 da los concurrentes á ella reunieron la suma de 1100 libra* conde Freissac, ex-diputado; conde de Rayncval, embajador en Madrid; conde esterlinas. de Reinhard, «-embajador; conde Roederer, ex-diputado de la asamblea nascu. constituyente, ex-senador y «-consejero de Estado; Rousseau, corregidor de uno de los cuarteles de París; barón…</t>
  </si>
  <si>
    <t>Freyte, D Mar.uel</t>
  </si>
  <si>
    <t>D Mar.uel Freyte</t>
  </si>
  <si>
    <t>…isposiciones necesarias para su puntual guaede á V. £. muchos años. Madrid 2 de Noviembre &lt;k 1832.= Mct*er eur ,’límíénto. — Rubricado de la Real mano.=:En Palacio á 5 de Noviem— -Sr. D Mar.uel Freyte. br da 1832. = A DorlJ Vittoruno de Encima y Piedra. Excmo Sr.; He 8vio cuenta á la Runa nuestra Señora dei oficio de V i en el cual, al mismo tiempo que hace presente que pira sacrificar A * . c Concediendo tnt" augusto Abuelo el Señor D. Carlos iv al foment…</t>
  </si>
  <si>
    <t>Fríedlandcr</t>
  </si>
  <si>
    <t>…ar á los nue- porque son chic* recogidos con mucho cuidado por 'Mr. Walkenaef, quien .Vos propietarios pan míe puedan conservar el fruto de sus cosechas, é impedir lo* comunicó *1 doctor Fríedlandcr, y este los consignó en el Diario de la* Ma:destrozos que los árales cometieron el alio pasado, ya ssolando las míese* Ciencias médicas. Por lo qué hace á nosotros haremos únicamente esta obser y tobando lo* frutó*, ya cortando, y arrancando los árboles. Esta…</t>
  </si>
  <si>
    <t>Fríes</t>
  </si>
  <si>
    <t>…demás cuerpos de él , y á los ayunsotó se les exigirá eo esta corte tamlentos, ia rs. Va.resolución de la junta superior de sanidad del principado. ' - Francisco Henrlque del hijo teniente Fríes, de Guelfingen, distrito de Fríes, En el lazareto de Irun han entrado desde 15 hasta 27 de Junio próximo Hiczkircb y jurisdicción de Hochdor (cantón de Lucerna en Suiza}, de edad de yo pasado 59 pasageros, todos los cuales han salido para diferentes puntos de…</t>
  </si>
  <si>
    <t>Frimont</t>
  </si>
  <si>
    <t>…sistema que se iba i establecer. cia te mlmiene Sime ignoiamos’cómo se concluirá este-asunto.” ' .Enumera las ventajas qué hnbkra irportado este nueVo Sistema si:»*! hubiese '-ni- general Frimont; ha' fallecido en Viena el 26 de Diciembre de un declarado nulo el nomhrsmientó de iodos fos jndividuoyíqué comppniro la Cár • ataque apoplético. mara de los Pares, «pues entonces esta no hubiera hecho.sQüibráÁ,^a- rsvolivbanquero.encargado'de negociare! empr…</t>
  </si>
  <si>
    <t>Frmmaco</t>
  </si>
  <si>
    <t>ss«........................... . . ....... ■muño* hecho*. Loe síntoma* de lst «afcmededn ton apariencia* conemai 900 Segundo: Loa Sres. P. León Terna!, D. Satutnino Saetu, D. Frmmaco pueden sentir de caracteres pan distinguir una* enfermedades de otra*, ati tocia, y el Excaao.Sr. marque* déla Ver*. •orno las hojas y flores ralea para distioguir las plantas t tal es la idea y la fi- ; Eu historia. Premio: Sr. P. Antooio Soasaba. losofia dé…</t>
  </si>
  <si>
    <t>Frontera, Ra-</t>
  </si>
  <si>
    <t>Ra- Frontera</t>
  </si>
  <si>
    <t>…ticias extrangeras. tropas de las do* Potencias, debía salir de Bolonia en todo el dia 29 pora re «USIA. gresar á Milán. P. S. Efectivamente, el dia 29 salió de Bolonia el general conde Ra- Frontera! rusas 2 de Febrero. dctzki con dirección á Milán. En aquella ciudad quedan las siguientes tropas Se dice que el Emperador de Rusia ha hecho saber formalmente á todas imperiales y reales. Los regimientos de infantería Giulay núm. 21, y Luxen las Potencias que…</t>
  </si>
  <si>
    <t>Ftdré, Alfon-</t>
  </si>
  <si>
    <t>Alfon- Ftdré</t>
  </si>
  <si>
    <t>…bservó con la regencia formada para los de rece de la caria de ley de 4 de Junio de 1824, en la cual el Rey mi augusto menor edad del Sr. Rey D. Sebastian, y en tiempo del $r. Rey D. Alfon- Ftdré declara solemnemente, que tas antiguas leyes fundamentales de la mo •o vi, no deja la menor duda de que la» regencias para ejercer lo» poderes de narquía convenían mas, y eran mas acomodadas al genio de la nación, y que Ja Magcstad deben ser reconocidas y aut…</t>
  </si>
  <si>
    <t>Fuertes, Genaro de Echeverría y</t>
  </si>
  <si>
    <t>Genaro de Echeverría y Fuertes</t>
  </si>
  <si>
    <t>…ados Dr. D. Vicente María Vázquez; D. Juan y D. Jaime Frenerry; D. Ruper (bourgr-pourris), cuya reforma se pide hoy, son causa de que se hayan disi to del Campo; D. Faustino Goya; D. Genaro de Echeverría y Fuertes: Don pado las ilusiones de esta constitución inglesa tan alabada por Montcsquieu, asi Tomas Pilling; D. Grrlos Deplace, con D. Antonio y Javier Jaricot; Don como la convención había disipado las ilusiones del contrato social. Lo único Juan Homer, gentilhombre…</t>
  </si>
  <si>
    <t>G, Je</t>
  </si>
  <si>
    <t>Je G</t>
  </si>
  <si>
    <t>…Castelló.erManuel Damian PeiezfSebastian Aso TraviePor los Países-Bajos (gran ducado de Luxemburgo), el teniente generalso.=Excmo. Sr. primer Secretario de Estado y del Despacho. conde Je G/uune. la RsritA nuestra Señora y SS. AA. RR. siguen sin novedad en su im Por las casas gran-ducalea y ducales de Sajonia, el conde de Brust, conse jero íntimo en ejercicio.portante salud. Por Brunswick y Nassau, el barón de Manchal, ministro de Estado. ■ Cont…</t>
  </si>
  <si>
    <t>G, L.</t>
  </si>
  <si>
    <t>L. G</t>
  </si>
  <si>
    <t>…el altar. Implorando las divinas misericordias desagradecimiento 4 las bondades de V. M., pero que siempre, siempre se es sobre nuestro adorado Soberano el Señor Don Fernando vii (D. L. G.), trellarán en el esfuerzo y lealtad de los buenos. vuestro digno y magnánimo Esposo, para que con una mirada benéfica lo li Si V. M. se digna admitir los sinceros y afectuosos sentimientos del al bertase de la dura, penosa y prolongada enfermedad que lo habí…</t>
  </si>
  <si>
    <t>G-, L.</t>
  </si>
  <si>
    <t>L. G-</t>
  </si>
  <si>
    <t>…proyecto de en lodo cuanto ba decretado con la voluntad Ó lícita ó erpresfdc'nuestro tratado, cuyo objeto es terminar las dcsavcnencias^qye exislen.entre Bélgica y amado Soberano (D. L. G-), no han de faltar, ni faltan en España , hombres Holanda.’ '¡¿T-malévolos* inquietos , enemigos de la paz, y que imbuidos de ideas quiméri Acaso no tardaremos en publicar este documento tan importante. (Metu. cas/con-la esperanza de futuros, muy contingentes…</t>
  </si>
  <si>
    <t>G-n, S.</t>
  </si>
  <si>
    <t>S. G-n</t>
  </si>
  <si>
    <t>31/01/1832</t>
  </si>
  <si>
    <t>Gaceta de Madrid n.º 13</t>
  </si>
  <si>
    <t>…veo del Sena, con referencia diaria al cero —Lot tolitjtht, i dsrgráclsds/ tftetot it’uus aturré cMt; Novela histérica dél si de la escala del puente de la Tournelle. glo «VI, por D. S. G-n. Se vende en Valentf* «to la librería dé Pauli; en Madrid eu la de Rodrigues, s en Iss priKipaies librerías de les provincias. ' Nota. El cero dé la escala del puente de la Tournelle está á 24 metros y r—CtMfOiition fútutrt ti» grava mimería étt juriKKuuit» B…</t>
  </si>
  <si>
    <t>Ga</t>
  </si>
  <si>
    <t>…lo* Si utilidad al establecimiento &amp;c. tados de Europa, resulta que solo la aventajan en esta parte las grandep Paten 6. a Fumigaciones. La comisión d^ los baños fumigatorios del doctor Ga cias, y entre las menores el reiao de las Dos Sicilias, el Gran ducado da lés tiene ísueargo hacer que se observen la* regla* aprobadas ya por la junta Toscana, la Península portuguesa, y el reino de Baviera entre los Estados in sobre el particular. dependien…</t>
  </si>
  <si>
    <t>Ga, Manuel de</t>
  </si>
  <si>
    <t>Manuel de Ga</t>
  </si>
  <si>
    <t>…e esta ciase de minerales, la per y se guarda en botellas cerradas. Para usadlo se echa en un vaso, y con un pin sona que pueda acreditar su capacidad en estos ramos se dirigirá á D. Manuel de Ga cel de pelo de tejón se acidula toda la superficie de la piedra fácil ¿ igual vina , que vive en Madrid, calle Mayor, núm. 6. mente, y se deja secar. Este método tan sencillo excusa el grande uso del agua —El martes 17 de! corriente á las doce de su maliana s…</t>
  </si>
  <si>
    <t>Gabaraque</t>
  </si>
  <si>
    <t>…del ex-Rey Cárlos x han dado un banquete perturbadores; suponiendo estos que las trabón tirado de las ventanas de la tertuló provenía!, y aunnue nada indicaba que fuese cierto, el general Gabaraque de 100 cubierto» a lo» criado» de S. M., presidiendo la mesa Mr Beil entró en la casa con abunot comisarios de policía, que de las veinte personas do del bailio Greig y de Mr Housten. En es» comida secaron que halló en ella prendió ocho ó nueve, que ayer por…</t>
  </si>
  <si>
    <t>Gabriel</t>
  </si>
  <si>
    <t>….° y 9.0 contendrán el 16 q8fijj"ll9aq'fi«l«« t'UtíiiK «PÍTOft setef«ei&lt;*it■»-;PW cuatquiqraifle aqiiell»^cau onemro ¿rmótíttc* poto ¡a hittcrJt gemtrti ie la Kariéa , e»crito por D. Gabriel do sav sepíracigs en el eflafio natural, ó se ve por estu;en.el «Kirljpso'.. . : Cárdenas y Cano, en el cusí se refieren todo» los sucesos importantes de aquel reino El cuerpo dc»pi¡=i de esta borrasca .queda, apnque caneado y débil., , tr.in- y colonls desde…</t>
  </si>
  <si>
    <t>…an; D. Pedro Lamalgnere, por va guientet dt /5 en 7S años no es efoue tu reconociste y admitieron tus con- lor de D. Apolinar Alguarau ; p. Miguel Ortlz; D, Josef Esteban Alvares; D. Gabriel temporáneos , tino otro distintó He ios años 1772 y 1806 según lot cálculos de Aragoo; D, Jpsef Caballero, valor de D. G, G. Mazpult; Srr*v61var*z bljov pe- trilla; Síes* Atulrrc é D» Juan d&lt;* Ortfga'; D.* Estfban Wlro; O* l*uw» l»orer»o de Mt . Deraoseáu en…</t>
  </si>
  <si>
    <t>Gaceta, En la</t>
  </si>
  <si>
    <t>En la Gaceta</t>
  </si>
  <si>
    <t>…el yugo POXTUCAt. de una Princesa, que aunque nacida en Portugat, había sido declarada por las Lisboa 16 de Junio. Cortes de Coimbra en 1385 incapaz de reinar por haber casado con príncipe En la Gaceta de 9 de Enero de este año publicamos un artículo relativo extrangero, y por los motivos y fundamentos expuestos en el acuerdo de los «1 temerario arrojo de la proyectada expedición de los rebeldes, y i él remi tres Estados de aquella época. La ocupación de Li…</t>
  </si>
  <si>
    <t>Gaeeta, La</t>
  </si>
  <si>
    <t>La Gaeeta</t>
  </si>
  <si>
    <t>…y seductores, po drá sostener en aquella Cámara la Opinión del ministerio. Parece que al lord Milán 3 de Marte* Althorp sucederá en el destino de canciller del echiquier el primer secretario La Gaeeta de esta ciudad publica la noticia siguiente comunicada desde de la tesorería, Mr. Ellice, que por su gran experiencia en materias de co Ancona con fecha 2 del que ngc: »En virtud de las órdenes superiores que mercio es muy á propósito para desempeñar este enc…</t>
  </si>
  <si>
    <t>Gagarin</t>
  </si>
  <si>
    <t>…lletri: para esta fundón se Haya, destinado con igual carácter á S. Petersburgo; y mañana se aguarda al reunirán, varios regimientos, que en todo compondón 3t&gt;9 hombres. El d1* 25 príncipe Gagarin, que viene de Roma para ocupar en Haya el puesto del de Agostó, prestaron juramento én manos dé S. M. muchos obispos y arzo conde. También se, dice que esta noche llega el conde Pozzo-di-Borgo, que bispos del reino: esta ceremonia se habia verificado hasta ah…</t>
  </si>
  <si>
    <t>Galan, Josef Alegre</t>
  </si>
  <si>
    <t>Josef Alegre Galan</t>
  </si>
  <si>
    <t>…re. villa, sé cita áD. Josef Rodrigues Losada, para qué dentro del término deis días sn. presente eo dicho juagado y escribanía de Banda á usar del derecho de que se croa Ledcsma. D. Josef Alegre Galan, en Cantalapicdra: desde l.° de Junio asistido eo los autos promovidos contra él sobro seaclslob de un contrato por Anto- ; á 30 de Setiembre. ,. ola Cardones, vecina de esta corte; apercibido que petado dicho término le parará . CATAZVSA. . perjuicio. ' . .…</t>
  </si>
  <si>
    <t>Gallado</t>
  </si>
  <si>
    <t>…de Rincón; apercibidos que de no hacerlo les pararé perjuicio. ' lá historie ejemplo de trastorno tal como el que en el Brasil quiere atribuirse ------lo virtud de providencia del señor Gallado, alcaide de la Raúl cata y cáete, ae al ejercicio del'poder público por sugetos, que aunque naturalmae región dúiin- cita á D. Pedro Pera y IX Cárlos Villaral, veciooe que fUerea de esta corte te los ts, tienen el mismo origen , el mismo idioma, la misma reli…</t>
  </si>
  <si>
    <t>Gallastegul, Pedro</t>
  </si>
  <si>
    <t>Pedro Gallastegul</t>
  </si>
  <si>
    <t>…n vales Melchor Carrillo, P. Josef Agüero, D. Manuel Guerrero Serón , marques de Villana, Reales consolidados. Los empleados de Real nombramiento cesantes que as D. Pedro Mayoral, D. Pedro Gallastegul y D. Antonio Colombl, ú sus actuales repre piren á dichas plazas acudirán con sus instancias suficientemente documenta sentantes, á quienes se ha convocado ya por la Gacela y Diario de ésta "corte -para" das por conducto de los .respectivos gefes á esta Dirección en el término de…</t>
  </si>
  <si>
    <t>Galle, Josef</t>
  </si>
  <si>
    <t>Josef Galle</t>
  </si>
  <si>
    <t>…de su ayuntamieuto en el térmitoo de 20 dias. El dia 30 de Julio próximo pasado el coronel D. Vicente Bausa y Ortiz — Por el tribunal de comercio de esta plaza de Madrid se cita á D. Josef Galle tuvo la honra de presentar al Rey nuestro Señor en nombre del ayuntamien Mallor, del comercio de esta cor*c, ausente, paía que en el término de 9 dias com to de la villa de S. Juan de los Remedios, en la isla de Cuba, su respetuosa parezca por si ó por apoder…</t>
  </si>
  <si>
    <t>Gallego, Juan Nieasio</t>
  </si>
  <si>
    <t>Juan Nieasio Gallego</t>
  </si>
  <si>
    <t>…tores de estos delitos atacándolos, gunos versos que en la expresada junta pública de 1808 prenunció el acadé prendiendo.! muchos, é imponiéndoles el debido castigo. mico de honor D. Juan Nieasio Gallego, anunciando como una cosa segura - El Presidente pone á votación la propuesta de Mr. Chaigneau, reducida á la vuelta del Rey á sus dominios: dió á S. M. el parabién afectuoso por el que'se -rebaje del presupuesto la asignacion.de 5009 francos que se piden par…</t>
  </si>
  <si>
    <t>Gallois</t>
  </si>
  <si>
    <t>…ITALIA. Fronteras 3 de Harto. ALEMANIA. El general Cubieres ha ido á' Roma después de haber pinado revista á 1» Munich 6 Je Harto. tropas francesas. Este general ha manifestado al capitán Gallois su disgusto por La Gente i* Estado, que desde el 1.a del corriente ate bajo la dirección la conducta que ha observado la marina franee» en su desembarco; pero pare del consejero de legación Lindner, inserta un decreto contra las asociaciones ce que no ha enco…</t>
  </si>
  <si>
    <t>Gambier</t>
  </si>
  <si>
    <t>…ue duro mucho tiempo. - y. el 23 del mismo llegaban ya á 3300. ____ Acaba de'morir á los 92 años de edad Mr. Peere Williams Fretinan, primer almirante de Inglaterra Se dice que el lord Gambier le sucederá en el BISAMABCA. destino de primer almirante (Ajtniral cf the ____ F.l número de enfermos sube hoy á 30 y el de muertos á li. Copenhague 2S de Entro. Según aviso qqe se ha fijado esta mañana en la lonja, el paquebot de DouSegún una carta de Bois-l…</t>
  </si>
  <si>
    <t>Gamiz, Genaro María de</t>
  </si>
  <si>
    <t>Genaro María de Gamiz</t>
  </si>
  <si>
    <t>…comparar con la Atala de Chateaubriand: en fin, los Poitaiorcc en que el autor describe las costumbres de los indios del Canadá, tua guerra* y la generosidad que D. Damián Urbina, D. Genaro María de Gamiz, D. Vicente de Averastu- á veces: ostenta o. Se-darán al público por tomos en 8.a de 400 plgioas poco mas ó menos, vendiéndote cuando se concluya la obra á ia rs, tomo en esta corté, y 13 en O) Farécrnos justo Insertar aquí los nombres de tan dignos bienhecho…</t>
  </si>
  <si>
    <t>Garard</t>
  </si>
  <si>
    <t>…verdad cristiana en sua sión , se halla.de vuelta en Parts. - tres relaciones intelectual, moral y política, explican la naturaleza .de: Dio*^ ------Se está esperando enCambray al mariscal Garard; Aquella ciudad, cuyo la del hombre, la de la sociedad, no sólo no saben qué responderos, sino desarmamento se habia comenzado á hacer, vuelve ahora á ponerse en el mismo que nada os comprenden: desde luego «niegan los misterios de la religüas pie en que se h…</t>
  </si>
  <si>
    <t>Garaube</t>
  </si>
  <si>
    <t>…. cíkaxa j&gt;e ios etrtrrADOs.__Setkm dt I4 dt Diciembre. . '. "Timbíeh. 'sé.han continuado 'los trabajos i' fin de estableced la haterfr pa- Aprobada el acta, jura y toma miento el coronel Garaube, diputado re itio destinado para colocar tas cuatro electo. &lt; 1 situar lai dos de la derecha'serí nece- Mr.B. Deleoert lee el informe de la comisión encargada de examinar d -v* . para terraplenar uóá profunda excavación. pró)i-tó de ley que «fija el término e…</t>
  </si>
  <si>
    <t>Garay, Josef de Jlmeno y</t>
  </si>
  <si>
    <t>Josef de Jlmeno y Garay</t>
  </si>
  <si>
    <t>…D. Juaede JlmenoAngel ydeUrrechu,Lalapl, yDIDiiosJuanlo» Bautistatres y herederosde Aldeco.i,del acvis Dia 2 de Jumo entraron Francisco Paíllac; D. Fernando España/correo cionista D. Josef de Jlmeno y Garay ; accionistas é Interesados respectivamente en de gabinete; el Sr. Qucírás con D. Armando y DI Maximino Caúuans; Don te ebmpaMa de mercaderes de fierro en'esta corte, para que deotro del término pe Joeéf Sánchez Posada;'Joaquín Javiél. Salieron el ó del mismo…</t>
  </si>
  <si>
    <t>Garaycorona, Mariano de</t>
  </si>
  <si>
    <t>Mariano de Garaycorona</t>
  </si>
  <si>
    <t>…ía para sacerdotes, qne fundó el licenciado braba una regencia para Portugal después- querél mismo habiendo abdicado la Don Juao do Sierra, por fallecimiento de su último-posccdor D. Mariano de Garaycorona de aquel reino renuncio á todo y cualquier titulo para gobernarlos El gorta, presbítero, eo el valle de Orozco, señorío de Vizcaya. Los.que se creyesen Emperador alegaba por causa la necesidad de defender los intereses de su hija» coa derecho é'la obtención d…</t>
  </si>
  <si>
    <t>García, Antonio</t>
  </si>
  <si>
    <t>Antonio García</t>
  </si>
  <si>
    <t>…las dudas qué al escribir oes’oá.—cu sobre el Dt la tropa de la colonia, asi blanca como de color, han perecido algu oso de la • y de la *» consonantes, de la »,:(,&gt;, a k Su aular D. Antonio García no* soldado*siendo muy sentida la muerte de Mr. Marcóla!, nacido en Bél- Jiménez, oficial de la Dirección general de Renta. Un toan eo S.9, a: vende ú ó re. gka.y Mturalúu del gobierno, cuyo cadáver se ha encontrado cubierto da he en——rústicaExtraída»y g enia…</t>
  </si>
  <si>
    <t>García, Diego Ródeues</t>
  </si>
  <si>
    <t>Diego Ródeues García</t>
  </si>
  <si>
    <t>…daivcía. Vita de S. hidra íetredor, patrón de Madrid, adjunta la de su esposa Sto. Moría de lo Cahnt, y un apéndice en que se manifiestan las noticias de la canonización,' Alhama. D. Diego Ródeues García, en la misma ciudad: 1.* temporada traslación de sus cuerpos y demás hasta nuestros tiempos, escrita por el P. Fr. Ni desde 15 de'Abril á 15 de Junio: 2.a desde 15 de Agosto á 15 de Octubre. colás Josef de la Cruz, del orden de los MJoimos. Obra en la que se…</t>
  </si>
  <si>
    <t>García, Fraactsco de Paula</t>
  </si>
  <si>
    <t>Fraactsco de Paula García</t>
  </si>
  <si>
    <t>…miasmas coutaglosos y deletéreos, y de curar muchas enfermedades por me vn el lazareto 19; entró en Espafia sin documentos. Es ¡es individuos llegaron dio de las fumigaciones; por D. Fraactsco de Paula García, licenciado eo medicina y i esta villa antes de haber venido las instrucciones sanitarias, y por precaución cirugía en esta corte. En esu memoria se encuentra reunido todo lo mas útil que. se les detuvo en el lazareto. han escrito los hombres célebres de la E…</t>
  </si>
  <si>
    <t>García, Francisco</t>
  </si>
  <si>
    <t>Francisco García</t>
  </si>
  <si>
    <t>…3.a Excep certar las tramas y despreciar las personas. (Extracto del Vocc de la Víritá.) túame de las reglas anteriores las existencias de Don Angel Moreno é hijos, Idem 17. y de D. Francisco García é hijos,del comercio de esta corle, procedentes del ’ Hace tres días que S. A. R. recibió una diputación de los artesanos y tra permiso de D. Henrique Dolfus, ya por haberlas emgenado ¿ este en 1.® de bajadora de esta ciudad, que se le presentaron para darle…</t>
  </si>
  <si>
    <t>García, Gerónimo Tejerína y</t>
  </si>
  <si>
    <t>Gerónimo Tejerína y García</t>
  </si>
  <si>
    <t>…lar Edades, escrito Parra; para el corregimiento de Gibraltár á D. Pedro Mendoza y Vázquez; por el estilo de Childe-HarolJ de lord Byron. y 'plra el de Herrera 3el Rio Pisuerga á D. Gerónimo Tejerína y García. «■Tierra verdosa de las praderas , dé ¡as cataratas y de los espesos bosques, manantial inagotable de ríos inmemos; madre de esas montañas, cuya cima es Asimismo se ha servido nombrar par* S regencia de la audiencia de Ga inaccesible para nosotros; disipóse…</t>
  </si>
  <si>
    <t>Garda, Ignacio</t>
  </si>
  <si>
    <t>Ignacio Garda</t>
  </si>
  <si>
    <t>…rmino de 40 días, al procurádor slódlco dé dicha vida.Do» Joitf Antonio Rioctientira, for la gracia de Dios y de la santa stdt ----- A causa de haber fallecido. O. Nicolás Galvi y D. Ignacio Garda, habilitados que ílieron de la ciase de ios.'seOtnret ofictales geoerales eo cuartel , en la proviocis de apostólica obispo de Valladolid; prior y señor de Junquera de Ambía, Murcia,'sin,haber producido,la cuenta de distribución .de lu, castidades que perci s…</t>
  </si>
  <si>
    <t>Garibay, Juan Josef CoicoerKamon</t>
  </si>
  <si>
    <t>Juan Josef CoicoerKamon Garibay</t>
  </si>
  <si>
    <t>…, alcalde de la Real casa y corte, wclta 'áíós VicenteAndrade , id., 72o rs»Josef Carvajal, fusilero, 698 rs y 12 mrs.“ acreedores y demás que se crean con derecho i los bienes de D. Juan Josef CoicoerKamon Garibay, id:, 124/ rs. 17 mrs~Josef Fijon, id., 655 rs. y 31 mrs.=r rotea, y tambien á los de Tomasa Fernandez, muertos uno y otro abintestatn, paea Josef Guevara.íd. ,717rs. y 32 mrs.zejosef Pisón, id., 968 rs.y 7 mrs^cMartin que en r/rdrmio» perentorio de 30 dias s…</t>
  </si>
  <si>
    <t>Garraube</t>
  </si>
  <si>
    <t>…nvenir á cada paso vuestras deliberaciones(murmullo tnírmfa), sobre todo titas palabras les causan.) cuando *1 ministerio no i* niega á satisfacer... {Qkt Ohf) Catado'llague lo £l general Garraube: Asi se expresan loa facciosos.</t>
  </si>
  <si>
    <t>Garrich, Raimundo</t>
  </si>
  <si>
    <t>Raimundo Garrich</t>
  </si>
  <si>
    <t>…diciona que se han de observar bre los ramos municipales; un atado de productos de la renta de la aduauapara el armamento de buqua; se levanta la sesión. en la Habana, formado por D. Raimundo Garrich en 1827; Ja atada de ley relativa i la importación y exportación Je cereahí. r valora generala y par titulara; la acuerda de la autoridada de la isla, y Art. 1.® Queda anulada la prohibición temporal de introducir granos y otra varia documenta.harinas decreta…</t>
  </si>
  <si>
    <t>Garrigosa, Pedro</t>
  </si>
  <si>
    <t>Pedro Garrigosa</t>
  </si>
  <si>
    <t>…cbancillérfí' de Excmo. Sr.: He dado cuenta i la Reina nuestra Séfióri del expediente pro Valladolid, 1* universidad dé Sevilla , la univetsidad de Salamanca,‘los eécóa movido por D. Pedro Garrigosa, teniente de infantería ilimitado étí. .'Car? lares £‘la.‘dé'Valencia; lis' ciudades de Lérida ; la Corufia, Velez-V^"-— rion de ios Condes, en solicitud de qüe se le abone la parte de sueldo qué I^roca. Xárazona, Barba’stró, Avila, Alh.ma, MaUi&lt;j, obeda,’ At…</t>
  </si>
  <si>
    <t>Gas</t>
  </si>
  <si>
    <t>…a de Impuestos, con especial apli «Ayer desembarcaron aquí algunos caballos procedentes de Inglaterra, y cación á nuestro estado econdm.ico: por el editor de las obras pdstumas de D. Gas «los pasearon en triunfo por la ciudad. Es cosa ridicula ver la impresión que par de Jovellanos: a.1 edición, se vendé suelta esta obra en Madrid en las librerías «ha causado este refuerzo (1). D. Pedro y .el ex-conde de ViUafjor han es- dé Cbesta, de Sojo y…</t>
  </si>
  <si>
    <t>Gas, Antonio</t>
  </si>
  <si>
    <t>Antonio Gas</t>
  </si>
  <si>
    <t>…an en este cuerpo, el cual concluido el acto desfiló por ante las Id. id. de 4 por 100..... 354 ,'á vol, del compr. casas del Sr. subinspector el brigadier de los Reales ejércitos D. Antonio Gas losaoy 30 d.últiü). Vales consolidado!........... par Blanco, hallándose este en su balcón principal. Id. no consolidados......... A la noche se festejó este feliz dia en el teatro con una lucida función, Deuda neg. del 5 p. 100 habie ndo estado iluminado el…</t>
  </si>
  <si>
    <t>Gaudi</t>
  </si>
  <si>
    <t>…tán ansiosos de medirse con los malvado* que lo* han enga se de obras de campaña, y poner en estado de defensa toda clase de edificios, villa* y ciudades. Escrito rn aleman por el Sr. Gaudi, general prusiano, anotado por Mr. ñado , obligándolos á tomar armas contra *u patria. Belaire, general de división, y traducido al castellaas 7 aumentado por*»», t¿¡En carta escrita en Santo Ovidio a 12 del corriente se dice lo que sigue: cioo: un tomo en 4.…</t>
  </si>
  <si>
    <t>Gavaz</t>
  </si>
  <si>
    <t>…lemlrt. DavalUlo. — Buenaventura Perandonet. Blateo. = Antortít tísdorniga. — Jotef Manuel Ftmandtn.^sjtief laarcía lila. Ayer llegó á este puerto una goleta jónica mandada por el capitán Gavaz*0,dé Corta. Las cartas que ha entregado este espitan aseguran que continuaba Entre todos los pueblos de la monarquía que á porfia se han apresurado á Ja’ tranquilidad en la Grecia, esperando i la regencia ó al príncipe Othon; pero implorar del Todopoderoso el…</t>
  </si>
  <si>
    <t>Gávira, Isabel</t>
  </si>
  <si>
    <t>Isabel Gávira</t>
  </si>
  <si>
    <t>…ió á conocer en la cul deT808 en Madrid, ha cabido en suerte con el primer extracto de la de esto ta Europa una literatura antiquísima, ignorada, vasta y fecunda, que abraza dia á Doña Isabel Gávira; bij» de D. Domingo, subteniente agregado al 2.a todos loa géneros de que puede tratar el ingenio humano. En - loa-anata* lite batallón del regimiento infantería de la Union-, muerto en^ accion ó* guerra. • rario* del mundo no se conserva un hecho mas notable…</t>
  </si>
  <si>
    <t>Gazan</t>
  </si>
  <si>
    <t>…ios argumentos de los que se han hecho contra el proyecto, añadiendo que en él advierte dos disposiciones favorables á ia Leída el acta de la última sesión, jura y toma asiento el conde Gazan. prerogativa Real y dos que la limitan, y por lo mismo desaprueba esta con Continúa la discusión que quedó pendiente en la anterior sesión. tradicción. Critica la conducta de los que instan porque las cenizas de Manuel El general San-Simon quisiera que el pro…</t>
  </si>
  <si>
    <t>Gazan, Je</t>
  </si>
  <si>
    <t>Je Gazan</t>
  </si>
  <si>
    <t>…el efecto que ha producido militarcs/he/o/—Por copia conforme, el coronel ge fe del Estado mayor ge en los médicos y cirujanos de esta capital. (.Diario Je loe Debates.") neral , barón Je Gazan.” (M. Je las C.) a pesar del cuidado con que hemos procurado indagar el número de be- ' .Muchos periódico* publican boy lacarta siguiente: ridos que han entrado en los, hospitales, no hemos podido averiguarlo con «Un periódico adicto ‘i tos hombre» de l3.de M…</t>
  </si>
  <si>
    <t>Gcrard</t>
  </si>
  <si>
    <t>…sion franceses pe hace do* meses, de solicitar que la autoridad inande te traslade á otro sitio ra-tomar el mando dé las tropas belgas. El Diario de loe Debatet no* anuncia qua el mariscal Gcrard ha-salido para el norte dé Francia, á in di acudir con SO# hombrea al aocorro.de Leopoldo al.primer aviso &lt;le hallarse apurado. ¡Pobre Bélgica! ¡Que tiendo una población de 4 millones de almas,con una das. Cid.') nacida qua, eiee ti ha de dar- erídito, siempr…</t>
  </si>
  <si>
    <t>…á la cabeza de un grueso cuerpo de caballe en que se halla Mr. Dupin , hallarán campo libre en la comisión que ha de ría , y se espera regresen esta larde. El 'cuartel general del mariscal Gcrard formar la minuta de respuesta al discurso del trono. permanece todavía en Mcrxcm. (Id?) Como se debía prever, y como se ha debido suponer en vista del resul ------ Escriben de las orillas del -Rhin, con fecha del 16 del corriente, que to tado de las eleccione…</t>
  </si>
  <si>
    <t>…mariscal comandante del ejército del norte.=CWr Gerard. brar para la tesorería de la catedral de Solsona á D. Blas Manuel Jiménez: En la intimación hecha al general Chañé dice el mariscal Gcrard que co misionado por el gobierno francés para erigir la ejecución del tratado de 15 parad arccdianato de Tarazón* á D. Carlos Cavallc: para silenciero de la Real capilla de S. Isidro de Madrid á D, Simón Alumbrero: para una canon- de Noviembre que garantiza a…</t>
  </si>
  <si>
    <t>…corresponsal de Alejandría nos escribe con fecha 16 de Octubre En el Monitor del 6 te lee lo que sigue: último, que Ibrahim-bajá había conseguido con 1500 á 29 beduinos de caba £1 mariscal Gcrard participa desde el cuartel grneral de Berchen con fe llería una nueva victoria conrra Hussein-bajá entre Adana y Koniah, apode cha 3 de Diciembre que continuaban adelantándose las obras del sitio, á pe rándose de dos cañones, lbrahim se retiraba para fijar su…</t>
  </si>
  <si>
    <t>Ge</t>
  </si>
  <si>
    <t>…e; duque de Fesenzac, teniente general* llevase i efecto la segunda, recibiendo las suscripciones que para ello se hi barón de Freville, consejero de Estado; Gautier, ex-diputado; conde Ge" ciesen. En su consecuencia la asamblea procedió i nombrar esta comisión, ha rard, mariscal de Francia; conde Cirio» de La Grange, teniente general; ba biendo recaído la elección en muchos sugetos de los mas distinguidos de Esco rón Grenicr, presidente del tr…</t>
  </si>
  <si>
    <t>Géisinir</t>
  </si>
  <si>
    <t>…e» de loóoslo» auto* dé relativo* á denuncias de fincas dé Peterstftrgo 21 dt Atril. ttopio» , j. lo* «Manejasen y d*termúu*mcon la» apelación** al Consejo su- El ayudante general barón Géisinir 7 el tenieate getteral Golowin, gafe ¿ramo de .Hacienda. En su conaecuencía, y conformándose S. M. con el dícta del primer cuerpo, de infantería, han' salido de esta capital, el primero para me* dado en e*te,«tunta por su Conscp dé Esiadó j se 'lia servido re…</t>
  </si>
  <si>
    <t>Genrd</t>
  </si>
  <si>
    <t>505</t>
  </si>
  <si>
    <t>…conse fsWi-lbfd &gt;e hallan eá.gnnda apuro-, no saben tino creer á lot Dtkmttr guidas por el principe de Orange en Bélgica; entonces, parece que hay funda6 al Momitor la llegada del mariscal Genrd á Vaiendeanes, ó la salida det dea motivos para creer que el poder colonial de Inglaterra toca í una crisis gnu da Oríeana para Parit. Esto as perder «1 tiempo, porque hasta ahora no terrible, y que esta nación está próxima acaso á recoger el fruto de su polí…</t>
  </si>
  <si>
    <t>Georges</t>
  </si>
  <si>
    <t>…n satisfacción de nuestros sol dados hemos túmi do, y que tas operaciones del sitio proseguirán con la ma INCLATtmXA. yor actividad hasta concluirlas. , UnJret 14 de Diciembre. El general Georges elogia a! coronel Arnaud, y 1 Roselli, comandanta FonJte público!. Tres por lUu consolidados 84* de batallón del 65, que con la tropa de su mando entraron en la luneta; ai coronel de estado, mayor Auvtav que estaba de trinchera; á Deidier, gefe de La* eleccio…</t>
  </si>
  <si>
    <t>Ger, Antonio de S.</t>
  </si>
  <si>
    <t>Antonio de S. Ger</t>
  </si>
  <si>
    <t>…retirada - en Madrid en la librería de Matute. de modo que se separó de nosotros con mas prontitud. De este modo terminó —Tratada de afectos externos y operaciones de cirugía, por D. Antonio de S. Ger el combate, conociendo el enemigo por triste y propia experiencia el valor que mán: a tomos en 4.0 á 44 rs. en pasta, je vende en la librería de Razóla. cabe en el pecho de leales portugueses animados por la firmeza de su carácter —Instituciones de derecho Ke…</t>
  </si>
  <si>
    <t>Gerará</t>
  </si>
  <si>
    <t>forros, f o* ¿of £«c¡M fo» h» 4» *«•*» Mttb hecho para apoyarle* noavvaAt. glicgtt Sftm de Ambtrtt. Carta del mariscal Gerará al mariscal Soult, miniftro Litbt* 2 dt Dieirmbtt. de Guerra-ssCuartcl gcacrai de Berchem inmedialo i Ambere*, * 3U de No Hoy he recibido el gobierno de S. Mi noticias de la ciudad dé Braga &lt;fcl viembre de 1832.sSr. ministro. Satisfago el daseo que V, E. me h…</t>
  </si>
  <si>
    <t>Gerard</t>
  </si>
  <si>
    <t>…ue desde el año de 1828 se habían apoderado de todos los empleos. F.l ro último al de Hacienda lo que sigue: El ministró de S. M. en _'os Estados- coronel Rodios ha reemplazado al general Gerard en el mando de todas las Unidos con fecha 27 de Octubre próximo pasado me dice lo siguiente: El se tropas regulares. Se dice que ha habido una pendencia bastante acalorada entre cretario de Estado de esta república ha hecho publicar en ella, que según las los…</t>
  </si>
  <si>
    <t>…demasiada inclinación que se tic— costumbres oriejtales del país? (M. dé las Q ne á unas ideas totalmente opuestas á las nuestras.... Me parece que si nuestro compañero y amigo el mariscal Gerard hubiera permanecido algún tiempo en Det carbón de tierra considerado como preservativo del cólera. la posición que .ocupó en Bélgica, los asuntos de aquel pais habrían terminado El doctor Guiol de S. Esteban (Loire) ha publicado en el Mercurio segu- mucho mej…</t>
  </si>
  <si>
    <t>…ia desdólo elevación de Pipí no al truno de Franela hasta la muer te de Luis v, el indolente,, en.)a cual so extinguid dicha familia-; y did lugar á Ja moni, y yo lo.dirigí al Sr. mariscal Gerard que entonces,era ministro. tercera estirpe de loe Reyet ft-jnceses, que .fue ,1a de los Capelos; Lste período im, EÍ mariscal Soult contesta, que lo que ayer manifestó.fue porque asi sé te j portantifimar de la historia moderna comprende eL glorioso reinado d…</t>
  </si>
  <si>
    <t>…que habiendo pedido nuestro gobierno al gabinete francés el so rección acerca de su destino, sin embargo, este proyecto tío ha tenido efecto, corro de 503 hombres mandados por el mariscal Gerard, se le ha contestado y ensu consecuencia los regimientos que habían recibido orden para suspen secamente:.«que cada uno debe saber hacer por sí mismo sus negocias, y quo der su marcha, parece que ahora deben continuarla dirigiéndose siempre á lo los franceses…</t>
  </si>
  <si>
    <t>…y acaso en abo tados1, y actualmente del consejo general del departamento del Isere. (fui.) liría ó mudar la dinastía si el Rey quisiese defender los restos de esas institu ___ El mariscal Gerard que debía ir al ejército del Norte no ha salido toda ciones que han sostenido el trono de sus antepasados. Sí: el Rey se halla actual vía de París. Su viage se ha retrasado con la noticia de haber vuelto lord Grey mente en la misma situación en que Luis xvi s…</t>
  </si>
  <si>
    <t>…ndarmes y á 2u soldados del regimiento núm. 31 manó pocas esperanzas de que viva. (£7 Nacional?) ... dados pait un .‘subteniente, decuya refriega sacaron lo» chouanes un hombre El mariscal Gerard llegó á Vaiencienncs el 28 á medio día. herido. El bergantín ruso, que conduce á bordo al conde Agustín Capo d'Istria, i : »&gt;En la noebe del 24 se presentaron, delante de Cossé.en Champagne (Sar Jlegó el 18 de Abril último al puerto de Corfú. the) y desarmaro…</t>
  </si>
  <si>
    <t>…e Bélgica están ahora por la guerra. El tuyo tenor es asi: ■ manifiesto de la Cámara de Representantes de Bruselas, la respuesta de Leo Señores: poldo, el haber salido de París el mariscal Gerard, todo prueba, dicen, que »S. M. el Emperador recibe con benevolencia la expresión de los sentí- la guerra está próxima, y que Europa quiere luchar contra la revolución de '«lientos de sus vasallos del' reino de Polonia que acabais de manifestar delante ’ Juli…</t>
  </si>
  <si>
    <t>…. MM. Sebasiiani, Lobau, Guizot y Villemain estaban acordes bles i la libertad como se esperaba antes. La reforma producirá sin duda loa sobre este plinto. Mr. Lafitte hizo que el mariscal Gerard propusiese al duque resultado* para que ha sido instituida; pero no será sino cuando la masa de-toa de Orleatrt, en ocasión que MM. de Mortemart y de Susay acababan de lle nuevos electores sepa apreciar mejor sus derechos, y usar de ellos con ma* d&gt;*-, gar, p…</t>
  </si>
  <si>
    <t>…y de Holanda, declaración beza de Flandes, y mandada por un hombre como el general Chassé. (Cor.) que deberán enviar al Haya, y si contesta negativamente comenzará inmedia ____ El mariscal Gerard ha salido para tomar el mando del ejército del Nor tamente el bloqueo. Los dos cuerpos de nuestro ejército marcharán simultánea te , destinado á proteger á Bélgica en caso que los holandeses la ataquen. mente el uno á Amberes y el otro á Maestricht.” (Monitor…</t>
  </si>
  <si>
    <t>…____Se dice que el cuartel general del ejército del Norte se va i establecer en mejante perturbación. Ninguna alteración que pudiera ocurrir en la órbita da Valenciennes, y que el mariscal Gerard se prepara para ir i establecerse en la tierra, dentro de los límites posible, producirá un cambio notable en las aquella ciudad ó en sus inmediaciones, pues al intento se ha preguntado al mareas. agente general de la compañía de minas si podría ocupar la cas…</t>
  </si>
  <si>
    <t>…rios Eu- láaára* á 90 Mib. Zapuodar # á | iá. á| por loo al alo. tope, y lat ratlfieaeiottea detut Soberanot.n; *1- Bilbao par i|M. áaÜIeBold. ' El"Monitor al contrario, dice: «el mariscal Gerard tossirl el mando del ejército del Norte’ destinado á proteger la Bélgica contri tai/agresiones - • I. •/ ANUNC.tO*,qúe pudría dirigir contra ella la Holanda." -■ Por manera, que ti se atiende á lo qué hice decir él ministerio el - Los sUKrliitores é' la Histo…</t>
  </si>
  <si>
    <t>…ía bastante sombrío; pero que prueba de un modo indudable que no habrá movimiento el lunes, es que los neerlandeses, animados de los sentimientos de honor y de patriotismo, las el mariscal Gerard permanece todavía en París, y que aun no se ha hecho toleran con resignación; y con un entusiasme nunca visto, presentan donativos ningún preparativo para viage del duque de Orleans. (/«/.) para la defensa de sus conciudadanos. ____ Con fecha 9 del actual esc…</t>
  </si>
  <si>
    <t>…to belga marche solo contra Ambcres para evitar ratos de la Holanda el alejar lo mas posible la decisión definitiva de la cues que en Bruselas haya desordena de consideración___El mariscal Gerard per tión de paz ó de guerra, y el aprovecharse de las circunstancias. manece en Paris hoy 23 por la noche; cosa que sorprende atando próxima la La imposibilidad evidente en que te encuentra la Holanda de raiitir i las salida de tropas para una operación de im…</t>
  </si>
  <si>
    <t>leneía con el mariscal Gerard. Dicen que este general ha dado acerca de la» 545 durarnos la desolación de Zunaim', en donde médicos, sacerdotes, en fin, todos disposiciones del ejército del norte algunas noticias. Añaden que el mariscal se los que han estado en contacto con los enfermos,…</t>
  </si>
  <si>
    <t>Gérard</t>
  </si>
  <si>
    <t>…ue si la Conferencia bre, la- misma incoherencia. El ejército d«l norte se refuerza diariamente;no está en actividad, los individuos que ¡a componen se hallan prontos á re pero el mariscal Gérard aun no ha vuelto i su cuartel general. Este ejército unirse de nuevo si de la notificación que se acaba de hacer al Rey (jeHetan- es en el dia tan numeroso'como lo era el año último durante la campaña de da resultase motivo para que vuelvan á continuar sus de…</t>
  </si>
  <si>
    <t>…t«s de todas las universidades. su disposición.” Aqui hay un espíritu nacional admirable , un soto modo de ver, una vo Idem 20. luntad, que es la del Rey, á quien todos adoran. El mariscal Gerard salió ayer de ata capital para su cuartel general de Ayer por la noche se decía que habiéndose avistado un momento la escua Merxem, adonde debe haber llegado en la tarde del mismo dia. Los duqua dra desde una aldea cerca de Rotterdam, todos sus habitantes se…</t>
  </si>
  <si>
    <t>…) Saint-Nicolás; la otra mitad va por los caminos de Ath, Mons y Bruselas, Binche y Braine-Lalleud, sobre Malinas, para situarse mas allá de esta ciu roxTcc.s t. dad, en la que el mariscal Gerard estableció ayer su cuartel general. Parece Litboa 23 de Noviembre. sin embargo que la falta de útiles de sitio ha sido causa de que se medere de improviso el movimiento general del ejército. Por las notic:ns que el gobierno de S. M. ha recibido consta que el…</t>
  </si>
  <si>
    <t>…ltran á D. Esteban Balite. rado loa medios de defensa que tiene é tu disposición; y te queja de que al mismo tiempo que se entabla una negociación, se hostiliza á la ciudadeia. El mariscal Gerard oficia de nuevo al general Chañé, manifestándola ■OUA DE couexcio. —Cotización de hoy i lat irte de la tarde. arxcvoi públicos. Al eoutaéo. Obttroder. que de la ciudadeia se ha hecho fuego é la tropa francos antea que es» hubiem principiado las hotlilidado. (…</t>
  </si>
  <si>
    <t>…o, Sr. general, que recibáis la seguridad de mi consideración. = Jaca, y í su nombre vuestro alcalde mayor, Lucai Gutiérrez. El mariscal comandante en gefe del ejército del Norte, conde Gerard.” PAUTE NO OFICIAL. Contestación del general Chassé á la intimación del mariscal Gtrard. «Ciudadela de Amberes 30 de Noviembre. . NOTICIAS EXTRANGERAS. «Sr- mariscal: En contestación á vuestra"intimación que en esté momento (Continuación del correo anterior.)…</t>
  </si>
  <si>
    <t>…ice el Guardian, que voten contra el ministerio. (Cuf.) de V- M. y de su esclarecida estirpe sucesora legítima del trono español. ____El Correo b'.lga asegura positivamente que el mariscal Gerard había sa Dios guarde la preciosa é interesante vida de V M. muchos y dilatados bido que los holandeses tenian minada toda la luneta de S. Lorenzo. |fios. Valencia 24 de Noviembre de 1832.=Señora.=A L- R. P. de V._M~ El mismo periódico anuncia con fecha en Amb…</t>
  </si>
  <si>
    <t>…a en cias se ha dispuesto que se rectifique la puntería de dicho fuerte. Desde las regla. once no se ha disparado ningún proyectil contra ta ciudad. Lo que mas dis Aseguran que el mariscal Gerard sabe que los holandeses han minado toda gusto causa al vecindario es que se ha divulgado que el general Chassé y el la luneta de S. Lorenzo. mariscal Gerard se habian pasado los oficios que á continuación extractamos. Aunque parece increíble, no hay duda en q…</t>
  </si>
  <si>
    <t>…00.................................. .. Idem. periódico. (Es equivalente al parte que da el Mentmgtro, y queda pa inserto.) v • u « a a • ^VV*oaoavaeaaaaaaaen Idem. Se dice qué el mariscal Gerard ha ofrecido al general Chaceé una botica 3,898............... 400............................... Idem. completa, p que la ha aceptado p agradecido mucho, porque laque asistía en 1,892................ 400.................................... Málaga. la ciudadel…</t>
  </si>
  <si>
    <t>…nero en tos admi«ET'füego ’de fa guarnición /aunque' muy seguido , boa causa poco dallo. •nir.-?c-e.*’fes de correos-, para.que.por la renta de esté jamo se entregue en otroa r*El mariscal Gerard.” (Jlf. dejps C-). punten; del reino, pierden cl derecho de recoger dichas cantidades. La comi ' t ' ^ , MCuartet generaladt.¿trchem d l? de jíicstmbrt. , sión opina que el proyecto ^admisible, varando en algunas cosas ct estiló «o que está'redactado.- La -Cá…</t>
  </si>
  <si>
    <t>Geraxd</t>
  </si>
  <si>
    <t>…o y nó'por la explanada que u hacia Coodp. ...u separa la fortaleza de la ciudad, con el objeto soto dé quitar de este modo ai Seaun ic» que han dicho lps, zyndantes de. campo,del general Geraxd, te general Chaué lodo pretexto de bombardearla, han anunciado lov periódico* hallaran lot francísés dibajo de las murallas de la ciudadela el 2Ü ó 21 4 J© holandeses qué si asi sucediere esta seria una. estrategia absolutamente nueva-, y mas tardar; yr.si pa…</t>
  </si>
  <si>
    <t>Gerwd</t>
  </si>
  <si>
    <t>…aína gran variación en-la política europea.” . pudieron atravesar-las fronteras, por bailarse todos los caminos muy embára- ____ El ejército del norte-á las órdenes-del mariscal -conde Gerwd, coman mdoaipor el gran número de tropas que-por ellos transitaban. En Alemania se dante en gefe, ha concluido su movimiento delante de la caidadcladc Amberci. ha' dado la -orden para que todos los cuerpos de Teserva esten prontos. (Lf.) Las -divisiones Sebas…</t>
  </si>
  <si>
    <t>Geuhoneuc</t>
  </si>
  <si>
    <t>…puertos de Aquin, griegos para sostener el partido de Colocotroni. ílansc, D’Hainatit, Miragoane y Portazpaix hasta el 31 de Diciembre de 1833, Se está esperando en esta ciudad al general Geuhoneuc, quien, según se cuyo plazo se prolongaría si la legislatura lo creía conveniente. Asimismo asegura vha concertado con los residentes y con Mr, Canning las medidas que que hasta igual fecha serian admitidos, libres de derechos, la madera de cons debían tomars…</t>
  </si>
  <si>
    <t>Ghassé</t>
  </si>
  <si>
    <t>…mas, y el-capital de. las casas cuyos gefes.han firmado, se gradúa en 200 de guerra. . millones de libras esterlinas (18,u00^JOÓ,UO0.) Si el gobierno holandés, y principalmente el general Ghassé, reconociesen Uno de nuestros corresponsales nos remite copia do’ la carta .que con fecha otro derecho de gentes, y se decidiese á bombardear la ciudad solo por tener 11 del corrientcrpor la tarde, ha .escrito, un.oficial holandés.que se halla Jtn la .el plac…</t>
  </si>
  <si>
    <t>Gi</t>
  </si>
  <si>
    <t>glaterra y la Fraflcja,„e! ejército del norte ni mando del nutbcal-conde Gi -- CoteJ-Ju-Ncrd.__Saint-Briene 9 de Noviembre: 77 casos nuevos y 38 ra rd ha pando Hojr |S .del que rige' lak 'fróhteris, 7 se ha "dirigido «obre la muertos. ciudadela de Atábtra para ponerla i' la: disposición de S, M. el Rey de loa Mortihan___Vannes LO de…</t>
  </si>
  <si>
    <t>Gibiera</t>
  </si>
  <si>
    <t>…t se oyó ayer un cañoneo en la dirección de Máes- .'.-i Talan 15 de Febrera. tricht, sobre lo cual se han formado muchas conjeturas, sin que hasta ahóra Ayer por la tarde llegó el general Gibiera, 4 quien te aperaba aqui pa hayamos podido averiguar la causa de esto. Se ha vuelto 4 interceptar el De— ra tomar el mando de la brigada que alió para Italia ; en seguida se recibió mer para inundar las campiñas. También se trata de aumentar la guarnición do…</t>
  </si>
  <si>
    <t>Gielgud</t>
  </si>
  <si>
    <t>…mos fisto pasar hoy por nuestra ciudad la primera columna de sargen Los tfut deseabas la baje de fondos han procurado amedrentar hafefendo tos y sóidas del cuerpo de ejército «fel general Gielgud; estas tropas han de continuamente «k fingidos movimiento insurreccionales en Italia; pero al fia jado las aldeas del Satnland en donde se hallaban acantonadas, y se dirigen ti se ha conocido que todo era ficción. (M. de las Ci) su patria en virtud del decret…</t>
  </si>
  <si>
    <t>GIglé, Gerónimo de</t>
  </si>
  <si>
    <t>Gerónimo de GIglé</t>
  </si>
  <si>
    <t>…0* ¿«ata Catalina de Sena, traducidos de los que en totcann publicó á Oaalie; D. Pedro Matías de tafuenre; I&gt;. Josef Roque de Gamiz; O. Francisco da principios del siglo pasado «[.caballero Gerónimo de GIglé, aumentados con el tra Meodiola; D. JuanJosef de Echeverría; D. Valentín de Foronda; O. Ricardo Saenc tada de la consumada perfección hasta ahora Inédito. Uu tomo en 4.-% adornado con 4e#urua*a ; D. iUigenlo Martines del Burgo; D. Esteban Ortlz de zarate; D.…</t>
  </si>
  <si>
    <t>Giiimeraa, Magín</t>
  </si>
  <si>
    <t>Magín Giiimeraa</t>
  </si>
  <si>
    <t>…las Barreras, á Dolía de la frpntera de Iris»,y días en que,salende ellos. —Se Di Don D. D. Andrés Antonio Francisco Calvo, Ucelay, Ucétay, Juan de Aliaga, Dia'3L de Mayo entraron D. Magín Giiimeraa, su muger y cinco hijos; Juan Josef Castados, Dada Agustina y Boba María Manuela de Jimene y Urrrchu, y f salieron el dia 4 del corriente. «o,mgrjdos,su representacióny á D FernandoS D. Juaede JlmenoAngel ydeUrrechu,Lalapl, yDIDiiosJuanlo» Bautistatres y here…</t>
  </si>
  <si>
    <t>Gil, Andrés Francisco</t>
  </si>
  <si>
    <t>Andrés Francisco Gil</t>
  </si>
  <si>
    <t>…del corregidor de Alcana, provincia de lé.Mancha, se cifs ,á género* que geocralmeiMc ervenden en Gibraltar por 2* éurot haste 2 r 11 todos 1os interesados en la testamentarla de Don Andrés Francisco Gil , cura que fue f12 rs.j&gt;ór pieza de SCf yaíd**¿=Por mandado de S. E. el teniente goberna- átpresentenlas aldeasen de)t juntéReollddey acreedoresSalobre, áquefin deha quede verificarsepor rd mlíciosel él ó’déporésteopoderadotmes ante seel B,adórs9Cr.JUdrrlryr,…</t>
  </si>
  <si>
    <t>Gil, María del Carmen Priego y</t>
  </si>
  <si>
    <t>María del Carmen Priego y Gil</t>
  </si>
  <si>
    <t>…aflioé.da.Téied*, vecino y-dei nmercío.que hie de Cádiz, pceacatarae SUS nota* á los,»lbf»*eay en »,casa qye,habité caUe.ide las.Descalzas, .núm. i*. Satíz, naturales de Valencia; Doña María del Carmen Priego y Gil, de Pon ——Por providenefa del Sr, dé la Escalera, teniente de corregidor de. esta^vlila', se te™** Joíéfi r Mar» Angela Toval" de Bétanzos;Dofia 'Manuela Ajeniar cita á los qiit’téngá'o deíéchó d U'sutinstedne de IVfiancv'qué'bfórgd eo Mario da y Sojo. de San…</t>
  </si>
  <si>
    <t>Girod, Luis y M.</t>
  </si>
  <si>
    <t>Luis y M. Girod</t>
  </si>
  <si>
    <t>…litas alarmante Le-tem¡ng, gefe de iós rebeldes , se ha proclamado Emperador, alministerio de Comercio. Jéaé'cter que marchará sobre Pekín. El Emperador reinante Taws-Kwang se El barón Luis y M. Girod (de L’Ain) han sido elevados á la dignidad de ha hechoyamuy impopular. Él objeto de Le-teming es el de quitarle el trono. Par de Francia, concediendo ademas al segundo la presidencia de la parte con Lósrebeldéshanderrotado completamente á algunas tropas envia…</t>
  </si>
  <si>
    <t>Girón, Francisco Javier</t>
  </si>
  <si>
    <t>Francisco Javier Girón</t>
  </si>
  <si>
    <t>…atólica', por la conservación de do columna de. honor, al mando del Sr. coronel del provincial, de.Granada SS.,MM.,.porlade su augusta Prole'y de sis Incontrastable tucewon ála Co D. Francisco Javier Girón. rona, y por la demás Real Familia. : El vecindario ha secundado las miras de sus dignas gefes , no solo con su numerosa asistencia á estos actos, sino también por. haberse esmerado, en pruer ba de la satisfacción que te cabe, en hermosear desde bien temprano…</t>
  </si>
  <si>
    <t>Glandeves</t>
  </si>
  <si>
    <t>…isión, á saber : el conde Berengjuer de Sainte-Suzanne,*el marques de dias cívico* que para él i. «le Eneró próximo hufaieréñ cumplido 31 afim dé Raigeccuri, el duque de Duras, el barón Glandeves,el marques «le Arjuzop, edad. Nos parece «pié en las mtualcs circunstancias la rnujroria dé la Cámara nó él duque de Clermont-Tonnerre, el duque de Fitz-James, el marques da ha comprendido btca loa iotereses del país tutus deberes, porque en fot críti Rougé y…</t>
  </si>
  <si>
    <t>Globet</t>
  </si>
  <si>
    <t>402</t>
  </si>
  <si>
    <t>…l de enfermos , exceptoParit, en donde no « ha justificado toda madas para a«gurar su ejecución. vía, ha sido hata hoy 122,404. Los muertos, inclusos Paris y el departamen Como el general Globet, embajador extraordinario belga, se ha negado to del Sena, sube a 69,159. En solo ata capital ha habido 19,092 víctima. en nombre de su Soberano á tomar parte en cualquiera negociación que no tu — .Es tal la falta de brazos que hay en la cercanía de París de…</t>
  </si>
  <si>
    <t>Gluzt, Pedro</t>
  </si>
  <si>
    <t>Pedro Gluzt</t>
  </si>
  <si>
    <t>…istas de la Real distinguida orden española de Cirios lis Se hallan vacantes los destinos de administradores de Berlangá y .de Mon D. Francisco Terradellas, D. Luis Moreno y Huet, D. Pedro Gluzt, D. Antonio pillar-, teo, provincia de Extremadura, dotados con 33 rs. vn. anuales cada uno, cu tloez y Salcedo, D, Agustín Caballero, D. Bernardo Cantero, conde de Casa-Valencia, yas fianzas son del primero 178 rs., y del segundo 379 en metálico, debien D. D…</t>
  </si>
  <si>
    <t>Goazalet, Miguel</t>
  </si>
  <si>
    <t>Miguel Goazalet</t>
  </si>
  <si>
    <t>…ibanía de Villa. mdtmnivacion. —Por providencia de lá subdelegar-ion de bienes mostrencos de la dudad de Cáfila Muikits votes: Apoyado! Apoyado! . , se cita á D. Rodrigo Espadero, D. Miguel Goazalet, D. Josef Avellaneda v D. Pedro Mr. Dupin discurre difusamente acerca. de ¡SMÜemniacioM*; y la Cámara Villa verde, acreedores al concurro de O. Vicente Valdase.dá sus sucesores d repre Acuerda que se indemnicc á lo* propietarios anta de usar del terreno. sent…</t>
  </si>
  <si>
    <t>Goblet</t>
  </si>
  <si>
    <t>…rio para que se modifiquen las cláusulas relativas 4 la navegación: asi gurar que el gobiemo-se halla «n Ja*posicion.en ,quedebiav hallarse por Jo loque,Interin llega! Lóndres, el general Goblet y el barón Stockman, ami— ' - cante á hacienda! En cualquier, punto-del -mundo-cn-que-se lije Ja- atención se gos confidenciales de Leopoldo,-no cesarán en sus entrevistas con el lord Pal- verán señales ciaras de-que son-tales las,circunstancias políticas,qus…</t>
  </si>
  <si>
    <t>…mbrt. cario de Jesucristo , sucesor de S. Pedro , Príncipe de Ib» apóstoles , y doctor de todos lo» cristianos.=Reciba V. &amp;c^=Coulm, sacerdote.” (Él Ami Ayqr tarde llegó 4 esta «I general Goblet, procedente de Lóndrét. go it la Rtligion.) No es cierto como te había dicho que S. M. talia hoy para Malinas. ■ - .En Marsella se han recibido cartas de Chipre con fecha del 18 de Julio, En el palacio de Laeken'te hacen preparativo».para alojar al duque de O…</t>
  </si>
  <si>
    <t>…érala se ven precisados ' á hacer homenege á la nobleza de carácter y á las eminenta cualidada de Id* Bmtelat 14 de Srliemtre. que siguen le opinión realista. ' . ? El regreso del general Goblet ha excitado ha»te lo sumo la curiosidad pú »Mr. Guiilemot, dice 11 Rnoluehn, a, segua la feliz expresión de uu blica, y como loa miramiento» diplomático» exigen que el gobierno guarde ' ajto funcionario de llle-et-Vilaine, uno de éstos enemigos á quienes se e…</t>
  </si>
  <si>
    <t>…las Cámaras, y que en realidad se tratase vo, y no agresivo, no deseando las hostilidades con ia Bélgica; pero tampoco desde hoy de otra combinación ministerial. — Se dice que el general Goblet temiéndola. En fin, es conforme i la conducta seguida por el Rey Guiller ha escrito declarando al gobierno franca, que si sus tropas no pasan la fron mo; yes correspondiente á los deseos expresados por le Conferencia, y á los tera, será preciso que el ejércit…</t>
  </si>
  <si>
    <t>Goderich</t>
  </si>
  <si>
    <t>…ce que cuando se-trató en el gabinete la cuestión de aumentar ó na ------.La Reina de Otaiti ha escrito al presidente de los Estados-Unidos de los Pares, el-duque de Richemond, el lord Goderich y el marques de LansAmérica la siguiente carta. down representaron que-seria muy conveniente el dejar que los negocios si "En la itla de Raiatea: guiesen su curso natural, y aun hacer lo posible para prevenir por medio de "Presidente: Para corresponder 4 vues…</t>
  </si>
  <si>
    <t>…ación délas Jaculpa de lo ocurrido en PottMal, pues en la /épocs: á que se refiere .era: ■Ideas y lagarta estábajo la soduencia directa del clero católico, el cual seopo- ministro lord Goderich. Por Jo «¡m dice que «1 ministerio precedenlehizo, ne por cuantos medios cstao en su poder al cambio que se pretende, y' que ‘ cuanto «tuvo cñ su mam pata que hubiese transacion,:y solo cuando, estuvo . necesariamente introduciría un sistema general dé educac…</t>
  </si>
  <si>
    <t>Goicoechea, Joscf de</t>
  </si>
  <si>
    <t>Joscf de Goicoechea</t>
  </si>
  <si>
    <t>…uel Díaz de Acevedo, D. Pedro del Barrio, D. Juan da do el aprecio de cuantos los han leído, particularmente el primero que solo te pue Mendívil, D. Francisco Antonio de Ech¿novc, D. Joscf de Goicoechea, de comparar con la Atala de Chateaubriand: en fin, los Poitaiorcc en que el autor describe las costumbres de los indios del Canadá, tua guerra* y la generosidad que D. Damián Urbina, D. Genaro María de Gamiz, D. Vicente de Averastu- á veces: ostenta o. Se-da…</t>
  </si>
  <si>
    <t>Gome, Juan</t>
  </si>
  <si>
    <t>Juan Gome</t>
  </si>
  <si>
    <t>…del afio pasado se ha servida el Rn á predpitarac ea este horrendo laberinto, del que podré* salir con carteas y clegrln nuestro Señor conceder privilegio exclusivo por $ alias é D. Juan Gome*, por medio de fe lectura de cata abra. Véndese en la Imprenta Real á ■$ rs. en.tffer tica yao en pasta. 1 ... , vecino de Málaga, para asegurar la propiedad de unas máquinas que ha- invan- —Laftliútaé te lo motete tritHaéé , rutilada tu eehe tito te retiro,…</t>
  </si>
  <si>
    <t>Gómez, Manuel</t>
  </si>
  <si>
    <t>Manuel Gómez</t>
  </si>
  <si>
    <t>…edra ex- Falencia: para esta al Sr. D. Carlos Laborda, dignidad de arcipreste de Zara trangero con el derecho de 4 rs. vn. por quintal cuando venga en buque ex- goza : para Jaca i D. Manuel Gómez de la Riva, canónigo lectoral de Za trangero, y el de 3 rs. cuando se conduzca en español. S.° Que para enseñar mora ; y para Segovia al R. P. Fr. Joaquín Briz, actual general del orden de la explotación y beneficios que puede recibir el carbón de piedra para…</t>
  </si>
  <si>
    <t>Gómez, Sebastian</t>
  </si>
  <si>
    <t>Sebastian Gómez</t>
  </si>
  <si>
    <t>…negociantes espadóles puedan emprenderlas con acierto, sé espe VALENCIA TNCtClA. ....... cífica en esta obra el comercio de importación y exportación que se hace en- . . Archrna. D. Sebastian Gómez, interino, en Ocaña: 1.a- temporada desde ;• cida uno de los puertos del Mar Negro, de Azow y del Danubio; acom 'l.° de Abril i 23 de Junio: 2.a desde 1.a de Setiembre i fin de Octubre.pañando á las nociones mercantiles, ¿ importantes'observaciones que sobre…</t>
  </si>
  <si>
    <t>Gontalea, Francisco</t>
  </si>
  <si>
    <t>Francisco Gontalea</t>
  </si>
  <si>
    <t>…Dr. Don Juan 1.* La división del trabajo multiplica los medios de instrucción, ó en Sala, acomodado por preguntaa y respuestas psra la mejor inteligencia de los iitl- gaotee, por D. Francisco Gontalea. en un tomo en 9.0 Se hallará i 6 rs. eo rústica y •tros términos, la cantidad de cosa enseñada en un tiempo dado, a mucho á I en pasta en la librería de Hurtado. mas considerable que en las otras escuela. u—Diao iúgnbroe.tu autor D. Francisco de Paula Mellad…</t>
  </si>
  <si>
    <t>González, Antonio</t>
  </si>
  <si>
    <t>Antonio González</t>
  </si>
  <si>
    <t>…Ramón Regueiro, Pedro Fernandez, D. Gabriel Perez, D An ayuntamiento no haber podido desempeñar antes este grato deber de su sumi gel García Fernandez, Elias y D. Gregorio López, D. Antonio González, Juan sión y respeto. El Rey nuestro Señor recibió esta demostración de los senti Arias, Silvestre Lope2, Santos Perez, Manuel Vázquez, D. Ramón Várela, D. Josef Arias Losada, D. Josef Piñeiro y Camba, D. Juan López, D. Francisco Andrés Alvamientos del ayunta…</t>
  </si>
  <si>
    <t>González, Bonifacio Coro</t>
  </si>
  <si>
    <t>Bonifacio Coro González</t>
  </si>
  <si>
    <t>…ocido* por todos, «cha mano de la tarios Realistas de B«nba p Pefiaflor D. Vicenta Bachiller Rodríguez, de que en otro tiempo ablandó el coraron de Faraón, Rey de Egipto 1 Bien sa D. Bonifacio Coro González, comandanta de loa de Bomba, y de los oficíales bido es que ate no hizo caso de nueve terribla plaga con que afligió Dio* á D. Julián. Maestro y D. Francisco Rodrigue!, p de los Voluntarios de tn lodo su pueblo por su endurecimiento, huta qu* el ángel extermi…</t>
  </si>
  <si>
    <t>González, Bruno</t>
  </si>
  <si>
    <t>Bruno González</t>
  </si>
  <si>
    <t>…frecen interés, general, y que ninguno, aunque sea' judi gramática. cial, re repite en un mismo alio, á no mediar superior determinación que asi Esta dificultad fue la que movió á D. Bruno González de la Portilla ■. oi . lo mande.'Todas, sean da la dase.que fueren, se ponen,gratis como siempre se dor en Puerto-Príncipe, i publicar sus Elemental dt prosiMa dt la lengua ha hecho. latttllana, reducidos i un tomo en 8°, en el cual te propuso, no solo com _…</t>
  </si>
  <si>
    <t>González, Francisco Antonio</t>
  </si>
  <si>
    <t>Francisco Antonio González</t>
  </si>
  <si>
    <t>…uestra Señora nidad de maestrescuela de Ja santa iglesia magistral y rector de la universidad; en 1S de este mes, tenga el debido cumplimiento, y á fin de evitar las dudas del Dr. D. Francisco Antonio González, confesor de la Reina nuestra Se que pudieran ocurrir á los tribunales y demas á quienes pueda competer su ñora y bibliotecario mayor, y del Dr. D. Josef Muñoz Maldonado, oficial ejecución, se ha servido S. M., de acuerdo con la soberana voluntad del Rey mayo…</t>
  </si>
  <si>
    <t>González, Joaquín</t>
  </si>
  <si>
    <t>Joaquín González</t>
  </si>
  <si>
    <t>…para la da Fuente de Can Eiqr., procedente de Veraerar, con diez dias de navegación, una colección de tos 4 D. Juan Francisco Ateneo Caballero ¡pera la del' Puerto de Su. María 4 D. Joaquín González; pan la de Ronda 4 D. Manuel González Pinto:tensores de dieba ciudad, cuyas fechas llegan al 9 del corriente. Las noticias para la de- Colmenar Vie)0'4 D.r Cayetano Bencdkjtó; para la de Bórgos 4que encierran del estado político de Méjico.son d* importancia-…</t>
  </si>
  <si>
    <t>González, Joscf García</t>
  </si>
  <si>
    <t>Joscf García González</t>
  </si>
  <si>
    <t>…os en Porto." rea, del mismo Pedrajalcs; Manuel Martínez, de la misma vecindad; Agus - Del misino dia 15 son las cartas de Figueira, en las cuales se refiere: tín Nieto, de Sejar; D. Joscf García González, de Antequera ¡ Julián Gas »que en la noche-del 13 salió de aquella villa para incorporarle á su brigada, par, de Orihuela, en Aragón; Juan Esteban, dé Ochando;Santiago.de Mi-el'batallón de voluntarios Realistas de Villa Real, siendo extraordinario el tael Sa…</t>
  </si>
  <si>
    <t>González, Mariano Josef</t>
  </si>
  <si>
    <t>Mariano Josef González</t>
  </si>
  <si>
    <t>…hubiese ejemplares de á 15 de Setiembre. los cuadernos i.° y a.° estarán muy luego disponibles, y lo mismo el cuaderno, t*. También se venden sueltos en Madrid á 9 re. va Tritio. D. Mariano Josef González, en Madrid: desde 15 de Junio á„15 —Por providencia del Sr. de la Escalera, teniente corregidor de.esta villa, se ci de Setiembre. ta á los descendientes de Alonso Solano, para que dentro dei término de 6e días acu CASTUZA ZA VIEJA. dan ante dicho Sr. y por l…</t>
  </si>
  <si>
    <t>González, Pedro Marta</t>
  </si>
  <si>
    <t>Pedro Marta González</t>
  </si>
  <si>
    <t>208</t>
  </si>
  <si>
    <t>…l francés ¡ traducida por Parts castellaoo de,.........................................de al él dáclar jas para cuatro'manitanzs.de catas que por ahora han de formar la población, D. Pedro Marta González, catedrático del Real colegio de medicina y cirugía de-Cí-' ocupándose,en.lúa trabaios unm 200 «Operarios. diz. para et .Oso dé los cloruros qua ladicais los facultativos -para precaverse.dtííiie- . . ‘No pódeme*-de jsr de aplawlir coo esuocasion la conducta…</t>
  </si>
  <si>
    <t>González, Vicente</t>
  </si>
  <si>
    <t>Vicente González</t>
  </si>
  <si>
    <t>…abierta la suscripción. El Rey nuestro Señor en consideración al mérito y servicios del teniente ——BencEcies de la Religión Crlulaaa, obra traducida del francés por el presbítero general D. Vicente González;Moreno, se ha servido nombrarle Capitán ge D, Josef Maris de Eabayen, En esta obrita se enseñan las costumbres, las leyes, el nital de los reino* de Granada y Jaén, con la presidencia de aquella Real estado político y religioso anteriores al cristianismo: la…</t>
  </si>
  <si>
    <t>González, Víctor</t>
  </si>
  <si>
    <t>Víctor González</t>
  </si>
  <si>
    <t>diosamente cuanto puede desear un negociante para su gobierno en esta mala Caldelas de Tuy. D. Víctor González, en Vigo: desde I.° «fe Julio, á, ria ;pero ahora le ha dado mayor extensión el Sr. Baguer en la Memoria ci fin de Setiembre. tada, haciendo conocer individualmente y cotí interesantes pormenores las’ ’ Carballínoy Partovia. D. Bernardo Sanjurjo Mosquera, en…</t>
  </si>
  <si>
    <t>Góógora, Antonio</t>
  </si>
  <si>
    <t>Antonio Góógora</t>
  </si>
  <si>
    <t>…. Romualdo Gómez Blanco; para «lo* canongí» de la presunto de aquella corona, dnpw dal Principa Imperial, lo qua no seria metropolitana «le Sevilla, vacantes por fallecimiento «le D. Antonio Góógora asi si la constitución brasileña le hubiese considerado como extrangera, porque y Armen» y dé D. FranciscoYafiez Behamonde, 4 D. Francisco de Paula Péen tal caso, en vez de darle el título de Princesa del Gran Par4 , se la hubiera reira y D. Manuel María de l…</t>
  </si>
  <si>
    <t>Gorjao</t>
  </si>
  <si>
    <t>…s fatales celemísimo conde de Barbacena, gefe del estado mayor general, al ayudanta consecuencias que de él pueden deducirse. general marques de Tañeos, el general maestra-general brigadier Gorjao, el La última proposición de -Mr. Broussais merece mas atención. Concedien mariscal de campo, reformado, sir Juan Campbell, el brigadier Povoat,ayu do con el autor del Exámtn, que hasta entonces la medicina habia estado casi dante de órdenes da S. M., el mayo…</t>
  </si>
  <si>
    <t>Gorosavel, P.</t>
  </si>
  <si>
    <t>P. Gorosavel</t>
  </si>
  <si>
    <t>…ega: cebada de 15 4 16 id.': recho y leyes sueltas de esta nacioa; escrita bajo el método de los códigos moderaos aceite, de 56 460 rs. arroba:, vino, de 3 4 4 rs. la cántara. por D. P. Gorosavel: un tomo en » ° Se hallará en Madrid ea la librería de Rodri Santander.'(En la ciudad.) Trigo, á 46 rs. fanega: cebada, de 18 4 20 gues á II rs. en rúnica, y á ao en las principales de las provincias. . id.: aceite, 4'50 rs. arroba: vino de Kioja, 4 20. rs. l…</t>
  </si>
  <si>
    <t>Gorriola, Francisco</t>
  </si>
  <si>
    <t>Francisco Gorriola</t>
  </si>
  <si>
    <t>…urado, conde de Casa-Valencia, conde de al ácido no embebido, y se cubría luego la piedra con una solución de goma las Lomas, D, Domingo Villanueva y Larraondo, D. Domingo Perier, D. Francisco Gorriola, D. Fernando Senra, D. Francisco Blas de las Llamas, D. Francisco Javier arábiga para llenar sus poros é impedir que tomasen la tinta. Por el nuevo mé Foodevila, D. Francisco Merlo, D. Francisco Terradellas, D. Josef Espinosa y Tello, todo se usa'del hidroclo…</t>
  </si>
  <si>
    <t>GortschakofF</t>
  </si>
  <si>
    <t>…ntado en 'del 27 de Diciembre, firmada del feld-mariscal príncipe Baskewitz, y del las inmediaciones de Befifort. Dicen que se entretienen en ajustar las cuentas ayudante de campo príncipe GortschakofF, concerniente á lo» socorro» pecu de los fondos suministrados por las comisiones filantrópicas de Vaud, Gine niarios concedidos á los oficiales polacos, sus viudas y sus hijos. bra &amp;c. El cobarde Burquin piensa todavía en dirigir proclamas á la Suiza y »La ce…</t>
  </si>
  <si>
    <t>Goya, Faustino</t>
  </si>
  <si>
    <t>Faustino Goya</t>
  </si>
  <si>
    <t>…pueblos privilegiados Dr. D. Vicente María Vázquez; D. Juan y D. Jaime Frenerry; D. Ruper (bourgr-pourris), cuya reforma se pide hoy, son causa de que se hayan disi to del Campo; D. Faustino Goya; D. Genaro de Echeverría y Fuertes: Don pado las ilusiones de esta constitución inglesa tan alabada por Montcsquieu, asi Tomas Pilling; D. Grrlos Deplace, con D. Antonio y Javier Jaricot; Don como la convención había disipado las ilusiones del contrato social…</t>
  </si>
  <si>
    <t>Graben, Je</t>
  </si>
  <si>
    <t>Je Graben</t>
  </si>
  <si>
    <t>…ario de Estado y del Despacho. Por Hesae-Electonl, Mr. De Riessconsejero intimo. • - Exento. Sr.=El Rhy nuestro Señor sigue sin novedad alguna particular. Por Hesee-Gran—Ducal, el barón Je Graben, consejero íntimo. Por Dinamarca (Holstein y Lawembourg ) el barón Je Pecklin, -gentil Dios guarde á V. E. muchos años. S. Ildefonso 24 de Julio de 1832.= hombre de Cámara.Excmo Sr.sPedro Castelló.erManuel Damian PeiezfSebastian Aso TraviePor los Países-Bajos…</t>
  </si>
  <si>
    <t>Grabowski</t>
  </si>
  <si>
    <t>…urtrpo considerable de patriotas. El correo regresó inmediatamente, y después ñemos fuertes razone* para creer que el Rey de lo* Países-Bajo* esta determi- . de haber visto que el general Grabowski se habia ya puesto á la cabeza de su nado á abandonar enteramente la cuestión belga á lo* Estado* genérale*, de • tropa. *'! modo que ya no puede mantenerse la menor esperanza razonable de su*dhé- _' Se alegura que hace uno* 15 dias que Mr. de Mettemich ha pa…</t>
  </si>
  <si>
    <t>…ciones de esta clase. ' t PARTE NO OFICIAL. Bolonia 28 de Entré. , ’ ,r NOTICIAS EXTRANGERAS. Hoy por la maSana empezaron i entrar en erta ciudad las tTopé» mstfiacas al mando del general Grabowski.. Abría la 'marcha un balalldii’^leÍ Tegi" ‘ ‘ V •" xtniA. , ■ ' ; miento de Luxen: seguían la» tropas de S. S., y detras venia el resto dél regí- ■ Pttirtburgo 4 dr Entre. miento de.laixen y el de Giulay. En la carrera por donde pasó la divññoli he. bia un c…</t>
  </si>
  <si>
    <t>…ar á los empleados jubilados y á los vidad. (Monitor.) pensionistas de la casa Real antigua, y si fuese posible todas las deuda» dé sus ____ El 22 de Febrero publicó en Bolonia el general Grabowski la proclama predecesores. siguiente, osando aun no bahía llegado i su noticia al desembarco de nuestras Mr. Dupin, comisionado por el gobierno para sostener* el proyecto, ma tropo» en Ancona. nifiesta cuánto conviene que en esta discusión se procure conservar…</t>
  </si>
  <si>
    <t>Grabowslci</t>
  </si>
  <si>
    <t>…de las tropas austríacas que guarnecen esta plaza, y principalmente l.'s suma que su él se designe; y teniendo presente S. M. lo expuesto por V. E. debemos dar á su comandante el general Grabowslci por sus excelentes dispo y V. SS. «® 4 d* Octubre- último, manifestando que á pesar de estar manda siciones. Las tropas pontificias están acuarteladas. El cardenal Albani ha dimeido por el artículo bfi del Real decreto de 16 de Febrero de 1824 &gt; inserto en to…</t>
  </si>
  <si>
    <t>Graclls, Ignacio</t>
  </si>
  <si>
    <t>Ignacio Graclls</t>
  </si>
  <si>
    <t>…bido que petado dicho término le parará . CATAZVSA. . perjuicio. ' . . 1 - i, • ■ ■ ——Bo vlrtod de providencia del sellar de Nonagirny. teetente de corregidor dn Caldas de Mombuy. D. Ignacio Graclls, en Barcelona: I.* temporada esta villa, achaca saber á-les acreedores i la testamentaria de D. Josef Martlnea da ■ desde l.° de Mayo á 15 de Julio: 2.a desde 1.a de Setiembre á 15 dc Oc Bustos, dql cuosejo que fue de S. M. en el supremo de Hacienda, que aue…</t>
  </si>
  <si>
    <t>Gradachaez</t>
  </si>
  <si>
    <t>…ad que ¿1 había dador (MurmullosEl gobier bernador dd Meca. no monárquico no puede ser destruido sin que se cometa un dalito, sin abrir T a Gaceta de Agram publica una carta - del capitán Gradachaez, co Un abismo inmenso adonde van á sumirse muchas caberas. (Sensarion-'j De mandante de las tropas bosniacas dirigida al príncipe servio Milosch Obre- cidme , si las caberas de los amigos de la libertad no fueron á reunirse con la novich, el cuál habia exhort…</t>
  </si>
  <si>
    <t>Grafen</t>
  </si>
  <si>
    <t>…llermo, y la división de cazadores de u Pomerania para reforzar en fie ha prohibido perentoriamente por Inglaterra la ocupación de la ciudad de caso de necesidad i la división del general Grafen, acan roñada en el país de Amberer,, y la única noticia que podría hacer necesaria esta ocupación, ha Tr¿veris. Ademas se han tomado ya las medidas necesarias para poner, en mo motivado la amenaza de retirar inmediatamente del bloqueo cuatros buques, vimiento…</t>
  </si>
  <si>
    <t>Gram-</t>
  </si>
  <si>
    <t>…ery. El conde salió ti encuentro para re cibir i los augustos viageros. Entre los que-acompañan tu comitiva iba el du que de polignac y su hijo el duque de Biscas, el marques y el conde Gram- bienslo por las nochét iluminación genérej. mont. Esta mañana sl Rey y los Príncipes asistieron i los divino» oficio* que m celebraron en la iglesia católica, y pasado mañana continuarán, según te augura, su viage,” ■ 11 lúaea 22 del corriente á la* doce de l…</t>
  </si>
  <si>
    <t>Grandville</t>
  </si>
  <si>
    <t>…ciones la expedición de Ancona; asegurándose en las principales sociedades que ha ex acerca de los sucesos importantes que ocurren en paises extrangeros. (Escu pedido un correo al lord Grandville, nuestro embajador en París, con orden chad,.) Tampoco intento justificar la intervención del Austria; pero parece, expresa de representar contra semejante conducta , y de pedir que inmediata según lo que se ha dicho, que los franceses han entrado en Ancona s…</t>
  </si>
  <si>
    <t>Granville</t>
  </si>
  <si>
    <t>…apoleé / habló en ules términos , quc fue dificil entenderle, ni ta gravedad. (A iaizquierda: Sí! Sí! Mr.Jt Corcellss: Esuna calumma,)Sin«msnos-dcduéhí algo de su edntestación. Mi lord Granville objetó que aun enk cera k conducta de la oposición, que daapfucba', como los diputados de dic madjttirwftiida sociedad de-Paria nunca se; reúnen bastantes personas presenta- tamen opuoto, lo»alborotosy'ios desórdena; pero que se cree obligada y con star para…</t>
  </si>
  <si>
    <t>194</t>
  </si>
  <si>
    <t>…en el poco tiempo que hace léraam-EtApareció que se dete (Continuación del correo anterior.) nia su curso; pero el S se observó que había lomado mas actividad é IdcteLa salida del lord Granville, embajador dé Inglaterra, se dilata bota mento. Caí na» particulares han debido influir yin duda para aumentar la* pro principios de la semana próxima. Mr. HimiIton, primer -secretario de la em gresos del cólera; jr aqucUasoxistenámustio pareceréu Ja costumbr…</t>
  </si>
  <si>
    <t>…es holandeses coronaban las murallas de la Si los belgas no tienen fuerza suficiente intervendrá Francia. ciudadela.” (Id.) Resta saber después cuál será la respuesta que recibirá lord Granville á ___ .De Haya hemos recibido noticias posteriores á las que hemos publicado las preguntas que ha hecho á su gobierno por dos correos que han salido de en articulo de dicha ciudad respecto' á la ciudadela de Amberes. El general esta capital los días 16 y 17 d…</t>
  </si>
  <si>
    <t>…s, por la noche salió de la secretaría de negocios extrangeros un poner su ejército en armonía con los de las otra* grandes Potencias, y no pue correo de gabinete con pliegos para lord Granville, nuestro embajador en de quedarse atrás á menos que no renunciase á su rango. Por lo demas este París. £Globt.) aumento de fuerza militar incomodará á los gobiernos que solo pueden pro FRANCIAporcionarse fondos con anuencia de las cámaras, puesto que las arca…</t>
  </si>
  <si>
    <t>GraV</t>
  </si>
  <si>
    <t>…ás que el‘duque de Wéllington posee como feudatario de la denes del oeste. En el mismo auto de prisión se prevenía la del duque de Beborona. ilune, que no ha podido ser habido. El lord GraV permanece en su posesión de East Lheen» El estado de su Mr. de Chateaubriand fue preso ¿ las 5 de la mañana; y desde las dos es ‘salud és según se dice mucho mas deplorable que cuando salió de Londres, de taba cercada su casa: cuando le dispertaron manifestó…</t>
  </si>
  <si>
    <t>Grcgori</t>
  </si>
  <si>
    <t>…duo de la tripulación, sea oficial ó marinero, ha bajado á tierra. • " -En las últimas instrucciones que ha recibido el enviado de Francia en Hoy ha vi nido i esta con licencia el conde Grcgori, comandante del ba Lóndres, se le dice que el Rey de los francises no puede convocar las Cáma tallón que se halla de guarnición en Osimo. ras sin estar en disposición de anunciarles el arreglo definitivo de la cuestión Se dice que la guarnición francesa aáldr…</t>
  </si>
  <si>
    <t>Gre</t>
  </si>
  <si>
    <t>…terino cargo. Teniendo igualmente vieron; y viviendo el Rby , se cumplieron sus justo* deacoa. Este Príncipe, el en consideración la* recomendable* circunstancias que concurren en D. Gre mejor de los Soberanos, aun en el acto en que batallaba con la muerte, tenia gorio González Azaola, catedrático que fue de ciencias natural», y al pre ocupado su augusto corazón en el bienestar de sus vasallo*, y no pudiendo por sente director interino de las…</t>
  </si>
  <si>
    <t>Gre, Manuel Hernández de</t>
  </si>
  <si>
    <t>Manuel Hernández de Gre</t>
  </si>
  <si>
    <t>…atina y griega: Sr. P. Pedro Sia- las héticas, y lo» sistemas que bao adoptado loa mas célebres prolbsorei para admi temes. nistrarla con mas certera y utilidad. Déla * lu» el Dr. D. Manuel Hernández de Gre gorio, adornada coa el retrata del autor, y’ aumentada con un prólogo histérico del En verso latino, primer premio: Sr. P. Francisco Pareja. descubrimiento de la quina y su comercio basta aueatrot días;- modo de hacer la tin Segundo: Los Sres. P, Tomas Gabrie…</t>
  </si>
  <si>
    <t>Gregorio</t>
  </si>
  <si>
    <t>…las personas que laagan derecbo á los bienes varios de ellos: hechosquécúnstsn por haberlmpublicado lm pcriódicoi, por han quedado por Ja defliaclon de las gres. D. Juan Antonio, D. Gregorio, Dallolá causa formada de multas de esta ocurrencia, por las declaraciones dé loe Íuelaria Isabel, y Doña Josefa de sto. Domingo Ferez dé la Torre: á los de10. Juan Pa empleados que tuvieron parte en ella/ypor una carta del principal agente da blo , 9, Luis,…</t>
  </si>
  <si>
    <t>GreSet, Cirios de GiMbernat y</t>
  </si>
  <si>
    <t>Cirios de GiMbernat y GreSet</t>
  </si>
  <si>
    <t>…dé los descubrlmlentos riUeVoá sobre esla clase de tualidad tocan á sus vestidos con Igual' fé que si lo' fuera. Nadie sabe de dónde bsfios 0 agitas sulfúreas termales, hechos por D. Cirios de GiMbernat y GreSet. Su ha venido .este hombre, y todo lo que se ha podidosaber.de él a que se ¡la autor Dr, p, Francisco Carbonell y. Bravo, médico honorario de la Seal familia, y catedrático de química 8ié. Sé hallar* » 6 te. en la librería dé la Viuda da Ouiroga. nía Síefcn A…</t>
  </si>
  <si>
    <t>Grey</t>
  </si>
  <si>
    <t>…na conferencia y un protocolo Je las .Potencias. (’jipectator.) la satisfacción* que-¿x’perímetíaoa' iñvérá S. apuesto en plena potjeinn da iiL_El eábado último luego que llegó el conde Grey se reunió el consejo de todos loa derechos de su soberanía. (Gaceta dt Sttutiardt.) ÍL.. ,, ■ rjniniatiqé, y S S. comunicó inmedutamente i sus compañeros el resultado ....................-~«**“ií«a(tuUj*rss«¿-- •------- " --------- t . .4» su visita al Rey en…</t>
  </si>
  <si>
    <t>…on un cx-minístro, y que di*ponien-* «brecho de elección á todo el que arriende una casa cuya locación reste 10‘li-» dó de te vótótte m» de 40 lote reformista* , ha - declarado al lord Grey, braS eaterlimu. Pero teniendo presénte lás díficultádea que deben résUltar para qe^ e¡ re llécaba á crear lores con el ol^etó de ganar la votación á favoi del '^■ÉVconocer con exactitud el valor de aetriejantés arriéndot en la :lrlawb,t amigos «fcjartan de s…</t>
  </si>
  <si>
    <t>…formistas; pero habiendo prevalecido el dictámen del lord Dunes , el cual nos ha. tratado con mucha bondad; posteriormente habéis enviado rham y de otro individuo del gabinete, el conde Grey se Insirió inme otro que también nos ha tratado bien,.por lo cual estamos muy contentos con diatamente i Prighton, en donde la Reina le recibió tan nial que se vió estas visita*. Asi pues os escribo ahora para manifestaros mi reconocimiento, jr obligado á que…</t>
  </si>
  <si>
    <t>…aeion 1 f“' * '¡¡“¡5: l* t* Cemen orden*]* ¡mp«¡„ de I, ^¡*», , km. b emiom. .; ■•¡gg¿E^ÍTtX que CAVA*A BE XOS LOUES. , ■.’&lt;■ cho en Lisieux. los pueblos sino^iwulo se hace epi El lord Grey de** que el conde de ¡Kberdfcn le manifieste cuál esJá "El ctflcra no es en verdad terrible i «•encía ó natutiUu’df 1* ' prqpowáon iqpéjha'jiecho. r*'at‘va * 1°® fcstf1**;:. dérmico; pero cuando no a8^«]sÍ5q»ppríil|á^ntp||f|M«, de tiempo ,cn de 1* Bélgica j'i…</t>
  </si>
  <si>
    <t>…Confe- do hasta ahora con mayorías de 280 votos. . reacia. Todas estas aserciones carecen de fundamento. Ninguna de las ratifica- Él mismo suceso pues ha obtenido personalmente el lord Grey en la Cá .cipnes que se esperan ha llegado todavía, y nos persuadimos que tampoco hay mara de las Lores con motivó delimocion dél conde Abetdeen. una probabilidad de que se reciban en todo el dia de hoy. (Courler.) ____ La opinión principal de h ríty eis que…</t>
  </si>
  <si>
    <t>…eria ei objeto de había concedido á los polacos: sin embargo podemos decir que por lo menos su informe. los que han pasado por Francfort no han recibido un maravedí: únicamente El conde Grey puso sobre la mesa el tratado de paz entre Bélgica y Ho se les había prometido i su llegada á Francia 30Ú francos para continuar su landa , y en contestación al conde Aberdecn dijo que no pensaba hacer nin viage hasta Avi ñon. En cuanto i los 123 soldados pol…</t>
  </si>
  <si>
    <t>…cer, esta amnistía no era condición indispensable para el reconocimiento. Di nales axpedicioiics i las 8 da la noche; de modo que faffia decirse.que estaban ce que la conducta del lord Grey ha sido la mas á propósito para imposibilitar asegurados para no ser molestados de nadie. Este atreví miento tiene atemoriza ' toda negociación entre loe gobierno* «le Inglaterra y Portugal. Hace ver cuan dos átodoa lo» cristiano», y llenas de horror ¿ todas…</t>
  </si>
  <si>
    <t>…se descu habido mucho calor para servir á los belgas; y que en la sesión de 26 de Ene bra el origen y la cauta del desfalco que ha habido an la caja, y se determine ro ha dicho el lord Grey á la Cámara de los Pares que el gobierna francés si se está en el caso de exigir la responsabilidad al ministro. Expone las razo deseaba ver restablecido en Bélgica al príncipe de Orante, y que este deseo nes en que apoya este modo de pensar, y pide que su pr…</t>
  </si>
  <si>
    <t>…mara se han Opinión pública. (Cotidiana.’) apresurado á contestar á esta pregunta en la discusión pública del proyecto de —Parece estaba reservado solamente para el ministerio del conde Grey el . dicha ley, y todos han aprobado francamente la marcha seguida por el Rey dispertar, por decirlo asi, en.Inglaterra el odio entre los partidos; y el ds Guillermo en sus relacione* con la Conferencia de Lóndres. Loe pasases si renovar las denominaciones de…</t>
  </si>
  <si>
    <t>…nes que le ocurren sobre los gastos del ejército ningún* autoridad competente par* pronunciar si merecemos ese título. del norte, dice que para formar juicio de la cünductá qué el lord Grey atri P. ¿Habéis emitido rentas en cédula* sin justificar las garantías necesarias buye al ministerio francés, hay datos que sin duda se han borrado de la me para su pago! _R'. Todos los dias ofrezco establecer garantías para los nego moria de muchos diputadas…</t>
  </si>
  <si>
    <t>…ara. La población ____El. lord Wharncliff y el conde de Harrowbv tuvieron ayer una confe ■ europea se aumenta cada dia. En Argel había el 1.” de Enero 322U europeos, rencia con el conde Grey en la tesorería que duro mucho tiempo. - y. el 23 del mismo llegaban ya á 3300. ____ Acaba de'morir á los 92 años de edad Mr. Peere Williams Fretinan, primer almirante de Inglaterra Se dice que el lord Gambier le sucederá en el BISAMABCA. destino de primer al…</t>
  </si>
  <si>
    <t>…ue no .^deria sino justificar á toda- nuar en su dcstino bajo unas condiciones opuestas í su carácter y i la conrie*' costa el ministerio, ministerio que según- las aserciooes del lord Grey en el cion, ha"nbr»doConstitucionalmente-, pero en este caso al reunirseeñla Cántac Parlamento, no habia dejas)? tan absolutamente de intervenir &gt;eh lasnegocia- ra al.partido de oposicioti, está interesado en publicar los motivos que' há teni-v cioriet que ss…</t>
  </si>
  <si>
    <t>…e, la cinta, de la orden do Santa Ana, Lieven dándole cuenta de esta noticia. (Ceurízr.) Tdándolc al miuno tiempo una gratificación de SOO rublos. : ____ El estado de la salud del lord Grey parece no podrá permitirle sostener la discusión sobre el bilí de reforma en la Cámara de los Pares. En - su defeci: ■ ‘ ITAUA. ' . tose dice que el lorcl. Brougham deberá encargarse de dirigir la discusión; _ Ferrara 27 de Febrero. ■ aunque hay que temer que…</t>
  </si>
  <si>
    <t>…ositar la última alhaja, y aun su última camisa,; en to ífid. Je iat C.) das partes se os responderá que la miseria avanza-mas terriblemente, mas fu T» Conferencia verbal entre el lord Grey, loa gefes del partido torys, y nestamente que nunca. Sí; ya estáis arruinados, banqueros orgullosos, en otro los lores Harrowby y Wharnclilfe, se ha ■ terminado con la firme resolución tiempo tan opulentos, que habéis apoyado esa revolución que os ha hecho p…</t>
  </si>
  <si>
    <t>…unas modifica- sobre la política extrangera; que conocia cuanta injusticia seria el suponer que cionaa, aunque insignificante», al tratado del IS de Noviembre; que el Rey el noble conde Grey estaba contento con la ocupación de Ancona por ios Güilísimo había reconocido U separación de loe do. paites y la soberanía de franceses. (Escuchad'.) «Por lo demss no puede extrañar , añadió, se crea S. M. Leopoldo; que el gobierno holandés había aceptado la…</t>
  </si>
  <si>
    <t>…cular.' (kscticUdd,'n- - ' Í Eóndó»fÉwconsolar,:,xegtm:*dice,alministeriodel lord'Gréyyel'qiie cuchad!) se cree ha perdido toda su opinión en el parlamento, y por lo mismo está El conde Grey tomó la palabra después .y dijo , que nunca se negaha áyes- conmovido por las concesiones hechas en .favor de l* Francia. (El Tiempo.) pondor á las cuestiones de Ja.oposición, siempre que pudiera hacerlo,sin in— .____ El Dclfinís, periódico' que se publica én…</t>
  </si>
  <si>
    <t>…a chispa basta para causar servarla cen sola esta nación; y con este motivo me tomo la libertad de decir un grande incendio. ¡Quién sabe si en Grenoble se hubiese encendido esa al conde Grey que el negocio de Ancona debe servirle, de una lección muy chi»pa.¿ no haber intervenido la guardia nacional entre-el pueblo y los asesi importante. En todo caso es úna obligación para I* Ingjfeerra.el observar'con nos* Los habitante* del Delfinado son exalta…</t>
  </si>
  <si>
    <t>…ayer por Ja Camarade los Lores se ha presentado el Tenemos el cólera en ata capital. Se dice que ayer y hoy han sido con bilí de reforma aprobado por la Cámara de los Comunes. El lord Grey ha pe* ducidos al Motel-Dlcu (1), 10 enfermos atacados de esta enfermedad. Los sín dido que te lea por primera vez, añadiendo pensaba proponer que U' segunda tomas son los del cólera ajiátúo, según opinan los médicos que han observado lectura se verificase el…</t>
  </si>
  <si>
    <t>…ruebas nada equívocas esa inexplicable conducta ____ Es demasiado probable por desgracia, dice un periódico, que lo ocurrida de un funcionario público, defensor por otra parte del lord Grey, cuando to ayer aumenUrá considerablemente el número de los casos del colera. Es nece da Inglaterra exclamó: «¿Cómo Mr. Per¡cr&lt;rctpas)dará » esto!” y á la verdad, sario que la población de París sepa'que lar'reuniones numerosas de personas si no le ocurre alg…</t>
  </si>
  <si>
    <t>…antebra dan. (Morning-Herald.') ■ - . zos , compresas imptegnadas en amoniaco aplicadas sóbre la parte anterior del •^—Ignoramos la clase de poderes que pueden haber* confiado al lord Grey; pecho: vino de Málaga clareado administrado á cucharada* á cada medía hora, pero lo que no se puede dudar es, que si los ha recibido para crear nuevos y muchas mas si no hay vómitos: decocción de ratania acidulada con zumo Pares, y no lo verifica antes que l…</t>
  </si>
  <si>
    <t>…verificado la segunda lectura" del bilí de reforma en la Cáma mente han de sujetarse en el desempeño de sus oficios todos los que actúen co ra de los Lores. Cuando le presentó el lord Grey , hizo un largo,.discurso so mo procuradores de causas en los tribunales de comercio, ya sean de número, bre las modificaciones que se habian hecho, y concluyó'este hombre de esta ó ya expresamente nombrados por ellos, se estará á lo que se determine en la do…</t>
  </si>
  <si>
    <t>…dudoso; la otra por el contrario admite muchos' yotbs’ dudosos, y reducé, En Gicuc también se ha mánifestado un caso bien comprobado del cóle la mayoría i S volos! Se asegura que lord Grey no espera más qtie 7 ú 8 vo^ ra, según lo erial debe creerse qué'lá Bélgica va 4 poner término á sus medi tos de mayoría. Por tanto ¿ como hay motivos para temer' álgun error, no. se das unitarias. Se nota que no marché igualmente la enfermedad hacia el Me pu…</t>
  </si>
  <si>
    <t>…ión en la segunda lectura del till de reforma no por esta vez no ha sido sangre francesa la que se he derramado: el aconteci es todavfa suficiente pan decidir la cuestión entre el lord Grey y el partido miento es el siguiqntc: 3 r - - r . de la oposición. La mayoría de 9 voto* ¡es- una victoria, ó&gt; una derrota! El «Mr. Barrera, gefe de loe espafiolet refugiados en Sarlat, te trasladó el 8 ministerio francés, habituado á contentarse con .poco, pr…</t>
  </si>
  <si>
    <t>…la única persona notable que ha sido víctima de esta grandes estragos en Petersburgo, Berlin , Viena, Lóndres y Paris. Hasta aho enfermedad es la madre del lord Durham, suegra del lord Grey. ra todas las otras capitales no han sufrido este cruel azote, pues el cólera no Por el navio Briton, procedente de la Madera , se han recibido cartas con se ha manifestado en Stockolmo , Copenhague , Dresde, La-Hava, Bruselas, la fecha del Ib del corriente m…</t>
  </si>
  <si>
    <t>…arla los tahages dé'Nuna Zelandia. Mr.O’Conell habia salido' po á esta parte hacen de ella algunos sugetos para sublevar los pueblos contra de improviso para Lóndres. La salud del conde Grey se ha restablecido des los gobiernos; y la corle de Beriin piensa redactar y presentar i la Dicta ger pués de las vacaciones del Parlamento; no asi la de Mr. Brougham, que comí* mánica un proyecto de ley relativo á dicha libertad. núa muy incomodado. 1* nació…</t>
  </si>
  <si>
    <t>…e París, á" que tengo el artículos que se practica entre nosotros) ocurrió un incidente muy importan honor de. pertenecer. Un. examen mas profundo, mas serio y delicado que to te: lord Grey propuso al principiar la sesión que se aprobase el artículo 1.® dos los anteriores, me ha convencido plenamente de que. mi zelo indiscreto que despoja, del derecho de elección á ciertos pueblos privilegiados (bourgs- fue el que me sugirió, sin misión ni autor…</t>
  </si>
  <si>
    <t>…ubieae esa pasible alianza entre ¿1 y I». Inglaterra, sino con la condición de junto* á Windsor, pues ambos estuvieron todo el dia 10 en Lóndres .'ocupa sostener al ministerio del lord Grey, será sin duda un hecho de la política do* en formar «1 nuevo ministerio, encargo cuya dificultad nadie negará en las del statu quo: motivo por qué nos creemos en el momento en que desaparez actuales circunstancias, aunque esta «lificultad esté neutralizada e…</t>
  </si>
  <si>
    <t>…s digno de observar que las Aposiciones que se dirigen al Rey y. i U tado el sit»o p* estaba pacato á s. Juan dv Acre , desposa do haber dedo otro Cámara de-los Comunes, piden que lord Grey conserve el ministerio hasta asalto, que, fue rechaaado pac. loe siticdos,Ibtahim-bajá»olo he dejado un pe» que se apruebe el bilí de reforma. qucñocuerpo de observación delante de la plaaa, la cual sigue todavía asiré- Fl Rey, que de intento permanece en Lón…</t>
  </si>
  <si>
    <t>263</t>
  </si>
  <si>
    <t>…os Lores, cuyo principio se ha publicado ya, duró todavía algún tiempo. perdido, cuando los acontecimientos de Grenoble le hicieron ver cuán frágil El conde de Cárnabon comparó el conde Grey á Cromwell, y preguntó si se y vana es esta engañosa fantasma! En la vida política de un hombre no hay vivía en Inglaterra bajo el gobierno de un Rey ó de un protector , no habien suceso mas á propósito que este para anonadar su ciencia y recursos. Debió do s…</t>
  </si>
  <si>
    <t>…que se ha •' ' Francfort i de Mayo. bía anulado la-comision dada al lord VVellingron para formar el ministerio, S. A.R. el gran duque de Weimar ha expedido el siguiente decreto: y lord Grey anunció á la Cámara de los Pares que S. M. le habia. hablado .&gt;&gt;Al ver los muchos abusos deplorables que se han cometido en estos últi de asuntos políticos en cuanto tenían relación con su dimisión y la de sus co mos tiempos con la imprenta en Alemania, nos h…</t>
  </si>
  <si>
    <t>…orte nos ha dicho que propuesta que se le habia hecho; y que en todo el dia «le hoy «icbia dar cuen no es cierto . como se ha asegurad», que S. M. haya llamado al lord Wcllibg- ta lord Grey, á S. M.del-resultado de -la- junta. Esto es cuanto sobre el ton, ni le haya encargado forme un ministerio, ni menos que el_ lord hubiese asunto nos consta. Hay apariencia de que nada mas te sabrá basta que las Cá admitido el encargo de primer ministro. En la…</t>
  </si>
  <si>
    <t>…ministro ,'aconsejó á'S.’M. confiase á otro este V. SS. pudiesen adoptarlo sin faltar á su conciencia y i sin deberes. Pero se destino. Sostiene adema el conde que los motivos que lord Grey y sus com había puesto lá objeción que el bilí actual es mucho mas liberal'que el pre pañeros han alegado para, separarse del ministerio, no son tan graves como cedente , y que solo se podría asegurar su aprobación creando algunos Pares. uieren juponcr; pua e…</t>
  </si>
  <si>
    <t>…conde Winchelsea. jr el margues de resultas del cólera continúa y promete los mas felices. resallados. Los fieles se Londónderry, y habiendo hecho el 4!(imo&gt;:atgunas preguntas, al lord Grey/ apresuran á corresponder al llamamiento de su primer pastor,-y asociarse á sus contesta este: »Lo único que puedo hacer, es repetir lo que he dicho en.una. generosos proyectos. Varias comunidades quieren tomar parte en esta buena sesión anterior; que S. M. m…</t>
  </si>
  <si>
    <t>…ra Real arden declarando S. M. que leu donaciones no tetan eujetae al fago volverle á ocupar, á pesar de haberse de nuevo encargado, del ministerio el ~ del'derecho de 'kipeteesu. conde Grey. {Album)Enterado el Riv nuestro Séltór de lo expuesto por la Dirección general ____Parece que ya se Kan principiado las intrigas para seducir al ejército. Al en 29 de Febrero último con motivo de lo consultado por el intendente de la gunos soldados del regimi…</t>
  </si>
  <si>
    <t>…cha el preopinante ex •del ministerio en cuanto a los consejos que ha dado á S. M., y á haber hecho presa la opinión del ministerio. .dimisión de su destino. • - o*;----- - ' . El conde Grey: Creo que no estoy obligado i satisfacer las preguntas que f-urd Hormond pregunta si el fiscal general piensa procadfr contra los pe,-, me hice el noble barón. Ya he dicho á V. SS. que conservo mi destino coa riódicos que han osado insultar á Sá-iMM. ;.y ,M.…</t>
  </si>
  <si>
    <t>Ebríngton. »$. M., dice, I» ha recibida con benevolencia, y ha respondido »— fa vuelta'del lord Grey al ministerio-no tiene el cancter vtte se le '•a— que está cumplido el objeto de la exposición, puesto que te ha evitado la ne bia dado al principio. La causa popular triunfa á medias. Lord Grey se ex cesidad de modificar el ministerio presa con una turbación…</t>
  </si>
  <si>
    <t>…; pero cuando es dueña de obrar, no se entretiene ea exteriores; y se cree que el matrimonio del Rey de los belgas con la hija del desahogar su cólera. A estas invectivas contesta lord Grey con serenidad, de los franceses no se celebrará hasta primero* del próximo Agosto, (fouritr.) como dando á entender que lio quiere comprometer por una guerra de pala ■ — Fscriben de Arles con fecha del 13 de Mayo ío que siguer bras el éxito que ya tiene segur…</t>
  </si>
  <si>
    <t>…están del lado de acá: comprende, tan bien como nosotros, que ti bierno los auxiliaba y dispensaba ámpliamente su protección. el movimiento 'revolucionario, que vuelve á poner al lord Grey momentá Sin embargo, no se hallaba satisfecha la opinión liberal: esta repetía sin neamente en el ministerio, puede libertarle de algunas dificultades inmediatas, cesar que las artes tenían menos necesidad de limosnas que de. libertad; y tam y pr.,jorcionJrle…</t>
  </si>
  <si>
    <t>…. Por 10 Husmo me opongo A esta cláuaula, y me opondré a que se aumente lacAmaka i» ios tAKEl.—JCuntrnuacion de la uñón M día 21 de jM!*Jfs-(l). representación de esta capital. El conde Grey protesta enérgicamente contra d cargo que se le hqf* por Los llores Durham y Brougham sostienen la clAumlá, ▼ combaten la opi haber aconsejado a S. M. use de ^u presogatiya. r ' —s ' í ¡ nión del conde de Camayep. . T O (“v ' ?■ El duque de BuckiHgkdm? No Une…</t>
  </si>
  <si>
    <t>…tan felizmen bra de tusas fabricadas en la Península te venda al precio de óu rs. te explotado en otro tiempo. Pero el Rey no quiso según se decía; la Confe rencia tampoco, ni el lord Grey se atrevió á desearlo. El conciliábulo revo PARTE NO OFICIAL. lucionarlo ya no atinaba á conocer á qué santo se encomendaría, ó de qué ar tificio se valdría, cuando Mr. Raikem se compadeció de su apuro. ¡Ah! se NOTICIAS EXTRANGERAS. ñores, dijo á sus colegas:…</t>
  </si>
  <si>
    <t>…el árbol de libertad que está plantado en la explanada. Esta demostración haya admitido en su mesa.” no ha turbado el orden, porque el gobierno ha hecho desaparecer el emblema El,conde Grey habla en; seguida diciendo; «Comienzo, señores, decla de la restauración ” ' rando que. nada hay mas' irregular ni mas extra-parlamentario que el modo ------ El mismo periódico há recibido de Beaucaire otra carta, en que con fe como se ha introducido U discus…</t>
  </si>
  <si>
    <t>…uspendido el tra parece que la contestación afirmativa á esta pregunta, ¡sostendréis el ministe bajo en un gran número de fábricas muy floreciente» antes de la revolución, rio del lord Grey! daría á los electores todas las garantías que deseasen. (Cou— porque los propietarios han pasado á establecerlas en Silesii y en’Rusia, lo rier.") que es en realidad una verdadera pérdida para la Polonia. Se dice por muy ____iHemqs recibido ün periódico de F…</t>
  </si>
  <si>
    <t>…. El hijo del lord Hollatid, el coronel Fox, caballerizo que era de Mas para esto serta preciso que la diplomácia conociste p confesase que se S. M., renunció esta plaza cuando el lord Grey hizo dimisión de la suya; pe ha equivocado; p la diplomácia jamas conviene en esto. ro á pesar de haber vuelto este al ministerio, aquel ha quedado excluido de iodo podía concluirse con una palabra. dicha plaza; y es un hecho que todos ios destinos subalterno…</t>
  </si>
  <si>
    <t>…utados Infantería y 2 regimientos de caballería. ■polacos encargados de presentar al Emperador en nombre de sbs compatriotas Un correo ingles ha traído la noticia de la vuelta del conde Grey al mi‘él homenage de su agradecimiento por la amnistía general que se ha dignado ■ nisterio. Los fondos han subido; pero se espera con ansiedad el desenlace del Conceder al reino de Polonia. negocio de la reforma, cuyas consecuencias se temían mucho en Inglat…</t>
  </si>
  <si>
    <t>302</t>
  </si>
  <si>
    <t>…actuales circunstancias. Es notorio que tan luego como se promulgue el bilí de ria muy conveniente medir, como hizo Adamson con el Baobad, los cipreses reforma tiene intención el conde Grey de proponer al Rey ciertas medidas del Generalife en Granada, que ya eran célebres en tiempo de los moros. que mira indispensables para la aplicación del bilí- Parece cierto que una de estas También seria útil medir los tilos de los jardines de la Granja, com…</t>
  </si>
  <si>
    <t>…ala Inglaterra,,cqmidon se cóctROnia del lord canciller , del formá: úitimamenté se ha' piscado por las calles dé'Con.t.intitropla con fraque marques de Cánsdown, del lord Durham ,conde Grey, lord Holland, y del Verde1:ét trfge que viste éñ el (fia es enteramente túropeo, excepto la barba, ■marques de VVeliesley. , que. todavía 'comérvá, aunque según se'observala recoru todos los años algu- Todas la» forma ¡dades y'tlfremonias que se practican en…</t>
  </si>
  <si>
    <t>…ales valientes, decididamente realistas, obstinada.” (Cot.) identificados con los intereses del trono y de la independencia de la Nación. ____Las cartas de-Lóndres anuncian que el ministro Grey no puede ya resistir Finalmente, 829 hombres están dispuestos y resueltos para defender su re á los ataques del partido Tory que rodea al Rey y á la Reina: en su conse ligión , su Monarca y la independencia y honor nacional. Los pueblos están cuencia no se du…</t>
  </si>
  <si>
    <t>…que algunos miles de árabes han dado á la ciudad Fondor pútíicot. Tres por 100 consolidados 84é á f. y á sus fuerte» desde el S hasta el 3 de Mayo. ' Tenemos el gusto de saber que lord Grey sigue mucho mejor. S. S. ha Las tribus reunidas por los discursos fanáticos del nurabout Mehardin se pasado algunos chas en su hacienda en East-Sheen, acompañado de Mr. Haatrevieron á intimar al general Boyer entregase la ciudad. El general nada con miele. (T…</t>
  </si>
  <si>
    <t>…o el 19 á la pena capital por el segundo’ conse ■cíkaea ve los lores___Sesión Je 20 Je Junio. - ' J jo de.guerra, ha apelado al de revisión y al de casación, con cuyo motivo se El lord Grey declara que, cumpliendo con un deber sagrado, es de pare reunirá el 22 ó el 23 el de revisión. Mr. Choulin, auxiliado de Mr. Odilon-, cer que SS. SS. deben manifestar el horror é indignación que les causa el in Barro!, desenvolverá en él los agravios y queja…</t>
  </si>
  <si>
    <t>…al ó tal disposición política. Si estas personas dicen, tanto en la Cámara comp indica. • ■ .. : fuera de ella, que no obedecerán las leyes sino bajó ciertas condiciones, no_ _ El conde Grey hace algunas observaciones en apoyo de lo dicho por el hay motivo para asombrarse de.que los fanáticos y. lps demagogos quieran se lord canciller (Brou^ham), y el lord Roden consiente en no hacer su pro guir su ejemplo. Se exhorta abiertamente al pueblo á que…</t>
  </si>
  <si>
    <t>…e este, gabundos y perturbadores. ‘ ^..... ampto'An|é&gt;.qiieso,ceíraselai'gr«éniAi^j®ii.'.;'.‘V' . v . La .agitación y la desconfianza sobre este punto influyen muyfunestamen- " El conde Grey declaró qué'haciá'muchó tiempo que deseaba el gobierna «e en las-legaciones.. Si los enemigos del gobierno. pudieran pqr medio de su* que; se terminaseql estadfl.dpplqral^c fry.que.se baílala U Irl?nd*, y que nc» furibundos discursos extraviar sus consejos, h…</t>
  </si>
  <si>
    <t>…uer liillne ulM éiStEéNtc lonf Ehuhaáfpar» ir á omnplfe m encargo ra desgraciada; y puesto que los franceses, que sin cesar nos llaman obstinados, cerca del Emperador de Rusia. El coronel Grey, hijo del lord Grey, ba parece «pie lo han olvidado, fuerza será recordárselo. ■ hía sido nombrado aacscmrin de S.S.; pno&gt;nonabiendo convenido á las dos El abismo á que hacemos alusión es el oprobio que recae sobré éi que por partes este arreglo’, sé' hk Conf…</t>
  </si>
  <si>
    <t>…Kaden, c«ligarle,¿:fetirarse. - ^. de las pueblo* insurreccionado* y el establecimiento de los tribunales militares ‘ ' Parece que, por consecuencia de esta éK|tcas¡ttiac¡onen qué lord Grey se p*re Sedas los delito* 'de rebelión. halla respecto 4 su Soberano, je ha invililq'algabinete francés á ejecutar por t «No nos cuesta tralNijo creer que en París, gracias 4 la energía de.la guar sí la expedicion contra Ambcres y.'el Éscálda. (Af,.dr l*t C.)…</t>
  </si>
  <si>
    <t>…migo'dé su p/rir, y que didé'así: »El .'estado político hi'manifestado; " "" &gt; '' ' de la Suiza me espanta. Hablemos francamente. ; La' Suiza sin ejército nacional, ,. Contesta el conde Grey que no está seguro de haber comprendido bien la' sin unidad en la voluntad, dividida en partidos i y privada de'tófíá fuerza aun pregunta del noble marques, y que duda mucho poder lleóár jós deseos que, para las.cosas mas necesarias, se ros prescrita' hóy cóm…</t>
  </si>
  <si>
    <t>…e »J de MarZo dé,.1831', y i 1 venir con mano .armada!, ; . . ....— y de la-ley do 18 de Abril siguiente, se aumentara á la cija de amortización,-' _ En cl Último discurso .que el lord Grey -pronunció en la Cámara-de los Lo- desde'10, de Noviembre próximo, la suma igual é la centésima parte del ca- res se halla el apoyojde estas conjetura*, (iif.).: . pjt^V nominal de las rentas qué se negocien en virtud del articuló que precede. Fsrrihm del Hay…</t>
  </si>
  <si>
    <t>…Bríssot pasamos á Camilo Desmoulins; de Camilo Desinoul¡ns, á RocXuaka jdk ios loses. _Jr00* di hoy. berspiérre. De trasfórmación' en trasformacion llegó al terror el gran movi El lord Grey dice que sí la Cámara no tuviese inconveniente,desearía que miento d&lt; 89. ¡El terror! último peldafio de la escala, última consecuencia el bilí relativo al empréstito prusiano-holandés se verifique el lunes, próximo. de una lógica inhumana. Luego es evidente…</t>
  </si>
  <si>
    <t>…jeto, haciendo entre tanto la artillería los saludos de ordenanza; al pie de la traordinaria concurrencia, y las casar estaban iluminadas y vistosamente ador escalera éstah.iii el lord Grey con la espada Real, el lord canciller con tos se nadas1. SS1 MM. se dirigieron al palacio, pasando por el pueblo de Atíder— llas, y los demas gefes de palacio desempeñando cada uno sus respectivos en lecht', f enyá entrada se hallaban los magistrados de dicho…</t>
  </si>
  <si>
    <t>…entar en nada las cargas públicas.’’ mutación de tnin^terio.' El párrafo relativo á la conservación de la paz ha Mi lores y Señores: . ? motivado disputas muy vivas y animadas: el lord Grey pretendía que ea «Os encargo que en el intervalo que medie entre las sesiones hagáis cuan el referido discurso se pusiese la expresión &gt;&gt;ío estoy cierto érc.; 'petó se ad to esté á vuestro alcance para mantener la tranquilidad pública, y que en vierte que la…</t>
  </si>
  <si>
    <t>…a germánica res-. en calidad dé secretario el joven Ellies, hijo del anterior secretario de la te pecio á varios periódicos, cuya tendencia aparece criminal. sorería, y sobrino de lord Grey; este jóven ha merecido del Emperador mu La comisión militar de la misma Dieta ha propuesto se diga á todos los chas pruebas de aprecio, pues S. M. I. se ha dignado manifestarle cuánto sen F.stados confederados tengan siempre dispuestos los cuadros para compl…</t>
  </si>
  <si>
    <t>…nsiderarse .corno un aéónffciijiienlo muy,diferente ({el que ba á dotarlos de todas' las ventajas de la1 instrucción pública; y de todos Iosnos presenta la Bélgica. El partido del lord Grey, no puede esperar obtener la bienes de la civilización^ ha-habido hombres qué demasiado acostumbrados á «tWJprífy El resultado,ifs.Jas nuevas ¿lecciones'ha de ser, ó una unión con la hacerlos instrumentos1 ciegos de sú ambición y les han prcdicadael delito. ¡…</t>
  </si>
  <si>
    <t>…o algunas lágrimas. nuevos Pares, que son el. hijo del conde Derby; el hijo mayor del conde Todo el mundo se ha hecho inscribir para el alistamiento en .masa, y Stamford (que será lord Grey);.el marques deTavistock, hijo mayor del du goo9 fusiles se hallan ya en el almacén para distribuirse. Por lo demás, to que de Bédford, y lord Uxbfidgc., este bajo el título de lord Pagct, y Tavisdo presenta aqui un aspecto como si estuviésemos en el estado m…</t>
  </si>
  <si>
    <t>Grey-sc</t>
  </si>
  <si>
    <t>…los.bolctines del (diera publicados en los periódicos csu tarde se dice lejas derhaberse debilitado, como lo suponían los enemigos ds la reforma, la lo que sigue: ■ ■ mayoría del lord Grey-sc ha aumentado.' A'leu 2. De las 40 personas que en los .tret'últimos'días han sido ataca- -"Enefecto, la mayoría que ha votado en favor de 1* -tercera reforma del dss.del cólera ,15 han muerto yá; . . Hll ha sido de siete votos mas que en la sesión anterior; p…</t>
  </si>
  <si>
    <t>Grey’cstá</t>
  </si>
  <si>
    <t>…iderar este nombramiento como una medida violenta, y entonces esto se como, se'había asegurado; pero que su estado da, pocas esperanzas, y se dude ria insuficiente. Por otra parte lord Grey’cstá convencido de que si se crean pueda sufrir el viage que se proyectaba hiciese á Italia. muchos Pares, lejos de mejorar su causa perdería muchos partidarios en la Cá PORTUGAL. mara. Ya ha tenido algunas conferencias sobre este asunto , y las respuestas de T lo…</t>
  </si>
  <si>
    <t>Grnird</t>
  </si>
  <si>
    <t>…istro la seguridad de mi alta consideración ~El maris iultado de la defensa, parece qua el sitio se dilatará mas de lo que hasta aho cal comandante en gefe del ejército del Norte, conde Grnird. (Airnr. dt las ra se habia creído. La escuadra del Escalda en poco ó en nada ha tomado par Cámi) te: se aguardan grandes mareas se cree que Chassé las aprovechará para inundar .___ El Rey Othon de Grecia salió de Munich para su reino el dia S de este las obr…</t>
  </si>
  <si>
    <t>Grtyi</t>
  </si>
  <si>
    <t>…rbolar audazmente el gorro de La Cámara ordtnó'ea *egurda&gt;sa 'iniprímícse el informe'de la comisión. los jacobinos. Dos son Jas cosas que se reclaman por los’ partidos. Que. no // conde Grtyi 'puso-1 también’ sobradla atiesa -una copia del* tratado de la hagan conceiiontt ,ygue se dictare la guerra, dicch unos: coneetiontiy ¡tur convención relativa al rémpréstito ruSo-holandca, y anunció que también se ha-¡ ra , piden otros. Pero nosotros, al cont…</t>
  </si>
  <si>
    <t>Grüiinéy</t>
  </si>
  <si>
    <t>…no üeots participó á aquella las notas.que se le hab¡an.pasado: luego que se con res. En la actualidad hay en las aguas del norte dos fragatas francesas y tres cluyó la sesión, el conde Grüiinéy embajador dél'gran ducado de Luxembur- inglesas: el tiempo es poco á propósito para aguantarse sobre aquellas costas.” o cerca de la Dieta, pasó á ver alqonde Pozzo-di-Borgo, de lo que se in- En otra carta de la mima fecha dicen que parte de la escuadra anglo…</t>
  </si>
  <si>
    <t>Gtrard</t>
  </si>
  <si>
    <t>…vuestro alcalde mayor, Lucai Gutiérrez. El mariscal comandante en gefe del ejército del Norte, conde Gerard.” PAUTE NO OFICIAL. Contestación del general Chassé á la intimación del mariscal Gtrard. «Ciudadela de Amberes 30 de Noviembre. . NOTICIAS EXTRANGERAS. «Sr- mariscal: En contestación á vuestra"intimación que en esté momento (Continuación del correo anterior.) acabo de recibir, ospreveneo que no entregaré la ciudadela de Amberes sino después de h…</t>
  </si>
  <si>
    <t>GuaidamloO, Juan do</t>
  </si>
  <si>
    <t>Juan do GuaidamloO</t>
  </si>
  <si>
    <t>…Cádix por D. Josef Marli Vinlegra, callejón del Til le, nú de la verdad. ¡Proscribir la Iglesia de Roma toda alianza con la libertad; «ta mero rpa, y en Madrid se podrá tratar con D. Juan do GuaidamloO, del comercio, Iglesia que representa í la que ha «tablecido sobre la tierra la libertad! ¡Quién Calle de Postas. ' —A beneficio de la Real Inclusa de esta Corte te rifan diferentes alhajes y dinero ha separado la autoridad «piritoal de la temporal ? ¡Quién h…</t>
  </si>
  <si>
    <t>Guarin, Juan</t>
  </si>
  <si>
    <t>Juan Guarin</t>
  </si>
  <si>
    <t>…e sas lo siguiente: Aranceles, se ha servido aprobar el despacho que ha hecho la aduana del »Ei Emperador de Rusia ha sabido con el mas profundo sentimiento las Grao de Valencia á D. Juan Guarin de varios géneros que llaman grana de Ocurrencias de Poros, y se ha decidido á no mirar como griegos á los que se Persia y. verde cristalizado, con el derecho de 15 por 100 , por haberse con han atrevido á derramar la sangre rusa; sin embargo, tenemos fundame…</t>
  </si>
  <si>
    <t>Guarnan, Fernán Peres de</t>
  </si>
  <si>
    <t>Fernán Peres de Guarnan</t>
  </si>
  <si>
    <t>…l fino. que remitió el espitan de navio D. Cirios María de Abajo, ingeniero comi Centón epistolario del bachiller Pcrnan Gomes de Cibdadreai, y generaciones y semblanzas del noble caballero Fernán Peres de Guarnan. Estas epístolas fueron es sionado al intento, se dignó S. M. examinarlo todo por sí mismo con deteni critas al Bey D. luán 11, y á varios grandes prelados y caballeras: un tomo en i.* de da atención, y desde luego echó de .ver que la antigua posición del azu…</t>
  </si>
  <si>
    <t>Gue-, D Antonio Joaquín</t>
  </si>
  <si>
    <t>D Antonio Joaquín Gue-</t>
  </si>
  <si>
    <t>…que han recibido, y te adelantan hácta Opotjto Lolhis-» lar ,-supersticioso, poético, en los mismos' términos que los escritores del tiem-mo ha sucedido á las fuerzas que manda el coronel D Antonio Joaquín Gue- po dt la Reina Ana ¡ siendo de notar, como una-singularidad,-qué el mas ele--des , y son las que tenia bajo sus órdenes él vizconde de Montealegre; y á las gamé-de lo* escritores americanos, y el rr.as petfccto de todos ellos , va á bus-; ctlajes se ha reunid…</t>
  </si>
  <si>
    <t>Gúeda</t>
  </si>
  <si>
    <t>…oy por la mañana bien tarde no lo ad chazados con grande pérdida, habiendo cargado sobre ellos un escuadrón de 1* virtió la guarnición. , , " caballería de Chava i las ósdenes del capitán Gúeda, el cual fueherido de La actividad con que la tropa ha ejecutado erta primera operación, y el un bayonetazo. Por Vallongo envió 35 prisioneros, inclusos 2 oficiala, y 11 conocimiento con que la han dirigido loe oficiales, ton superiores á todo elo que se han…</t>
  </si>
  <si>
    <t>Guedes</t>
  </si>
  <si>
    <t>…Mas to coronel de voluntarios Realistas de Braga-en Loureiro, y sus avanzadas llpgan dos estos defectos son, por decirlo asi, nacionales, y no carecen de ínteres. hasuFormiga. El coronel Guedes sigue también en Alfena, y el tenienle Nadie puede negarle el mérito en las descripciones; si bien á sus cuadros coronel de voluntarios Realistas de Valenza en Lía de Ealio: durante el día pintados con tanta prolijidad les falta una cosa esencial, que es la v…</t>
  </si>
  <si>
    <t>Guedes, Josef</t>
  </si>
  <si>
    <t>Josef Guedes</t>
  </si>
  <si>
    <t>til Ciuvís. asi como el de su comandante Josef Guedes, el cuil no pudo eor.ti- apostólico de Su Santidad en estos reinos; f en todo* «toa actos ha ptblfn nuuren la carga que hizo por la Herida que recibió al principio:.por todo lo; lado S. M. la augusta bondad que le caracteriza, habiéndolo* celebrado sin cual l…</t>
  </si>
  <si>
    <t>Güemes, Josef Antonio</t>
  </si>
  <si>
    <t>Josef Antonio Güemes</t>
  </si>
  <si>
    <t>…apoderado á exponer ante el referido juez, y por la es* críbenla de Gaona, lo que á su derecho convenga, en la demanda que ha puesto Doña Juana Sainz de Prado, viuda y heredera de D. Josef Antonio Güemes, vecina Las comunicaciones que se han recibido de Lisboa llegan hasta el 6. Las de esta corte, sobre la pertenencia de 14 vales Reales de la creación de r.° de Ene tropas de S. M. Fidelísima y las de D. Pedro continúan ocupando las mismas ro de 1822 de á loo…</t>
  </si>
  <si>
    <t>Guerra, Je</t>
  </si>
  <si>
    <t>Je Guerra</t>
  </si>
  <si>
    <t>…elegráfica Je Marsella á 9 Jé May» Je 1832. El general que man- ra cuerpos numerosos, que por precisión deben marchar y maniobrar unidos, Ja la'9* división militar, al Exento, Sr. ministro Je Guerra, «Estoy cierto es de esperar que á pesar de tan formidables preparativos se arreglen amistosa de que la'señora que se halla 1 bordo del buque de vapor sardo no es la du mente las desavenencias del Gran Señor y del Virey. quesa deBerry.” . — Tenemos la satisfa…</t>
  </si>
  <si>
    <t>Guerrero</t>
  </si>
  <si>
    <t>553 dacreta de Muerte del general Guerrero; Motfcnuna té había dirigido' hácit ▼ A11EDADEI ESTADISTICAS. Méjico cea » i 69 hombro, de lo» cuate» 29 les había dado el poderoso Es Precio) Je lot principóle/ frutos en las provincias á principios de Octubre.tado de Zacateeai. El coronel. Santos ae había |…</t>
  </si>
  <si>
    <t>Guerrero, Antonio Josef</t>
  </si>
  <si>
    <t>Antonio Josef Guerrero</t>
  </si>
  <si>
    <t>…iendo en pais extrangero. cimero y coro de la metropolitana de Granada,.por muerte de D. Antonio, En consecuencia, la legación imperial ruu tiene el honor de pravair 4 Zorrilla, i D. Antonio Josef Guerrero; para otra de la catedral de Almería, los súbditos del reino de Polonia que se hallan en Espada, que recibirá y re por acento de D. Toma, Flora, 4 D. Francitco González Qucsida; pan la, mitirá cuanto ata á la autoridad competente las solicitud» de lo» que qui…</t>
  </si>
  <si>
    <t>Guerrero, Salvador</t>
  </si>
  <si>
    <t>Salvador Guerrero</t>
  </si>
  <si>
    <t>…nados en uno, .30 reales ra , para la alcaldía mayor de Autoi á D. Juan Castillejo Navalon: para la de pasta. Se halle de venta en Madrid librería do Munalz y Miilaoa. , Almanta f D. Salvador Guerrero: para la. de Viso de Alcor á D. Vcre- --—Compendio ds i* T«(dirUta eif*ñe!*, compuesta por D. Francisco de Paula Mar muado Mediano: pera la de Beena i D. Josef María de Rodas: para la de ti, adicionado y sistematizado por el Dr, D. Francisco Serra y Zinesta,…</t>
  </si>
  <si>
    <t>Gui</t>
  </si>
  <si>
    <t>…lo que1 la dirección general de Min» tura qúe*ev’de Francia.'Muestro delegado Mr. Dabrizi, hallándose sin instruc*ha manifestado en 18 de Febrero último «obre la exposición en que D. Gui*- cíbnes de' Roma para ¿1 caso que ,ha ocurrido, ha' protestado én cuanto des^ Homo Kickpatrick. pide que sea comprendido en. las-reglas dictaos por tí embarcaroh jos'francéses confia tddo lo qiie hah hecho, á fió dé que esta Ocur Acal dccrcto de 4 de Julio d…</t>
  </si>
  <si>
    <t>…y el dia 9 habrá una gran revista, á la que asistirán Aso Travieso—Juan Castelló y Roca.é=Juan Luque—Ramón Llord—Ray- muchas personas de gérarquía, como el duque de Cambridge, el duque Gui mundo Duran—Excmo. Sr. Secretario de Estado y del Despacho universal. llermo de Brunswick y varios generales ektrangeros: al dia siguiente princi ' Exento. Sr.: El Rby nuestro Señor ha descansado esta noche mediana piará el simulacro. mente ,sin embargo deha…</t>
  </si>
  <si>
    <t>Guierres'</t>
  </si>
  <si>
    <t>…s establecidas á su jnincdiacion , aunque no fueron ata do que deienga lo menos que seg posible la entrega del resto, porque todo mi cadas. La Artillería vojlante mandada por j,el capitán Guierres','tomó posi caudal consiste en 2o veis: sé él,estado en que V. se halla, y por eso excuso ción en lasíalturas de Santo Ovidio, que domina el campamento de.lá 1.* bri hablar de otra cosa. He mudado de hospital, y según presumo dentro de po gada y el punto en do…</t>
  </si>
  <si>
    <t>Guignard</t>
  </si>
  <si>
    <t>…uyeron cuatro pa perderlos. quetes de cartuchos. (Af. de ¡as C.) &gt;• ):! aumento diario de niños abandonados ha excitado tanto la compasión ____El bergantín Lt-Gaulois, de Burdeos, capitán Guignard, regresando á de los vecinos inmediatos 4 los mercados, que 4 instancias suyas ha tenido que Francia desde la Guadalupe, encontró el día 11 de Julio de este año, al sa intervenir la policía, no para consolar y remediar aquellas miserias, sino pa lir del desem…</t>
  </si>
  <si>
    <t>Guilleminot</t>
  </si>
  <si>
    <t>…ajada. Se designa al loa catigos y los trabajos mas duros.*’ (.Id.) mariscal Molitor para la embajada de Petersburgo, á la que no volverá Mr. de Mortemart. Se añade que el general conde Guilleminot está nombrado pa JN61ATMKA. ra la embajada de Bélgica. * Linches 70 de Febrera. —Están ya muy, adelantada la negociaciones para el casamiento del Rey Fondor públicos. Tres por 100 consolidados 82f. Leopoldo con una de las hijasdel Rey Luis Felipe. Se dice que…</t>
  </si>
  <si>
    <t>Guiller</t>
  </si>
  <si>
    <t>…enador Kniajnine su dimi Berlín 26 de Febrero. _ sión del empleo de gobernador militar de KietF á causa de los achaques que Se dice que en el ejército habrá muchas promociones. El príncipe Guiller padece, ha sido nombrado por un ukase del 3 de Febrero el ayudante de cam mo, hermano del Rey, el príncipe Augusto de Prusia, y cí duque Carlos de po general y teniente general Levascheff, gobernador militar de la de Kielf y gobernador general de Podolia y de…</t>
  </si>
  <si>
    <t>…actitud.” (Cot.) por título el Public Ledter. (Id.) —— Joscf fionaparte se Tiailít en Lóndres. Dtl monofolio del tamo ingles. —El 19 llegó á Berlín de vuelta de su viageá Rusia el príncipe Guiller La cuestión que hoy se agita en Inglaterra con motivo de la ranovaciar mo de Prusia, hijo del Rey................ del privilegio del banco nos interesa en el mas alto grado, porque ea asa ------ El Inválido ruso publica noticias de la línea del Caite aso y de Da…</t>
  </si>
  <si>
    <t>Guillermo</t>
  </si>
  <si>
    <t>…nza de los sugetos empleados en nuestras embajadas , es el de facilitar que gunos de los hechos mas extraordinarios que han llegado á su noticia, aña Mr. de Rochanw, chambelán del príncipe Guillermo, y uno de los atietocrér diendo, que ínterin se le da la satisfacción que ha pedido, el gobierno pontifi tac mas decididos, entre en el cuerpo diplomático. Se-ha dicho que Radowitz, cio no cesará «le descargarse de is rsspomabtltdad de laa consecuencias que p…</t>
  </si>
  <si>
    <t>…egnita. Timbien-han llegado i Magdeburgo.el teniente generaI,TJküe, ayu-&gt; dante«té'eampo.del-R.eyvy el doctor Wiefel,^&gt;rotomédifo.dcllejército. * -«Asimismo el 2S llegó » Memel el príncipe Guillermo, ,hi}o d;l Rey; nsiilan en despiiet de haber descansado ua rato -continuó tu camina,„y.« las siete de la Ogro mafitol llegó i Potadgcn, &lt;ln donde fue íecibidcrpor el príncipe Labbanow___, . , - . , rEuropa por partédé ta Francia; peligro que de»-* Rostbéílii.…</t>
  </si>
  <si>
    <t>…as maeque hipocresía.............”................ inevitables. Está visto que los amantes del orden han tomado la sabia determinación , «La acogida que ha tenido en Magdeburgo el príncipe Guillermo ha sido de valerse de las mismas armas que sus adversarios. El diputado actual á quien de las mas brillantes: no es fácil dar idea de lo que allí ha pasado; el entu se hace alusión es Mr. Hume, gefe antiguo de oposición. Con todo, lo que siasmo llegó á lo sum…</t>
  </si>
  <si>
    <t>…movimiento sobre el Elba, tiene la misma fuerza y organización que el ante está la salida ñus importante demuestras manufacturas para extenderse por to rior, y está mandado por el príncipe Guillermo, hijo del Rey, el cual ha da la Europa ,y separarnos de una nación, que es Ja auxiliar mu poderosa de dicho - que se deje el volcan consumirse á sí mismo.” nuestra prosperidad, y cuyo poder é independencia son necesarios para asegu Ademas de todas las fuerzas…</t>
  </si>
  <si>
    <t>Guillet, Luis Isidoro</t>
  </si>
  <si>
    <t>Luis Isidoro Guillet</t>
  </si>
  <si>
    <t>…asi Tomas Pilling; D. Grrlos Deplace, con D. Antonio y Javier Jaricot; Don como la convención había disipado las ilusiones del contrato social. Lo único Juan Homer, gentilhombre: D. Luis Isidoro Guillet; D. Josef Luis Casaque queda es una idea vaga de un gobierno republicano y despótico, que par seca; Cárlos de Muller; Francisco de Elggcr, con su m 11 ger Josefa: el Sr. Jor ticipa al mismo tiempo de las imágenes de América y det imperio francés. ge José Silv…</t>
  </si>
  <si>
    <t>Guio, Manuel</t>
  </si>
  <si>
    <t>Manuel Guio</t>
  </si>
  <si>
    <t>44</t>
  </si>
  <si>
    <t>…o. Los que güsten tratar sobre uno ú'otro objeto se dirigirán en Cádiz á ios su-A la izquierda: PuQ buscad un tenedor de libros que lo haga. llores Carrera hermanos, y «a Madrid á D. Manuel Guio*del comercia, cu-. ' Mr. de Sch onen insiste en que no te debe pedir el acta de la donación de : He de Postas. los bienes del Rey; (A la izquierda: Se trata del interes de los contribuyen tes) y lee un estado, del. cus! résultá'que el producto anual de los bi…</t>
  </si>
  <si>
    <t>Guiot</t>
  </si>
  <si>
    <t>…quién y contra "Cor el objeto pues de asegurar í mis conciudadanos de los estragos dél quién, por qué y contra qué se.halla ahora la tropa francesa en Ancona? Es-s cólera (dice el doctor Guiot) me apresuro á indicarles la existencia dé algunos pero salir de dudas cuando nuestro gobierno tenga á bien darnos mas noticias.” agentes preservativos en la atmósfera de humo y de vapores en que se halla su El orador habla después de Grecia y de las ocurrenc…</t>
  </si>
  <si>
    <t>Guitkr-</t>
  </si>
  <si>
    <t>…ismo Real servicio con infamia, por la preferido aquel que teaga mutér cae dtspaldon para poder ser maestra de alúas, cobardía con que se portó en la acción ski sisa 14 último, el teniente Guitkr- cuya piase está Igualmente vacante, y á la que per separado pageu las alúas. . mo Augusto Ferreira Nobre. -----Se halla vacante la plan de maestra de ninas ea la .primera escuela.gratuita de la villa de Qulntaóar de la Orden, provloda de la Mancha. La dotació…</t>
  </si>
  <si>
    <t>Gurrieff</t>
  </si>
  <si>
    <t>…sa libertad del Rey Carlos (después Carlos ut de España), diplomático. .... .... que el dia 11 de Agosto de -1744 estuvo, á pique de quedar] prisionero, del Anoche llegó á ésta el conde Gurrieff,iM¡guo embajador de Prusia en príncipe Loblcowitz en el^ ataqiie nocturno. de Velletri: para esta fundón se Haya, destinado con igual carácter á S. Petersburgo; y mañana se aguarda al reunirán, varios regimientos, que en todo compondón 3t&gt;9 hombres. El d1* 25…</t>
  </si>
  <si>
    <t>Gusrdiola, Simón</t>
  </si>
  <si>
    <t>Simón Gusrdiola</t>
  </si>
  <si>
    <t>…ápagoa,, Fura dar á éste acto la debida solemnidad, la junta había acordado rogar al ritmada de Cadrqae,' y apellldada ceaauaeseate de la común, qee eempeeede cerne &gt; llim iv. Fr. D. Simón Gusrdiola, obispo de la Seo sk U rgtl, tuviese a bien epan (taega* de tanaae, per.te demie.de perno*, pene de piaeile d« yeMé_. 1; parta a delabraatle; per» qw e* el lérmleo #« 14 meses, centedoidesdejlde «o*ro de».., aústirá bendecir la prtaaara.piadta que debe servir…</t>
  </si>
  <si>
    <t>Gutiérrez, Jacinto</t>
  </si>
  <si>
    <t>Jacinto Gutiérrez</t>
  </si>
  <si>
    <t>…venido ce nombrar para utu capellanía de coro de.la, to del reino de Polonia, que se halle en país eztrentero, y no haya tomado catedral de Cuenca, por muerte de D. Jotef Sivelo,á D. Jacinto Gutiérrez parte en la insurrección, está obligado 4 pedir, en *1 término de ira mesa Teaajai: para una ración de la colegial de Bclmonie, por renuncia de D. Jotef contado* desde que se publique de oficio ate aviso, permiso pera regresar al Amonio Montero, i D. Manuel A…</t>
  </si>
  <si>
    <t>Gutiérrez, Lucas</t>
  </si>
  <si>
    <t>Lucas Gutiérrez</t>
  </si>
  <si>
    <t>…i, adicionado y sistematizado por el Dr, D. Francisco Serra y Zinesta, catedrático del mismo arte en la'escuela gratuita de la casa loa-a de Barcelona: un cuaderno en s.» Bañera i D. Lucas Gutiérrez; y para el corregimiento de Becerra de Cam rústica con Mmlnái A 6 n. Sé hallará en esta ciorté en la librería de Martoq y Bola. pee á D. Miguel Mará Manfredi.' —Se halla vacante la pian de mAdic* de la vina de Alcali da Guadaira, provincia de Sevilla, cuya po…</t>
  </si>
  <si>
    <t>HA, IT A</t>
  </si>
  <si>
    <t>IT A HA</t>
  </si>
  <si>
    <t>…segundo del Haya con pliegos. En el mis mo diá{nrtíerón para BreslauS.A. el'príncipe' Eugenio de Wurtemberg, ’ general de infantería al servicio de Rusia, .y Mr.’: de MollendorfF, general IT A HA........ v , ... . mayor también de Rusia. Mr* de Glumer de Wolfenbuttet, desterrado delHannóver por sospechas Piafóles 7 de Setiembre, ls ... de haber sido el autor de algunos artículos sobre loé negocios del Hannóver Mr. Rothschild hé venido á esta desde Rom…</t>
  </si>
  <si>
    <t>Habiendo, María</t>
  </si>
  <si>
    <t>María Habiendo</t>
  </si>
  <si>
    <t>…importante salud. ayer, y al mismo tiempo señalar con un rasgo de clemencia el venturoso di* ' ’ ' Rt.tlts Jtcretas. del feliz cumpleaños de mi excelsa Hija primogénita la Infanta Doña María Habiendo tenido por conveniente exonerar á D. Francisco Tadeo Calo- Isabel Luisa, he venido en conceder indulto general á todos los presos que so marde del empleo de Secretario de Estado y del Despacho de Gracia y Justi hallen en las cárceles de Madrid y demas del Rei…</t>
  </si>
  <si>
    <t>Hacienda, A.</t>
  </si>
  <si>
    <t>A. Hacienda</t>
  </si>
  <si>
    <t>…it su y sat‘Cicc.on. D' -s auirdc V. ; resut co con su (leticia y. Real aprobación , que se reúnan en el ministerio de muchos años. Aladííd ?. Je 'íc-ívicmb^c c a 1832 cr Monet.zr Sr. A. Hacienda de vuestro cargo, y de consiguiente en el Real tesoro, los pro'ducJavier Castaños. 3.. y rendimientos de todas las cargas publicas, sean de ía naturaleza que fue*?* ? q»*e- se sujeten á una ,dc?acion presupuesta todas y cada-una de las secre* Fixcmo. Sr.; Ea…</t>
  </si>
  <si>
    <t>Hand</t>
  </si>
  <si>
    <t>…ra geografia,celestes.yylospordemásúltimof&lt; Dómenossigue un astronómlco-fislcotmapa-mundi superiordé queen setamaño.yocbpa1 laprimor,verdaded*i armas, habiendo hachó prisionero al coronel Hand, aventurero ingles ; contra grabado i c'uaatdt se conocen en España, y qué és él mas arreciado dios descubri quien se explican' los papeles con ia mayor acrimonia, acusándole de haber mientos recientes, por citas cualidades hán sido adoptadós tos eleméntospai…</t>
  </si>
  <si>
    <t>HanJel, Je</t>
  </si>
  <si>
    <t>Je HanJel</t>
  </si>
  <si>
    <t>…el 1.° Luego después de la revista del mes de Setiembre del año anterior a! Sr. tíndico.Curtius-, en que corresponda el reemplazo de las prendas, se dirigirá el estado anual Y yo barón Je HanJel, consejero áulico en ejercicio imperial y real, y que abrazará los pedidos de las señaladas en él art. 36 con los números 1.a, director de la cancillería. 2.°, 3.a, 7.a y 8.a, que deban renovarse en todo el año próximo venidero. 2-° Después de ía revista, del…</t>
  </si>
  <si>
    <t>Hardegg</t>
  </si>
  <si>
    <t>77</t>
  </si>
  <si>
    <t>…cis que cesará muy pronto la iacertidumbre que actualmente reina sobra Fama 24 Je Diciembre. «1 aumento de Pares que es indispetuuhle hacer en el dia. No creemos que has El geaenl conde Hardegg ha *ido nombrado vicepresidente del cornejo ta el presente haya de éstos muchos que se hayan convertido respecto al bilí da áulico de guerra; la coawncbncia dcGallitzia, que servia el conde, se ha con» ; y entre ambas opinsenes no puede haber alternativa. (G/…</t>
  </si>
  <si>
    <t>Haro, Alonso Ñuflea de</t>
  </si>
  <si>
    <t>Alonso Ñuflea de Haro</t>
  </si>
  <si>
    <t>…bra ;pero -la Cámara resuelvo — Sermenee escogido! metates y panegíricos, plitieae espirite aUt, y tartas partoque la discusión no continúe, y re levanta la sesión. ralerdeX Excmo.Sr. D. Alonso Ñuflea de Haro, arzobispo de Méjico se, con el re— CÁSCARA DE IOS FAXES-----Sesión dt 8 dt FtbrtTO. trato-del autor, y un reaúmeo de su Vida. Bl mérito de estos sermones y demas pie zas que contiene es bien conocido. Se venden en 3 tomos eo 4.° en las librerías de Después d…</t>
  </si>
  <si>
    <t>Harrowby</t>
  </si>
  <si>
    <t>…por primera vez, añadiendo pensaba proponer que U' segunda tomas son los del cólera ajiátúo, según opinan los médicos que han observado lectura se verificase el jueves próximo. EL conde Harrowby, después de mani ate mal en Polonia y én Inglaterra, y los médicos polacos que se hallan aqui. festar Jas variaciones hechas en el bilí que ahora se presenta, notando de peso El gobierno, que hace mucho tiempo estaba preparado para la invasión de este que en…</t>
  </si>
  <si>
    <t>Haxo</t>
  </si>
  <si>
    <t>…stinguidos de Esco rón Grenicr, presidente del tribunal de Rtom-, marques de Grouchy, maris cia. En seguida se nombró para tesorero á M. G. Torbes. Después tomó la cal de Francia; barón Haxo, teniente general; conde Heudelet, teniente ge palabra sir John Torbes, y dijo que le habia encargado el banco de Escocia neral; Humblot-Conté, ex-diputado; conde de LabrifFe, ex-diputado; conde á él y á diferentes banqueros de Edimburgo, acreedores de sir Wa…</t>
  </si>
  <si>
    <t>…obrar de este modo. »Im- «El general Neigre os envía el pormenor de las obras de la artillería, y el «pidiendo, continúa , que desde lo interior de la ciudad se haga fuego contra general Haxo me ha entregado dos parles, acompañando al último un plan de «la cindadela, acredito con la mayor evidencia que deseo que la ciudad y su los ataques, todo lo he remitido por el correo. Mi gefe de estado mayor re«vecindario no sean molestados, pues en ella hal…</t>
  </si>
  <si>
    <t>…no son causa de esto los nego bierto de la luneta de S. Lorenzo. El capitán Chauchard, ayudante de campo cia de Basilea, lo será el estado actual de la Europa en general. (C.) del general Haxo, comisionado para establecer este puesto , fue el primero que entró en el camino cubierto con 5 cazadores para reconocer si estaba ocupado, IWG lATEtaA. habiendo mostrado mucha firmeza y resolución en dirigir «te trabajo. Undres 7 de Diciembre. También se han…</t>
  </si>
  <si>
    <t>…do un gran mal por lodo este lado. (L'Union.) entrar en la luneta para aprovechar ia Oscuridad á fin de establecerse en ella con seguridad. Sin embargo, la empresa dirigida por el general Haxo tuvo el éxito jlmbtrts 14 de Dic i mire. que yo podia apetecer y que era de esperar del tino y conocimientos con que Sin embargo de haberse tomado el fuente ¡&gt;. Lorenzo, el fuego de la ciu— aquel la había dispuesto: dadcla ha continuado toda esta mañana, y au…</t>
  </si>
  <si>
    <t>…onloi y 30 herí- Wotitimdt lot prntUot y s¿mtnütr*(:omt dmdt km —Hdt lot ¿pinta, a*aperar, Ir mr gen tmfrtudt ti torttodildi'* 22. da*i cuan «toe’filtinMm el capitán híootigny. El general Haxo recomienda p iri ¡cutamente á los capitana Mengin, de ingeniera*, pjallot, déwiudo^ hdnhaoa. mana. aduduvteacjokx*. res»‘cupón’soldado» coa un denuedo y habilidad digna4* atención, ejecu o'a * * • * « 40000 pi. ftv.a.s.es.á..' Zaragoza. taron nía obraran difi…</t>
  </si>
  <si>
    <t>…ogresos de su pros pero habiendo sumergido las:balsas 7 casi destruido nuestro puente de faginas, el peridad. En 1814 la sitiaron los ingleses y los sajones. Carnot la defendió, 7 general Haxo no tenia certeza de que todavía se pudiera dar el asalto conforme después de haber ajustado una tregua, el conde Artois se la entregó al general á sus últimas órdenes , cuando el teniente coronel Vaillant, acompañado del ingles Graham. Los sucesos relativos á…</t>
  </si>
  <si>
    <t>Hazoi</t>
  </si>
  <si>
    <t>…a 0 a a * . lSOOOaoapaaaeaaaaaaeau Idem. ■ El contal Bertbóit, leudante d*S. 1L, ba asistido á todo la operario*, 3^(2j[a * B • * * a a 8000*•******•••**#*•* Idem. «in «paran* del general Hazoi ¡ 1,689....:.,. 6000* * * * a* aoaaaaaaaa* Valencia. Aonque hablando militarmente la toma dala luneta da S. Lorenzo no • 41^. »••••*• Algecira*. tea ana «operación de mucha consideración, producirá .con todo mup buen 169............... 2000...................…</t>
  </si>
  <si>
    <t>Headlaínd</t>
  </si>
  <si>
    <t>…muy bien, pero no temo decir que no existe acaso en toda la Ingla á Henriquev, alternados con imprecaciones contra los patriotas: por la no terra un hombre mas respetable que el- doctor Headlaínd. Su conducta le pone che se esparcieron por el mercado de yerbas, ñores de lis, y algunos ramos de á cubierto de todas las sospecha*, que pudieran formarse respecto á haber dado ellas con una targeta que decía: Viva nuestro Rey Hetirique vi Vina la du su apro…</t>
  </si>
  <si>
    <t>Heidegger</t>
  </si>
  <si>
    <t>…3S diputaciones que Tienen príncipe Othon se compondrá del conde de Armensperg, del cónsul Maurer á presentárselas, contestando con circunloquios que hacen imposible compren y del coronel Heidegger , que será nombrado general dentro de poco. Parece der lo que piensa. Sin embargo ya es tiempo de que se decida; aunque no que nuestro Monarca viene á esta en compañía del principe Othon y de la di opinan asi los palaciegos, que creen que e! casamiento ) las…</t>
  </si>
  <si>
    <t>…ombradas para regentes de Grecia el conde de ción pidiendo que sean despedidos los oficialet franceses que citan *1 servicio "• Amansperyv el consejero de Estado Maurer, el mayor -general Heidegger y el de Bélgica.' Con todo, parece que rada se ha resuelto en dicha reunían , pues consejero de legación Abel , que .ha sido elevada i la,dignidad deconsejero de ninguno de lós.oficiales que han asistido á elta ha' qúerido firmfr úna 'éxpótíEstado. ípórrrip.…</t>
  </si>
  <si>
    <t>Heiós, Nicolásdé los</t>
  </si>
  <si>
    <t>Nicolásdé los Heiós</t>
  </si>
  <si>
    <t>…ca subasta et suministra da provisiones necesarias por* el ejército feriar. ’ de la provincia de JtxtremadUrá por el término de cuatro ifioa, que dardo principia Los herederos del Sr. D. Nicolásdé los Heiós , regidor que fue de ata eu i.° de loero prdaimo, y concluirán eo fin de MdcmMd de iljO, con suje M. H. V.=EI Sr. marques de Ameba, como het-ederb dé la Sra. marquesa dé ción al pliega general de condiciones; el cual está de manifiesta en la secreta Villalope…</t>
  </si>
  <si>
    <t>Henares, Eduardo</t>
  </si>
  <si>
    <t>Eduardo Henares</t>
  </si>
  <si>
    <t>…olás Josef de la Cruz, del orden de los MJoimos. Obra en la que se hallan curiosa*-' noticia* pertenecientes á-Espafia, y en particular á Madrid, en el tiempo de té do Carratraca. D. Eduardo Henares, en Granada: desde 25 de Junio á 15 minación sarracena: un. tomo en *.° Sc-hallará en el despacho de la imprenta Real . de Setiembre. á ij rs. en pasta.._____________ ' ■ , Graena. D. Francisco García Malo de Molina, en Granada; 1.* tempo Los suscrlptores * l…</t>
  </si>
  <si>
    <t>Hencstioaa, Juan de</t>
  </si>
  <si>
    <t>Juan de Hencstioaa</t>
  </si>
  <si>
    <t>…tro de su consejo uipremo de la Guerra, en la plaza que.-h* Repite Mr. de Montalivet, que te debe tener confianza en la comisión, i resultado vacante por fallecimiento del capitán general D. Juan de Hencstioaa* la que se l&amp;n dado las noticias.necesarias..», vd &lt; • Mr. Audry: Si acaba de decir que.mda há Visto...; : ‘ v- . . 7 .Dirección general de Renta/. . r ,Mr.'fel$&lt;mty¡het¿ Qpq sctpeesanten éa ia tribuna. ‘ -= . 7V . " Se lialh vacante el patino' dé administrad…</t>
  </si>
  <si>
    <t>Henrique</t>
  </si>
  <si>
    <t>…erra aquella admirable iglesia, tan suntuosa como antigua , deteniéndose Un tiempo hermosó favoreció esta ceremonia , concurriendo para ello á particularmente en los sepulcros del conde D. Henrique , padre del Santo Rey ver pasar el Rey lina inmensa multitud de gentes. D. Alfonso 1, y de los venerables D. Lorenzo y D. Gonzalo Pereira, arzo Durante toda la mañana no se cesó de preguntar al telégrafo si habia no bispos que fueron de esta metrópoli. A la i…</t>
  </si>
  <si>
    <t>Henriquez, Alfonso</t>
  </si>
  <si>
    <t>Alfonso Henriquez</t>
  </si>
  <si>
    <t>…al monasterio de Sta. Cruz para ver los res En el t.úmefn 133, articulo de intratara, linea 13, dlc»: hacer amahlt el vicia p te» «noriales del fundador de ia monarquía portuguesa D. Alfonso Henriquez, ódio/a la viciad. det ieodo decir: hacer odioso et vicie y smsh/e la virtud. £n el mip? mo articulo, linea 3c. donde dice: delineadas sea atiertoy Mea sostenidas, debe leer cayo túmulo se bábia mandado abrir de antemano. se: delineados con atiente y Mes soet…</t>
  </si>
  <si>
    <t>Henrlon</t>
  </si>
  <si>
    <t>…legado el caso de pa de línea y del 13 ligero. La 2.a división de infantería, mandada interinamen sar á la ejecución de los tratados, y de cumplir los empeños contraídos te por el general Henrlon, se establecerá sobre el Meuse para reemplazar á la con Bélgica. El Rey de la Gran Bretaña ha adherido á mi opinión, y unida del general Jamin. Esta división se halla compuesta de dos brigadas: la 1.* de la bandera de ambas naciones, ondea á la embocadura del…</t>
  </si>
  <si>
    <t>Henrry, Eduardo</t>
  </si>
  <si>
    <t>Eduardo Henrry</t>
  </si>
  <si>
    <t>…13 de Mayo quedaron en observación Luía Pujol; Josef Pasultras; contento los progresos que el ateísmo hace en nuestra catójíca España; pero.la Decait Arnauld; Ignacio, su esposa; D. Eduardo Henrry; D. Josef Henrry; observación tranquila é imparcial dan á conocer que es equivocado el dittámen Gabriel Fresináis: estos individuos salieron el 19 del mismo. de todos ellos sobre la existencia de tan grave mal. Lo que hay entre nosotros Dia 17 de idem entró D…</t>
  </si>
  <si>
    <t>Henrry, Josef</t>
  </si>
  <si>
    <t>Josef Henrry</t>
  </si>
  <si>
    <t>…n en observación Luía Pujol; Josef Pasultras; contento los progresos que el ateísmo hace en nuestra catójíca España; pero.la Decait Arnauld; Ignacio, su esposa; D. Eduardo Henrry; D. Josef Henrry; observación tranquila é imparcial dan á conocer que es equivocado el dittámen Gabriel Fresináis: estos individuos salieron el 19 del mismo. de todos ellos sobre la existencia de tan grave mal. Lo que hay entre nosotros Dia 17 de idem entró D. Ramón Sanz, cor…</t>
  </si>
  <si>
    <t>Herce, Josef de</t>
  </si>
  <si>
    <t>Josef de Herce</t>
  </si>
  <si>
    <t>…nde de Casa-Lomn- ,el moyo- blllo, se anuncia que han cesado D. Pedro Saens Lombillo en el cargo de albacea, y Pontevedra. Trigo, á'48 rs. fanega: centeno, é 32: maíz, á 24= vino, D. Josef de Herce en el de curador ad litem de los mpnores hijos del referido sefior 4 87 rt. Ja carga. conde; quedando subrogados el señor brigadier D. Juan Mootalvo para el primer car Tuy. Trigo, é 56 rs. fanega: centeno, é 36: maiz, á 32: vino, á 21 rs. go, y el sefior oido…</t>
  </si>
  <si>
    <t>Herce-, Diego</t>
  </si>
  <si>
    <t>Diego Herce-</t>
  </si>
  <si>
    <t>420</t>
  </si>
  <si>
    <t>…imados y presentados, para qiié rn el término' de Junquera 15 pasageró* ; y desde 11 hasta \7 del mismo mea lo han verificado un mes se presenten al sindico administrador judicial D. Diego Herce-; que-habita tú 4S éq el lazareto de Trun, todos procedenles de Francia: de la Junquera han la calle.de Peregrinos,.casa del villar, i fin de rqcipir el 5 por.100.que les ba cabi do ed el actual reparto; apercibidos que pasado el.mes sio babor, acudido, lea pa…</t>
  </si>
  <si>
    <t>Herllingque</t>
  </si>
  <si>
    <t>…se ha resuelto, sacar para que vaya á Grecia un batallón de cada uno de los cuatro regimientos de linea. Pero como V. M. está altamente penetrada de que la ignorancia es la ma El general Herllingque en la actualidad se hall* en Nurcmberg, mandará,, dre , no solo de los errores, sí también de los vicios, por eso no se satisface según dicen , la expedición’; y la mayor parte de ¡o* oficiales que van en. ella' con indultos, sino que ademas ataca á la raiz d…</t>
  </si>
  <si>
    <t>Hermoso, Diego</t>
  </si>
  <si>
    <t>Diego Hermoso</t>
  </si>
  <si>
    <t>…or concluye ha gundos de medallas de plata de G onzas: En la pintura ¡‘cacante•, en la escul ciendo varias reflexiones para demostrar qiie .'el. gobierno actual ha procurado tura, D. Diego Hermoso, natural de Madrid, de 28 años; en la arquitectura, abatir la revolución de Julio; y que no se debe votar ninguna suma para dar D. Pedro Blas de Uranga, natural de Madrid, de 23 años. pensiones á los ihonanes. En tercera clase, premios primeros de medallas de…</t>
  </si>
  <si>
    <t>Herrer, JK</t>
  </si>
  <si>
    <t>JK Herrer</t>
  </si>
  <si>
    <t>…r *r representante de los mismo*; apercibido* : -■ qite parará perJaWo. oo bacérlo le» de ',;- CUyttdfestinó Carabinero*';' áepararie-de renunciébrigada de ptif aér 1 sé¥vi- ■ d*l alcalde JK Herrer* Prieto, de Béal casa y corte',‘dada á lnt-' PÓ^PiúVldébcU ?&gt;:-&gt; ~ a-.i r.-,j ;ia .1.-. (.taa^o ■Áy.y.l, ti ,5 v:-a L -:m^d húb úej -deféóaor dé-1*:té»tafn*ntarla y acreedoréa de la últimá condesa,de Isla’ ; (i&gt;‘ Contiene l»i Lanurote». «ihiidli r CiHO^MigMyh…</t>
  </si>
  <si>
    <t>Herrera, Cayetano de</t>
  </si>
  <si>
    <t>Cayetano de Herrera</t>
  </si>
  <si>
    <t>…ra escrita por loa licenciados D. Manuel L. Óniz de Zúñiga, «PaL».J,.diferentes recelas ;par*'la .conservación del, pelo, y aun de Iq hermosura, ■abogadi de lot Reales Consejos, y D. Cayetano de Herrera, abogado de los brljlqcés ál ycastellano,suavidad delun casis.tomlrt)Acompañaeri g.«, enunarústicaláminaáyrj.con 13en figuras.Madrid Traducidoy-gen las delprovln-'fran Real» Consejo». claa. Se halla en tas. librerías siguientes: Madrid, Peres: Barcelona; Pito…</t>
  </si>
  <si>
    <t>Herrera, Juan Pedro</t>
  </si>
  <si>
    <t>Juan Pedro Herrera</t>
  </si>
  <si>
    <t>…una ración de la de Córdoba, que de no verificarlo les parará perjuicio. por promoción de D. Manuel de Soto, á D. Juan Gutiérrez Correa: para otra de la de Málaga , por muerte de D. Juan Pedro Herrera, á D. Pedro Nota. En el último anuncio de la Gaceta núm. 128 que se Insertó coa el justo mo tivo de evitar los perjuicios que resultan siempre de suplaotacloo de firmas, en lu Barroso y Castro: para otra de la de Tudcla, por promoción de D. Tomas gar de D, Ju…</t>
  </si>
  <si>
    <t>Heudelet</t>
  </si>
  <si>
    <t>…, presidente del tribunal de Rtom-, marques de Grouchy, maris cia. En seguida se nombró para tesorero á M. G. Torbes. Después tomó la cal de Francia; barón Haxo, teniente general; conde Heudelet, teniente ge palabra sir John Torbes, y dijo que le habia encargado el banco de Escocia neral; Humblot-Conté, ex-diputado; conde de LabrifFe, ex-diputado; conde á él y á diferentes banqueros de Edimburgo, acreedores de sir Walter Scott, Laferriere-L’eveque, t…</t>
  </si>
  <si>
    <t>Hevia, Ramón Antonio</t>
  </si>
  <si>
    <t>Ramón Antonio Hevia</t>
  </si>
  <si>
    <t>…Ma filtrado se deslie en él goma arábiga muy blanca, y depurada de cualquier cuer nuel Guerrero Seren,marques de Villa!ta, marques de Roda, D, Pedro Mayoral; Don PedroGallastegui, D. Ramón Antonio Hevia y D. Pedro Gluzt, ó sus representantes, po extraño, todo én las proporciones siguientes: á kilogramo y medio de áci se presentarán dentro del término de tres meses en la contaduría de dicha orden, do hidroclórico se mezcla el polvo de mármol en suficiente cantidad para la don…</t>
  </si>
  <si>
    <t>Heydack</t>
  </si>
  <si>
    <t>…ntado y que todas las dificultades se habían allanado. Ya se ha nombrado la regen S. M. novedad alguna, y continúa el alivio. * - cia, y llegará á Grecia por el mes de Octubre. El general Heydack es uno dé Dios guar* i V. E. muchos años. S. Ildefonso 8 de Setiembre de 1832~ los que la componen, y ademas ha sido nombrado generalísimo de todas las Pedro- CastcUó.=Scbastian Aso Travieso=Excmo. Sr. Secretario de Estado y fuerzas griegas y bávaras- El gene…</t>
  </si>
  <si>
    <t>Hieno, Alaría Narcisa del</t>
  </si>
  <si>
    <t>Alaría Narcisa del Hieno</t>
  </si>
  <si>
    <t>…ocrático , la amarga iro nado por los revolucionarios en dicha plaza, tuvo á bien conceder á su viuda nía', el desprecio allanero de un embajador... No había motivo para vituperar Doña Alaría Narcisa del Hieno. y Castellarnau el goce del sueldo- entero de ¿-los proletarios cuando no faltaba quien subiese á la tribuna para defender su. coronel de infantería que disfruto» su marido, y a tu hijo único, de menor buen sueldo. ,En esto se imita i los proleurios mas.da lo…</t>
  </si>
  <si>
    <t>Hintent</t>
  </si>
  <si>
    <t>…gio ------Escriben de Ostende, con fecha del 3 de Setiembre, lo que sigue: del cólera; pues siempre estaremos autorizadas i oponerles la falta de esa dit- "El bergantin Osiris, su capitán Hintent, ha perecido en las inmediacio posición indispensable para contraerle. Solo hay una prueba en toda una po nes de Douvrcs. La tripulación se salvó psr un navio americano, que también blación invadida por una enfermedad que se sospecha tea contagiosa, qua en ha…</t>
  </si>
  <si>
    <t>Holengrer.ha</t>
  </si>
  <si>
    <t>…ima de Pillau del 27 de Julio contiene la noticia si denes que sobre el particular se han comunicado á los prefectos de los depara guiente: lamentos limítrofes de la España.”.; El capitán Holengrer.ha llegado hoy, y ha anunciado que el 21 det mis __i—El 13 por la mañana han salido de Compiegpe para regresar á Bélgica mo m«- habia pasado cerca de Gbthland á la vista de una escuadra rusa de 23 el Rey Leopoldo y su augusta «posa. Se ignora cí dia que entrará…</t>
  </si>
  <si>
    <t>Holland</t>
  </si>
  <si>
    <t>…xtrangeros: asistieron el conde Grey, el marques de Lans- «Séame permitido repetir que á pesar de cuanta se haya hecho por mí, ja down,los vizcondes Goderich, Durbam y Althorp, el lord Holland, el ca- más he variado en mi profesioD franca y solemne .de nú. adhesión á la. unidad tallero C. Gran!, lord John Russel, sir James Gratara, Mr. Stanley, el católica, de mi entera sumisión de todo corazón á las decisiones de la santa duque da Richcmond y el l…</t>
  </si>
  <si>
    <t>…TICULO DE OFICIO. chemond y su hermano el lord, W. Letrtox. La mayor parte de los concur rentes pertenecían al partido anti-mittistcrial. Qihe Courter.) — El coronel Fox, hijo del lord Holland, viendo el movimiento y tras El Rxt nuestro Seliof, tmertr» amada RxntA y las augusts* Infantas, igual. torno del .ministerio en la semana pasada, hizo dimisión del emplso que ocu Mente qw SS. AA. RR. lo* Samo». Sree. Infanta, te Bailan en el Rcü a* paba en P…</t>
  </si>
  <si>
    <t>…ra,,cqmidon se cóctROnia del lord canciller , del formá: úitimamenté se ha' piscado por las calles dé'Con.t.intitropla con fraque marques de Cánsdown, del lord Durham ,conde Grey, lord Holland, y del Verde1:ét trfge que viste éñ el (fia es enteramente túropeo, excepto la barba, ■marques de VVeliesley. , que. todavía 'comérvá, aunque según se'observala recoru todos los años algu- Todas la» forma ¡dades y'tlfremonias que se practican en semejantes ci…</t>
  </si>
  <si>
    <t>Hollatid</t>
  </si>
  <si>
    <t>…a guerra, p todavía ti Francia quisiese reflexio dia en dia, y procura en cuantas ocasiones encuentra darles pruebas de su des nar no se verificaria aquella. contento. El hijo del lord Hollatid, el coronel Fox, caballerizo que era de Mas para esto serta preciso que la diplomácia conociste p confesase que se S. M., renunció esta plaza cuando el lord Grey hizo dimisión de la suya; pe ha equivocado; p la diplomácia jamas conviene en esto. ro á pesar de…</t>
  </si>
  <si>
    <t>Hoonon, Laral de</t>
  </si>
  <si>
    <t>Laral de Hoonon</t>
  </si>
  <si>
    <t>…a y de Jierg-op-Zopm. Estas mismas di ciudad de Keang-W ha,-situada en la provincia de Hoo-Nan; y que el gene visiones están sostenidas por la brigada de -la caballería ligera del general Laral de Hoonon habia sido muerto: finalmente se decia que los ingleses obten rvoestine sobre el camino de Berg-op-Zoom; por la vanguardia, del duque de drían del gobierno chino -nuevas concesiones, -sin necesidad de declararle la Orleans sobre el camino de Breda; y en fin,…</t>
  </si>
  <si>
    <t>Hortigosa, Pedro</t>
  </si>
  <si>
    <t>Pedro Hortigosa</t>
  </si>
  <si>
    <t>…inada á este de Estremera, de 2‘J años. Premios segundos de medallas de plata de 3 on objeto. Mr. Robineau reproduce las razones manifestadas por Mr. Chaigneau, zas: en la pintura,D. Pedro Hortigosa, natural de Segovia, de 21 años: en la y apoya él parecer de este diputado. escultura, D- Juan Bausac, natural de Madrid , de 24 años; en la arquitectu Mr. C. Perier contesta que habiendo procurado el ministerio mantener la ra, D. Francisco Castellanos, natur…</t>
  </si>
  <si>
    <t>Houston</t>
  </si>
  <si>
    <t>…dignación esas declamaciones furibundas dé 2Vsma Yortk 17 de Mayo. . los jacobinos, que deberían ser tenidos por reos de alta traición si sus discur A las 12 entró en la Cámara el general Houston para oír la corrección sos no presentasen señales evidentes del extravío de su razón. que sobre una infracción que había cometido contra los reglamentos debía dar No es posible pintar la impresión que ha causado en los habitantes de esta le el Presidente, seg…</t>
  </si>
  <si>
    <t>Howland</t>
  </si>
  <si>
    <t>…o demás, to que de Bédford, y lord Uxbfidgc., este bajo el título de lord Pagct, y Tavisdo presenta aqui un aspecto como si estuviésemos en el estado mas perfecto tock, bajo el de lord Howland. (Cu/.) ■ &gt; de paz. Eetodo de los enfermos ¿lel cdlera que kan filtrado en lo/ hospitales y otro&lt; Sigue reinando la calma mas perfecta en toda la Holanda , la cual no cuen establecimientos púbticot dríeiiafdphaí, desde el día 7 al 11 del corrientei ta ya con…</t>
  </si>
  <si>
    <t>Hrrcdia, Francisco Fernandez de</t>
  </si>
  <si>
    <t>Francisco Fernandez de Hrrcdia</t>
  </si>
  <si>
    <t>…, provincia de Madrid, se cita á las personas que se creán ¿un derecho a los. vinculas vacaDtrs por.fñISkíLa Real Academia Española, que con fecha 21 de Febrero de 1831 mientu de D. Francisco Fernandez de Hrrcdia, como igualmente á sus bienes, para que en el término de 30 dias se. presenten á deducirlo por. si d por apoderado, en el anunció dos premios, uno de elocuencia y otro de poesía, á las personas que juzgado de la expresada villa y escríbanlo de Barveltos, con…</t>
  </si>
  <si>
    <t>Htariqtwt, Alfonao</t>
  </si>
  <si>
    <t>Alfonao Htariqtwt</t>
  </si>
  <si>
    <t>tienejr mantendrá á par d« la glorian actitud que' ha téran4^ ¿«l honrosa aelebra na oficio tolútnn. por el alma del Sr. D. Alfonao Htariqtwt. «ft lugar que le corresponde entre las naciones independicntes^g^iesar de las ten función asistirá S. M. y Real familia. tativas de una facción empeñada en sostener una causa ya perdida, y mucho há De todas las provincias avisan al gobierno que reina la mayo…</t>
  </si>
  <si>
    <t>Hubert</t>
  </si>
  <si>
    <t>…el 28 al 29 han fallecido 49 en hospitales, y 91 en domicilio. neral , se ha servido conceder al marques de Villafranca la gracia que ha so —Han muerto del cólera-morbo el general barón Hubert, el intendente de licitado de que no se le obligue á pagar la sal sobrante en la salaron de la ejército retirado Mr. Lemaire, y el gefq de sección en la administración de pesca de atún de sus almadrabas de Zallara hasta tanto que no se consu aduanas. Desde el…</t>
  </si>
  <si>
    <t>Huerta, María Cteofe de</t>
  </si>
  <si>
    <t>María Cteofe de Huerta</t>
  </si>
  <si>
    <t>…la de S. Juan de los Remedios, en la isla de Cuba, su respetuosa parezca por si ó por apoderada cu el referido tribunal, á instruirse de los autos que contra el mismo ha promovido Doña María Cteofe de Huerta, viuda de D. Rafael felicitación por el fausto enlace de S. M. con la Reina nuestra Señora, y por Carreta, sobre pago de 155.028 rs* y 19 mrs. procendentes de 6 pagarés, y á dedu el feliz y venturoso nacimiento de SS. AA. RR. las Sermas. Sras. Infantas cir el…</t>
  </si>
  <si>
    <t>Huet, Luis Moreno y</t>
  </si>
  <si>
    <t>Luis Moreno y Huet</t>
  </si>
  <si>
    <t>…uan Dávila, D. Juan Bautista Tapies, D. Josef Barba chano, D. Josef Melchor Car ácido hidroclórico con mármol blanco pulverizado. Disuclto del todo y bien rillo , D. Josef Agüero, D. Luis Moreno y Huet, D. Miguel Fernandez Valiejo, D. Ma filtrado se deslie en él goma arábiga muy blanca, y depurada de cualquier cuer nuel Guerrero Seren,marques de Villa!ta, marques de Roda, D, Pedro Mayoral; Don PedroGallastegui, D. Ramón Antonio Hevia y D. Pedro Gluzt, ó sus…</t>
  </si>
  <si>
    <t>…—Los caballeros pensionistas de la Real distinguida orden española de Cirios lis Se hallan vacantes los destinos de administradores de Berlangá y .de Mon D. Francisco Terradellas, D. Luis Moreno y Huet, D. Pedro Gluzt, D. Antonio pillar-, teo, provincia de Extremadura, dotados con 33 rs. vn. anuales cada uno, cu tloez y Salcedo, D, Agustín Caballero, D. Bernardo Cantero, conde de Casa-Valencia, yas fianzas son del primero 178 rs., y del segundo 379 en metál…</t>
  </si>
  <si>
    <t>Huggens</t>
  </si>
  <si>
    <t>112</t>
  </si>
  <si>
    <t>…tamentos del oeste ...i,, ..Eos periódica* de Nucva-Yorck alcanzan basta 2 del corriente: según v del mediodía. La trama de esta vasta conspiración se extendía desde Paria «los el caballero Huggens,' embajador del Rey de los Paites-Bajos «arca da hasta Antibo. ,. los Estadas-Unido*, se había embarcado con su familia en el navio Colombia ' En una carta de Amstérdam se dice que el Reyde Holanda acompañará 'con destino ¿ Europa. Añaden que Mr. Huggens trae…</t>
  </si>
  <si>
    <t>Hugon</t>
  </si>
  <si>
    <t>…jen'255,300 francos:-Se opo-i "Algunas personas de la fragata íñgetua, á cuyo bordo se halla el contra ne á ello el ministro de Instrucción pública: Mr. Mercier quiero qoe-la reba almirante Hugon, han cKrito que su buque habia recibido orden de rogrcaar ja s«a de 199,500 francos, y que recaiga sobro el sueldo de los canónigos; que' á Francia.” (Cot.) según tu opinión, no son necesarios. Replica. Mr. Mahul que de Dada sirve1 , En el Mrneagero de tat Cd…</t>
  </si>
  <si>
    <t>Huguct, Josef</t>
  </si>
  <si>
    <t>Josef Huguct</t>
  </si>
  <si>
    <t>…rleans,corregirei cristán mayor de la -colegial de Roda, vacante por promoción de D. Josef no de'Francia, Doña Victoria Zancajo, abada coa Mr. Francisco Feaux, habitante Yerras, á D. Josef Huguct: para el deanato de ja catedral, de Cádiz, á Don .en Saint Amaod, en. el mismo reino;- Doña Ana María Zancajo, estante en esta Josef Cayetano Luqueí.para Una canongía de l» metropolitana de.Santiago, va corte; D. Toriblo y Dota Aniceta Zancajo, que perece res…</t>
  </si>
  <si>
    <t>Huguct, Pedro</t>
  </si>
  <si>
    <t>Pedro Huguct</t>
  </si>
  <si>
    <t>…trae enfermedad, cuidan comandante general de esta plaza el Sr. D. Cirio» Vlmaim, y del hijo, el do de que aü lo» que se reciban por conducto» legales, como los que te aprehen Dr. D. Pedro Huguct y.Bollas, deán de la misma santa iglesia. Concurrió 4 dan por tes autoridades, no se entreguen á la» penóme i quienes vengan diri .este reIígiow:acto el limo, cabildo catedral, personas principales de la ciudad, gido* ni á lo» jueces, sin que antes hipan sido…</t>
  </si>
  <si>
    <t>Hulot</t>
  </si>
  <si>
    <t>…ion pasando por Macón y León; pero se asegura que á consecuencia dé la» meternos i la' l*y da kirapariasa- naránfod &lt;p»« consumar nuestra ruis* por una observaciones hechas por el general Hulot, comandante de la 7&gt; divitioñ Jocal'obttmaéioau?'-i ..v-w;» ií- ¡&lt;r/. r- ' ■ ■ militar, quien ha protestado que no respondía de la tranquilidad de León si inoaaTUtaa. entraban en aquella ciudad loa polacos,el ministerio ha dado ordenál generat Undris 10 di Fe…</t>
  </si>
  <si>
    <t>…gotados, y to «En los departamentos del Este se reunirá un cuerpo de ejército: la 1.* davía no se habia conseguido el objeto. división de infantería, al mando del teniente general barón Hulot, que ten "He creído que no podia durar aquel estado de incertidumbre sin compro drá su Cuartel general en Metz, se compone de los regimientos 25 , 53 y 10 meter la dignidad y el interes de la Francia, y que había llegado el caso de pa de línea y del 13 ligero…</t>
  </si>
  <si>
    <t>Hüser</t>
  </si>
  <si>
    <t>…os reunido» de los pueblos ultrajados. En Maguncia manda el general barón Müffiing. «Si hay un caio en que el sistema dé la no intervención, tanta veces pro En Sarielouis manda el coronel Hüser. clamado por los ministros de V. M., debiera observarse escrupulosamente, En Wesel es comandante «1 general Mohnhanpt. juzgamos que era puntualmente ahora cuando se trata de las diferencia que di El general Schütz, oficial que adquirió tan buena reputación en…</t>
  </si>
  <si>
    <t>Husseim</t>
  </si>
  <si>
    <t>…la necesaria para tomar alimento; y prosigue S. M. con alivio. miento del pais y de las opiniones de los habitantes. Este parte se resume asi; ”La firmeza y los conocimientos del mariscal Husseim—bajá son demasia Dios guarde á V. E. muchos años. S. Ildefonso 29 de Setiembre de 1832, i las siete de la mañana— Pedro Cabelló—Juan Castelló y Roca. = Excelen do notorios á V. A.; y asi será supérfluo que me detenga ahora en hacer su d6gio. Basta decir que e…</t>
  </si>
  <si>
    <t>I, Francisco Fernandez Galvez</t>
  </si>
  <si>
    <t>Francisco Fernandez Galvez I</t>
  </si>
  <si>
    <t>…ravedad so para la de Cerrera del Rio Pisuerga á D. Juan Antonio Facón; para la de lemne en medio de un auditorio atento, dando peso á sus menores palabras. Fuentes de Andalucía á D. Francisco Fernandez Galvez I para la de Jumóla Entré un gran número de poetas ó versificadores que ha producido la i D. Josef Sanz Marín: para la de Alburquerque á'D: Manuel María Izna- América del Norte, hay uno que merece ser citado j»r la graciosa sencillez ga; para la de Fernán Nuñez…</t>
  </si>
  <si>
    <t>I, Miguel</t>
  </si>
  <si>
    <t>Miguel I</t>
  </si>
  <si>
    <t>…de su expedición, re con.cl siniestro fin de sublevar la nación portuguesa contra su legítimo Rey y sultando de lodo esto muchos capitales estancados , y por consiguiente un gran Señor D. Miguel I; se reunieron en junta general, y de común acuerdo de número de bancarrotas. Se espera también que el MI de reforma encuentre en clararon que de nuevo reconocían por su legítimo Rey absoluto alSr. D. Mi la Cámara de los Lores úna tuerte r poderosa oposición d…</t>
  </si>
  <si>
    <t>Ía, Josef Gon</t>
  </si>
  <si>
    <t>Josef Gon Ía</t>
  </si>
  <si>
    <t>…as adunde se hublerrn suscrito. ior una vez; que si quisieren servir en la partida especialmente destinada por —Kef.trcton de los nuevos deitrioos médicos del doctor Brcossois por D. Josef Gon Ía policía á la persecución de malhechores en aquella provincia, se les abone zález y Ayeosa, médico de Cámara de S. M. 8sc., y D. Josef de A.ouso y Quintanipré doble del que por reglamento les corresponde cuando están de facción; y lla, médico é Individuo de va…</t>
  </si>
  <si>
    <t>Ibarrola, José Ignacio de</t>
  </si>
  <si>
    <t>José Ignacio de Ibarrola</t>
  </si>
  <si>
    <t>…ará perjuicio. —Eo el Real tribunal de Comercio de esta plaza de Madrid se siguen autos ejecudejase ir á Lisboa para buscar embarcación que nos lleve. Cuartel general de tivos por D. José Ignacio de Ibarrola con D. Agustín de Vetasco y sus acreedores Agoas Santas 5 de Noviembre de 1832.~Mathaniel Flanagan, arcabucero, sobre preferencia al pago de su crédito, en los cuales se ha mandado vender las de Clonmel en Tipperary, en Irlanda.■=zjuan Jossey, agrimensor, de…</t>
  </si>
  <si>
    <t>Ibarrola, Miguel de</t>
  </si>
  <si>
    <t>Miguel de Ibarrola</t>
  </si>
  <si>
    <t>…ministerio por algunos plimiento—Esti rubricado de lá Real mano.=Fn Aranjuez á 30 de Mayo instantes sino con el auxilio del bilí de reformo, y su caída seria tanto mas de 1832.=A D. Miguel de Ibarrola. cierta, mas irrevocable, cuanto que habia cesado de representar la voluntad de su Soberano: tales acontecimientos comprometerían seriamente esta desgracia El Rey nuestro Sefior en vista de lo expuesto por la Dirección general da revolución belga, que hasta e…</t>
  </si>
  <si>
    <t>Ibte, Victoriano de Enci</t>
  </si>
  <si>
    <t>Victoriano de Enci Ibte</t>
  </si>
  <si>
    <t>…y puntual cunipUiniento-=Está rubricado de 1* Real ó’dismimiií ét núfméro mas adelánte,si la experiencia y utilidad lo aconsejaren. , mano^sEn Palacio á 9 de Noviembre de I832c=A D. Victoriano de Enci Ibte nuevo Ministerio , lo mismo .que. los ya existente», ve entenderá para el ma y Piedra. desempeñó de sús atribuciones con ,todas las autoridades, cuerpos, oficinas y establecimientos, bien sea paira la .instrucción de lo*: expedientes, ó para que PARTE NO OFIC…</t>
  </si>
  <si>
    <t>Id, Duran Dichas</t>
  </si>
  <si>
    <t>Duran Dichas Id</t>
  </si>
  <si>
    <t>…rito-que le hace -■y- «raeros róldeos. lqscrlpt. Mbre el graa libro al jpor roo, oo.||Uadivt á 90 dlaf cadie-é d. tódavió^mas’recomeíiifible^'y éá'el discurso'preliminar en- qui d Sr. Duran Dichas Id. al 4 por 100, ,00. - jl sdf if- Sevilla-í á f id. trat^ con novedad ▼ maestría del origen y antigüedad .de nuestros' romances, y. Títuloi al portador de 5 por roo 00. HParis i¿ ilfc. 16 «. . Malaga; { » | id. &lt;fe'fos' Iib;ós’de cabállcfíáelúndé algunos hdi'i…</t>
  </si>
  <si>
    <t>Id, Jotef Marli- Dichas</t>
  </si>
  <si>
    <t>Jotef Marli- Dichas Id</t>
  </si>
  <si>
    <t>…catedral de Barcelona á D. Benito Pigém y Casalcc y D. Salvador laacrip. tabea el graa 11. bro al 1 p. 100.............. Pon; pan la dignidad de deán de fe catedral de Tarazona i D. Jotef Marli- Dichas Id. al 4 por seo.. acz; pan la canongfa praabitcral «fe Tarazona á D. Esteban García de Lina Tit. al port. «fe 5 por loo. res; pan una ración de la santa iglesia de Almenar, en la diócesi* «fe Lérida, Id. Id. de 4 por seo..... |||l M«IW *4*4 val. Ap.*daife i D.…</t>
  </si>
  <si>
    <t>IDcstle</t>
  </si>
  <si>
    <t>…ra /¡?**^*’...................... ¡■'81886 al S193S --1 auxiliar nuestro* piquete* i . , MDwde.....53536 al 5363S con al «feble objeto de proteger i la columna móvil del mando del brigadier IDcstle....................... 57936 al S803S Guadas on caso de ser precito, y de retoñar los punto* de la izquierda de nnet&gt; IDesde............ 60536 al 60635 tra linea. En estas circunstancia» al activo fuego de lo* rebelde» en joda la ex-* [Desde.................…</t>
  </si>
  <si>
    <t>Idem, M. Fernandez de</t>
  </si>
  <si>
    <t>M. Fernandez de Idem</t>
  </si>
  <si>
    <t>…zareto 4, si» Influyeron desde el siglo xi basta el xv en la extensión del comercio marítimo y en boleta «le sanidad. los progresos del arte de navegar: disertación escrita por el Sr. D. M. Fernandez de Idem. El barón Jotcf de Aufcmbcre, gentilhombre de Cámara del duque Na varíete, que ha tenido la generosidad de permitir su impresión. Ai publicar el tomo 10 ae cerrará la suscripción, y desde entonces se venderá cada uno a 30 rs. de Bailen, procedente de Calimbe…</t>
  </si>
  <si>
    <t>Igica</t>
  </si>
  <si>
    <t>…, propone que se adopte dicho proyecto. ilidad se rol riese i alterar en loa Estado» romanos, herí rer, como le de En seguida comienza la discusión del presupuesto de can Real. El barón Igica, las léalas intenciones del gobierno francés; y á pesar del corto nume Moumer quisiera que el patrimonio particular de la corona y la dotación pe S ro de soldad» qua la componga, ai da esperar que tendrd, como aquella, cuniaria del Rey no estuviesen comprendi…</t>
  </si>
  <si>
    <t>Igna</t>
  </si>
  <si>
    <t>…icas robre las máximas de la mismo tiempo que i la nuestra alcanzaba un viento flojo del norte: con to sabiduría, escrita en francés por Mr. Blaucfaard, y traducida al español por D. Igna do , los enemigos ayudados por el barco de vapor que ya tenían y de otro cio García Malo; Los tratados que contiene esta obra son dirigidos á formar el ca que en este dia se les reunió, consiguieron salir fuera de barra, primero rácter y costumbres del verdad…</t>
  </si>
  <si>
    <t>Ignacio</t>
  </si>
  <si>
    <t>…los con el extráogero, y va* verdad inútil, pero que unida á la vuestra trasmita i nuestros nieto* qué «las dticciónas de monedas imaginarlas á efectivas; a.aedición, afiadida por D. Ignacio de guarniciones de Ulúa y de Veracruz murieron primero que ceder á la infame Rey y Labert: un tomo de 6zo páginas «ó 8.°, á ao'rs. pasta.—Frioleras eruditas j Curiosas para lá públlcá'lnstrbccion, por «célebre B. Redro Montengon, autor del tiranía ministerial…</t>
  </si>
  <si>
    <t>…turalúu del gobierno, cuyo cadáver se ha encontrado cubierto da he en——rústicaExtraída»y g eniapattalaa Jlfatiaeaaien la libreiiada Hifieerntit,de Peres. puestos en castellano por D. Ignacio rida*, (id.) Montes, doctor en medicina: dos tomos en 4.0 fi-qg rs. en rústica, de vende en la La última sesión de la academia dé lm ciencia concluyó leyendo Mr. librería de Rasóla y en Salamanca en la de Sinoco. Brounai* un discurso sobre la filosofia de la…</t>
  </si>
  <si>
    <t>Ignaciopolítica</t>
  </si>
  <si>
    <t>…* y conocimiento» del coronel de ejér-diferente».ramos da; la.administración, pública, aquellas mejoras que la tan» ito, teniente coronel que ha sido del Real cuerpo de ingenieros D. Ignaciopolítica, la ilustración y los consejo* 'de hombres.' sabios,y verdaderamente amantes da tú patria indiquen como provechosas; asi como, reconociendo que Irdovás, secretario del R&amp;V con ejercicio de decreto*, y vocal en la actúala perfección solo es dada al Supremo Cri…</t>
  </si>
  <si>
    <t>Iham, Manuel de</t>
  </si>
  <si>
    <t>Manuel de Iham</t>
  </si>
  <si>
    <t>…amento . han' pro luctarioa Realistas del corregimiento sk Villafranea; ski coronel de ínfactepuesto el mejor medio, y es que se les deje en absoluta libertad,, para quetir» ' r J*D. Manuel de Iham «administrador general del Real patrimonioeneL la influencia ski Ecuatlor ni de Nuera Granada convoquen él los sisa juntas y referido Principado; dtD.Joaquin sk ScnnUfUt, primogénito Bel marques declaren á cuál de loa dos Estados.quieren, pertenecer; «eremos…</t>
  </si>
  <si>
    <t>IIAKCU</t>
  </si>
  <si>
    <t>…la gloria del patriotismo. ■ .ofició. Casi todas las personas de mayor'distincion han visitado á S. A., quien —jpbr su '.parte también ha hecho muchas visitas, y singularmente al cardenal IIAKCU. lambruschmi, antiguo nuncio en Paris, y al cardenal de Rohan.” - . El Rey de Cerdeña acaba de crear la orden civil de Saboya, de la cual ----- Paris2S JtDiciemh.r. . ¡.•fie fia declarado gafe y gnm*maéstrc; los' primen* empicados 4*1 gobierno, loa Bolsa dt a…</t>
  </si>
  <si>
    <t>Iiapeiro, Hipólito</t>
  </si>
  <si>
    <t>Hipólito Iiapeiro</t>
  </si>
  <si>
    <t>…s; Félix Authicu;‘Ds EmilioCarcenae; D. Juan Pedro Verdell; Juan estructura del edificio político: en esto vemos, la elevacion.de ideas de los .que Bautista Viler; D. Remy Ponuné; D. Hipólito Iiapeiro; Juan Morlef : sa viven en él. Conócese en lo uno cuánta es la oposición que hay entre el cuerpo lieron el 1.a de Junio.: &gt; colectivo de la sociedad española y los principios revolucionarios: se advierte Dia-31 de Mayo entraron D; Agustín Mdn y dc-Montmort, c…</t>
  </si>
  <si>
    <t>Il</t>
  </si>
  <si>
    <t>…ues de Torreorgaz y P. Vicente Alonso. dice con sabiduría, que'Jas divisiones, los partidos, las feas denominaciones, Segundo: Lo* Sres. marques de la Conquista, P. Raimundo Neto, D. Il la garrulidad con que se afectan come virtudes los vicio* mas abominables , y defonso Tuero y P. Cirios lbarguen. se revisten con el nombre del bien público , las pasiones que mas le alteran y contradicen son el fruto ¿e la ignorancia. Habitantes de Priego, r…</t>
  </si>
  <si>
    <t>Ildefon</t>
  </si>
  <si>
    <t>…el Garctt.— El teniente coronel de infantería. expedidos desde aquella fecha , que tantos beneficio» deben resultar á todo» loa Jttiin dt Fi.'/iir.=Por la clase de subalternos, el teniente Ildefon/o Careta. españoles. Recibid, Señor, de estos leales vasallos esta sencilla manifestación de sus sentimientos, y cuente V. M.con ellos para defender tus soberanos dere Señora: El capitán comandante de las compañías de voluntarios Realistas chos , Real Familia…</t>
  </si>
  <si>
    <t>Imeratorio, Constantino Isarevitch de</t>
  </si>
  <si>
    <t>Constantino Isarevitch de Imeratorio</t>
  </si>
  <si>
    <t>508</t>
  </si>
  <si>
    <t>…Ana dédmérclia murió él 3Ó de Agosto en Moicósé , á la edad de 6f VI Diario de ios. Debates , qiie spgup parece ,c&gt;tá en el secreto del labo años entre lós BáaS'os de su hiiómayor general Constantino Isarevitch de Imeratorio en donde de- algunos dias J esta parte sé desiomponen y suelven á - relia. El;2'de Setiembre se hicieron los funerales dé esta-Princesa con mucha componer los ministerios, anuncia hoy que el mariscal Soult está nombrado solemnidad en elimonasterto del tíon en…</t>
  </si>
  <si>
    <t>Infante</t>
  </si>
  <si>
    <t>…io de entregas pan 7498........ 400................................... Madrid. el recibimiento de S. A. R. la Serma. Sra. Infanta Doña Luisa Carlota» es posa de S. A. R, el Sermo. Sr. Infante D. Francisco de Paula. Habiendo cesado en las funciones de Secretario interino de Estado el señor roma f* comercio—Cotitsuion Je boy ¿ iattTft Je la tarde. irscT« mucos. CAMBIOS. marques de Casa-Irujo, se dignó $. M. habilitar á Salmón en 12 de Jimio Injcrlp*. sobre el gran libro…</t>
  </si>
  <si>
    <t>…de las nobles arles, el académico de honor D. Josef Alaría la guerra civil.” £1 ministro recuerda cual es el objeto del gobierno, y las Díaz Jiménez, bibliotecario del Serenísimo Señor Infante D. Cárlos; y en obligaciones i que se han constituido los ministros al tomar posesión de sus seguida el académico de igual clase D. Juan Bautista Arriaza, mayordomo de "empleos ; ruega á la Cámara no se inquiete por lo que algunos diputados aca- semana, pronunció de me…</t>
  </si>
  <si>
    <t>…testamento del difunto Rey el Señor D. Duarte, y decidieron que el gobier ’‘Era.con todo precisó,que te diese el.prjmer ¿rito para la salvación de los na del reino se entregase al Señor Infante D. Pedro , duque de Coimbra, co «fcréchós'soberíiios; para que la corona de mi augústo ,Padre y la monarquía quer mo se ejecutó;.sosteniendo y declarando que los tres Estados juntos en Cortes ¿^scp.liares... La Providcqcia-mehabia destinado ¡ura esta noble cmpreia,y e…</t>
  </si>
  <si>
    <t>…agata siciliana la Reiría 'Marta Isabel, que conducía á la Señora justo: todo para el pueblo, ponen este otro: todo por el pueblo; carecen de Infanta Doña María Amalia, esposa del Señor Infante D. Sebastian. S. A. tacto y de ideas de gobierno; son casi todos valientes, y á menudo muy ma desembarcó á medio dia del siguiente; y entre las salvas de' la fortaleza y de teriales en sus gustos: sin embargo, son ideólogos, que desean con ansia la re las embarcaciones ,…</t>
  </si>
  <si>
    <t>…ón de Humbolt, consejero privado de S. M. el Rey de PruAranjuez la Serma. Sra. Infanta Doña María Amalia, esposa sia, que se hallaba en París, llegó ayer á esta ciudad. del Sermo. Sr. Infante D. Sebastian, en compañía de SS. MM. ------La Gaceta de Spira anuncia que la función constitucional que debiace y AA., que habían salido á su encuentro hasta Villatobas. lebrarse el 27 de Mayo en Ncustadt, bajo el Haardt, se iba á prohibir bajo penas muy severas por la're…</t>
  </si>
  <si>
    <t>…aésta corte en la librería de Razóla, y en Barcelona cala de Szugada y las'bódas dé la Serma. Sra. Infanta Doña María Amalia con' el Sere ri y compañía, á 3 rs. en rústica. nísimo Sr. Infante D. Sebastian. ; . ----- Doctrin* dé A comprobada por la escritura y tradición, Esta obra te ha extrac En la noche del siguiente dia dióel mismo Sr. enviado un baile, cuya me tado de uo manual de teología dogmática, escrito oa 1716 por uo V. de la compañía Jesús: uu rs. to…</t>
  </si>
  <si>
    <t>…de S. Lorenzo al de S. Ildefonso, en donde permanecen fin novedad en mi im- que son los correspondientemente marcados en la 1.* tabla y á que también sq irunté Mi^lúd. ,E1 Scrmo. Sr. Infante D. Francisco de Paula, coa ni augusta refieren las 2.* f 3.» posé .y Famil ia, continúan asimismo sin novedad en esta corte.E primera puesta Suplemento de masita. Real orden expedida por el miniitcrio de Hacienda. 0 abano dé pri mera entrada a| Habiendo dado Oteóte al Rey nuestro…</t>
  </si>
  <si>
    <t>…SS.. AA. R&amp;. los Sermos. Sres. Infantes, te hallan en el Real si tio de S. Ildefonso sio novedad en tu importante salud, como igualmente en ¡PARTE NO OFICIAL. ésta corte el Sermo. Sr. Infante D. Francisco de Paula, su augusta Esposa NOTICIAS EXTRÁNGERAS. . y Familia. ......................... ... Continúa ti nrit.uloáe la Gaceta anterior. BftXSIt. ■■ Rio-Janeiro 16 de Atril. Att. II. Quedan vigentes los artículos 3, i, 6 y 7 de la Real orden cir cular de &gt;4 de Junio de…</t>
  </si>
  <si>
    <t>…en el cual cesará su uto respecto de la tropa destinada í los ejércitos portante salud. de operaciones, y consiguientemente su provisión por la administración ge neral. El Sermo. Sr. Infante D. Francisco de Paula, su augusta Esposa y Fami 2. a En los mismos cuerpos del arma de infantería bajo el pie de guerra, lia llegaron felizmente á Sevilla en la mañana del 17, siendo recibidos con la durarían de las casacas será la mitad menos del respectivo tiempo señalado los ob…</t>
  </si>
  <si>
    <t>…se tuvo cuidado de presentarlo acompañado de modelación y de aparien importante salud. cias de libertad. Este es el constitucionalismo liberal, pues el absolutismo no es El Scrmo. Sr. Infante D. Francisco dbPaula y su augusta Esposa lle pías que la sujeción del derecho á una voluntad humana; y poco importa que garon en la madrugada del 22 al Real Sitio de S. Ildefonso de vuelta de su esta voluntad sea la de uno solo ó la de tm cuerpo representativo, ó de otra…</t>
  </si>
  <si>
    <t>Inflóte</t>
  </si>
  <si>
    <t>…Por providencia del asrsor geaeral de » Rcal cass y psirlisson» se d» por.cl térmlao pereotorlo de is dlas ú Jaso Días, hijo y heredero de Miguel. Díaz, criada1 que fue del Sermo. Sr. Inflóte D. Aatoalo, cuyo paradero sb ígnor», á fln de qne ,.. 2,242......... 30000 pe* fs............ Cádiz. acuda ante dicho ir. juca ú usar da auderecbo acerca ds U bertacia del citad* so ''10,551.................. 20000............ .. Idem. Padre. " EN LA IMPRENTA REAL.</t>
  </si>
  <si>
    <t>Infracción, Je la Guerra.la</t>
  </si>
  <si>
    <t>Je la Guerra.la Infracción</t>
  </si>
  <si>
    <t>…lto ¡adonde estamos! ¡qué somos! ¡qué seremos mañana! (id.) ba de negociar la paz; y concluye pidiendo a! mariscal se explique respecto i Carta que el general Gerard ha escrito al ministro Je la Guerra.la Infracción ya enunciada, pues teniendo al fuerte Montebello por depen dencia de la plaza, no podrá menos de contestar al fuego que se haga desde «Cuartel general de Berchem, bajo de Amberes, á las seis de 1* coche aquel punto y desde las murallas de la ciudad. del 7 de…</t>
  </si>
  <si>
    <t>Ingles</t>
  </si>
  <si>
    <t>…que haya guerra con Ho Constantinopla 12 de Octubre. landa. (C.) Todo ia prepara para la nueva campaña , pues en estos 15 dias últimos no Nuestro Rey ha escrito de propio puño al doctor Ingles, dándole gra ha cesado el gran visir de pasar revistas, inspeccionar los parques y almacenes cias porque le ha regalado el retrato del almirante Ruyter. de; municiones y víveres, y trabajar con los gefes de varios ramos para ase ____ El sábado pasado se refor…</t>
  </si>
  <si>
    <t>Interino</t>
  </si>
  <si>
    <t>…ma rito que han contraido los individuos de la junta directiva :del caminó de Búr- re se'verlfléairá el dia ai de Jallo prdzlmo. ——Eli virtud'de providencia dél Bienio. Sr. decáoo gobernador Interino del.éonsejó gos ¿ Bercedo, i cuya actividad ¿ acto é,inteligeticiá Wfdebe la pronta conclu de Caétilla ¡se cita por término de IJ dlss á todas' las persoe:. ;ue se crean con de sión de ¡esta.:'obra tan útil! sus. amados,vasallos, yconellin deque sirva de rech…</t>
  </si>
  <si>
    <t>Inurrigarro, Timoteo</t>
  </si>
  <si>
    <t>Timoteo Inurrigarro</t>
  </si>
  <si>
    <t>…2 n. arroba: vino., de 13 4 14 id-............................................. dividuos salieron en 26 de ídem. Málaga. Trigo, de 40 ¿ 14 r*- futstgt: cebada, de 17.4 20 ¡d. ,- . D. Timoteo Inurrigarro, D. Luis Ceferino-Bclcanidc' y Juan Guillermo Mancha__ Manzanortt. Trigo, de 36 á 44 1*. fanega, según su calidad: Sarredet, estos individuos salieron^ eb 37 de iden». cebada, de 10 á 14 id;: aceite, de 30 á 36 rs. arroba: vino nuevo, de $ á 8 Estado que'demu…</t>
  </si>
  <si>
    <t>Ion, Niel</t>
  </si>
  <si>
    <t>Niel Ion</t>
  </si>
  <si>
    <t>…olandetas, solo cuenUfy.103^ enfermos, 4 muertos y Mr. Etchasseriaux presenta una proposición sobre la primera enseñanza, y 10 heridos. El Mensagero de Gante miente tautp, que; el general Niel Ion se aunque el ministro de Hacienda anuncia que dentro de poco remitirá el go ha visto precisado á mandar que por vía dc'aViaqajnEMmÓ se lea á los redac bierno á la Cámara un proyecto de ley acerca de este particular, se decide que tores e! articulo del código…</t>
  </si>
  <si>
    <t>Ipsilanti</t>
  </si>
  <si>
    <t>…te del • precio en que Asimismo anunciaba que habia muerto ea Nauplia la. noche del 16 de se: venda,el cargamento. La'junta administrativa de Argel fallara sin apelación Agosto el príncipe Ipsilanti, individuó''®; la comisión administrativa de la emtodo lo relativo:* la presentación de los buques que se .ocupen en la ex-r Grecia. ..... ....,, , ^ portación de granos. La anarquía continuaba reinando entré tos griegos; y los diversos partidos 'Arancel dt J…</t>
  </si>
  <si>
    <t>Iriarte, Miguel</t>
  </si>
  <si>
    <t>Miguel Iriarte</t>
  </si>
  <si>
    <t>…9 de Octubre de 1832, = A D. Josef de Cafranga. sa salud de su augusto Esposo , una diputación del gremio y claustro de la Real universidad de Alcalá de Henares, compuesta del Dr. D. Miguel Iriarte, dig Para que el decreto de amnistía, expedido por la Reina nuestra Señora nidad de maestrescuela de Ja santa iglesia magistral y rector de la universidad; en 1S de este mes, tenga el debido cumplimiento, y á fin de evitar las dudas del Dr. D. Francisco Anton…</t>
  </si>
  <si>
    <t>Irigoyen, Juan Miguel de</t>
  </si>
  <si>
    <t>Juan Miguel de Irigoyen</t>
  </si>
  <si>
    <t>…oles procedentes del bergantín A7’. S. del Carmen, de porte de pero como no tardó mucho en conducirlos el hambre 4 los mismos garages, 334 toneladas, capitán Pedro Ripoll, armador D. Juan Miguel de Irigoyen, se les ha dado algunos castigos, y después se les ha echado fuera de allí. Res de Cádiz. Dicho buque se habla ido á pique dos dias antes, y los que estaban pecto de los niños que no han podido dar señas de sus casas ni familia, s# á bordo, después de ponerse…</t>
  </si>
  <si>
    <t>Isa, María</t>
  </si>
  <si>
    <t>María Isa</t>
  </si>
  <si>
    <t>…asegurase lar felicidad de sus vasallos, pas. En cuanto á la situación interior de los principados se advierte que en el sino los derechos legítimos al Trono de la berma. Princesa Doña María Isa dia se habla ó critica mucho menos que en el tiempo de la dominación de loe. bel Luisa, suhfjl’primogémta. - . . . . turcos; lo que debe sin duda atribuirse í la severa vigilancia de las autoridades, Este cuerpo colegiado, cumpliendo sus funciones augustas em…</t>
  </si>
  <si>
    <t>Isabel</t>
  </si>
  <si>
    <t>…ebin oran* en el El¡cadas fuerzas conquistó los reinos de Córdoba, de Murcia r de Sevilla, e templo para dispensar sus misericordia. izo tributario al de Granada. El matrimonio de Doña Isabel con D. Fer Bien pronto se víó el fruto que comiguen lo* que pisten y oran con fe. nando el Católico incorporó perpetuamente los reinos de Aragón y Castilla, «Pedid, y re a* dará; orad, y seréis oído*.* Asi fu*; porque la muerte, qu* arruinó para siempre en Es…</t>
  </si>
  <si>
    <t>Isabel, María</t>
  </si>
  <si>
    <t>María Isabel</t>
  </si>
  <si>
    <t>…e sacaron co un modo indeleble el dia del primer aniversario det fausto nacimiento de la pias de dicho escrito para los directores de la compañía de la India. Scrma. Sra. Princesa Doña María Isabel luisa» hija primogénita de nuestros Poco después de su llegada á Inglaterra en 1797, imprimió el doctor Bell católicos Monarcas el Sr. D. Fernando vil y Doña María Cristina de la referida memoria; pero no llamó la atención de\ público; y solo en dos es Borbon…</t>
  </si>
  <si>
    <t>Ismet-Bey</t>
  </si>
  <si>
    <t>…as favorables á ellos. Luego que el gobierno recibió la noticia de la próxima llegada a: Mr. fTAttA.’ Stratflford-Canning con el carácter de embajador de Inglaterra , dió orden al coronel Ismet-Bey para que saliese á recibirle. Se dice verificará su entrada en Aidde na 31 de Enero. ■una fragata acompañada de un buque de vapor. (Monitor otomano.') Las noticias de lo ocurrido en Forli ,’y que en él primer momento bo se presentaron bajo su verdadero aspect…</t>
  </si>
  <si>
    <t>Israel, Dios de</t>
  </si>
  <si>
    <t>Dios de Israel</t>
  </si>
  <si>
    <t>…a* al Todopoderoso por tan señalados favores, el cual concluyóReal orden comunicada for el Ésccmo. Sr. Secretario de Estado y del Dts- con las siguiente* palabras: «Bendito sea el Señor Dios de Israel que se dignó path* umoersal i» Im Guerra aI territorio dt la rnSfeccnm gtnerai de vo visitar al pueblo español, y librar á su adorado Fuñando como al Santo Rey luntarios Realistas dtl remo. Ezequías dé lo* horrores del sepulcro donde iba á caer.” Tan pronto c…</t>
  </si>
  <si>
    <t>Istrias, Agustin Capo de</t>
  </si>
  <si>
    <t>Agustin Capo de Istrias</t>
  </si>
  <si>
    <t>…a 7 de Noviembre escriben de Ambercs lo que á continuación Viena. insertamos: Se sabia tiempo hace que el coronel Buzen habia prometido que El 18 del pasado llegó á Petersburgo el conde Agustin Capo de Istrias. en cuanto las circunstancias lo exigiesen avisaría á los habitantes que habia lle El Diario de Francfort dice hoy lo siguiente: gado el tiempo' de tomar precauciones. Hoy se ha fijado el siguiente bando: ”Hace, uqasdii» que. ciertos.periódico» de París,decía…</t>
  </si>
  <si>
    <t>Itúrbide</t>
  </si>
  <si>
    <t>…te no solo su ligereza, sino su depravada malicia; -él fue el y denuedo, ae han distinguido ios leales voluntario* Realista», cuya firme ad primero que proclamó república (dice el Sr. Itúrbide en su manifiesto), él fu* hesión á S. M. Fid*K,inu merece los elogios que les prodigan sus compatrio el primero en excitarme á que me proclamase emperador, diciéndome que si ta* ámícsot'dé irer coronado tú heroísmo con un pronto y glorioso triunfo. no lo haci…</t>
  </si>
  <si>
    <t>Iturzaeta, Josef Francisco de</t>
  </si>
  <si>
    <t>Josef Francisco de Iturzaeta</t>
  </si>
  <si>
    <t>…ruz y en la de Martínez, y én la de la viuda de Miyar. espirituales con su amigo y confesor el R. P. Fr. Lino de Cantalapiedra. Su — - Colección de maestree da letra battario, por D. Josef Francisco de Iturzaeta. La muerte fue tranquila y ejemplar, como la del justó. Conociendo que se acercaba referida colección, reformada y aumentada, está dividida en auxiliada y ampliada, su fio, se despidió de su inconsolable esposa, recomendándola a la piedad de resultando do* co…</t>
  </si>
  <si>
    <t>ÍV</t>
  </si>
  <si>
    <t>…rodia- ,to antes se termi|je estq-ei^eela de bióla. í. cutir en ella con toda cáentpidotiiisd cT-étf/'de reforma.' ' .'Sucesivamente se léetvy apruebaó varias éUimitaa del 4iS. El conde ÍV¡eklov&gt;: 'Decido tote-Yoda* cotfi!que he deseado dé coraron [ lord AVn^ent El mtd Gjrey k pnmtpA m]5&gt;ober»o&lt;&gt;. enTe»tado de no contribuir á que se nulogrc el &gt;rtf de reforma ,-q»e todavía considero peligro poder elegir ministros. El consejo que el noble lord h…</t>
  </si>
  <si>
    <t>Iwtmwa, Gthonfo'rmaodoeo</t>
  </si>
  <si>
    <t>Gthonfo'rmaodoeo Iwtmwa</t>
  </si>
  <si>
    <t>…roducto det empréstito á que »*- refiere el articulo q**é sútceroe. amerieanm, extractando'.!!» ñotidias de on perródicó'inglus muspurMOMllb Wlle ' 14. S.'- M; bívata auxiliará at príncipe Gthonfo'rmaodoeo Iwtmwa poé su'saná’críiicu y peófundat-invesligackiiKt -',-J 5“ —r dívíftion que no exceda de 3500 hombres, * * JetiorJviiot &lt;ie El primero de ellos es Benjamín I rancklin , tan aventajado en la fiiouofij S. M^nrieca; y eí equipo»armamento y pago de esta diviiiooj c…</t>
  </si>
  <si>
    <t>Izquierdo, Atanasio</t>
  </si>
  <si>
    <t>Atanasio Izquierdo</t>
  </si>
  <si>
    <t>…aducido de Italiano en espadol por el abate D.JosefFraoclaco da pasté.' romo en de hallará en la á de Hurtado un librería eo 10 r|. t.° En aritmética, álgebra y geometría. Premio: Sr. D. Atanasio Izquierdo. Illa: varia* años profesor cirugía que Segura, 'recorridó de D. Josef durante 4 hi —II En trigonometría y geometría analítica. Primero: Los Sres. D. Josef provincias practicando i» operación de la catarata, ha regresado A Madrid, adonde Ballesteros Marafion…</t>
  </si>
  <si>
    <t>J, O.</t>
  </si>
  <si>
    <t>O. J</t>
  </si>
  <si>
    <t>…encargar á V. E el mando superior de este ejérCi ' p rt ¡calares no pudo realizarse el eujW'-.vimietUo del nvinistea-o , que provincia, nombrando como segundo de V. E- al íeniente general O. J/ i í*3 tí*v " ■“ v F. .» acordar en ?.ea! decreto autógrafo de 3 de Noviembre Canterac, y dando á V. E. amplia facultad para cometer á este general e. d. i J83^; » •’ r'vjrs. de i**- facultades que se disító concederme en el de ó empeño de las diversas atenci…</t>
  </si>
  <si>
    <t>Ja</t>
  </si>
  <si>
    <t>…lart pasó porque, dice ha ido á reprimir faórdena, y op á protegerlos.,Pero en lo revista á ate regimiento y á la tropas que componen la brigada del general restaña del territorio reina Ja mas complete-anarquía, de modo que-la aitfóri- Duzen, adviniéndose en toda la mayor disciplina, y un grande espíritu mi-; füd_*ppuede hacerse obcdaccr*(G&lt;wrri* 4* Amgthtrgoíi litar. Se han dado las comyetcnta órdenes para licenciar la guardia racional, ___ 'n…</t>
  </si>
  <si>
    <t>Jacinto, Roque</t>
  </si>
  <si>
    <t>Roque Jacinto</t>
  </si>
  <si>
    <t>…rentes vales Reala, reclamados por D. Fermín Gaztela y Sudara, como hijo 'año anterior, sitiada con porfía por los moros, se halló destacado en la defen- primogénito 7 heredero de D. Roque Jacinto, vecino que fue de la ciudad de Pam plona , é fio de que por si ó por medio de spéderado acudió por ante dicho Sr. a de M del castillo de la lofira del Nacimiento el dia en que volaron tu fortificación ducir el derecho que les Mista; con apercibimiento de que…</t>
  </si>
  <si>
    <t>Jacke</t>
  </si>
  <si>
    <t>…gunda Gaceta Je'leipsick. ha‘sido nombrado' consejero de la cancillería navio ingles Southampton habia caido un rayo, por cuya causa se creía que d*l Estado imperial austríaco él- profesor Jacke, editor deíperiódico.político tendria precisión de volver á Portsmouth para reparar sus averías. (M. de C.) ue tale todasla* semanas, asignándole la mitad del' süetdq que disfrutaba el .. ■ Del Belga copiamos lo que sigue: 3 ifubto consejen» áulico de Gentz.…</t>
  </si>
  <si>
    <t>Jackson</t>
  </si>
  <si>
    <t>…eses, tan profunda En Dublin se recib.ió el día 15 de Noviembre último la noticiare la re mente conmovidos por su propia dignidad; voz cuyo eco se repite en Europa.” elección. del general Jackson para la presidencia de los Estados-Unidos, qúle ____ El príncipe de Orange ha pasado 24 horas en Haya. Luego qué llegó parece obtuvo una mayoría muy grande, En Nueva-Yorck hubo solamente 308 se reunió mucha gente delante de su palacio para tener la complacenc…</t>
  </si>
  <si>
    <t>Jacquinot</t>
  </si>
  <si>
    <t>…tecido con nue del 2.® de cazadores y de otros cuatro del 9 también de cazadores. El teniente vo vínculo la íntima unión de ambos pueblos. Se os presentará el acta de esta general barón Jacquinot mandará la caballería gruesa , y tendrá á sus órdenes solemne unión. seis regimientos de coraceros, y fijará su cuartel general en Luneville. A este "He dado orden asimismo para que mis Ministros os comuniquen el con cuerpo de ejército estarán agregadas 10 ba…</t>
  </si>
  <si>
    <t>Jaime</t>
  </si>
  <si>
    <t>…alde mayor de Tur» 4 D. Jotef Pascual Vereber: para la de Pe- su pu. Palacio epscopat de Lugo 4 28 da Octubre -da llllufr. Hifítíto dreguer 4 D. Mariano Monte*: pera la de Chote 4 D. Jaime de la Portilla.' obupo .de Lugo. para la .de Alcor* 4 D. Cirio* Martinez Vúicdo: para la da Oeil y Cana lla 4,D. Tomo.Velda.y Soler:.para la da Bicorp y Qucsa i D, Juan Anto aviao. nio Cércatela i y par* la.de. Jirca 4 D, Josef Fclici. El Emperador de todas l…</t>
  </si>
  <si>
    <t>James</t>
  </si>
  <si>
    <t>…Rey de luto, que.durará 11 dias, con Haya 29 Je Diciembre. motivo de la muerte de S. A. 1. y R. el archiduque Rodolfo, hermano de . La balandra de la marina inglesa The Viper, su capitán James, que se ha S. M. el Emperador de Austria. (Monitor■) llaba en Ostcnde algunas semanas hacia, ha salido ya de este puerto. Se con * consecuencia de una conferencia que han tenido los embajadores-en jetura que su salida na sido efecto de haber tenido certeza de…</t>
  </si>
  <si>
    <t>Jamin</t>
  </si>
  <si>
    <t>…r los empeños contraídos te por el general Henrlon, se establecerá sobre el Meuse para reemplazar á la con Bélgica. El Rey de la Gran Bretaña ha adherido á mi opinión, y unida del general Jamin. Esta división se halla compuesta de dos brigadas: la 1.* de la bandera de ambas naciones, ondea á la embocadura del Escalda. Nuestro dos batallones del 15 ligero y de tres del 37 de línea: la 2.a de dos batallones ejército, cuya disciplina y buena disposició…</t>
  </si>
  <si>
    <t>Janer, Félix</t>
  </si>
  <si>
    <t>Félix Janer</t>
  </si>
  <si>
    <t>…ra. en que se exponen las reglas de su conducta moral y política en el ejercicio ae su En toda la monarquía se disfruta de completa tranquilidad. (G. dt Ustoa.~) profesión; por el doctor D. Félix Janer, catedrático de clínica interna en el,Real colegio de medicina y cirugía de Barcelona, socio de varias academias. Esta obra ESPAÍfA. manifiesta las varias cualidades que han de poseer lós facultativos, el modo de des empeñar bien sus obllgacionea y )a conduct…</t>
  </si>
  <si>
    <t>Jarice</t>
  </si>
  <si>
    <t>…abtltdad de laa consecuencias que po ayudante de campo del Príncipe Real, antiguo discípulo de.la escuela politéc drán seguirse «le la ocupación de Ancona. nica, y colaborador del profesor Jarice, redactor del periódico absolutista, cú- »E1 infrascrito tiene ti honor dcc.ccFi rmsdoecEl cardenal Bernetti.” ya divisa es Alio queremos revolucione/, ciño lo contrario que ectac decean,se rá enviado de embajador á la corte de Badén. Este súgeto es un hombre…</t>
  </si>
  <si>
    <t>Jaricot, Antonio y Javier</t>
  </si>
  <si>
    <t>Antonio y Javier Jaricot</t>
  </si>
  <si>
    <t>…po; D. Faustino Goya; D. Genaro de Echeverría y Fuertes: Don pado las ilusiones de esta constitución inglesa tan alabada por Montcsquieu, asi Tomas Pilling; D. Grrlos Deplace, con D. Antonio y Javier Jaricot; Don como la convención había disipado las ilusiones del contrato social. Lo único Juan Homer, gentilhombre: D. Luis Isidoro Guillet; D. Josef Luis Casaque queda es una idea vaga de un gobierno republicano y despótico, que par seca; Cárlos de Muller; Francisc…</t>
  </si>
  <si>
    <t>Jaubcrt</t>
  </si>
  <si>
    <t>…. Ji la izquierda. Silcnaip.,. Presidente: Voy á poner á votación 1a petición de Mr. L’Herbelte.(RuÁá*.) Mr. ¿amarfuella. Cántara de lo* l’arcs no* ha acusado, bien podearos de El conde Jaubcrt: Pido la cuestión previa, sobre todo. (Ruidoi) fendernos. Mr. de Corcelles: Poco diestro ha estado el golpe! Mr. Bartke, rnmjtro de Juiticia. Sc deba respetar la otr* Cám»a. (Mur Mr. Cabet: Imprudente amigo! , ....... mulles d^Lajfquiirde.) Mr. Lemertler: Pid…</t>
  </si>
  <si>
    <t>…toy en la cuestión. Aqui hemos venido á tratar del Mr. Beausejour: Lo que se pide es justo y racional. alivió de los contribuyen!»; y no sé conseguirá el objeto sin hacer ahor— El conde Jaubcrt recuerda que Mr. de Schonen dijo que lns documentos roa. estaban á disposición dé lo* diputados , &lt;júé podrían examinarlos en las comi En ¡a segunda sección de la izquierda: A la votación! A la votación!' siones. (Murmullos.) Mr. Saglio:.....Solo se nos han p…</t>
  </si>
  <si>
    <t>Javier, Francisco</t>
  </si>
  <si>
    <t>Francisco Javier</t>
  </si>
  <si>
    <t>…uego la piedra con una solución de goma las Lomas, D, Domingo Villanueva y Larraondo, D. Domingo Perier, D. Francisco Gorriola, D. Fernando Senra, D. Francisco Blas de las Llamas, D. Francisco Javier arábiga para llenar sus poros é impedir que tomasen la tinta. Por el nuevo mé Foodevila, D. Francisco Merlo, D. Francisco Terradellas, D. Josef Espinosa y Tello, todo se usa'del hidroclorato de cal, obtenido por la completa saturación del D. Juan Dávila, D. J…</t>
  </si>
  <si>
    <t>…bricado de la Real mano de la Reina nuestra Se incomodado con la fatiga , y aunque en lo restante de eiia no se ha quitado del ñora. = En S. Ildefonso á 13 de Octubre de 1832. = A D. Francisco Javier todo , ha sido tan poca , que no le ha impedido á S. M. dormir continuamente. de Ulloa. Dios guarde á V. E. muchos años. S. Ildefonso 13 de Octubre de 1832, á Jas siete de la mañana. = Pedro Castelló. = Sebastian Aso Travieso. = Excmo. En atención al mérito y…</t>
  </si>
  <si>
    <t>Javier.de, Francisco</t>
  </si>
  <si>
    <t>Francisco Javier.de</t>
  </si>
  <si>
    <t>…y de la Guerra, mientras se presenta D. Josef de la la venturosa España llegue al colmo de su felicidad y de su gloria. Cas»'con Cruz, nombrado en ella por «lecreto de este dia,á D. Francisco Javier.de sistoriales de Vivero 23 de Noviembre de ]832.=Señora—A L. R. P. de XJUoa«' secretario de Estado y del Despacho de Mariné! Tcndreislo entendido, V. M— Nicolás de Bartolomé Alearen y Pardo , presidente— Miguel de y dispondréis asa cumplimiento—Está rubricado d…</t>
  </si>
  <si>
    <t>Jcsef'</t>
  </si>
  <si>
    <t>…relacione», para la de'Salamanca á D. Victoriano Jiménez Aliso; para el corregimiento mas activas con Inglaterra. de Logroño á D. Vicente Calvo, y para el de Puebla de banabria í D. Jcsef'. De Francia han. venido 1312 buques ingleses con 97,057 toneladas, 9450 Vázquez. hombres de tripulación; y 975 buques franceses y de otras naciones con 73,159 toneladas, )r 7747 ^ombres de tripulación. Asimismo ha tenido i bien nombrar para la dignidad de tes…</t>
  </si>
  <si>
    <t>Je</t>
  </si>
  <si>
    <t>…trado justo. , paña. Solo por la religión, acreditada lealtad al Soberano y constante anhelo per nejorar la suerte de las pobre* viudas de los militares será eterua su me Restañen general Je ¡as causas y pleito* que te kan despachado en todo el moria , y su pérdida sensible. etáo.dr. 1831, con expresión dt lo que ka quedado pendiente en el pretente. Causas vistas en plenario 81, id. en sumario 1,081, id. en sala plena 5S, REAL LOTERIA PRIMITIVA.…</t>
  </si>
  <si>
    <t>…on tos se completaría su contabilidad, unida y despejadamente centralizada, por tabilidad que cita la preinserta instrucción, la tarifa de canlidada y precios medio:de un registro general Je marital en el cual se anotasen en primer lu db las prendas principala de-vestuario, cuya circulación prescribe el art. 46 gar los resúmenes de los ajusta de compañías, y en segundo el balance de las de la misma instrucción, y que, mientras no hubiere lugar á…</t>
  </si>
  <si>
    <t>…lemnes decisiones, y i la voluntad cal Gerard, comandante en gefe Jet ejército francés, al general Chañé, general de todo un pueblo! Nadie, Señora; créalo V. M. Si acaso existe al comandante Je la cindadela de Amberes. guno que asi piense será por timidez , pero no por maldad de corazón. Los «Señor general: españoles adoran á su Monarca, su voluntad es una ley invariable , y no habrá «Hallándome ya delante de la ciudadela de Amberes, á la cabeza del…</t>
  </si>
  <si>
    <t>JeBlitterdorff</t>
  </si>
  <si>
    <t>…tralenheim, consejero íntimo de gabinete. Por Wurtemberg, el barón Je Trott, consejero de Estado.Exento Sr.=Pedro Castclló.=Manoel Damian Pcrez-=5ebastian Aso Tniie* Por Badén, el barón JeBlitterdorff, consejero íntimo.so—Exento. Sr.' primer Secretario de Estado y del Despacho. Por Hesae-Electonl, Mr. De Riessconsejero intimo. • - Exento. Sr.=El Rhy nuestro Señor sigue sin novedad alguna particular. Por Hesee-Gran—Ducal, el barón Je Graben, consejero íntim…</t>
  </si>
  <si>
    <t>Jesucristo</t>
  </si>
  <si>
    <t>273</t>
  </si>
  <si>
    <t>…de 16á22 rs. fanega del país:cebada,47id.: eh esa enfermedad mortal que amedrenta 4 los mas esforzados, aun antes de aceite, á rs. arroba. contraerse? Temamos lo que dice nuestro Señor Jesucristo: ser tratados el dia Barbastro. Trigo, de 17 á 22 rs. fanega: cebada, á S rs. id.: aceite, ¿ del Juicio con mas rigor que los ninivitas si no imitamos su ejemplo. Verdad fiO rs. arroba: vino, á 7 rs. id. es que ya no tenemos profetas como antes que nos anunci…</t>
  </si>
  <si>
    <t>…bvinedrv. amado* hi|o* mica, esta imfau, esu rcpreacntacioo del ciclo, baciénuñoa - la Acima nuestra Sefior* u ba servido nombrar 4 coeeilia da la Cimera un solo cuerpo en nuestro Señor Jesucristo; recibamoa, amemos', rnmstrtiiaa para la alcalde mayor de Tur» 4 D. Jotef Pascual Vereber: para la de Pe- su pu. Palacio epscopat de Lugo 4 28 da Octubre -da llllufr. Hifítíto dreguer 4 D. Mariano Monte*: pera la de Chote 4 D. Jaime de la Portilla.' obupo .de…</t>
  </si>
  <si>
    <t>Jfiazzarini</t>
  </si>
  <si>
    <t>…ciudad, y desarmaron á las guardias pontificias. También sor cia reasume muy bien la marcha «fe los plenipotenciario* holandesa qu* a ha prendieron con,un batallón la guardia del coronel Jfiazzarini, comandante del llan en Lóndres. rueM4;y:.dC;la plaza, i hicieron que un sargento de.la guardia pontificia fuese Conferencia. ¡ Quiere vuestro Rey la paz ?. conidios fi;la casa del dicho coronel; y por-médio de su voz, que era ya co Plenipotenciarios holandes…</t>
  </si>
  <si>
    <t>Jforth</t>
  </si>
  <si>
    <t>…ret rato del Moto* Se hallaré enla librería dé Kaoz,i itrá en rústica. 1 zaretos de ia frontera de lrun, y dias en que kan salido de ellos. ■ ■*■'— Wetoriada la admiaiefraeiom del lord Jforth, primer ministra que fiie.de Ingla).fecra, y guerra de ise colonice hasta la pazde.1783, un toma en (,° siesta obra es crita ea ingiei y traducida del fraaces al castellano con nota* del traductor D. p, g&gt;. Giuseppe Ciribello, Josef Moliríterno, Biagío Jundis…</t>
  </si>
  <si>
    <t>Ji</t>
  </si>
  <si>
    <t>…de en 12 de Mayo, y salió en 16 del mismo, ~ lualepróximo, al protectde del «staMeclmientb de Veterinaria, ea dbode podran D. Adsm .Weiroani; Francisco Napoleón Priante, de Saprí;D. Ji«n Beu- lafiiraaarss fo las demas Mrcuaaunclas -y requisitas para la ebteaciómfo dichas ■■ * ..'i - ,, tísta Cailleux con Márcps y Juan Trapadou, fo Fatvy; Mariano Benaventt, (piases. , .1 —r-Se halla -vacante el' partido de clraiaoo-fetinafo Ja villa de Alia…</t>
  </si>
  <si>
    <t>Jiménez, Blas Manuel</t>
  </si>
  <si>
    <t>Blas Manuel Jiménez</t>
  </si>
  <si>
    <t>…e. La Ruma nuestra Señora, á consulta de la Cámara, te ha servido nom El mariscal comandante del ejército del norte.=CWr Gerard. brar para la tesorería de la catedral de Solsona á D. Blas Manuel Jiménez: En la intimación hecha al general Chañé dice el mariscal Gcrard que co misionado por el gobierno francés para erigir la ejecución del tratado de 15 parad arccdianato de Tarazón* á D. Carlos Cavallc: para silenciero de la Real capilla de S. Isidro de Madrid á…</t>
  </si>
  <si>
    <t>Jiménez, Cristóbal</t>
  </si>
  <si>
    <t>Cristóbal Jiménez</t>
  </si>
  <si>
    <t>…: aceite, 4 34 is. arroba, •&gt; delegaciones principales de Córdoba y de Jaén remita que en la noche del 12 Torrejimeno. Trigo, 4 44 rs- fanega: aceité,4 36 n. arroba. del corriente D. Cristóbal Jiménez, teniente comisionado para la persecución . Leo*__ Bañeta. Trigo, de 30 á 36 r». fanega: Cebada,418 id.: aceite, de ladrones, y D. Ramón Toral , vecino de Jaén, que le acompañaba , tu 4 60 rs. arroba: vino 4 32 rs. el cántaro. . . . vieron un choque con tres…</t>
  </si>
  <si>
    <t>Jlarrowby</t>
  </si>
  <si>
    <t>…... 1 Asistencia*............. .. 69£3S del lord'Grey, S. M. B. ae ha «ervido admitirla, encargando al Nombres y destinas dados par tur paire* i la* qut han salido en disposición. lord Jlarrowby la formación.del nuevo gabinete. Josef Toro, Jonquin Fernandez, Coarto Bernabé j Joscf Rodríguez, i estudios; Josef González, al comercio-, Ignacio Vclazquez, al pilotage; Joi&lt;f Pcna,á escultor; Juan Barrcdo, peinero; Angel Bugato, Juan Taboada, Acercándote e…</t>
  </si>
  <si>
    <t>JlmenoAngel, Juaede</t>
  </si>
  <si>
    <t>Juaede JlmenoAngel</t>
  </si>
  <si>
    <t>…muger y cinco hijos; Juan Josef Castados, Dada Agustina y Boba María Manuela de Jimene y Urrrchu, y f salieron el dia 4 del corriente. «o,mgrjdos,su representacióny á D FernandoS D. Juaede JlmenoAngel ydeUrrechu,Lalapl, yDIDiiosJuanlo» Bautistatres y herederosde Aldeco.i,del acvis Dia 2 de Jumo entraron Francisco Paíllac; D. Fernando España/correo cionista D. Josef de Jlmeno y Garay ; accionistas é Interesados respectivamente en de gabinete; el Sr. Qucírás…</t>
  </si>
  <si>
    <t>Jlmeues, Josef Marja.Diar</t>
  </si>
  <si>
    <t>Josef Marja.Diar Jlmeues</t>
  </si>
  <si>
    <t>…ría.que establecer por cuarteles según lo los Cánticos par* todos lot'dlas del aból escrito en francés por rl R. P. AvrIBoa, ra- . Ugloso mínimo; patato en castellano'por el P. M. D. Josef Marja.Diar Jlmeues. nf. dispuesto por el, Riur nuestro befior.. consultor general de .qlérig&lt;&gt;s reglares mlnistrao de los enfermos, doctor en sagrado teología, misionero apostólica, predicador 'dé'S.’M., confésór dé familia con desti Labradores agraciados con tl 'eoeorro de SOd…</t>
  </si>
  <si>
    <t>Jo</t>
  </si>
  <si>
    <t>…ia 'Manuela Ajeniar cita á los qiit’téngá'o deíéchó d U'sutinstedne de IVfiancv'qué'bfórgd eo Mario da y Sojo. de SantiagorCarmen Carrrro, vecina de la parroqúiade S. Bensimó IÍ0J D. Jo*nlt*édá;pan' la qu* hípotecdon* causita*n estacor te ..valle de;Emimjadoreá núm. maman* rji é l* seguridad.del arrendamiento,deuoa caia aimade Verin,dióctsisdeTuy;PoñaMairíádel Carmen Gramberos .delFerrol; ceo de aceite que tenia por su, cuenta 1* dirección,g…</t>
  </si>
  <si>
    <t>Jo-, Mariano</t>
  </si>
  <si>
    <t>Mariano Jo-</t>
  </si>
  <si>
    <t>…estra literatura, dió 4 lux en París «¡no mandaré venir i buscarla á la imprenta; , lo advertirá al tiempo de'suscri el afio de 1818 au Tratado de prosódia de la lengua castellana D. Mariano Jo- birás;, ó después con la debida anticipación. Lasquéis, tienen gratis no la reci acf Sicilia; obra sumamente aprcciable por su buena doctrina, y que á la te birán por lo* repartidores á no ser que ae convengan particularmente con estos són te está reimprimien…</t>
  </si>
  <si>
    <t>Joa</t>
  </si>
  <si>
    <t>…Juan Sorroodegui, redor dé la iglesia de Mr. Fichmrriaux explica la proposición que ha hecho acerca da la pri- !'U Buenadicha da esto corte; y' pan la 'alroldía mayor de Córdoba á D. Joa mera emefianza-, MM; Salverte, Laurcncey Taillsndier declaran uuq te unen i 1* propuesta da Mr. Eacbcistriaux: la Cámara la toma en consideración, y quín'Castcll, en relevo de D. Fraacíseo Gosualcz Argando&amp;a. levanta la sesión. nmcAL' anua BB cometo.—Cotinaei…</t>
  </si>
  <si>
    <t>Joaantes</t>
  </si>
  <si>
    <t>…a Braulia, su esposa-, Marga su ardor ysu confianza. Nada podré hacer si no* té mé avisase tries ócuatro ‘dia». rita .negra : estos individúo*'salieron el mismo dia 23. El Exentó, Sr. D. Joaantes. ) ' ^ ■ qnin Caamaño y Pardo, hqberhádor de Figíieras; T&gt;. Antanio lástuca, coiTenia bien dispuesta toda nú gente: todós me obedecían como,en un 'regi mandante de ingenieroi'dela misma; D. Juan Azcmar; Di Abdón pesera; miento; oías ahora temen ser engañados…</t>
  </si>
  <si>
    <t>Joaquín</t>
  </si>
  <si>
    <t>…la Cámara te ha servido S. M. nombrar-pan el arccdianato L_ _..j-___ _______ÍVÍ^. í~j* fi!n* mus Ir* H- de cámara dignidad de la catedral de Pamplona, vacante por fallecimiento de D. Joaquín £acarro,4 D. Juan Josef de Aldas: para la dignidad de tesorero ---- ----- —¡ cmígrados yde lá «ierra'de España. _ de, U catedral de Málaga, vacante por muerte de D. Miguel.de. Armida y Ri bero, áD.' Andrea dé Aneya y Rivas: pera ia dignidad de chantre y una m…</t>
  </si>
  <si>
    <t>Joaquin</t>
  </si>
  <si>
    <t>…._Ccru«&lt;«. Trigo, á 44 n- fanega: cebada, á 24: vino,de 14 esta corte, para que en el perentorio término de 30 dias comparezcan ante el sefior á 20 rs. arrobe. teniente corregidor D. Joaquin de la Escalera, y escríbanla del número de Seco, á usar Ferrol./ Trigo, i 40 rsi fanega: cebada, á 32 id.: maiz, á.38 id. del derecho que crean asistirles ; apercibidos que de no hacerlo les parará perjuicio. Oreme., Trigo,4 55 rs.fanega: centeno, í 30: maiz'…</t>
  </si>
  <si>
    <t>Joaquln.de, V.</t>
  </si>
  <si>
    <t>V. Joaquln.de</t>
  </si>
  <si>
    <t>…rírlesde losen'bienrslos autosqueque-quedaronse'hallanporpeadletaMs-joh**dicho falleéltersa moderna en el sorteo de ayer. ¡ NÚ MEAOS. ________PREMIOS. A DMIKIsra ACIONES. casd con D. V. Joaquln.de 10/45............. 10000................. - - - ■ • '-------- la -Cerda----- é ----TOt-dueÜréd*,-marqués-de-la----—" ■"——«oso*--1¡OBlo,jl»eji-y.Motado 12,857............ 400U................. ' ■ Vera, 3,242............. 2u00................. •..............…</t>
  </si>
  <si>
    <t>Johmon</t>
  </si>
  <si>
    <t>51</t>
  </si>
  <si>
    <t>…evado al hospital militar sitó en Rochestcr-Row •■Por su parte el plenipotenciario de Francia declaró que i consecuencia . (W^t-minster), en donde habiendo sido reconocido j¡ot el doctor Johmon y del espíritu conciliador que le habia dirigido desde ta primera reunión de la por otros médicos, convinieron en que efectivamente'estaba acometido de n Conferencia, aceptaba la proposición de alargar por 15 dias mas la época del cruel enfermedad asiática. I…</t>
  </si>
  <si>
    <t>Jollol</t>
  </si>
  <si>
    <t>…testaron estos mas escrupulosidad y prontitud. valiente* con el tuyo , y les'oHígaroná retirarse: - ■&gt; Mr. Lefebvre reasume la discusión, y la Cámara la declara cerrada. El -- El' capitán Jollol merece -tambien loi mayores elogios por haber hecho presidente dice que halla alguna dificultad para establecer el orden de la discu perfectamente los cargas de tus'hornillcto ' sión , pues ademas de la propuesta de Mr. Demarqay las enmiendas de la comi -'' E…</t>
  </si>
  <si>
    <t>Jor</t>
  </si>
  <si>
    <t>…idoro Guillet; D. Josef Luis Casaque queda es una idea vaga de un gobierno republicano y despótico, que par seca; Cárlos de Muller; Francisco de Elggcr, con su m 11 ger Josefa: el Sr. Jor ticipa al mismo tiempo de las imágenes de América y det imperio francés. ge José Silvain Theuvet, antiguó oficial de S. M. el Rey de los Países-Bajos, Está visto que diariamente se van rehabilitando las ideas francesas, que las su señora D.* Nanctté Theuvet d…</t>
  </si>
  <si>
    <t>Jord, Telles</t>
  </si>
  <si>
    <t>Telles Jord</t>
  </si>
  <si>
    <t>…ece, y los progresos de la riqueza nacional se acreditan con diodía del Duero, el mismo dia y en la parte norte de dicho rio, la 2.a divi señales inequívocas. sión, mandada por el mariscal Telles Jord.10, atacó á los rebeldes; y después "Con algunos nuevos esfuerzos desaparecerán los últimos rastros de los males de un vivo fuego consiguió cortarlos y hacer que con gran pérdida se retirase que son inseparables de una gran revolución. Todos conocerán los ben…</t>
  </si>
  <si>
    <t>Jorge</t>
  </si>
  <si>
    <t>…avor de mi, padre fueron recompensa de la creer que S. M. consintiese -en vilipendiar .-esta Cámara con una creación de conducta que observó oponiéndose al populacho sublevado por lord Jorge &lt;Par«s que la 'desnaturalizase. Mi corazón está ligado por gratitud tanto ú S. M. Gordon.” El ndblc -conde termina su discurso rogando al lord Grey presente -como á‘subenéfico predecesor: por lo imsmo querría -mas ver que mi .Soberano cuaato antes á la Carnaz…</t>
  </si>
  <si>
    <t>Josef</t>
  </si>
  <si>
    <t>…s, al Después de leer el acta se renuevan las comisiones de la Cámara. secretario de ayuntamiento, francos de porte, en el preciso término de 30 dios. —A virtud fie providencia de D. Josef tasauca, alcalde de-Real casa y corte, que Mr. Vatout da cuenta «leí .informe &lt;fc la comisión sobre varios proyectos conoce de los autos de testamentarla de D, Angel María Palacios, escribano que fuá de inteses local, cuya discusión se séllala para el lunes.…</t>
  </si>
  <si>
    <t>…or imposibilidad no pueden dos; lleva al fin el ordinario ds la misa también en castellano, y oraciones para an y Leglisa confesión sagrada presbíte comunión, y Pinedo, por tes de D. Josef de la pagar se l¿f rrítá cqmó refraciarios, sepultándolos en la* cércele*, ínterin s* y geográfico adornado un mapa con un de la tomo en 16.0 mayor, tj-estampas ro: taca de sús b¡crié$a.esten'dondé estén, lasumíque les fue señalada. Palestina, todo perfectame…</t>
  </si>
  <si>
    <t>…ina, natural de Barcelona, de 24 años. irónica) y de que aquellos departamentos se hallen en un estado muy diferente En la perspectiva, premio único de medalla de oro de una onza, D. Josef délo que se dice. *£n tilas,añade, como en todas partes, hay desórdenes;pe María Abrial, natural de Madrid, de 24 años. to no guerra civil. El gobierno vigila, y para ello tiene allí 509 hombres,(4 Concluido este solemne acto, leyó la 01 ación que previenen l…</t>
  </si>
  <si>
    <t>…os miserables ignorantes, aun Juan v, cuando fue jurado en Cortes aquel mismo Soberano y el Sr. Rey que llenos por otra parte de presunción, que forman tantos castillos en el aire D. Josef t, se hicieron cargo de ellas, y la Reina mi SeSora y Abuela la y tienen la demencia de pronosticar grandezas, soñadas felicidades, y estabili Sra. Doña María 1 reinó en virtud de aquellas mismas leyes fundamentales, y dad en los gobiernos de esos países, sol…</t>
  </si>
  <si>
    <t>…e citaau cumplimientoá Doña victoriaporZancajo,el señor viuda,de Norzagaray,residente tenienteen Orleans,corregirei cristán mayor de la -colegial de Roda, vacante por promoción de D. Josef no de'Francia, Doña Victoria Zancajo, abada coa Mr. Francisco Feaux, habitante Yerras, á D. Josef Huguct: para el deanato de ja catedral, de Cádiz, á Don .en Saint Amaod, en. el mismo reino;- Doña Ana María Zancajo, estante en esta Josef Cayetano Luqueí.para…</t>
  </si>
  <si>
    <t>…rcelona eu la vuestra constancia j denuedo, como igualmente el sagrado juramento que os de Soíá. • s —.Arengas y discursos del' canciller B'Agúceseau,■ traducidos del fVatlcec por D. Josef hacemos por vuestra .digna memoria de morir imitando vuestra glqrioaa con déAlarcon Torrublá: dos tomos en 8.°, pasta M rs:—Manual de comerciantes para ducta antes de sucumbir. ¡Amigos! á vuestro lado derramaré mi sangre, á la los banqueros y mercaderes, con…</t>
  </si>
  <si>
    <t>…zareto. han escrito los hombres célebres de la Europa acerca de las fumigaciones, los dire— rentes métodos que han seguido y máquinas que han usado: el autor ha procurado Idem 19. D. Josef Las Hcras, correo de gabinete de S. M., de Madrid, exponerlo de modo que esté al alcance de todos, con el fln de generaliiar un medio' procedente de Ñapóles con dirección á Madrid; dias de observación en el la que puede contribuir en eran manera como preservativo del o…</t>
  </si>
  <si>
    <t>…e en la esencia del cuerpo social, ya yor utilidad 4 los soldados de iolkntería. Véndese 1 4 rs. en la librería de Olla. Los ue quieran hacer pedidos, podrán dirigirse al teniente coronel D. Josef de la Torre pueden, decimos, haberse descariñado. Pudieron haber conocido antes de aho 2 e Trassierra, empleado en ta Inspección general dé milicias. ra que por muchos tesoros que posea un individuo, nunca estará realmente —Encmig? doméstica el gorrión, perse…</t>
  </si>
  <si>
    <t>…dss mensualmente. Los pf«referidos paita. tendteates dirigirán tes memoriales al secretarlo dt dteRá Ral Corporation. —Por pravimtociá de 1a Real cbancilleria de Greoada ae cita d D. Josef y D. Diego Ducascar, hijos de Doña María Martines Bermeja, vecina que fue de dicha dudad, para que se presenten en el referido tribunal por st ó por legitimo apoderado á usar Felicitación techa i S. M. g¿ so derecho eñ la testamentaria de la expresada su Madre; __Por provldtocls…</t>
  </si>
  <si>
    <t>…lvarez, una hermosa corapafií* del brillante gravosa á.los mismo* fondos destinados al pago de la deuda' nacional por ra— 1 regimiento infantería de linea de' Zamora, que su digno coronel D. Josef j$ezon sk lo* gastos que causa, los cuales deben ahorrarse en beneficio de los aeree* garra habia conducido cqn permiso del'capitán general, f un destacamento dores ski estaslo: decreta : de! fegíniiénto caballeríade línea del Infante at inando del teniente D…</t>
  </si>
  <si>
    <t>…..- -Continúan loa donativea, y raina .cn toda la mcaterquía la mayes tran después que la Real Casa de Braganza subió al trono de estos reino*.. ■ quilidad. . . En el reinado del Sr. D. Josef i se declaró terminantemente (según se lea ; ESPAÑA. en la deducción cronológica y analítica, parte 1.a de la 12.a división, $. 675) Madrid 9 de Julio. «que las leyes de las corles de Lamego se hicieron para establecer la forma de , ' Por Real Orden de 23 de…</t>
  </si>
  <si>
    <t>…nombrar para la dignidad de tesorero de la ca De un documento presentado últimamente i [a Cámara de los Comunes, tedral de Santander, vacante por muerte de D. Tomas Basagoitia, á D. Josef resulta el siguiente estado de importaciones y reexportaciones de tejidos é hi Muriedas y Muricdas; para la de arcediano de la misma, vacante por muerte los de algodón durante el mismo ano de 1831. de D. Josef Manuel de la Cintel!», á D. Josef d: Salas; y par…</t>
  </si>
  <si>
    <t>…ndido, y dispondréis su cumplímiento.=Rubri- do á los paternales desvelos del Rey mi muy caro y amado Esposo, es acree cado de la Real mano.=S. Ildefonso l.° de Octubre de 1832.=A D. Josef dora al mas exquisito anhelo por su explendor y por su gloria. Esta idea, cuyo de Cafranga. logro ha ocupado su corazón desde el momento de su advenimiento at Trono, He tenido á bien exonerar, al marques de Zambrano del cargo de mi Se- ha encontrado tales y t…</t>
  </si>
  <si>
    <t>…mente puntos interesantes de literatura y La segunda clase se compone de muchachos que han aprendido 4 formar poesía para instrucción de la juventud estudiosa. Su autor el Encino. Sr. D. Josef de las letras y los números sobre la arena, y también 4 distinguirlos inmediata* Virués y Spínola, mariscal de campo de los Reales ejércitos dtc. &amp;c. Se vende en mente, y conoce:los en el papel. En esta clase tienen los discípulos unas pe* las librarlas de Cu…</t>
  </si>
  <si>
    <t>…, que refirieron la huida ■ Reales decretos- de Hussein, y que no habiendo querido admitirlo ios vecino* de Alepo, ha Teniendo en consideración los buenos y dilatados servicios de D. Josef bia abandonado todas sus municiones y 16 cañones, todo lo cual cayó después MaríaPuig .ministro decapo de mi consejo Real, he venido en nombrarle en manos de nuestras tropas á las 4 y media de la tarde; hora en que el gene gobernadpr. en propiedad del propio…</t>
  </si>
  <si>
    <t>…historia. Premio: Sr. P. Antooio Soasaba. losofia dé Saíuvagct. Es verdad que cate célebre médico ‘habia llevado dema 'En lengua italiana. Premiado*: Lo* Sea*. D. Juan Nsvarret* y D. Josef siado lejos la analogía, buscando en ella lo que necesitaba para establecer'en el Ballesteros Marafion. .. _ cuadro notológico las mismas divisioaes que te encuentran en el reino vegetal; En lengua francesa. Prráaero: Lo* Snñ'P. Francisco Sanche» y D. Fer per…</t>
  </si>
  <si>
    <t>…e Aotoflana, ha reclamado, entre otros, D MatlaMayseca y-Saratro* diatá observar , examinar‘jcalcular y reconocer lot cuerpos celestes ,-sdt vla' -cnmo heredero de sudlfunvs padre D. Josef, I» legitima perteoencli-de «o varnátaa, su* órbitas , sus añadas , y sbbre todo tus anbmalías tan bien explicadas lrs'consolidados y ai no. consolidados que en lámina de iStS salieron en favor qe comolas-presentan nuestros observadores del siglo xrx. Todos l…</t>
  </si>
  <si>
    <t>…í el avito de V. S. de las siete de esta mañana, en Cbistina generosa, Reina clemente y Madre la mas amorosa de España que me anuncia la sensible noticia de la muerte del teniente general D. Josef la fiel: consumad la grande obra que habéis empezado de acuerdo con vuestra María Carvajal y Urrulia, digno inspector general de los beneméritos volunta digno Esposo. Vuestros decretos inmortalizarán el nombre de la mejor de laa rios Realistas, la elevé al so…</t>
  </si>
  <si>
    <t>…stra excelsa PxiscEsa. tección y muy enérgicas y acertadas providencias; y el prior de esta santa igle Este pueblo, que no quiere que otro de la monarquía le exceda en lealtad sia D. Josef fierdonces, como juez privativo del Real Canal, cabiéndome la y fidelidad, perderá hasti su última gota de sangre porVV. MM. Jsu augusta mayor satisfacción en manifestar i V. E. ei singular mérito que ha contraído. -Hija, y suplica á V. M. se digne recibir la…</t>
  </si>
  <si>
    <t>…medio de una canongía penitenciaria de la catedral de Menorca á D. Cristóbal Alsina: «upar la ciudadeia. ..... . . para el beneficio de S. Blas de la metropolitana de Tarragona a D. Josef El general Chaasé contesta que no entregaré la ciudadeia hasta haber apu Abello; y para una canongía de Vilabeltran á D. Esteban Balite. rado loa medios de defensa que tiene é tu disposición; y te queja de que al mismo tiempo que se entabla una negociación, se h…</t>
  </si>
  <si>
    <t>…de los señalados servicios y esclarecidas prue taba reservado el olvidar, tributa gustoso el pueblo de Vivero las mas reve bas con que ha acreditado su lealtad al Rey el teniente general D. Josef de rentes gracias; teniendo el distinguido honor de asegurar á V. M. que el so Ja Cruz, y confia«la en su constante zelo y en la notoriedad de sus talentos mi berano decreto de amnistía y todos los demas que con sabia mano han sido litares, he venido, con esp…</t>
  </si>
  <si>
    <t>Josef, Juan</t>
  </si>
  <si>
    <t>Juan Josef</t>
  </si>
  <si>
    <t>…adrid, ha cabido en suerte con el primer extracto - de la de este nación de bienes.'Declara Mr. Laureace que según■el documentó que se acabad’ dia é Doña Catalina Morgado, hija de D. Juan Josef, teniente de granaderos de entregar , los bienes particulares del Rey reditfiani.2409 francos. (A la del regimiento de infantería de Toledo ^muerto en, el campo del honor. izquierda: Vamos! vamos!) Mr. de Se honró -dice que lo» estados qué mani fiestan los ga…</t>
  </si>
  <si>
    <t>Josef, Marcos</t>
  </si>
  <si>
    <t>Marcos Josef</t>
  </si>
  <si>
    <t>…n, sin que baya nece D. Josef Manuel de Bsquivel, marques de Legarda; D. Pedro Jacinto de Alava; Don sidad dé'anticipar cantidad alguna. ................ Miguel hamos de Zumalave; D. Marcos Josef de gandoval; D. Francisco Asentía de —OlUCgec 0* ¿«ata Catalina de Sena, traducidos de los que en totcann publicó á Oaalie; D. Pedro Matías de tafuenre; I&gt;. Josef Roque de Gamiz; O. Francisco da principios del siglo pasado «[.caballero Gerónimo de GIglé, aume…</t>
  </si>
  <si>
    <t>Josef, Román</t>
  </si>
  <si>
    <t>Román Josef</t>
  </si>
  <si>
    <t>…a reira y D. Manuel María de la Vega, racioneros deis misma ¡ y pon estas re excluido del troné del Brasil conforma al artículo 119 da la Constitución mitas 4 D. Manuel Esquive! y D. Román Josef «le la’ Plan. brasileña. Estas disposición» de la ley fundamental del Brasil habían sido estable Se halla vacante la administración de salín» de Roqueta,« la provin cidas anta del fallecimiento del Rey mi augusto Padre, el Sr. D. Juan n¡ y cia de Granada, dot…</t>
  </si>
  <si>
    <t>Josefa</t>
  </si>
  <si>
    <t>…i, por han quedado por Ja defliaclon de las gres. D. Juan Antonio, D. Gregorio, Dallolá causa formada de multas de esta ocurrencia, por las declaraciones dé loe Íuelaria Isabel, y Doña Josefa de sto. Domingo Ferez dé la Torre: á los de10. Juan Pa empleados que tuvieron parte en ella/ypor una carta del principal agente da blo , 9, Luis, D.BpIninlo Marta, y Doña Maris da la* Nieves Curiel; á tus deDada ella. Enseguida lee el oradofla cartade cjue al…</t>
  </si>
  <si>
    <t>JosefAyuso</t>
  </si>
  <si>
    <t>…Arévalo, oidor decano de la'audiencia de Sevilla; á faro exclamó: »muramos por nuestro Rey MaríaTeresa:” Viva nuestro Ret D. Andrés Subiza, decano de la chanci Hería de Granada; á D. JosefAyuso laría Isabel Luisa. Tal hubiera sido el destino irrevocable de la afligida fa y Navarro, gobernador de las salas del crimen de la .misma; y á D. Josef Mar milia apañóla, y el mundo todo hubiera resonado con esta espontánea y va tínez Arcta,talca!Je de mi Real…</t>
  </si>
  <si>
    <t>Jotcf</t>
  </si>
  <si>
    <t>…á rubricado de la Bañil mano de la Ruina ban por lo común durante la canícula; pero este año ni aun en este tiempo a* nuasira S*fiora.=En S. Ildefonso á 1S de Octubre de 1832. = A D. Jotcf da han suspendido las representaciones. El dia 16 de este mes hizo la joven Gar— Cafranga. nerin una ascensión aerostática, y nunca se ha visto en la jardines y c.tllc*de la capital una reunión mas brillante y numerosa. ' El Rbt nuestro Sefior * conforme con…</t>
  </si>
  <si>
    <t>Jotef</t>
  </si>
  <si>
    <t>…Jotef Sivelo,á D. Jacinto Gutiérrez parte en la insurrección, está obligado 4 pedir, en *1 término de ira mesa Teaajai: para una ración de la colegial de Bclmonie, por renuncia de D. Jotef contado* desde que se publique de oficio ate aviso, permiso pera regresar al Amonio Montero, i D. Manuel Anvaldo y Llama: para una capellanía da. reino ó pan continuar permaneciendo en pais extrangero. cimero y coro de la metropolitana de Granada,.por muerte…</t>
  </si>
  <si>
    <t>Jovellaao</t>
  </si>
  <si>
    <t>…dad económica de Madrid en su excelente informe sobre «1 expe políticos, como lo acreditan la grandes quiebras que te han-visto en estos úl diente de ley agraria, extendido por el Sr. Jovellaao», dió á conocer la nece timos tiempos. Esta » su patria: u identidad de Opinión», hábitos, costumbres, sidad de atas comunicaciun»; si bien indicando un orden inverso al que había idioma, los llaman con preferenciaá este suelo: en .él hallarán tranquilidad,,…</t>
  </si>
  <si>
    <t>Jovfliares</t>
  </si>
  <si>
    <t>…la imprenta Real . de Setiembre. á ij rs. en pasta.._____________ ' ■ , Graena. D. Francisco García Malo de Molina, en Granada; 1.* tempo Los suscrlptores * las obrar yártumat del Sr. Jovfliares, acudirán i recoger el rada desde 1.a í fin de Junio: 2.* desde 15 de Agosto i 30 de Setiembre. cuaderno xv, aoticipaodo el importe del avi, que se entregará muy presto, En el Lanjaron. D. Miguel Baldovi, en Granada: desde 1.a de Junio á'30 de que ahora se pu…</t>
  </si>
  <si>
    <t>JPálntersttm</t>
  </si>
  <si>
    <t>…otre-Dame, detrás de VHotel terés 7 al honór dé la Inglaterra. . ■ ‘ Dieu, en donde ha sido muy maltratado un destacamento de la guardia muni . Mr.R^mson : Deseo me. diga el noble lord JPálntersttm si se han termi- cipal á caballo. . nado wtisfeqtoriamentc con la Francia las negociaciones,ret a tiv ai á la navega- El punto que se ha disputado después con mas encarnizamiento ha sido la - cion inglesa. . . inmediación de Saint-Méry. Ha sido preciso batir…</t>
  </si>
  <si>
    <t>Jrrísafri, Bonifacio</t>
  </si>
  <si>
    <t>Bonifacio Jrrísafri</t>
  </si>
  <si>
    <t>…á D. Fermín Diez: para la de Benavidcs de, Orbigo á meis, formando la reserva de los de Braganza y Troncozo; á la derecha del D. -Vicente Perez Sánchez: para la de1 Almendralejo á D. Bonifacio Jrrísafri: caminó sostenia esta primera línea toda la caballería disponible de I-'undaon, para la.de Alhama de Murcia á D. Antonio Blasco: para la dé Alcalá de los que consistía en 80 caballos, un escuadrón del l.° de caballería de Lisboa, un &lt;Gazules á D. Manuel Sotil…</t>
  </si>
  <si>
    <t>Ju</t>
  </si>
  <si>
    <t>…10 á 12 pemaiquínuL «erle!lé*'imr*rá',péfjuteldí 1 ’• ... Triache*......... •,••••* . de 8 á 84 id» ■ •;■ ■ ■ ■ ■ Por Csllecimieata ahlntestato del teniente coronel de artillería D. Ju*n de IHa,M* tafia» que haya se «Ha.*' drrecho |os blcnrs á que cretu tearr algún ts Marina 3 á 34rs. , ' . Miel barril., ...'. .. . ......... t.de á Real deducirlo que acuden para al juagado cuerpo, del citado y escriban^ dejado, Id. de abeja. dcá láf rs* gal…</t>
  </si>
  <si>
    <t>…las siete entró en Ba Reales órdenes. silea el destacamento; la tropa .federal se retiró á territorio neutral, y pasó Enterado el Rby nuestro Señor de un expediente promovido por D. Ju tranquilamente en Rheinfcld la noche del 7 al 8, volviendo á entrar en este lián Ca»fh, del comercio de Cádiz, en solicitud de que se moderen los de último dia en el cantón de Basilea, situándose en el valle de Reigoldswyl para rechos del arancel para el come…</t>
  </si>
  <si>
    <t>…u que noticia el rlboroío ocasionado &lt;a noch&lt; del 2f c&lt;»n mo; lealíce sin aumento de gastos, y aprovechando ias luces y sugetos disemina- á: l~&gt; ilutAÍnacion parcial de la casa de D. Ju?.u Antonio Su^rcz , teniente ^ dea a&amp;^jalpttzue en vario* ^tiuiccirtúctstos. Ttndreislo entendido f y dispon</t>
  </si>
  <si>
    <t>Jua</t>
  </si>
  <si>
    <t>…8 ó 10 hombre dé gran Hética, i sea Hética sublime. Todas estas obras están escri las por (lias de marfil# puedan los enemigos llegar hasta Paris sin encontrar una plaza cI Excmo. Sr. D. Jua* Sauchcl dineros, y se venden én Madrid en la librarla de Viana, ...... -.c j ; .■ ........ ... que los detenga ni un dia. Recuerda que en su dictamen ño es creíble que se rSe halla vacante la plata de ciru jama médico de la villa de Cuadaaiur, provincia pued…</t>
  </si>
  <si>
    <t>Juan</t>
  </si>
  <si>
    <t>…el segundo la cantidad úili(ay fita* menoría»; te¡ bao publicado por 1» Peal junta de Arancela, que há dado mo reyerto,.escurarte nao y otra en el término predio da tg días ante ;D. Juan de con Real aprobación costeado tareas otras obras Importantes, y cuyas luco soá Woa qu» del vlyp plazuela con la preven- miera, Angel, núm. ai, cuarta aecundo; " público. para mayor utilidad la el ' clon qu» hacerle, perjuicio. de no les parará 'Sé . ($&gt;.;*{…</t>
  </si>
  <si>
    <t>…drid, ha cabido en suerte con el primer extracto de la de este hospicio 1, desterrados 81, multados 241, condenados en costas 1,422, aper dia á Doña Francisca Matavazquez, hija de D. Juan, primer condestable de cibidos y prevenidos 1,070, entregados á sus padres y parientes 23, soldados la 13.* brigada de marina, muerto en el campo del honor. á sus cuerpos ^, absueltos 375, reos ausentes 26, prisión temporal 100, pri vados de oficio 7, muertos…</t>
  </si>
  <si>
    <t>…5 Interes Id. sio pl coot. par* Peinador 4 Pedro.Hemaiz: de Teruel, D. Blas 4 D. :.para lade Gerona 1 A ¡d. Santiago 4 la de Jiaroi* »» P- Baltasar Ohuriclles: para la dé Bcrja, 4 D. Juan tuca* AccioueasM baocoespañol, oo. Arráii; y paré el corrcginumto ¡JéAhdújir , 4 D. Manuel Angel del Pozq. Dtscuentode letra* A 4 por too al sBn. Nota de lat frrebt corrientes i» U Hskenuo tn 31 dt Dkítmht de 1831. ANUNCIOA A recoger el Tabacos puros según su…</t>
  </si>
  <si>
    <t>…año próximo pasado se ha servido mos él cuadro lisonjero que nos presenta nuestra dichosa metrópoli , cicatri el Rey- nuestro Señor'conceder privilegio exclusivo por cinco años á D. Juan zadas las profundas heridas que abrieron en su seno la invasión extrangera y Bautista Guerin, para asegurar la propiedad de una fábrica de sombreros de las divisiones políticas mil veces mas funestas. El orden y economía que pre seda imitando los de castor im…</t>
  </si>
  <si>
    <t>…de la ley fundamental del Brasil habían sido estable Se halla vacante la administración de salín» de Roqueta,« la provin cidas anta del fallecimiento del Rey mi augusto Padre, el Sr. D. Juan n¡ y cia de Granada, dotada con S9'rs. anual»', 503 de fianzas en metálico, una por ell» quedaban excluido* de la corona «leí Brasil, no «oto el Rey mi au tercera parte m» en fine» y dóble en val» Real» consolidados. Los ceunt» gusto Padre, tino también tod»…</t>
  </si>
  <si>
    <t>…iese.guerra á Portugal, siendo de 1647, sancionando la propuesta de los tres Estados del reino y la costum vasallo é hijo del Soberánó.ae. este reino: causa por Taque lo* Infantes D. Juan bre establecida, nunca- pudiera, variar ni alterar las leyes fundamentales de la y D. Dionis, herederos del Rey D. Pedro r; fueron.declarados por la» cortes monarquía, ni los usps y libertades de los portugueses sin consentimiento de celebradas en Coimbra ^l-…</t>
  </si>
  <si>
    <t>185</t>
  </si>
  <si>
    <t>…inó ¿ siendo esta aélamiéion mas general y uníhime, que la qué se it acuesten, te alojarán por lanírsfálsr que no se contentasen con rito:"-“i hizo eri tiem]ió dp los seüoreéReyes D. Juan i y D. Juan'tv. Los tribunales, Todos cstOs nioiores no hacéuaibo. aumentar la-emaltKióii quc pa hsp eh 'el clerola'noblffa p todc* lósapuntamientos del reino, no solo me aclama nuestra»provincia». ¡Píos quiete que no veamos los desórdenes que al pércétir ron…</t>
  </si>
  <si>
    <t>…cer lejes 'fun^amenUlés, ,1a*; «le Coi robra satisfecha aquella facción «le los tríala que ya?habia' causado-,'acaba de cometer 'para'llamar al trono en el afio'de 138ízl ;S¿viRéy D. Juan r, f para deda- ,el.mayor atentado ,.él'mayor insulto á todosllaá.Soberanos y. gobiernos, pré/.irar incapaz de reinar i í» Rsioa'DoSa Beatriz, heredera dé la coronado Por puranducontza su,patria so solo una expíedicion compuatx dc-algunos portugal, sin embarg…</t>
  </si>
  <si>
    <t>trina salidísima, aun cuando no fuesen tantos los fundamentos de la mas in dado, principalmente en las memorables épocas de los señores Reyes D. Juan 1 subsanable, nulidad de aquella tentativa , por la cuál lejos de cumplir por tat y D. Juan tv. acto con la voluntad del Re; mi augusto Fadre, antes bien se la infringía y La nobleza de lodo el reino, imitando á sus ilustres antepasados, te halla despreciaba.…</t>
  </si>
  <si>
    <t>…s. D, Roque María de Echavarri , D. Diego historia de un tolo hombre considerado en diversas épocas de tu vida, han mereci Arrióla, D. Manuel Díaz de Acevedo, D. Pedro del Barrio, D. Juan da do el aprecio de cuantos los han leído, particularmente el primero que solo te pue Mendívil, D. Francisco Antonio de Ech¿novc, D. Joscf de Goicoechea, de comparar con la Atala de Chateaubriand: en fin, los Poitaiorcc en que el autor describe las costumbres…</t>
  </si>
  <si>
    <t>…encia en un país como el nuestro; y su autor nada ha omitido por darle eztenSetiembre. síod, novedad, é Ínteres. La honrosa calificación que han hecho á esta produccioa Panticosa. D. Juan de la Monja, en Ardales: desde l.° de Julio á prin la comisión nombrada por S. M. y la Real academia-de la historia, serán sin duda de algún peso para las personas sabias y capaces de conocer A fondo y .dar su juicio cipios de Setiembre. sobre esta materia ta…</t>
  </si>
  <si>
    <t>…l 6 han entrado en los lazaretos de esta villa á sufrir la cuarentena el' historia nacional se ha sustituido la admiración. Los pueblos privilegiados Dr. D. Vicente María Vázquez; D. Juan y D. Jaime Frenerry; D. Ruper (bourgr-pourris), cuya reforma se pide hoy, son causa de que se hayan disi to del Campo; D. Faustino Goya; D. Genaro de Echeverría y Fuertes: Don pado las ilusiones de esta constitución inglesa tan alabada por Montcsquieu, asi Tomas Pilling; D. Grrl…</t>
  </si>
  <si>
    <t>…ilidad éñ toda la monarquía por culo y maawrias fundadas eo dkbs villa por D. Romuajdo Marco* Manrique é Isabel, del mismo epeHIdn, y Eufiriéla Márco*, vacante por la defunción de D. Juan 4a Ma tuguesa , y siguen los’ donativos, los pueblos dé Aíónéhe , Albúfeira.y otrú» ta Msnrlqoe, su dltlmo poseedor ; coé apsrclbimlms quo de ne vvrtfiesrlo les p«han renovado el juramento defidelidad quetiea«npr«s(ado alSr. D.Miguel i. *N ÍA IMPRENTA REAL.</t>
  </si>
  <si>
    <t>…as de Walter-Scott, que se han publicado ’-p6r Separado; : políticas respecto á lo que habia de suceder luego qué se hubiese conquistado —Segundo suplemeotoi las poesías Uricas de D. Juan: Bautista Arriaz* ;;coDcrLque aquel interesante punto. En los 55 dias que ha durado el bloqueo solo han se completa la j.a edición de sus obras,La Imprenta Real, como propietaria dulces* manifestado lós habitantes la execración que profesan á los. rebeldes; y…</t>
  </si>
  <si>
    <t>…erecho la corona ce nocas dia» :&lt; ha confeádo qoecnNantcs ha visto do* veces á la duquesa de estos reinos al Rey nuestro Señor D. Miguel ¡ desde la sensible muerte del deBerry. Sr.D. Juan vi. Pero «cuáles fueron los resaltados de aquel gran poder que iz ■ El general Solignsc, en cúrta recibida ayer,.dice que lo» vendeano» alista facción desorganizadora desplegó en Mayo de 1828 contra el deseo unánime de do» serán de 15 á 2o9. Muchos de sus gef…</t>
  </si>
  <si>
    <t>…lor de los fondos públicos, mismo tiempo que también lo verifican para el Tirol otras tropas. El archi pues no había sufrido baja alguna, lo cual explica diciendo que la situación duque Juan está nombrado comandante general del ejército de Italia. (Idi) del pzis es tal, que las circunstancias mas contrarias al crédito estaban amplia ____En una carta de Amberes su fecha el i del corriente se dice que cierta mente compensadas por las circunstancias…</t>
  </si>
  <si>
    <t>391</t>
  </si>
  <si>
    <t>…sea El 3 del actual á las Itt de la mañana salió la escuadra del Sr.D.Miguel i, el solo que se use en los tribunales civiles de los gobiernos de Podolia y Wol- compuesta del navio D. Juan vj, de la fragata Dcuradiiía , de dos ó tres fcyaia. (Af. de C.) corbetas y otros tantos bergantines contra la escuadrilla de los expedicionarios que manda Sartorios, el cual advertido del movimiento por el barco de vapor ESTAÑA. que cruzaba á la entrada del…</t>
  </si>
  <si>
    <t>…jos de D.'Frabcitcó Ignacio Otrciá dél Cid, y en cásb"dé 'que hubieso* pp, resulta la proporción de un robo por cada 172 viages. fallsrida á aua hijos y herederos, á D- Alejandra; D. Juan, Dolía María-de las Mer 3-1 En ninguno de los 22 robos ha sido muerto ni herido viagero alguno. cedes .y Dofiy María Dolores Tfllo'. muger esta de D. Cárloa Martines, que retldien , 4**' Ea-longitud media de cada una de las, seis líneas ea de 80 leguas, de en…</t>
  </si>
  <si>
    <t>…1827. ...... ¡913.729,742. EJt D. Angel de Yoldi, y/de. Doña Juana de Benmaxji.~sld. de D. Julias Pé 1828............... 922^14/02. rez de Mendraca, de DcedL=M£yórázgo fundado por D. Juan de'Legarza. i?29...'........;.1021.7415,933. acEly hospitaájde4a-vUla de-Meco^atlsi Sr. rearqua dé .AlbuvUlea,/tufo da Í 830.....:............ Í177.01I0;080. ErancÍa^eÉ( i*&gt;éfD|iezgo de Popte,. perteneciente al Sr. marspaes de Casahenao&lt;i&gt; sa.=Genealogía de D…</t>
  </si>
  <si>
    <t>…ma el Guercino de la escuela boloBesa. se demuestra con el resumen siguiente de sus principales ventajas. •-----Comftméio del éctttho Real dt Etfoda, extractado de le obra del Dr. Don Juan 1.* La división del trabajo multiplica los medios de instrucción, ó en Sala, acomodado por preguntaa y respuestas psra la mejor inteligencia de los iitl- gaotee, por D. Francisco Gontalea. en un tomo en 9.0 Se hallará i 6 rs. eo rústica y •tros términos, la c…</t>
  </si>
  <si>
    <t>…eros ó legitimes representantes: Don fragatas estaba muy maltratado. Pedro Marta Cano, D. Pablo Alberlte, D. Víctor Aguila, los sefiores Cadorniga , Do Dios &amp;c.s A bordo del navio D. Juan vi anclado en el Tajo i 14 de lía Gertrudis Fernandez, Francisca Vicente, D. Josef Pioelro, Francisco López, JoOctubre de 1832—Juan Félix Pereíra de Campos, gefe de escuadra y co sef González, Basilja Garete . Dorotea Rivero, Antonia Verde, Manuel Mateo, Don…</t>
  </si>
  <si>
    <t>…o del na lat que te halle» en «te último caso, lat pretcndieetai, que deberán estar deseas-, petando escuela de segunda dase, come lo e* la que está vacante, dirigirán te* me- vio D. Juan n y la fragata Princeta Eral, manifestaron en el combata na moriste* al secretarlo del ayuntamiento de la eapresada villa te mas prono posible. val de la madrugada ski oía 11 da Octubre último. (O. dt Lútea.) ___ ge halle vacante el pérfido de boticario de la…</t>
  </si>
  <si>
    <t>Juan'tv</t>
  </si>
  <si>
    <t>…esta aélamiéion mas general y uníhime, que la qué se it acuesten, te alojarán por lanírsfálsr que no se contentasen con rito:"-“i hizo eri tiem]ió dp los seüoreéReyes D. Juan i y D. Juan'tv. Los tribunales, Todos cstOs nioiores no hacéuaibo. aumentar la-emaltKióii quc pa hsp eh 'el clerola'noblffa p todc* lósapuntamientos del reino, no solo me aclama nuestra»provincia». ¡Píos quiete que no veamos los desórdenes que al pércétir ron, sino qáe.en s…</t>
  </si>
  <si>
    <t>Juan, Félix María</t>
  </si>
  <si>
    <t>Félix María Juan</t>
  </si>
  <si>
    <t>…e ocho cuartas en dos colum pasta. nas formadas en línea de batalla, compuesta la de barlovento del navio Don ----- las Bucólicas da Virgilio, traducidas en versos castellanos por D. Félix María Juan vi y fragata Princesa Real, )' la de sotavento de Jas dos corbetas Do Hidalgo: un tomo en 8.° en rústica á tú rs. Se vende en la librería de Razóla. ——la célebre égloga primera da Garcilaso de la Vega, con su traducción italiana en ria Isabel María y Cibeles,…</t>
  </si>
  <si>
    <t>Juan, Josef S.</t>
  </si>
  <si>
    <t>Josef S. Juan</t>
  </si>
  <si>
    <t>…á capitanía general de Extremadura al teniente general Don dos sus equipajes. El'bajá de Alepo pasó huyendo por Antab. Fráníiscéi-Dionisio"Vivfi, en! releyó, del de la misma clase D. Josef S. Juan, El dia 2 de Agosto se-pasó al partidode Ibrahim-Bajá,Eyoub-Bey,ls1ciirtá quien’encónsíderaclort á sus méritos y servicios le concedo la gran cruz .de Bachi', dé la tribu de Millón, distrito de Ourfa. El general le confirmó en su la Réa!: ^tden amertcana dé I…</t>
  </si>
  <si>
    <t>Juau</t>
  </si>
  <si>
    <t>…res de dichas obras, • • - Alcalá. t., quicnct viendo sin ocnpocion y «zpoesto* á, las contacuencias de la. miseria á - ■ br QetmUt é la religisn en práctica. Traducción libre por D. Juau deVaaietar,mas de 200 jomaleros quesc háüzbun sin trabajó, los ocuparon inroedtaUmsn- un t«Hni|n en (.&lt;&gt; Sy: vende ea Ja librería «le Raíala á 6 rs. en rústica, y an Bvn&gt; tatú en la de Bargass y componía. - ‘ ,p .... te en ellas dándoles 3 m. diario*, porque…</t>
  </si>
  <si>
    <t>Julián</t>
  </si>
  <si>
    <t>…aón, Rey de Egipto 1 Bien sa D. Bonifacio Coro González, comandanta de loa de Bomba, y de los oficíales bido es que ate no hizo caso de nueve terribla plaga con que afligió Dio* á D. Julián. Maestro y D. Francisco Rodrigue!, p de los Voluntarios de tn lodo su pueblo por su endurecimiento, huta qu* el ángel exterminador mató mando, disponiendo una sorpresa que tuvo tan buen resultado, debido á su en una noche iodos los primogénitos desde el qu* s…</t>
  </si>
  <si>
    <t>Jurado, Vicente Aguilar y</t>
  </si>
  <si>
    <t>Vicente Aguilar y Jurado</t>
  </si>
  <si>
    <t>…Martínez y Salcedo, D. Andrés Tacón, D. Agustín Caballero, D. Bernardo Cantero; la tinta, despojándolos del álcali que contienen. Se lavaba después para quitar D. Ventura Ferran, D. Vicente Aguilar y Jurado, conde de Casa-Valencia, conde de al ácido no embebido, y se cubría luego la piedra con una solución de goma las Lomas, D, Domingo Villanueva y Larraondo, D. Domingo Perier, D. Francisco Gorriola, D. Fernando Senra, D. Francisco Blas de las Llamas, D. Francis…</t>
  </si>
  <si>
    <t>Jusuf</t>
  </si>
  <si>
    <t>…del riesgo de que va acompañada la enfermedad su patria.” del Rut nuestro Señor, nada ha ocurrido que lo haga agravado desde el par Estos últimos dias se ha presentado en Bona al capitán Jusuf un árabe que te qué dimos á las doce del dia, habiendo continuado S. M. de la misma ma se llamaba Sidi-Mohamed-Chicufifa-Beni-Salaha con el pretexto de darle no nera. ■ ticias acerca de las tribus que tienen cercada á aquella ciudad; pero loe avisoe - Dios gu…</t>
  </si>
  <si>
    <t>Katicr</t>
  </si>
  <si>
    <t>…publicadofa eárt* siguiente escrita por el docto* Cn. me-, visitar, á los enfermos, y dar asíJosauxllio» que * reclamen. dicina }. Ph. Bardenat á sUS VditOret: ■.■ ■ ■' - •" . El doctor Katicr, uno dé lo* redactores del Gran Diccionario de Medici . ««Meapresuro á comunlcatoi'uivó de lós rétúltidó* m» favorablés qtie ob-1 na, ha pubiicadpc en el Gabinete "de lectura un artículo sobre el cólera-morbo,, tuve ayerenmij práctica ormira‘ el-feólera v la…</t>
  </si>
  <si>
    <t>Kenyon</t>
  </si>
  <si>
    <t>…o que que de Cumberlandicteaiente araftTmaatre en Inglaterra .y en el pais de Ga- sus abuelos habían llevado consigo, y que su idioma a el de toe noruega del . lia: el T. H. Jorge barón Kenyon, teniente :de gran-maestre en Escocia: décimo siglo. S. G. el duque de Górdon , prelado: el T. R. Toma lord obispo de Satis* -——La carta de Arcángel del 20 de Enero aseguran que a tan riguroso el bury, primer secretario: el T. U. marqua de Chandes: el primer…</t>
  </si>
  <si>
    <t>Klam-Martinetz</t>
  </si>
  <si>
    <t>…erifiirárfi I*1 dectáraéibn de pension en favof de lá viuda óhuér- laC.y faécmdesningwif émjdtadó que haga'estado' sujetó í descuentos para el monté; ------ Se dice que el general conde Klam-Martinetz itfi: otra vez i-Bcriin coa sirr que primeíVjf &gt;ie: oiga fi dichá comisión en razón 'del adeudo ó solvencia eá una misión extraordinaria. qne’ po» éllch hUÍS'eséíquedádo. ___ .La conducta desinteresada que han observado !» Pares de Fyancia. en la 27. La misma…</t>
  </si>
  <si>
    <t>Klecks</t>
  </si>
  <si>
    <t>…En de 49 hombres, pero habiendo sido después las deserciones poco numerosas, se el estado actual de la Italia pueden muy bien dirigirse vario* regimientos á ha reducido á 800. El coronel Klecks sirvió en el ejército holandés cuando unas provincias del Mediodía, sin que por esto m haya de conjeturar que de el príncipe de Orange dió él último ataque, y fue quien llevó al general Van ban embarcarse. (M. dt las C.) Geen una .orden, por la cual ai te hub…</t>
  </si>
  <si>
    <t>Krasinski</t>
  </si>
  <si>
    <t>…nuestra parte no dejamos descansar á nuestros cónsules, quienes á su __Se habla de la formación de un regimiento de guardias polacos, ue lo cual está encargado el general ayudante conde Krasinski. En este regimiento, turno están continuamente ocupados en fastidiar al bajá con cuestiones que en el cual deberá incorporarse á la guardia rusa, y atar de guarnición en Peters Francia competirían á un juez de paz. burgo , ó según algunos en Moscow, no se adm…</t>
  </si>
  <si>
    <t>Kreutz</t>
  </si>
  <si>
    <t>…r de un periódico ingles se vende en las calles de Londres 4 están en )a frontera de la Galliztia. 2 rs. 23 maravedís. El sello cuesta 1 real y 12 maravedís por número; se abo »EL general Kreutz manda .él 2.® cuerpo: el general Rudiger el 3.°: el nan 25 maravedís por cada número á las personas que se encargan de la venta cuartel general del l.° se halla en Plock, y el del 2-° en Lublin. de periódicos; de modo que solo queda 1 real de ganancia neta po…</t>
  </si>
  <si>
    <t>Kumigny</t>
  </si>
  <si>
    <t>…deben abrir bieclia en lo prin poder algunos muertos y heridos, que con los prisionero* suben á 6u entre cipal de la plaza. ello, un oficial. El servicio del 14 al 1S lo harán el general Kumigny, el coronel del 25 En. lo poco que quedaba de noche nos alojamos en la luneta, en la que co— de’lineay dos batallones de este regimiento. El siguiente resumen déF fuego ginuo un obús y tres morteros á la Cohorn. Hemos abierto un camino bajo el que ha hecho nu…</t>
  </si>
  <si>
    <t>Kutówski, Leopoldo</t>
  </si>
  <si>
    <t>Leopoldo Kutówski</t>
  </si>
  <si>
    <t>…dos años dq prisión en una casa dé corrección el subtenien po que. lord Middietón Compró á Mx. Obadeistoh por esta misma cantidad 10 te Joscf K.otowsk¡, í) napes la misma pena el sargento Leopoldo Kutówski, p»res de perros. y 6 meses el de"'la misma clase juan hwidzinski. A continuación ,inserta el lié aqui la nota de los gastos indispensables que hace un hombre en Mellon: mismo periódico variar reflexiones sobre la ingratitud de que se han. hecho En 14 caballo…</t>
  </si>
  <si>
    <t>L, Agustín</t>
  </si>
  <si>
    <t>Agustín L</t>
  </si>
  <si>
    <t>…aguirrr, los tiroleses, calle del Cirineo, D. Pedro Bercrul, Juan Gallinas, ios valencianos Madrid 24 de Octubre. del almacén del conde de Aranda, su encargado Cristóbal Mezquita, D. Agustín L*canda, D. Luis Bertrand, D. Agustín Oieaga, y Mr. Mervelllans, para que compa Se hallan vacantes lm, administraciones de Rentas estancadas de Eufió, en rezcan á ella; en Inteligencia que de no verificarlo lez parará perjuicio. EN XA IMPRENTA REAL</t>
  </si>
  <si>
    <t>L-bia, Mcjía</t>
  </si>
  <si>
    <t>Mcjía L-bia</t>
  </si>
  <si>
    <t>Ja* tropa», y «1 coronel Mcjía L-bia llegado allí á reconocer el estado de la ' &gt; aratiA. ftuii . Trie/te 15 de Julio.’ Según lo arriba dicho loa pronosticadores de que en el mes de Mayo se acabaría la farsa de Santana han quedado lucidos! (£7 Redactor.') Se espera de un momento i otro en esta c…</t>
  </si>
  <si>
    <t>Labadía, Josef Victoriano</t>
  </si>
  <si>
    <t>Josef Victoriano Labadía</t>
  </si>
  <si>
    <t>…ios decreto* dicha secretaría. Y hecha cargo asimismo de la capacidad, instrucción jr ser expedido* porV. M., llenaron hasta el colmo, lo* deseos de los vasallos: ellos, vicios de D. Josef Victoriano Labadía, intendente honorario de provincia, al paso que nos conducen á la ilustración en odio del crimen, hacen desapa gefe de administración de primera clase, y vocal de la Real junta de Fomento recer las rivalidades, viéndonos á todos en un mutuo reconocimiento hac…</t>
  </si>
  <si>
    <t>Labbanow</t>
  </si>
  <si>
    <t>…ipe Guillermo, ,hi}o d;l Rey; nsiilan en despiiet de haber descansado ua rato -continuó tu camina,„y.« las siete de la Ogro mafitol llegó i Potadgcn, &lt;ln donde fue íecibidcrpor el príncipe Labbanow___, . , - . , rEuropa por partédé ta Francia; peligro que de»-* Rostbéílii.' ' - ■ •;&gt;" &lt;íé í»té‘ iétránte impone’ la obligación de qué té'piense set minentediólas medi- ~-'-:El principe Félixde Sehwarzemberg ba llegadoi.Berlln.,S. A. .viene de «bp de precauc…</t>
  </si>
  <si>
    <t>Laborda, Carlos</t>
  </si>
  <si>
    <t>Carlos Laborda</t>
  </si>
  <si>
    <t>….ferido de Teruel: para esta al. limo. D. Josef Asensio y Ocon, trasferido de registró. 4*° Que sea admitida en el reino la entrada del carbón de piedra ex- Falencia: para esta al Sr. D. Carlos Laborda, dignidad de arcipreste de Zara trangero con el derecho de 4 rs. vn. por quintal cuando venga en buque ex- goza : para Jaca i D. Manuel Gómez de la Riva, canónigo lectoral de Za trangero, y el de 3 rs. cuando se conduzca en español. S.° Que para enseñar mora…</t>
  </si>
  <si>
    <t>Laborde, Angel</t>
  </si>
  <si>
    <t>Angel Laborde</t>
  </si>
  <si>
    <t>…o de los negocios de la secretaría de Marina no sufra Díoa'goarde i V. E.mucho» alíos. S. Ildefonso 5 de Octubre de 1832 , £ el menor retraso hasta la llegada del gefe de escuadra D. Angel Laborde y las'náeuede Ja noche— Pedro Castelló.= Manuel Damian Perer.— Sebastian Navarro, vengo en nombrar para que la'sirva interinamente al Brigadier Aso Travieso.=Juan Castelló y R oca.=Juan Luque.= Ramón Llord.= R*¡- de Marina D. Francisco Javier UUoa, encargado…</t>
  </si>
  <si>
    <t>Labourdonnaye</t>
  </si>
  <si>
    <t>…¡ y por merte eli El 22 del mismo mes se dicidió en un consejo -da guerra que- se tirvd-tti gieron les docé.que.deben s^lir á recibir á S. M. cuando se verifique la aper casa del general Labourdonnaye que «aunque la paweiftas débil de la cindade tura de las Cámaras. (Af. de C.) la era el frente de la explanada que mira á la ciudad ,' sin embargo, por coa— También re reunieron 80d¡ potados del partido de oposición en la calle sideración á-lo* habitantes, no…</t>
  </si>
  <si>
    <t>Lachau</t>
  </si>
  <si>
    <t>…alquiera se podrá figurar fácilmente cuál sería el apuro en que pondrían’ too: estoy tranquilo. al enfermo dictámenes tan contradictorios. Si no segtiia el sisteme dé Broun*is »Et coronel Lachau, Mr. de Candóle y Mr. Lage de Podio, cabeza* del éc le amenazaba con la muerte; y esta también la encontraba ti: ño observabapartido carlista, han sido cogidos con las armas en la mano al frente /de un el plan enteramente contrario al de Broussais del doctor…</t>
  </si>
  <si>
    <t>Ladrón, Santos</t>
  </si>
  <si>
    <t>Santos Ladrón</t>
  </si>
  <si>
    <t>…gobernador de la plaza de Cartagena al mariscal de campo D. Oerónimo Valdés, en relevo del de la misma cla*e Excmo. Sr.: S. M- durante este día ha seguido bien, habiendo estado le D. Santos Ladrón; y gobernador de la plaza de Ciudad-Rodrigo al mariscal vantado por espacio de mas de tres horas. de campo D. Josef Miranda y Cabezón , en relevo del de igual clase D. Juan Dios guarde á V. E. muchos anos. S. Ildefonso 14 de Octubre de 1832, á Romagosa. las n…</t>
  </si>
  <si>
    <t>Lafadle</t>
  </si>
  <si>
    <t>…llciía acabará de daros una idea del vivo fuego que fuego de la menatla , para unir la gola con la cuarta parada a la derecha; han hecho nuestras Me rías. obla que dirigida por el coronel Lafadle , ha asegurado nuestra posición que . Del fi al ¡) se han tirado /07 balas de 24, 843 de 16, 77\ granadas y no era muy solida con solo la comunicación de las balsas y el puente. En esta 624 bombas. obra se ha dejado solo el número de zapadores y trabajadores…</t>
  </si>
  <si>
    <t>Lafayelte</t>
  </si>
  <si>
    <t>…al periódico minisTallcyrand, encargado de iratar .de los negocios de -Bélgica, estuvo en la cor teríal la.ÉroaeM nuera, el.cual pretende que Luis Felipe irá á encontrarse te del general Lafayelte; pero fue ran mal recibido''por Jos concurrentes, &lt;fúe con Leopoldo, rayando por debajo estas últimas palabras. Asi pues puede suce el general tuvo que tomarle bajo de su protección yyhabiéndole conducido-á der que.S. M. se vaya de la Bélgica, y que Luis Feli…</t>
  </si>
  <si>
    <t>Lafayettc</t>
  </si>
  <si>
    <t>…uth'ier'dé Rumilly, de Girardin , de Goúvé dé Nuticqties, el 1 ¡ de Julio al secretario de la corporación- de dicha parroquia D. Prudencio d’liérambault, Jcllivct, Laboi&gt;sicrc, el general Lafayettc, Lafayelte (Jorge), Bailo. " ........ ■ "- 1 ' EN LA IMPRENTA REAL.</t>
  </si>
  <si>
    <t>…, era precisamente el impedirnos el cultivar la llanura da Metidja. (Cct.) el resultado fue el completo triunfo de la independencia nacional. Lejos de Ayer salió para La Granee el general Lafayettc. (Courrier.') perder nuestra libertad, la recuperamos, y lanzamos de nuestro territorio al TV. Smirna escriben con fecha 9 de Mayo lo siguiente: «San Juan de formidable enemigo que era dueño de él. Acre se ha entregado á las tropas del tajá de Egipto. Nuestro…</t>
  </si>
  <si>
    <t>…tido la Francia seria ó tna» bien deberla ser una monar Mayo, aiguéiaóuel pata cnéstaüq pacificó y floreciéiate. En medio'del’ dolor' quía republicana. No quiere esto decir que el general Lafayettc hajra dicho qite se ha imnirestado por H 'iparcni deí genertf Viéte j' cuy» benéfica» dispo nunca: ¡hiaqui lo mejor dt tai repúblicas! Lafayettc (y nosotros lo hemee siciones djiráuqé'lpa años de tú gpbtejrhó sigüen énuHvérlndose y aplaudiéndo oído de su boca…</t>
  </si>
  <si>
    <t>Lafayette</t>
  </si>
  <si>
    <t>…s en que está redactada. porque atoy á su cabeza y me heririais. Se aprueban los 1003 francos que Los condes de Caurtavel y de Tournon adhieren á la opinión del marqua percibia el general Lafayette— (A la izquierda: Nunca los tomó.) de Dreux. Mr. ctEschaeseriaut: Tres mil francos al mes. {Una voz: Era para los El duque de Basanp expone las razona que lo mueven á pedir la abolición oficiala que estaban de servicio.) de la ley, y los peligrps que pueden r…</t>
  </si>
  <si>
    <t>…itar de manifestar en sus operacio un medio de influir y de estar al corriente de los negocios. nes aquella sabiduría que dictó la respuesta del general en gefe del ejercito de El general Lafayette procura rebatir las proposiciones establecidas pór Egipto al Divan del Cairo, que imploraba su protección. Mr. C. Perier en su discurso acerca del sistema que se ha debido seguir en ¡No hay.pues á la inmediación de los que mandan en Argel un Ventura y Francia…</t>
  </si>
  <si>
    <t>Laffitte</t>
  </si>
  <si>
    <t>2*6 , . ........ aun* hojas: quizá llegará el día en que sépame» toda la conversación de que Láffitte (Jacbbo), el general Laffitte, el géricnl Iámarque (moribundo), La ra hasta ahora soto tcnemps'algunos fragmentos. Diremo^ unásolapalabra acerca bil , Lenouvel, Marcha!', Mauguin , el marque» de Mornay, Nkod, Odilonde esas charlas del ayuntamiento: i saber,‘que aunque hubiesen sido mas cr…</t>
  </si>
  <si>
    <t>Lagarde</t>
  </si>
  <si>
    <t>11</t>
  </si>
  <si>
    <t>…urnon, el duque de Crillon, lo» condes Boisty-d’Anglas, d'Arjuzon v que existen cuadrillas de perturbadores, que se cometen asesinatos, y en fin, que De ican, el marques Rouge, el conde Lagarde y el marques de Courtarv*!. u tropa que el gobierno mantiene en aquellos puntos está en continua fatiga Sobre el proyecto: los duque» de Fita-James y Plaisancc, el conda (fe M»- para perseguir dichos bandidos. Tampoco cree que el sistema del gobierno anaisons…</t>
  </si>
  <si>
    <t>Lagargue, AffisMso Mlrslnoo</t>
  </si>
  <si>
    <t>AffisMso Mlrslnoo Lagargue</t>
  </si>
  <si>
    <t>…tes á la mlitna , no comprendldol en U masa coman, ef crédito de yúdg rs. y cordidtd, Juei-da á Id» pecsdssrerpail'qué de' vertapW affépiér.tin, poniendo: áat/ jñ mn., * aombfe de D. AffisMso Mlrslnoo Lagargue del.comercio de.Ruyona; el en mano de ios hombre* la facultad detener y desarmar la divina Jut**' ñUdndrA Prabctoqo Ortega de laTondta, pnr valoé de aefiaam eaisteiate au poder til 11 Jsmf rían . y una certificaclqó.d»Crédito redamadalambtea por D. Dominga lí…</t>
  </si>
  <si>
    <t>Lailana, Nemesio de</t>
  </si>
  <si>
    <t>Nemesio de Lailana</t>
  </si>
  <si>
    <t>…nales como evidentes i» cérica» anuncio tan lisonjero para la método de enseñanza, diremos algo de tu origen y propagación. Por los es tranquilidad pública; Por el Dr. en Farmacia D. Nemesio de Lailana, se vende en la critos de algunos autora antiguos, se ve que en su tiempo era conocida la en Imprenta Real ú « rs. en rústica. —El fobrecitó hablador, revista satírica de costumbres Src., por el bachiller Don señanza mútua. Quintiliano observa con su acostumb…</t>
  </si>
  <si>
    <t>Lainarque</t>
  </si>
  <si>
    <t>…nfluencia preponderante en la elección de la Cantara preciso hacerlo. Vota á favor del proyecto. de los Comunes á la clase inferior de los habitantes de las ciudades, cierra la El general Lainarque compara el estado en que se hallaba la república puerta esta Cámara á los mayores intereses pecuniarios y coloniales, dejando cuando dictó la ley del año 6.°, con la situación en que hoy está Francia, pa muy poca* ocasiones para la admisión de lo* gefes de la…</t>
  </si>
  <si>
    <t>LaliL</t>
  </si>
  <si>
    <t>…amigos y los agentes de la duquesa de Berry, entre los .cuales se puede nes, se ha servido S. M. mandar que se observe lo siguiente: 1.® Que el car contar al abate La-Mennais,. al cardenal LaliL, al abate de Tharin,y al antiguo bón de piedra de todas, partes .del reino sea libre en su extracción al extrangs- nuncio cerca de la corte de Francia Mons. Lambruchini, tienen frecuentes re to , y á la.Habana y demas posesiones de América, de todo derecho Re…</t>
  </si>
  <si>
    <t>Lallemand</t>
  </si>
  <si>
    <t>…umblot-Conté, ex-diputado; conde de LabrifFe, ex-diputado; conde á él y á diferentes banqueros de Edimburgo, acreedores de sir Walter Scott, Laferriere-L’eveque, teniente general; barón Lallemand, teniente general; que se suscribiesen por 500 libras, en consideración á los esfuerzos que había De Lamoienon (Augusto), de la diputación del departamento de Gironda; hecho hasta el último momento de su vida para satisfacer sus deudas. barón Malouet, ex-pref…</t>
  </si>
  <si>
    <t>Lam.trque</t>
  </si>
  <si>
    <t>…ón de la Cámara el in ciones, unas decian: Los impresores al general Lamarqut. Otra: Los tintoreros forme del bilí, el cual fue aprobado enteramente. En seguida se señaló el lu al general Lam.trque: otras; Sociedad de ¡dúttion de Julio, sociedad de ¡os de nes 4 para 1* tercera lectura. ^ rechos del hombre, sociedad de ios amigos del pueblo, escuelas del derecho , de El marques de Northampton anunció que cuando se verificase la tercera medicina, de farma…</t>
  </si>
  <si>
    <t>Lamalgnere, Pedro</t>
  </si>
  <si>
    <t>Pedro Lamalgnere</t>
  </si>
  <si>
    <t>…timos tenedores de dlchos vales que lo son: D. Ma tí lot nuestros en que el cometa que no» prometiste para este afió y'loe si- nuel Sánchez del Aguila ; D. Andrés Rege dé S. Juan; D. Pedro Lamalgnere, por va guientet dt /5 en 7S años no es efoue tu reconociste y admitieron tus con- lor de D. Apolinar Alguarau ; p. Miguel Ortlz; D, Josef Esteban Alvares; D. Gabriel temporáneos , tino otro distintó He ios años 1772 y 1806 según lot cálculos de Aragoo; D, Jp…</t>
  </si>
  <si>
    <t>Lamar-</t>
  </si>
  <si>
    <t>…la legislativa, y al ministerio. (Courier.) " Carlos x ante los 221. El uno encontró la muerte después de haber cedido y _J__Desde el último parte que dimos acerca de la salud del general Lamar- continuando cediendo; y el segundo el destierro, queriendo contener el tor que, parece que este continúa en el misma estado. Hay esperanzas de que no rente. Por todas partes se presenta un abismo: la mas fina y delicada prudencia tardará en mejorarse del todo…</t>
  </si>
  <si>
    <t>Lamarque</t>
  </si>
  <si>
    <t>…la votación ! -A la votación! Mr:Du~ jamos una ja^ena ley sóbre la leiporwibilidad ministerial:.) font (de i’Eurr'): Por honor de la corona pido se jmprimah todos los dccú- . , El general Lamarque nota que habiendo sido el. gobierno'sobrado pródiga menlos. • ” ' ■ - • . de honores j¡ condecaraciones ^ na jtqnsaráaeriaraente en negar las. bien- mere En ¡os extremos: Bravo! Bravo! (/nfrrrupcio*. Rumor en el banco de cidas recompensas de que se trata; cml…</t>
  </si>
  <si>
    <t>…ndecoraciones, y no se arrepiente, porque los militares se han hecho Mr. de Montalhet, ministro de Instrucción pública: La cuestión es gra acreedores á ello.... que la opinioo del general Lamarque es muy buena; pera ve..... (Oh/ Oh! Vamos pues!'), y me parece que muchos diputados no se han qué él cree haber obrado bien. hecho cargo de esto..... Mr. O. Barrot: Scfiores, la comisión encargada de examinar las proposi Una vea: Oh! Oh! ciones de MM. Laurenc…</t>
  </si>
  <si>
    <t>…un signo de es Durante el antecedente eurutmio entra Mr. C. Perier en la Cámara, y clavitud. (A derecha: Bravo! Bravo!) Cuando se hayan dado las explicaciones al pojo habla (on el general Lamarque, que re ríe mucho. que pido, podré votar el presupuesto de Negocios extrangeros.” Mr. D’Argout presenta varios proyectos de ¡nteres local, y uno relativo A este discurso, durante el cual Mr. Sebastiani ha tomado tariot apuñe á,la construcción de un monumento…</t>
  </si>
  <si>
    <t>142 que en aquella ciudad había vario* enfermo* de cólera. El magistrado ha man El general Lamarque dice que casi todos los oficiales generales que hay en dado averiguar el hecho, y resulta ser falso, pues el individuo cuyamuerte óe Francia han comenzado su carrera desde soldado», ganando á fuerza dé traba sospechaba fuese de resultas del filtra, había Mere…</t>
  </si>
  <si>
    <t>…e generalmente que van 4 aumentar qay, ministro- de Guerra, Clauzel y Bugeaud, que apoyan la propuesta del el ejército expedicionario del ex-Emperador D. Pedro. (Gaceta de Anjou.) general Lamarque; Passy y Teste que lo combaten, la Cámara se conforma . la Gaceta de Rotterdam inserte el párrafo siguiente puesto con motivo con la opinión del general Lamarque. de ciertas doctrinas emitidas en una sesión de la Conferencia de Lóodrcs, en Mr. Lunean pide «qu…</t>
  </si>
  <si>
    <t>…de la asignación que según el capítulo 11 se destina para el ramo • * S rs. én rbstica.—Ücrecño fénico te ¡i gutrrá: un tomo eu 8.°, 1* rs. en rústica. de fortificaciones, nota el general Lamarque que esta parte del presupuesto se —Elementoe sutlimts ie geografía ftslea; aptlcadés 4 la ciencia de campailá : un tomo ha aumentado mucho en comparación del año pasado: pregunta después en qué •p Isf» á 7 río 00 rúíXÍCUe~*IiWtTuccionef y-téicu¡os rKÍIHartt é…</t>
  </si>
  <si>
    <t>…n ministró de Estado, conde de Ja Alcudia; el Excmo. Sr. vice-protector Don parte sumamente peligroso. Manuel Fernandez Varela, comisario general de Cruzada , y los Excmos. se MI .general Lamarque: En ■ respuesta á lo que se ha dicho acerca de este ñores consiliarios marques de Sta. Cruz y duque del Infantado. Inmediatamen gimntsjo citaré un hecho que Ilustrará á la Cámara. Al volver i Francia el te pasaron SS. MM. con las demás personas Reales á las s…</t>
  </si>
  <si>
    <t>la clámala que se b» citado; que hecho pedazo» e»te papel te arrojó bajo la dad: el general Lamarque pide que en este punto se observe lo prevenido en nal, de donde siente lo baye recocido el corresponsal de Mr. Mauguin: los artículos 10 y 11 del proyecto adoptado por esta Cámara: Mr. Lamy. sos (JUtm tn lot centros) «pie en el dia se Mee el suministro de Arg…</t>
  </si>
  <si>
    <t>…ras circuns pos.” La Cámara resuelve pasar á la discusión acto continuo, y oídas las refle tancias la mala dirección de las primeras medidas tomadas por el gobierno. xiones que el general Lamarque hace en defensa del artículo 22 , y el mariscal Desde luego parece que algunos dias antes de haberse declarado la epide Soult en contra de él, se aprueba por 210 votos contra 33 el proyecto con mia bastantes signos precursores de ella debieron advertírselo á…</t>
  </si>
  <si>
    <t>…es del ejírcito imperial. Se han concedido varias órdenes de Rusia á mu mes de Julio próximo. chos generales y oficiales det ejírcito de Gallitzia en premio de la conducta ____ El general Lamarque, que hacia dias se hallaba ya en un estado entera que observaron respecto á las tropas polacas que se refugiaron á territorio auv mente desesperado, ha muerto en la noche de ayer. Se asegura que ha mani trisco. festado la voluntad de que se le entierro en el…</t>
  </si>
  <si>
    <t>…de Junio. NOTICIAS EXTRANGERAS. Hoy se . verificó según se había anunciado, y en el orden dispuesto de ING1ATEKKA. antemano, la ceremonia fúnebre con que los amigos políticos del general Lamarque habían resuelto honrar los últimos restos de aquel, al tiempo de salir Léndret 3 de Junio. para el sitio que él mismo ha elegido para su sepultura en el departamento de Fondos públicos. Tres por 100 consolidados 85í. las Landas. El gobierno y los que le son a…</t>
  </si>
  <si>
    <t>…o.de To* siete afio*.! B. Gonstant ha muerto de ' "Btndichn de banderas. La víspera del dia señalado para la función se en tristeza al dia siguiente de su triunfo. Mr. Perier y el general Lamarque tam viarán á la iglesia del Real monasterio de S. Gerónimo del Prado las banderas bién han muerto en las filas de los contfarjps después de haber gastado su vida y estandartes entregados por S. M. la Reina á la Guardia Real de todas las ar en una inútil lucha…</t>
  </si>
  <si>
    <t>…s estuvo en París tuvo la Duquesa varias conferen pronosticar cuándo llcgatá, y si después qué haya llegado quedará la nación cias relativas á.su hijo: que durante el entierro del general Lamarque se alejó francesa reducida á un estado de servidumbre peor que ninguno de los que del paseó de los Italianos, y que un hombre bien vestido, montado en un so leemos en esas descripciones del antiguo régimen, compuestas por escritores berbio caballo, que estuvo…</t>
  </si>
  <si>
    <t>521</t>
  </si>
  <si>
    <t>…hojas, ñores, tallos y raíces de los vegetales, aquellos fenómenos &lt;le Marzo. (Ce/.) que constituyen á un hombre enfermo. Symptomata se habent ad morbos v: ____«En el funeral del general Lamarque, dice la Cotidiana,solo se presentó folia et federa ad plattras: tal fue el principio que estableció el sabio Saula izquierda» y aun esta estaba en parte indisciplinada; y nadie ha olvidado el vages: comparación que pudo entonces no parecer absurda, que se ha…</t>
  </si>
  <si>
    <t>Lamarqut</t>
  </si>
  <si>
    <t>…s Felipe'. Algunos grupos iban precedidos de banderas, con inscrip Después d* este incidente se sometió a la deliberación de la Cámara el in ciones, unas decian: Los impresores al general Lamarqut. Otra: Los tintoreros forme del bilí, el cual fue aprobado enteramente. En seguida se señaló el lu al general Lam.trque: otras; Sociedad de ¡dúttion de Julio, sociedad de ¡os de nes 4 para 1* tercera lectura. ^ rechos del hombre, sociedad de ios amigos del pu…</t>
  </si>
  <si>
    <t>Lamirque</t>
  </si>
  <si>
    <t>…ervir voluntariamente.”Se levante superiores es inferior. 4 las de Napoleou, que daba Lu3 frqneos mensuales á Ei sesión. un mariscal ademas de U gratificación, dé. alojamiento. El general Lamirque dice que no alcanza la causa por que la comisión reduce á ocho los J3 millo cÍKtu db tos BtmiDflSwSirt/es ir 31 ir Enero. nes que pide el ministerio de Guerra, de cuya suma ha consumido algo .mas Aprobada el acta, prosigue la disensión del presupuesto. de cin…</t>
  </si>
  <si>
    <t>Lamoignon, Segur</t>
  </si>
  <si>
    <t>Segur Lamoignon</t>
  </si>
  <si>
    <t>…oaillia/lo» condes Simeón y Portalis, el duque de Montebello, el barón No te muestra mas satisfecho el orador del estado interior del reino al ver Mounier, el marque» de Croix, el vizconde Segur Lamoignon, el «onde de que aun no está restablecida la tranquilidad* en los departamentos del oeste; Tournon, el duque de Crillon, lo» condes Boisty-d’Anglas, d'Arjuzon v que existen cuadrillas de perturbadores, que se cometen asesinatos, y en fin, que De ican, el marq…</t>
  </si>
  <si>
    <t>Lamotte</t>
  </si>
  <si>
    <t>…, Ayer tomaron posesión de tui destinos Mr. de Stcngel, «Ontario del cír- por una autoridad-suprema, ton’causa «b q«ie b exasperación haya dundo aun ' culo del Rhin, y el teniente general Lamotte, comandante en gafe &lt;b las tro después de haber deupa reciclo todo cuantopodia servirle de pretextó-pera se pas acantonadas en la Beviera contigua al Rbio. S. A. S. el príncipe de Wro- mejante exasperación. -Es-evidente que en'el-día no están muy seguras las…</t>
  </si>
  <si>
    <t>Landé, Juau Jésef de</t>
  </si>
  <si>
    <t>Juau Jésef de Landé</t>
  </si>
  <si>
    <t>…age á lo interior del reino. . . ... .. . Por le sabdelegaelon de rentas Reales del psrtldo de Aláis dé Henares se iacaú A pública subasta los.bjfnes embargados é los herederas dé D. Juau Jésef de Landé, comliiooado que fué ép.ía referida ciudad de la Reai caja de Cpp^pJidacJon ; dicfces fincas - Up ja* con un„pajar en siguientes terreno erasdp en jas ' ; tas. cuatro brigada* de que se compone la división de Santa Marta ocupa-- bfeDeé'coniiiten1 cuadrados pl…</t>
  </si>
  <si>
    <t>Landerós</t>
  </si>
  <si>
    <t>…stinado el combate, y sin cuartel, debe creerse que habrá sido de consideración. Algunas cartas particulares la hacen subir por parte de Santana á 3i&gt;0 hombres muertos, incluso el coronel Landerós, y ANUNCIOS. SOI) prisioneros, entre ellos 45 oficiales. Después de la acción se retiró aquel Los suscrlptores Ala RiSliateco de conocimientos Mamnor acudiría éli librería á Veracruz con 2 hombres, y se decia trataba de levantar los presidiarios pas- de Razól…</t>
  </si>
  <si>
    <t>Langdorf</t>
  </si>
  <si>
    <t>…de Bélgica,' dad absoluta dada-á-nuestrat operaciones de giro es una garantía no menos im hasta recordar, ademas de b manifestación del ministro inglés, la comisión que se dió al conde Langdorf, y lo que se ha dicho én la Cámara belga; yportante que la primera. . .... P. Pero esas emisiones llevan al parecer’ consigo el delito ds maniobras que en cuanto ¿ si en el día quiere el gobierno francés qué haya restauración fraudulentas, previsto en el art.…</t>
  </si>
  <si>
    <t>Lanjuinais</t>
  </si>
  <si>
    <t>…glaterra, y cree que siendo el matrimonio un contrato civil, se puede disolver como los las razones que para ello ha habido; indica los vicios qué se notan en esta par demas; y el conde Lanjuinais reproduce 1* doctrina de su padre, que miraba te de la legislación francesa, y concluye manifestando que al suprimir el go el divorcio como una cosa indispensable á la sociedad; y ambos votan á favor bierno la prohibición de extraer y de introducir granas, ha…</t>
  </si>
  <si>
    <t>Lanjujnais</t>
  </si>
  <si>
    <t>…ta «tos, con los que á título-oneroso adquiera durante su reinado, formarán su contra el proyecto. patrimonio particular.” Con este motivo dice el general Bertrand que no aprue El conde Lanjujnais cree que si no se adopta el proyecto como lo ha re- ba la distinción Que te hace entre el patrimonio particular y el de la Corona; tnitido la olra Cámara, cobrarán nuevo aliento los enemigos del gobierno. El recuerda lo que hizo Hugo Capéto al subir al trono,…</t>
  </si>
  <si>
    <t>LansTodas</t>
  </si>
  <si>
    <t>…«c han retirado de la en la provincia del Rhin asciende £.................................................... 72300 Conferencia, 7 este incidente ha hecho que las observaciones de lord LansTodas estas fuerzas están 7a situadas en ias fronteras 7 cercanías de la Fran downe sean mas enérgicas, 7 mayor la perplejidad del gabinete de Palais-Rocia 7 de la Bélgica, 7 en las ciudades de Sarrelouis, Tréveris, Coblentza, Co yal. El efecto de estas observacion…</t>
  </si>
  <si>
    <t>Lanurque</t>
  </si>
  <si>
    <t>…eVerificado el nombramiento dice Mr. Lafeyetie, «pie b contestación que cótnperisás no ha producido el efecto que se esperaba, pues muchos guardias ' el mariscal Soult dió ayer áí general Lanurque debió dirigirla á la Cámara de ‘ nacionales no han querido admitirla; extraña que algunos coróneles hayan sido los Lores, pues allí es donde sé ha dicho oue Francia ¿ Inglaterra habían con ascendido* á'mariscales de campo en una ¿poca en que debía haber cesad…</t>
  </si>
  <si>
    <t>Laparqúe</t>
  </si>
  <si>
    <t>…an sido de una larga edad de Mr. Gogni, antiguo' oficial de lá gendarmería. (Cor.) duración-.La,marcha de los austrÜi^ó* sobre la línea fie Ürbino y Pésaro; el; ____ Parece que ql general Laparqúe , de quien se dijo habia sido atacado del terror qt£ este movimiento ha infuiidídoien nuestra guarnición', la salida del cólera-morbo propiamente dicho, se halla enfermó de una afección llamada capitán LcgallQÍs. sít&gt; duda desgfácilicto'.'y sin pasar por Roma…</t>
  </si>
  <si>
    <t>Lapine</t>
  </si>
  <si>
    <t>…ue hagan concesiones, será castigada con la haber auxiliado á su padre en la organización y dirección de sus grandes fá pena de muerte. bricas de paños y de tejidos de algodón; al Sr. Lapine, dueño de la fábrica de "Los que excitaren 6 sostuvieren sediciones ó la insurrección contra el So ilores artificiales, cuya perfección en nada ceden á las de Francia; y á los Se berano y el gobierno, alistando hombres ó reuniendo armas ó municiones, se ñores…</t>
  </si>
  <si>
    <t>Lara, Antonio de</t>
  </si>
  <si>
    <t>Antonio de Lara</t>
  </si>
  <si>
    <t>…mo, debiendo los «le la clase de gramática latina, cuya cntsfianza está á cargo del■ presbítero aspirantes á ella presentar sus soltdtudes,hasta el 17 del cortleote en Zaragoza en D. Antonio de Lara, habiendo merecido ser premiados un gran número de la secretarla de la Protección, donde se lea enterara de las obligaciones de dicha pUpilos con libros análogos á su estudio y algunas bandas por lo bien instruidos aa , y da ta clase de ejerjciiu que deberán…</t>
  </si>
  <si>
    <t>Lara, Joaquín</t>
  </si>
  <si>
    <t>Joaquín Lara</t>
  </si>
  <si>
    <t>…sco López, JoOctubre de 1832—Juan Félix Pereíra de Campos, gefe de escuadra y co sef González, Basilja Garete . Dorotea Rivero, Antonia Verde, Manuel Mateo, Don Gerónimo Salinero, D. Joaquín Lara y compaBla , Francisco Gayo, D. Andrés Mar mandante de la escuadra—limo, y Excmo. Sr. conde de Basto, ministro de tínez, D. Manuel Vega, D. Francisco Abello, Mr. Bonet, Pedro Alonso, Joaquín Marina. (G. de Lisboa.) Kodriguez, Francisco Calleja, Agustín Gómez,…</t>
  </si>
  <si>
    <t>Lara, Juan Manrique-de</t>
  </si>
  <si>
    <t>Juan Manrique-de Lara</t>
  </si>
  <si>
    <t>…e izquier para la alcaldía mayor de Alba'de Tormes á D. Manuel Martin, y Martin; da: Bravo! Bravo!) «Se quieren palabras retumbantes! pues bien; aniquiláre paralada Villa el Rio i D. Juan Manrique-de Lara;para la de Buitragó fi mos los facciosos!... (.Bravo! Bravo!') Sí, siempre estaremos prontos a pelear D. Manuel Jiménez Navarro; para la de Villamalían £ Di Miguel tuque f contra ellos.... (Bravo! Bravo!) Si, siempre lo haremos.... (Bravo! Bravo!) Medina; y p…</t>
  </si>
  <si>
    <t>Lardi</t>
  </si>
  <si>
    <t>…e . Alhama. D. Ramón Marconcll, en Calattyud: desde 15 de Junio k. sale á luz1 coa orden de S. M., es una continuación del célebre tratado do las pena* igual día de Setiembre. dei Sr. Lardi aabal, donde se comprenden los punto* mis delicados de jurisprudencia Segura. D. Antonio Turbica, «n Calatayud: desde 24 de Junio á 4. de criminal, y las cuestiones mas curiosa* é importantes do economía pública. Un asun to que ocupa actualmente con cierta pr…</t>
  </si>
  <si>
    <t>Lardtubaluna</t>
  </si>
  <si>
    <t>…on que «taba raclauaedo d establecimiento de la Serenísima Casa y Estado del Infantazgo en conformi lltaanuestray pc«mt,datogUladoolaquecrlaóaalpuedo, comoto proetamllimanedice el Sr. Lardtubaluna comtauaclouren tu predetaLoeobradictado»de du-de dad de las layes fundamentales «le la Monarquía, se declara expresamente Jo que OtV.mtitins.kociUtrtiñpfsUjftmrctmftnniladocMmadtl Zsas|&gt;I»&lt;«sM •íguc: ............ la ha honrad» to cornialeo nombrada por S. M.;…</t>
  </si>
  <si>
    <t>Larnbot</t>
  </si>
  <si>
    <t>…incurrido el noble duque, y asegura que el tribunal que ha enten pre me contesta: «tarda tanto en cogerte el fruto!” Pues nuestros impaciente* dido en la causa i que se refiere el general Larnbot ha tenido toda la libertad sé perecen i este labrador: el grano que-se está sembrando ya quisieran comerlo que exígela administración de justicia. La Cámara adhiere al dictamen ma en yerba:.. Que esperen se maduren las espigas; y si , como es permitido por ni…</t>
  </si>
  <si>
    <t>Larrainterrumpió, Josef Agustín de</t>
  </si>
  <si>
    <t>Josef Agustín de Larrainterrumpió</t>
  </si>
  <si>
    <t>…plazascalles y egidos, todo conforme á los planos del fuerza armada llegase á imponer silencio í los del concierto. La misma escena ingeniero director general de correos y caminos D. Josef Agustín de Larrainterrumpió varias veces durante la noche el sueño del honorable diputado, -tnendi, enviado por V. M. al efecto, y que V. M. se dignó aprobar. Se han el que veia desaparecer como por encanto todas sus ilusiones de felicidad. Sin .recompuesto ademas las casas de todos los…</t>
  </si>
  <si>
    <t>Larreondo, Domingo Villanuéva y</t>
  </si>
  <si>
    <t>Domingo Villanuéva y Larreondo</t>
  </si>
  <si>
    <t>…anuales cada uno, cu tloez y Salcedo, D, Agustín Caballero, D. Bernardo Cantero, conde de Casa-Valencia, yas fianzas son del primero 178 rs., y del segundo 379 en metálico, debien D. Domingo Villanuéva y Larreondo, D. Francisco Blas dé las Llamas, D Fernando Senra, D, Francisco Javier Fondevlia, D* FrauCísúo^dérlo, O. Juan Dávlla, D. 'Josef do aumentarse una tercera parle si se dan en fincas/ó un doble si en vales Melchor Carrillo, P. Josef Agüero, D. Manuel Guerrero S…</t>
  </si>
  <si>
    <t>Lasauca, Antonio</t>
  </si>
  <si>
    <t>Antonio Lasauca</t>
  </si>
  <si>
    <t>…claman i El thiurío dia 18 entraron el Excmo. jSr. D. Joaquín Casmaño y Pardo, Dios con inequívocas demostraciones, de convicción; y si de cuando en cuando gobernador de Figueras; D. Antonio Lasauca, comandante de ingenieros de la se v.e alguno que no lo hace,es mirado como un monstruoso réprobo,cn quien misma; D. Juan Azemar; D. Abdon Deseya; D. Juan Badena. halla un nuevo incentivo la creencia general de los fieles. Dia 19 entraron Luisa Guidrauux; D.…</t>
  </si>
  <si>
    <t>Latnarque</t>
  </si>
  <si>
    <t>…presores, al fin salió triunfante, y tremoló las quinas portuguesas sobré las sumas que al intento se pidan. MM. Delaborde y Boyer adhieren á esta los muros de Tolosa. opinión: el general Latnarque convencido de Ja debilidad del gobierno teme Cuando la península Ibera se convertía en teatro de victorias que contri que cediendo á la voluntad de Inglaterra se desprenda de Argelenumera Jas buyeron á la salvación de Europa, los sectarios de los principios r…</t>
  </si>
  <si>
    <t>Latnbert</t>
  </si>
  <si>
    <t>…Esta aire de algunos barrios un gusto ferruginoso, y.aquí *,.ha presentado un caso conjetura está confirmada por observaciones análogas hechas en Prusia y en análogo: visitando el doctor Latnbert i un colérica qué vive calle de la Cruz Austria, en donde las mismas clases tienen igualescostumbres; y ademas con blanca, mercado de 5. Juan, sintió en la boca un .sabor snuy notable de co cuerda con la opinión que no* es permitido formar -sobre las predispo…</t>
  </si>
  <si>
    <t>Lawoeitine</t>
  </si>
  <si>
    <t>…e -hasta Tbumhóut. Sobre el -camino de Berg-Op-Zoom está la brigada de ca ral mediante i que anulaba de hecho el convenio de Londres, fue desapro ballería ligera á las órdenes del general Lawoeitine, compuesta del y.* y 8.° bada por una mayoría de dos votos; pero como los cuatro ministros hablan de cazadores de á caballo: su cuartel general está en Lapelle, y se extiende también votado, resulta que la oposición componía por el mismo hecho la ma sobre la…</t>
  </si>
  <si>
    <t>Lawoestine</t>
  </si>
  <si>
    <t>…dirección á Malinas la brigada del general pero »í podía asegurar que se estaba concluyendo un proyecto sobre las rentas, Achard (el 8.° ligero y el 14 de línea), y la brigada del general Lawoestine con. el designio de aumentar las fuerzas de la defensa de la nación. Sin em de caballería (7.a y 8.° de cazadora), y boy lo verificarán otra tra de caba bargo, dícese que mañana se publicará el decreto para llamar á las armas á to llería y una de infantería.…</t>
  </si>
  <si>
    <t>Lazzar</t>
  </si>
  <si>
    <t>…o p*. . che de ayer i hoy han ocupado los puestos militares de la ciudad, haciendo ra una sublevación, deplorable sin duda , pero que inevitablemente debía ce ademas prisionero al coronel Lazzar ¡ni; me veo en ¡1 desagradable necesidad ’ sar luego que las necesidades fueran satisfechas, se disminuyesen las privacio de protestar contra este hecho; 'declarando asimismo que lo considero como un nes, y se recompensasen los perjuicios. atentado contra la…</t>
  </si>
  <si>
    <t>Lazzarini</t>
  </si>
  <si>
    <t>…e) puerto» lograron abrie - C. ¡RatificaráVuestro Rey los 24 artículos? sen, su»;puerlat: habiendo, entrad? en su habitación al coronel Mr. Comba, y P. No. . , . . presenládúSe el coronel Lazzarini, declaró á este que se constituyese prisionero C. ; Mira vuestro Rey á la cinco grarxfes Potencia como I tus amiga!. de guaira áje los franceses si no entregaba la ciudadela. El comandante se negó P. Sí. á ello i ¡pero el coronel francés le hizo conducir-arre…</t>
  </si>
  <si>
    <t>LcgallQÍs</t>
  </si>
  <si>
    <t>…dijo habia sido atacado del terror qt£ este movimiento ha infuiidídoien nuestra guarnición', la salida del cólera-morbo propiamente dicho, se halla enfermó de una afección llamada capitán LcgallQÍs. sít&gt; duda desgfácilicto'.'y sin pasar por Roma’, lo que'untpj cola ina, semejante por sus síntomas i la epidemia que ha reinado en París ha deseaba l la necesidad en que se há. encontrado el general Cúbieres de arrestar ce algunos meses. , .... í, al coronel…</t>
  </si>
  <si>
    <t>Leandro</t>
  </si>
  <si>
    <t>…ua y tal, que ni aun sus Reales su- la litcrélúrá española, y dar ¿ conocer mas y mas.sipuede ser , á uno de si» mejores )itéralos, propone el programa siguiente: Jdkio crítica de D. Leandro »ccsorcs pudiesen alterarla; pues que por mas augusto é independiente que tea', Fernandez de Moratin, como autor cfmico,‘ eaHJicanJó su mirito, y compa «el poder de los Reyes,, no puede czlcnderse sin embargo á derogar la ley fui* 1 «damental del reino.”. _ r…</t>
  </si>
  <si>
    <t>Ledo, Manuel Goozalez</t>
  </si>
  <si>
    <t>Manuel Goozalez Ledo</t>
  </si>
  <si>
    <t>…dencia del Sr. de Norzagatay, de teniente de villa, —Por exponer el comisionado los sentimientos de amor y veneración de aquellos na Do ¡cita á D. D. Juan Regó, López Manuel López D. Manuel Goozalez Ledo, Somoza, turales á nuestros amados Soberanos, manifestó) lo sensible que había sido al D. Gonzalo Osorio, D. Ramón Regueiro, Pedro Fernandez, D. Gabriel Perez, D An ayuntamiento no haber podido desempeñar antes este grato deber de su sumi gel García Fernandez…</t>
  </si>
  <si>
    <t>Lefayette</t>
  </si>
  <si>
    <t>…según derecho constitucional—. {Una ven: Se tremos.) Hemos hecho cuanto exigian la justicia, el honor y la humanidad. trate del derecho del pueblo.).... afirmo que según le ley el general Lefayette {Adhesión en el banco de Mr. Madier.) ¡Habríais aprobado que hubiéramos</t>
  </si>
  <si>
    <t>Leiva, Josef Carrillo y</t>
  </si>
  <si>
    <t>Josef Carrillo y Leiva</t>
  </si>
  <si>
    <t>…evado genio. A consulta de la Cámara se ha servido S. M. nombrar para la alcaldía mis Pasaremos, pues, á hablar del Doctor Channlng , el mas elocuente de los es yor de Carcabuey á D. Josef Carrillo y Leiva; para la de Cea á D. Fernando critores religiosos que han producido aquellos países. de la Laguna Cañedo; para la de Cazorla á D. Mariano Cosío; para la de Ca- Hay sin duda en las obras de Channjng páginas admirables, hermosas de lasparra á D. Juan Belnionte;…</t>
  </si>
  <si>
    <t>Lemos</t>
  </si>
  <si>
    <t>…blecido anterior y aterrándose para huir de nuestra artillería vino á encontrar su perdición, mente , te organizarán y formarán tribunales militares conforme á estas mis poraue el brigadier Lemos mandó salir un destacamento de voluntarios Realis mas leyes. tas de los batallones de Castello Brinco y de Trancoso, y una compañía del 2. ° »Las ciudades, villas ó pueblos que no sean plazas de guerra, ó pues regimiento de infantería de Almeida, que bajando…</t>
  </si>
  <si>
    <t>Leo</t>
  </si>
  <si>
    <t>….° dé. los famosos 2J. artículos, obedeczr las leyes locales y nácronáles. Estas leyes que poseen los polacos son el cual exige para que se Uasfiera una parte de esta soberanía al príncipe Leo las ónias que coriservarár. 1«,¿¿Tonalidad. Es verdad que las dos Cámaras han poldo, el triple consentimiento del .Rey de los Países-Bajos, de sus agnados, tidosepulladasbajÓlosmuros deVartovia; pero las instituciones, popula^?, y dé,1a,Confederación.germánic…</t>
  </si>
  <si>
    <t>…D. Juan Bau «sidra de Moya ,. dé,Almcdóvar. del Campo; ,D. Simón Fernandez de Soto, de tista Rotsi, profraor déb'arpá de los teatrót de esta corte. Esta pieza lleVa en an . Pinto; D. Leo¡j£o¡ÍB, ,de; Aícáljfi dejfepares; D. Juan Manuel Sunche* Cac- portaéa una viBaéa ejecutada onol Re*l étt»bleclmieDio litogtáfecn;'representando un cuadro ea uoa esceos.de dicho dprro. Véodeae,*n la librería, da Hermo^ode Fueritiduéfia de Tajo; Anselmo.Palcro,…</t>
  </si>
  <si>
    <t>León, Francisco de Paula Domínguez de</t>
  </si>
  <si>
    <t>Francisco de Paula Domínguez de León</t>
  </si>
  <si>
    <t>…dente él 25 D. Julián Elizalde, á D. Dionisio Francisco Calvo: para otra de la' catedral que euabu pronto con las tropas que tiene i sus órdenes á sostener las disposi de Cádiz, á D. Francisco de Paula Domínguez de León; y para una ración de ciones que emanasen de su superior autoridad. La cámara de diputados de Mé la iglesia colegial de santa María del Campo de Rivadeo, á D..Pedro Arias. jico habia decretado' que el puerto de Veracruz quedase cerrado al comercio extrangero;…</t>
  </si>
  <si>
    <t>León, Pedro Rovira y</t>
  </si>
  <si>
    <t>Pedro Rovira y León</t>
  </si>
  <si>
    <t>…*omandante recibiese orden Afluido:.para la de Arahalá D. Rafael Josef Castilla: para la deAstudillo «leí brigadier Canavarro, y fuese ocision oportuna) formaba ia darccna oe ia i D. Pedro Rovira y León : para la de Aguilar del Rio Alhama -i D. Ber- 1 Alinea i la izquierda el de milicias «IcTroncozo, con dos pelotones ,-.e tira nardino Peralta: para Ja- de Álcafiicés á D. Simón Perez Lópeií'pára la de dores í su frente en el pinar, y el regimiento de milicia…</t>
  </si>
  <si>
    <t>Leonharctí, Je</t>
  </si>
  <si>
    <t>Je Leonharctí</t>
  </si>
  <si>
    <t>…al de guerra conforme Por Hohenzollern, Lichtenstein, Reuss, Lippe-Schaumburgo, Lippe y al art. 34 ■ formarán los cuerpos con anticipación los correspondientes pedidos Waldeck, el.barón Je Leonharctí, conse)ero íntimo. en las ¿pocas siguientes: _ Por las ciudades libres, Lubeck,. Francfort, Breraen y Hamburgo, el 1.° Luego después de la revista del mes de Setiembre del año anterior a! Sr. tíndico.Curtius-, en que corresponda el reemplazo de las prendas, s…</t>
  </si>
  <si>
    <t>Leopoldo</t>
  </si>
  <si>
    <t>…ór Mr. Tliíers yante Uu: empalizadas y los parapetos! Pero las patrullas de caballería dis y da lado izquierdo gritan repetidas veces al orden! al orden! , persaron las turbas. El príncipe Leopoldo oyó perfectamente estosgritos, por Mr. Jaubert: Es preciso conceder de tiempo en tiempo la1 palabra, sea al que en aquella misma tarde dió orden para que tódás lás tropas sin distinción' informante, sea á los individuos de la comisión.. ¡ (A ¡a Izquierda: AhJ…</t>
  </si>
  <si>
    <t>…del. Serre.” (Gaceta médica.') lítica dilatoria, y seguir con docilidad los consejos de la Conferencia. Supo ■. ■ Escriben, de Saint-Maixent (Deux-Sevres) lo que sigue: nen que el príncipe Leopoldo, viéndose entre dos escollos, ei decir , por un »No puede describirse bastante bien el zelo que ha desplegado el teniente: lado la exigencia del Congreso, que lo excita á romper por todo, y por otro de la iglesia de Solidan. Apenas se manifestó el cólera en l…</t>
  </si>
  <si>
    <t>418</t>
  </si>
  <si>
    <t>…ge de SS. MM. no llegarán 4 Laékeii 'ella 4 otr'o sóTdádb francés; inmédittámente se’ rcunieron por uña parte Ips hasta el Í6.:i .... . La Industrie? supone que lis relaciones del príncipe Leopoldo con 1* fa milia de ,Líjis Felipe no es efecto de haber sido elevado aquel'al trono dé ja Bélgica, sino del viage que hito 4 París cuando ftié electo Rey. de Grecia, 1 gr,e8°» que vayan 4 Naúpli* ‘entreguen sus armas en loa cuerpos de guardia de las ptier- en…</t>
  </si>
  <si>
    <t>…unicaciones ¿rndorrár det regimiento*Hohénlohe, y para el 30 debe llegar un batallón oficiales, y que no han merecido el honor de ser condecoradas con el título del regimiento del príncipe Leopoldo de las Dos-Sicilias. {(Hurtador de de protocolo. (independiente.) Triiste.) r ' ' . HOLANDA. tttCtA TERCA. . Fietinga 14 de Agosto. ¡Andrés 17 dé Agosto. Además‘de Tos reparos que se han hecho en las fortificaciones, y de ha Fotutos públicos. Tres por 100 Con…</t>
  </si>
  <si>
    <t>Lescaille</t>
  </si>
  <si>
    <t>…ranceses. Paree» ‘ ganización de una partida orangista. Con fecha 26 del corriente ha dirigido el que el ejército reflexiona también sobre la posición, en que se hall*, á pesar de coronel Lescaille un parte algobierto: en él dice que estaba en Arlon esperan todo lo que se ha hecho para desmoralizarlo. En primera ocasión explicaré ca do lo* refuerzos que han debido llegarle ayer y hoy, como hemos anunciado.’ tas infames intrigas. (Miscelánea Occitínica."…</t>
  </si>
  <si>
    <t>LeséaUle</t>
  </si>
  <si>
    <t>…e haceun afio habían comandante «le Luzemburgo, en ausencias del príncipe de Hesic-Homburgo, descompuesto ycevtado en.muchot peragra para impedir la inyasion dé los á la carta del coronel LeséaUle, gobernador militar-bétga-det Gran-ducado. belja*.*f; Etta circunstancia. ncn &lt;)i margen pan luccrtríites coojéturah' El general Duinoulin dice que no pueda permitir que las autoridades belgas ..^Atyunm wiódiCfM faan coafiuiididoal general conde Belliard, emb…</t>
  </si>
  <si>
    <t>Lesmire</t>
  </si>
  <si>
    <t>…s mas conocidas que han muerto víctimas del cólera, lo cer obras &lt;k fortificación, y las que se han ocupado en hacerlas cesarán en es han sido el teniente, general conde Sulli; el general Lesmire; Mr. Charron, te trabaje y no volverán á continuarlas. antiguo prefecto, y el marques Odart de Rilli. 5.a "Cuando el gobierno pontificio.no necesite ya del socorro de.tropas t« policía, dice un periódico, empieza á ¡ejecutar la ley que.ba podido austríaca* qu…</t>
  </si>
  <si>
    <t>Levascheff</t>
  </si>
  <si>
    <t>…pe Guiller padece, ha sido nombrado por un ukase del 3 de Febrero el ayudante de cam mo, hermano del Rey, el príncipe Augusto de Prusia, y cí duque Carlos de po general y teniente general Levascheff, gobernador militar de la de Kielf y gobernador general de Podolia y de Volhinia, en donde se hallaba desempe Meklembourg, serán ascendidos a la dignidad de feld-mariscal; y el principe Guillermo, hijo del Rey, tomará el mando de la guardia. Se prohíbe dar li…</t>
  </si>
  <si>
    <t>Levrét</t>
  </si>
  <si>
    <t>…este desor Esto presagiaba desde luego un serio y próximo ataque. En efecto, á la den y prosiguió su camino moderando el paso; pero aumentándose el número úna de la tarde avisó el capitán Levrét , enviado al cástillo de Santa Cruz para de alborotadores al llegar á Cheapside, fue preciso pedir auxilio á Bow-Street, observar al enemigo, que varias columnas de infantería se dirigían. bácia el de donde vinieron 2(10 hombres de la nueva policía, que dispe…</t>
  </si>
  <si>
    <t>Ley</t>
  </si>
  <si>
    <t>…ción. '" ‘' mismo se apresuraba ¿ destruirlos; maldiciendo á ios que tantos matee acarrean ”Los rebeldes,dice la carta, hán sido sorpréndidosJcbmó'ósTo decía ayer, á su patria. El general Ley de t dirigía el batallón del i¡l°, cuyo coronel ha si cerca de Vergeal. Un granadero del.¿6 se adelantó, y apenas habia entrado en do herido en la cabeza y en. un muslo. un castañar,cn donde se habia notado algún movimiento, cuando fue detenido En ¿lii guerra…</t>
  </si>
  <si>
    <t>Leydet</t>
  </si>
  <si>
    <t>…servicio activo.”(Cor.) puesto que se presenta no es ni para tiempo de paz ni para tiempo' de guerra. ____ El príncipe de Metternich ha hecho pasar al gobierno francés una nota El general Leydet declara que votará el presupuesto que se pide para el relativa a la expedición de Ancona. H¿ aqui cual será en resúmen el conteni ministerio de Guerra : pregunta por qué en algunos regimientos se lleva ia a u¿ do. i'La Francia quiere marchar según los tratado…</t>
  </si>
  <si>
    <t>…triunfo de la sedición y de la usurpación.” Los último* JLuneau. sucesos han probado demasiado bien la verdad de esta observación, y han de . Se suscita una controversia entre el general Leydet, MM. Mauguin, Monmostrado ademas que lss bases d* una verdadera restauración debían estar bien talivet, Passy, Peiet y Dupin sobre si se ha de tomar en consideraron la pro puestas, y que el restablecimiento de las dinastías legítimas, de nada servilla si pues…</t>
  </si>
  <si>
    <t>Lifian, Pascual</t>
  </si>
  <si>
    <t>Pascual Lifian</t>
  </si>
  <si>
    <t>…nso 6 de Octubre de 1832, i mandante general de mi guardia Real dé caballería; quedando de cuartel el las ocho de la mañana.=Pedro Ca&gt;tetIó.=M*nuel'Damian Perez.=Excclen- teniente general D. Pascual Lifian, hasta que sea colocado debidamente con tísimo Sr, Secretario de Estado y del Despacho UDÍrersal. arreglo £ su clase y méritos. Tendreislo entendido, y dispondréis su cumplí— miento^sEn S. Ildefonso £ 4 de Octubre -dé 1832—A D. Francisco Javiec Eterno. Sr.: S…</t>
  </si>
  <si>
    <t>Linch, Bartolomé</t>
  </si>
  <si>
    <t>Bartolomé Linch</t>
  </si>
  <si>
    <t>…tera y su par tido , se clrd por 30 dias perentorios á los que se crean con derecho á la testamen Se halla vacante la administracion-caja de Villar, en la provincia de Ex taría de D. Bartolomé Linch, vecino que fue de la villa de Rota, para que en él se tremadura, dotada con 39 rs. anuales, y la fianza de 113 en metálico, una presenten en dicha subdelegacion á exponer sobre cierta liquidación practicada, del tercera parte mas en fincas ó el doble en vale…</t>
  </si>
  <si>
    <t>Lista, Alberto</t>
  </si>
  <si>
    <t>Alberto Lista</t>
  </si>
  <si>
    <t>…reccionesi OOtfs y Adiciones, dlipuesta de uioéo que forme una.obra completa do Guerra «jijo que Mr. Bourmont no había prestado juramento , no pude maní—- hittorla, universal, por D. Alberto Lista, acudirán.aduode se hayan suscrito ¿recoger . Testar, por hallarme ausente, lo que hay en el particular.; ahora digo, que el - el toma'14 dé dicha obra y á adelantar érimpórte dél jj. Contiene ia historia dé día 2 de Setiembre estando yo en Argel, me entregó…</t>
  </si>
  <si>
    <t>Ljinurque</t>
  </si>
  <si>
    <t>…está aislada ní ca Cpcngenm la d'*CMM°n del presupuesto del ministerio de Negocios extran- rece de aliados, y contrayéndose á Italia dice: «¡Qué puede hacer el gobierno ;eros. Él general Ljinurque, después de elogiar la firmczaccn que procedió la francés en aquella parte de Europa!.... Napoleón concibió en sueños el pro ? amiiia de Borbon en el año de 1814&gt;y la independencia con que intervino en yecto de constituir una monarquía italiana, asi como tamb…</t>
  </si>
  <si>
    <t>Llama, Manuel Anvaldo y</t>
  </si>
  <si>
    <t>Manuel Anvaldo y Llama</t>
  </si>
  <si>
    <t>…a mesa Teaajai: para una ración de la colegial de Bclmonie, por renuncia de D. Jotef contado* desde que se publique de oficio ate aviso, permiso pera regresar al Amonio Montero, i D. Manuel Anvaldo y Llama: para una capellanía da. reino ó pan continuar permaneciendo en pais extrangero. cimero y coro de la metropolitana de Granada,.por muerte de D. Antonio, En consecuencia, la legación imperial ruu tiene el honor de pravair 4 Zorrilla, i D. Antonio Josef Guerrer…</t>
  </si>
  <si>
    <t>Llano, Ramón de</t>
  </si>
  <si>
    <t>Ramón de Llano</t>
  </si>
  <si>
    <t>…l Canto, se cita por término de 30 días * Dolía Ca En éí alio de 1779 pasó al bloqueo y sitio de la plaza de Gibraltar, en el simira Esteban, D. Diego Palacio, D. Manuel Martínez, D. Ramón de Llano, D. Die go de Parada, D. Manuel Fernandez Caballero, vecino que fue en ili] de la villa de que permaneció hasta la paz de 1783; y destinado en el de 1791 con su bata Almagro, d quienes en su acción y derecho hayan sucedido, tenedores y endosantes llón! á Ja d…</t>
  </si>
  <si>
    <t>Llauder, Manuel</t>
  </si>
  <si>
    <t>Manuel Llauder</t>
  </si>
  <si>
    <t>…pio sancionado en todas las de 11 del actual, nombrar parala capitanía general de Cataluña al teniente naciones'cultas, y consagrado desde los tiempos mas remotos en lat leyes cas general D. Manuel Llauder. tellanas; y aun cuando fuese mas excesivo, siempre son útiles al Estado en el Para la de Andalucía al de igual clase marques de las Amarillas. concepto general de hombres de letras para el desempefio de otros destino* Para la de Granada al de la misma clase…</t>
  </si>
  <si>
    <t>Lo</t>
  </si>
  <si>
    <t>…ciudad de París atá sobrecargada de gastos: que Mr. Garnier apoya la opinión de Mr. Comte, porque del discurso que el general Lafayette percibió casi la misma suma que percibe el general Lo— acaba de pronunciar el ministro deduce que la rebaja propuata a justa y mo bau; y concluye preguntando si se quiere que ate general sostenga á su costa el derada. Dice que los gastos de policía son contrarios á la moral: con este mo esplendor de tu dignidad.…</t>
  </si>
  <si>
    <t>…s los sintomas del cólera-morbo: han en consideración 1» propuestas que se hagan, pero que ha conservado los prin muerto de sus resultas tres personas, entre ellas el cocinera del mariscal Lo— cipal» fundamento» del bilí que se presentó anteriormente, y que no se pres bau. Esta mañana han enfermado algún» mas; y en ate momento se está ha tará á ninguna alteración en los puntos capitales del que ahora se somete al ciendo la anatomía de los muertos.…</t>
  </si>
  <si>
    <t>…el príncipe de Lievcn y tu esposa; el cerrado, y armado» con garrote», esperaban ocasión favorable para realizar su llero Cea Bermudez, ministro de España; el barón de Wessembere* ministro Lo» constitucionales por »u parle se paseaban cantando la parisiense y extraordinario de Austria; el barón de Bulow , ministro de Piusia, con su ct- Íiroyecto.a marsellesa. De improviso se oyeron silbidos en lo* puntos adonde estaban los b conde» de Esscx, y lad…</t>
  </si>
  <si>
    <t>Loada, Josef de Vega y</t>
  </si>
  <si>
    <t>Josef de Vega y Loada</t>
  </si>
  <si>
    <t>…yor que fue de esta corte , para que se presenten en dicho tribunal, á fin de comuni carles un asunto que íes interesa; en la Inteligencia de que no verificándolo les pade Caspe á D. Josef de Vega y Loada: para la de Enguera á D. Josef Co- rará perjuicio. dina y Gómez: para la de Bañólas a D. Kamon Simón Corrido: para la de —Por Real orden de 23 de Marzo de 1830 tuvo á bien S. M. adjudicar las fábricas Navarrés a D. Miguel Martínez Tecles: para la de Kipoll á…</t>
  </si>
  <si>
    <t>Lobau</t>
  </si>
  <si>
    <t>…ar el día'dé sú discusión, resuelve la Cámara general en aquella noche. (G. df Lisboa.') suspender por ahdra este señalamiento. ............. Lisboa 7 de Enero. Toma la palabra el mariscal Lobau, y én contestación á lo qiie dijo Mr. Ouizot en la última sesión,, defiende la conducta observada por Ia‘ junta que en , El día 2. del corriente se verificó en la Real Tapada d"Ajada la eras los últimos dias de Julio se encargó del gobierno provisional: Mr.'G…</t>
  </si>
  <si>
    <t>…reducido á millón y medio de francos como pro tolente, atrevido se oyen en algunos puntos de la Cámara ') pone la. comisión. ,v Mr. Dupin: Los Reala despachos acreditan que el Sr. mariscal Lobau a Asimismo á propuesta de Mr. Glais se resuelve que todos los años te pu comandante de la guardia nacional de Paris y de toda la guarnición de la mis bliquen los nombra de los alumnos á quienes se agracie con beca gratuita; en ma ciudad. Esto es lo que vosotr…</t>
  </si>
  <si>
    <t>Lobeau</t>
  </si>
  <si>
    <t>…ntedeAn- ;personas.destinadas é esta promoción se citan MM. los generales Leydet, T¡.cemiiJb^Uypaije retiro sobre Candé con. pérdida,dc4 hombres muertos y 3 ¿•urcio Sebastiani, el mariscal Lobeau, áljpínós' ¡diputados’, y[ tres coroneles de ¿erldtji yporpartedcJos chouaoss hubo .muchos ¿puertos, eture^elloeélcefe ^lá* legiones de París, qué son MM. Gannérpn, Franqois DétiHaért, y Scho_mandabaVllamado............*Mr, lamdeinqnt. -Todos.los” mercaderes.…</t>
  </si>
  <si>
    <t>Lobkowitz</t>
  </si>
  <si>
    <t>…e ministro de Hacienda, que actualmente desempeña el conde de Kle— velsberg, se volverán á separar, conservando el conde el ministerio, y dando PARTE NO OFICIAL. la presidencia al príncipe Lobkowitz, que en el dia es gobernador de Galitzia. NOTICIAS EXTRANGERAS. ■ Escriben de Trieste que por cartas de Syra, que alcanzan hasta 11 de Agos to,.se sabe que la tranquilidad interior de Grecia se ha restablecido, y que el Egipto. congreso continúa sus tareas si…</t>
  </si>
  <si>
    <t>Loblcowitz</t>
  </si>
  <si>
    <t>…de España), diplomático. .... .... que el dia 11 de Agosto de -1744 estuvo, á pique de quedar] prisionero, del Anoche llegó á ésta el conde Gurrieff,iM¡guo embajador de Prusia en príncipe Loblcowitz en el^ ataqiie nocturno. de Velletri: para esta fundón se Haya, destinado con igual carácter á S. Petersburgo; y mañana se aguarda al reunirán, varios regimientos, que en todo compondón 3t&gt;9 hombres. El d1* 25 príncipe Gagarin, que viene de Roma para ocupar e…</t>
  </si>
  <si>
    <t>Lobo</t>
  </si>
  <si>
    <t>…semberco, que ya habían principiado; y ocasión hemos vencido y expelido de nuestro territorio ; los mismos revolu no pudiendo atorrarlo oon la perca fuerza que llevaba, mantló. al coronel Lobo; cionarios que desde 1820 hasta 1823 , y desde 1826 baste 1828, abismaron la gefe de su estado mayor, fue» en busca de la brigaih «le Cardozo, haciendo nación«n un piélago de.miles cuyos efectos todavía» están sinticixio,esas que con *1 mismo encargo marcha»…</t>
  </si>
  <si>
    <t>…Liiboa.') continuando sin interrupción todo el tienipo que duró la acción: la brigada ... — limo, y Excmo. Sr.: Tengo el honor de participar á V. E. que ayer á 1* provisional del coronel Lobo se mantenía jín obseivacion para defender la ba una de la tarde avanzaron sobre nuestras líneas 4 columnas de rebeldes, ba tería de Sai Payo, quej es la mas interesante de esta línea, por estar destinada jando una de la quinta de la China por la margen del Du…</t>
  </si>
  <si>
    <t>Loguiente, Alfooso</t>
  </si>
  <si>
    <t>Alfooso Loguiente</t>
  </si>
  <si>
    <t>…n (siendo,.airrégladu i. lo anlcrioraseaic de los destramemos harán en'voz inteligible al frypte de sus cucróp*;l|., si preyenjdoj^énja escribanía principal de Marín; , ¿ osrgo de D. Alfooso Loguiente esfiórf^tioa: »SeñoresV. todo* los oficíalesy soldado* que tepemps la pez Gijou, sita en la calle.de ^.elátc^cs , núin. |3, &lt;uarto bajo. . ------honn'sfc’cstár alEtadat bajo ésta» Reales banderas.,. qulé Dios nuestro¿Señor aé Igualmente se subastan por el mis…</t>
  </si>
  <si>
    <t>Lombillo, Pedro Saens</t>
  </si>
  <si>
    <t>Pedro Saens Lombillo</t>
  </si>
  <si>
    <t>…segundo teniente gobernador de la Habana, y por la eacribanla de Salinas, á consecuencia de la testamentarla del Sr. conde de Casa-Lomn- ,el moyo- blllo, se anuncia que han cesado D. Pedro Saens Lombillo en el cargo de albacea, y Pontevedra. Trigo, á'48 rs. fanega: centeno, é 32: maíz, á 24= vino, D. Josef de Herce en el de curador ad litem de los mpnores hijos del referido sefior 4 87 rt. Ja carga. conde; quedando subrogados el señor brigadier D. Juan Mootal…</t>
  </si>
  <si>
    <t>Londondcrry</t>
  </si>
  <si>
    <t>…actual, ya se le dé el nombre pública (Courier.') r decíUra asiática ó cualquiera otro, es nueva en este país; pero también es pro ____ El mismo dia:cn.Ja£coeleU|e por Ja maBana; lord Londondcrry siguiendo &lt; bado, que no debe temerse juno allí donde fstá'el vicio,, el yUsaseo y la miseel ejemplo delritíqut*de*Wálmgton; presentó y leyó 1 S. M. una foggjtiuijy: ./*í*que .facilitan sus progrese*. En éfácte, emRdimMtpiéirglpude se halla aien que les apren…</t>
  </si>
  <si>
    <t>…tinción. Por ejemplo, el jueves á eso de las seis «fe la larde, pasando el du tonio, gritó varias veces, fuera ¡os tayardot! Aseguran que te forma sumaria que de Cumbcrland y .el lord Londondcrry por el parque de S. James, los contra el coronel Mr. deMonval, que en otro tiempo fue gefe del estado ma Silbaron algunos grupo* que sin duda estaban pagados al intento; y aun se de-: yor de Grcnoble. El motivo es porque se vieron en sus ventanas dos banderas…</t>
  </si>
  <si>
    <t>Lope, Joaquín Ruiz de</t>
  </si>
  <si>
    <t>Joaquín Ruiz de Lope</t>
  </si>
  <si>
    <t>…Azow y del Danubio; acom 'l.° de Abril i 23 de Junio: 2.a desde 1.a de Setiembre i fin de Octubre.pañando á las nociones mercantiles, ¿ importantes'observaciones que sobre Busot. D. Joaquín Ruiz de Lope, en Albelerra: 1.a temporada desdé 1.*-ellas hace el autor, unos estados muy exactos, con nota circunstanciada de los' de-Mayo i 30 de Junio: 2.a desde li° de Setiembie á fin de Octubre.artículos que pueden permutar recíprocamente la Espafia y la Rusia. Fortu…</t>
  </si>
  <si>
    <t>Lópeií'pára, Simón Perez</t>
  </si>
  <si>
    <t>Simón Perez Lópeií'pára</t>
  </si>
  <si>
    <t>…ira y León : para la de Aguilar del Rio Alhama -i D. Ber- 1 Alinea i la izquierda el de milicias «IcTroncozo, con dos pelotones ,-.e tira nardino Peralta: para Ja- de Álcafiicés á D. Simón Perez Lópeií'pára la de dores í su frente en el pinar, y el regimiento de milicias de Oiivcira dr A/eAguilar. de Campoo á D. Fermín Diez: para la de Benavidcs de, Orbigo á meis, formando la reserva de los de Braganza y Troncozo; á la derecha del D. -Vicente Perez Sánchez: para…</t>
  </si>
  <si>
    <t>Lopes, Marcial AotoolO</t>
  </si>
  <si>
    <t>Marcial AotoolO Lopes</t>
  </si>
  <si>
    <t>…et penalti te baratado «le tal modo por las solidísimas doctrinas del indestructible manifies Monta y di los Mttaéot-Vniiot, coa lá aplicación de sus principios á toa abestio* por D. Marcial AotoolO Lopes. II autor, Brñentéodo un cuadro ordenado dé-tó me too to de S. M., que seria ocioso repetir los fundamentos con que det todo se ha palmeras nscíaoet de Suropa han- hecbe ; dascrlbteodo k» mejerat vNableeimiemM rebetido aquel error. que ir conocen, comando to*…</t>
  </si>
  <si>
    <t>López</t>
  </si>
  <si>
    <t>…ra. otro el ataqúe. El general Motezumi se 'estaba disponiendo para defender la Por lo demas se persiste en asegurar e'n el arrabal de S. Germán que la ciudad y la escuadrilla: el capitán López se bailaba en el puerto con dos go Duquesa sé halla todavía'én la Vendée. (_Afensagero.') letas y tres chalupas cañoneras. ' ;___ .Escriben de Munich lo siguiente: »Se dice que S. M. el Rey de Baviena A la salida del correa aun no había.llegado la mala del 30…</t>
  </si>
  <si>
    <t>López', Nemesio Ignacio</t>
  </si>
  <si>
    <t>Nemesio Ignacio López'</t>
  </si>
  <si>
    <t>…mayor de Peñaranda de Bracamonte a 0. Juan Vicente García le mira,- y con amable sonrisa (i la que corresponde el héroe coa otn igual) Monsalve; para la de Miranda del Castañar a D. Nemesio Ignacio López' de le dice: " . • i. . Prado; para la de Miranda de Ebro í 0. Manuet del Pozo; para la de Nájera ” «Quién era tú cuya belleza avjva en mí la llama del deseo! Tu coatíi 0, Joscf González Suarcz; para la de Poblaciones de Andalucía i O. Anr fieme es'noble, y tu…</t>
  </si>
  <si>
    <t>López, Antonio</t>
  </si>
  <si>
    <t>Antonio López</t>
  </si>
  <si>
    <t>…aría miras del ministerio.” y Hé aquí la orden de Santana del 31 de Enero (I). Luisa Fernanda. Dígnese V. M. admitir con su acostumbrada bondad esta expresión de Oficio del Excmo. Sr. D. Antonio López. Je Santana, dirigido al Sr. eo- los sentimientos que animan aquellos sus fieles y leales vasallos, como igual mandante Je este puerto. mente de sus vidas y haciendas para cuanto sea del mejor servicio de V. M. He sabido con el mayor asombro que en el curso d…</t>
  </si>
  <si>
    <t>199</t>
  </si>
  <si>
    <t>…l honor de protestar i V. E. mi mas alta consideración. = Carlos puro es una causa frecuente del tifo ó fiebre pútrida maligna; como se evi T. CKiorman, cónsul general.sExcmo. Sr. general D. Antonio López da dencia de fe desgraciada suerte «fe lot que murieron en la cárcel de Calcuta en Santana. un oscuro calabozo. Contestación. Todas las cautas ó agentes que producen inflamación y determinan mas los humores á los pulmones, ocasionan pulmonía, como el ejercici…</t>
  </si>
  <si>
    <t>López, Gregorio</t>
  </si>
  <si>
    <t>Gregorio López</t>
  </si>
  <si>
    <t>…Gonzalo Osorio, D. Ramón Regueiro, Pedro Fernandez, D. Gabriel Perez, D An ayuntamiento no haber podido desempeñar antes este grato deber de su sumi gel García Fernandez, Elias y D. Gregorio López, D. Antonio González, Juan sión y respeto. El Rey nuestro Señor recibió esta demostración de los senti Arias, Silvestre Lope2, Santos Perez, Manuel Vázquez, D. Ramón Várela, D. Josef Arias Losada, D. Josef Piñeiro y Camba, D. Juan López, D. Francisco Andrés A…</t>
  </si>
  <si>
    <t>López, Juan</t>
  </si>
  <si>
    <t>Juan López</t>
  </si>
  <si>
    <t>…El Rey nuestro Señor recibió esta demostración de los senti Arias, Silvestre Lope2, Santos Perez, Manuel Vázquez, D. Ramón Várela, D. Josef Arias Losada, D. Josef Piñeiro y Camba, D. Juan López, D. Francisco Andrés Alvamientos del ayuntamiento de la villa de S. Juan de los Remedios con aquella rez, D. Manuel María Losada, D. Domingo de Arcos, D. Pedro López Ribera, y Don bondadosa amabilidad con que siempre oye los testimonios del amor y fideli Manu…</t>
  </si>
  <si>
    <t>López, Juan Josef</t>
  </si>
  <si>
    <t>Juan Josef López</t>
  </si>
  <si>
    <t>…ue se ha Asimismo se lia servido nombrar para lá alcaldía mayor de la ciudad del bia adelantado por el camino de Eraga, y se hallaba ya muy cerca del referi Puerto de Sta. María i D. Juan Josef López: para la de Motril i D. Loren do pueblo de S. Mamede, y dejar de reserva al 4-“ batallón de Almeida en el zo Ortega y Aguado ; y para el corregimiento de Medinaccli i D. Dominjpt centro de la linca que ocupaba mi brigada para poder asi auxiliar al punto Salin…</t>
  </si>
  <si>
    <t>López, Luis</t>
  </si>
  <si>
    <t>Luis López</t>
  </si>
  <si>
    <t>…ervicio de Ñapóles, y los que serán ala descansando sobre las armas, expuso lo que creyó conveniente; y confor pagados por eL Papa. mándose S. M. con su parecer ha resuelto que al brigadier D. Luis López del En los Estados de la Iglesia se harán mudanzas muy importantes. (Courier.) Pan, teniente de Rey de la Corulla, se le hagan por todas las guardias dé la Idem 16.plaza los honores citados, que son: presentarse en ala descansando sobre las armas , y qiie igual consideración se…</t>
  </si>
  <si>
    <t>López, Manuel</t>
  </si>
  <si>
    <t>Manuel López</t>
  </si>
  <si>
    <t>…los niños y niñas de las escuela! d* la.Real aociedad ) hombres de tropa, que juntos i loa» existentes en ella, no llegan i compo Real hospicio, de la de los primeras que regenta D. Manuel López, y de las ner un cuetpo de 1500 hombres útiles. Los esclavos existentes, según el últi segundas ski cargo de Dofia Antonia Castilla. En todas 1* halló que 1* m^jor mo padrón de 183Q, ascendían í 3429; los libertos 4 319; y los blancos á parte de los'jÓvenésy…</t>
  </si>
  <si>
    <t>López-, Luis</t>
  </si>
  <si>
    <t>Luis López-</t>
  </si>
  <si>
    <t>…de Setiembre del afio anterior sobre lot honores que rencia , al gabinete de Lóndres, al de las Tullerías ni al gobierno belga; que deben hacerse per las guardias de la Corulla al brigadier D. Luis López- del el Rey Guillermo no está dispuesto á reconocer la soberanía de Leopoldo; Pan, teniente de Rey de acuella plaza, turo S. M. por conveniente oir á su que ti sanciónale un arreglo debería preceder este reconocimiento; y en fin, consejo de la Guerra, cuyo sup…</t>
  </si>
  <si>
    <t>Lorcnte, Manuel Gómez</t>
  </si>
  <si>
    <t>Manuel Gómez Lorcnte</t>
  </si>
  <si>
    <t>…a y Rcbolleda, a D. Celedonio Cotorro; y para otra «le ser el de la Resurrección el fundamento de los demás, fot estas poderosas ratonen le catedral de Jaén, vacante por muerte dt D. Manuel Gómez Lorcnte, á te recomienda esta obra por ti misma, y es digna de andar en manos de los, pérrocra D. Ildefonso de Abales y Meuditta. y confesores; y también es muy necesaria é los que hayan leído el Cltador j demás folletos impíos que puedan haber debilitado la fe y alt…</t>
  </si>
  <si>
    <t>Loren</t>
  </si>
  <si>
    <t>…para lá alcaldía mayor de la ciudad del bia adelantado por el camino de Eraga, y se hallaba ya muy cerca del referi Puerto de Sta. María i D. Juan Josef López: para la de Motril i D. Loren do pueblo de S. Mamede, y dejar de reserva al 4-“ batallón de Almeida en el zo Ortega y Aguado ; y para el corregimiento de Medinaccli i D. Dominjpt centro de la linca que ocupaba mi brigada para poder asi auxiliar al punto Salinas, cesante de la de Sanlúcar…</t>
  </si>
  <si>
    <t>Lorente, Juan Víctor</t>
  </si>
  <si>
    <t>Juan Víctor Lorente</t>
  </si>
  <si>
    <t>…. Ramonr Sánchez Ulloa; u y horrorosa que las que por tamo tiempo han atolido esa parte de la Amé para la de Puerto-Real 4 D. Luis Cuadrado Valdelomsr-. para la da HúrircalOhera á D. Juan Víctor Lorente; fiara el corregimiento de Víllená 4 D. Anrica septentrional. La violencia da los partido», el delirio revolucionario y el, tonio Rico y Gómez, y para al oe Molina de Angón 4 D. Juan Víctorespíritu ciego de venganza reinan actualmente en ella sin disimulo, y…</t>
  </si>
  <si>
    <t>Lorenzo</t>
  </si>
  <si>
    <t>…riendo para ello á particularmente en los sepulcros del conde D. Henrique , padre del Santo Rey ver pasar el Rey lina inmensa multitud de gentes. D. Alfonso 1, y de los venerables D. Lorenzo y D. Gonzalo Pereira, arzo Durante toda la mañana no se cesó de preguntar al telégrafo si habia no bispos que fueron de esta metrópoli. A la ida y al regreso de S. M. y AA. ticias de Holanda y Ptusia : estas han debido modificar el discurso de la co manifestó el pueblo con sus ac…</t>
  </si>
  <si>
    <t>…andez del Ribero; para tres canonmisma división. ; limo, y Excmo. Sr.: Habiéndome mandado V. E. que tomase posición so gías de la colegial de Talavera á D. Josef Sánchez Patencia, D. Lorenzo bre S. Mamede para auxiliar en caso de necesidad i la 2.a división que estaba Fernandez Cortina y D. Sebastian Vicente Fernandez: para la dignidad de atacada por los rebeldes, tuve por conveniente destacar por la izquierda de' arcediano mayor de Segorve i D.…</t>
  </si>
  <si>
    <t>Losada, Josef Arias</t>
  </si>
  <si>
    <t>Josef Arias Losada</t>
  </si>
  <si>
    <t>…López, D. Antonio González, Juan sión y respeto. El Rey nuestro Señor recibió esta demostración de los senti Arias, Silvestre Lope2, Santos Perez, Manuel Vázquez, D. Ramón Várela, D. Josef Arias Losada, D. Josef Piñeiro y Camba, D. Juan López, D. Francisco Andrés Alvamientos del ayuntamiento de la villa de S. Juan de los Remedios con aquella rez, D. Manuel María Losada, D. Domingo de Arcos, D. Pedro López Ribera, y Don bondadosa amabilidad con que siempre o…</t>
  </si>
  <si>
    <t>Losada, Manuel María</t>
  </si>
  <si>
    <t>Manuel María Losada</t>
  </si>
  <si>
    <t>…ón Várela, D. Josef Arias Losada, D. Josef Piñeiro y Camba, D. Juan López, D. Francisco Andrés Alvamientos del ayuntamiento de la villa de S. Juan de los Remedios con aquella rez, D. Manuel María Losada, D. Domingo de Arcos, D. Pedro López Ribera, y Don bondadosa amabilidad con que siempre oye los testimonios del amor y fideli Manuel Valcarcel Saavedra; para que en el término perentorio de 20 días compa dad de sus pueblos. rezcan por si ó por medio de apoder…</t>
  </si>
  <si>
    <t>Lot</t>
  </si>
  <si>
    <t>…ado,por un hoténtatc de que .un elefante furioso me había hecho pedazos. Al verme retrocedió espantado, ANUNCIOS. pero habiendo desvanecido su primera impresión el cirujano , y el teniente Lot suscriptores ! la RiMotee» ae conozi ninnro* húmenos pasarlo d ía librería de de núm. 19 de el cuaderno 'tísiolugja recoger la Bazota l dicha obra (tratado ^ Chishom, y llamándole, yo por señasy con’algunas palabras mal pronuncia - ■" ; la suscripción. Contin…</t>
  </si>
  <si>
    <t>Louis</t>
  </si>
  <si>
    <t>…e procede ú la, elección de tres candidatos, de entre los cuales se ha de dos de los interesa de lo* pueblos ante la presencia de Dios; ministros de la mear uno para reemplazar al barón Louis en la junta inspectora de la caja de Iglesia santa para presentar ante el trono del Altísimo los escándalos que 1* amortización: salcnelcctos MM. Gaaficroti, Delevsert y Lafond. -afligen, y las discordias que la deshonran; los diputados de ios atados para ' S…</t>
  </si>
  <si>
    <t>…a saton de ayer. faculta al Rey para dispensar en ciertos casos el pago de los derecha* del se Comienza la discusión sobre el proyecto de ley relativo al modo con que llo : por *1 barón Louis, ministro de.Hacienda, el presupuesto de entradas pa al gobierno puede vigilar la conducta de los extrangeros refugiados en Francia. rte l año de 1332;y por Mr. de Rigny, ministro, de Marina, la ley de as El conde Excelnuns, da pues de recordar U buena acogid…</t>
  </si>
  <si>
    <t>Lu-</t>
  </si>
  <si>
    <t>…venidas po.- extraordinario de la lestados. La coriza, que sobreviene á la pulmonía, as mucho de temer, porque ciudad feiíeral se supo en este puerto, que irritado sobre manera el Sr. D. Lu-</t>
  </si>
  <si>
    <t>Lubienski</t>
  </si>
  <si>
    <t>…industria no se bien hasta por los generales del ejército ruso. F.1 Emperador nó-ha-recibido exija el expresado derecho de hipotecas en el contrato conocido con el nombro sino al conde Lubienski, á quien reprendió fuertemente, y en seguida le ha de i primeras cepas: 3.° Que no se exija el impuesto gradual de sucesiones en permitido volverse á Polonia. las donaciones condicionales y en las que proceden mortis causa , sino después' Idem 18. " . de la m…</t>
  </si>
  <si>
    <t>Lubinski</t>
  </si>
  <si>
    <t>…ruso quiere ver si puede ar haya consentido libremente en el la.” reglar las desavenencias que medían ehtrt; Holanda y Bélgica, y afirmar la po ——.Segundas noticias de Varsovia el general Lubinski, que ha figurado en sición siempre vacilante de Portugal! porque en lo tocante á estos dos punto* la ¡Muriecckm ds Polonia, se halla en aquella ciudad de vuelta del viage que no está de acuerdo con lo* gobiernos de Francia ¿ Inglaterra. Está divergencia hizo…</t>
  </si>
  <si>
    <t>Ludoif</t>
  </si>
  <si>
    <t>…ortaciones ceremonia ic bailaban el marques de Lauradio, embajador de S. M. el .Rey del prefecto y del comandante; y fue precisoapelar á la fuerza armada para di de Portugal, y el conde Ludoif, embajador del Rey de ¡as Dos Siciiias. siparlos, habiéndose preso á algunos de sus individuos. (Id.) El 8 regresó á Ancona el general Cubieres de vuelta de su viage á Si- ____Parece que nuestra deplorable revolución hatraido (ras de sí un genio de nisaglia,…</t>
  </si>
  <si>
    <t>Luis-y</t>
  </si>
  <si>
    <t>…sar iin prueba: Nombrad parte. pando de 1831 presenta i la verdad prueba» nada equívoca dé la decadencia y • Presidente: SSbtttüo. * ■ -apUoadergiro y del ífconai-cáW Parmítasé al-barón Luis-y al duque de Gaeta • Mr.'dé'Coretllts: Nocaliimnieisl’ glorícrsé-áT ver 'éinoatoúkdók én -léa-arca dei" banco' nía» de -205 miliona ■ ■ ■ Mri CabetiDejémonos^de cnfgós^ vagót! Héehotl Nombrn! ■ ;OuaádpLiio han cérculsídó «no - 229 milleaiét-en .-billetes, i Me…</t>
  </si>
  <si>
    <t>Luisa, Francisco Tadeo Calo- Isabel</t>
  </si>
  <si>
    <t>Francisco Tadeo Calo- Isabel Luisa</t>
  </si>
  <si>
    <t>…un rasgo de clemencia el venturoso di* ' ’ ' Rt.tlts Jtcretas. del feliz cumpleaños de mi excelsa Hija primogénita la Infanta Doña María Habiendo tenido por conveniente exonerar á D. Francisco Tadeo Calo- Isabel Luisa, he venido en conceder indulto general á todos los presos que so marde del empleo de Secretario de Estado y del Despacho de Gracia y Justi hallen en las cárceles de Madrid y demas del Reino, y sean capaces de él, cia; be venido en nombrar para que lo sirva en…</t>
  </si>
  <si>
    <t>Luisa, Mama Isabbi</t>
  </si>
  <si>
    <t>Mama Isabbi Luisa</t>
  </si>
  <si>
    <t>…centro t Y su como apoderado de aquel pueblo por el feliz nacimiento de las Scrtnas. Sanoinqger. Ruido. £n los extremos :Jet. Presidente, preguntad si se ha da cerrar ras Infantas Doña Mama Isabbi Luisa y Doña Mabia Luisa Fkananda. la discusión. Jistf j* upa:parciaUdad escandalosa. Muchas vocee: Al orden! •- Dígnese V. M. admitir benévolo esta expresión de los sentimientos que, Al orden!) ' " j¡. .; . : animan á les cobraros, siempre fieles y leales a su augusto legítimo Soben…</t>
  </si>
  <si>
    <t>Luisa, María Isabel</t>
  </si>
  <si>
    <t>María Isabel Luisa</t>
  </si>
  <si>
    <t>…de 6 pagarés, y á dedu el feliz y venturoso nacimiento de SS. AA. RR. las Sermas. Sras. Infantas cir el derecho de que se crea asistido; apercibido de que pasado dicho términosia Doña María Isabel Luisa y Doña María Luisa, augustas Hijas de SS. MM&gt; Al ejecutarlo le parará perjuicio. se corregidor esta providencia del Sr. de Norzagatay, de teniente de villa, —Por exponer el comisionado los sentimientos de amor y veneración de aquellos na Do ¡cita á D. D. Juan Regó, López Manuel…</t>
  </si>
  <si>
    <t>…anos general y gala con uniforme con el plausible moti Ayer llegó de ConstafitinopJa un correo ingles, y esta noche saldrá par* vo del feliz cumpleaños de S. A. R. la Sra. Infanta Doña María Isabel Luisa, Lóndres. Se asegura que lleta pliegos del gobierno otomano para ci de la su augusta hija primogénita. Gran Bretaña. Real orden comunicada £ la Dirección general de Rentar tobre quién ha de Desde la derrota que ha sufrido en Siria el ejército otomano se halla…</t>
  </si>
  <si>
    <t>…lar igualmente el segundo aniversario del feliz natalicio de S. A. R. ia Sere servación de tan útil establecimier to. Entonces Lancaster hizo construir un edi nísima ^ra. Princesa Doña María Isabel Luisa, y que en él pudiese descubrirse ficio grande y cómodo: desde el año de 1801 se declaró gratuita la enseñanza: con la solemnidad que se hace, dando ota nueva prueba de amor á sus Sobera y en 1804 llegaba y* á ¡9 el número de muchachos que recibían la instrucc…</t>
  </si>
  <si>
    <t>LuisVa</t>
  </si>
  <si>
    <t>…á conocer todo* los- re nando Nieulant. . cursos del método natural, de ese método que atiende i todas los caracteres, Segundo: Los Sres. D. Saturnino Sarnz, D. Silvestre Collar ,D. LuisVa que cuenta coa todos los elementos de lor objetas, en lugar de cimentar susde lle , D. Antonio Madera, D. León Teruel y P. Felipe Vedoya. terminaciones únicamente sobre los síntomas, hubiera comlru ido un» obra ente En lengua inglesa. Primero: Sr. D. Juan Cam…</t>
  </si>
  <si>
    <t>Luper</t>
  </si>
  <si>
    <t>…emoriales «pereció el coronel Burrcll, que habia llegado.últimamente de Inglaterra, asi toncos deporte ai «yuDiamieoro dé la expresada yilja hasta el dia ao del que rige. «como el teniente Luper y el alférez Burlón, quedando heridosJados loe Je- -.-Por providencie del supremo consejo déla Guerra eo sala de Justicia, te cita.á D Francisco. Dolía María JaKefi y DoHa María dé la Asunción Agfiéro, hijos y héreA nmat oficiales, excepto uno solo. La brigad…</t>
  </si>
  <si>
    <t>Lupianes, Marcos</t>
  </si>
  <si>
    <t>Marcos Lupianes</t>
  </si>
  <si>
    <t>…r Garc.a de la Mata: para otra de la de Almería, por muerte de D. Sebastian bitrios del reino de Aragón , en donde debe verificarse la eoagenacioo ; apercibidos Jacinto García , á D. Marcos Lupianes: para una ración de la de Córdoba, que de no verificarlo les parará perjuicio. por promoción de D. Manuel de Soto, á D. Juan Gutiérrez Correa: para otra de la de Málaga , por muerte de D. Juan Pedro Herrera, á D. Pedro Nota. En el último anuncio de la Gaceta…</t>
  </si>
  <si>
    <t>Luque, Miguel</t>
  </si>
  <si>
    <t>Miguel Luque</t>
  </si>
  <si>
    <t>…edo; para la de Cazorla á D. Mariano Cosío; para la de Ca- Hay sin duda en las obras de Channjng páginas admirables, hermosas de lasparra á D. Juan Belnionte; para la de Cartaya á D. Miguel Luque; para la clamaciones , trozos de elocuencia; pero nos parece esta demasiado estudiada; de Comtantina á D. Francisco Javier Sánchez; para la de Dona Mencía a sobradamente laboriosa, como si no tuviese otro fin que el de producir stan D. Juan Manuel Doñaniayor;…</t>
  </si>
  <si>
    <t>Lutzon, Rudolfo de</t>
  </si>
  <si>
    <t>Rudolfo de Lutzon</t>
  </si>
  <si>
    <t>…brarse aquel dia el aniversario del advenimiento de S. M. el Emperador terra, en ese país donde la libertad constitucional está tan desarrollada, se re al trono imperial. S. E. el conde Rudolfo de Lutzon, embajador extraordina primen la* asociaciones políticas al momento que se observa en ellas disposi rio de S. M. cerca de la Santa Sede, asistió á ella de gala, y acompañado de ciones para propagarse; unirte entre sí y recibir contribuciones regulares. Y todo…</t>
  </si>
  <si>
    <t>Luú</t>
  </si>
  <si>
    <t>…y equitativos eo casa del autor,.carrero de S. Francisco, adro. to. de médtco iglesia da )a vacante de la catedral plisa titular dtl cabildo —Se hsNa pagada* docadaa aaualeo i i : D. Luú da,Landa y Vila. Cuenca: obllgaclo- puntual oseoto^ tm y laa too n dotadla oei constaten *p la aabtcocta é todet loa tadivldaaa y «rpeodieotes aaftriaoa del exr ... VJnq«itrq,Salór.«a..ba servido . eonférir el i ibierno, mi litar y' polí- presado caMldo.,la a…</t>
  </si>
  <si>
    <t>Lyiutprimeros</t>
  </si>
  <si>
    <t>…sto'to que'fuéa,'fíat* después de fados. A las cinctF-entra en el sslon el Jot&lt;LVVellmgton,se coloca en lq*.... Juber „YÍvto,el resaludo de la votación.relativa.4 la pippuesta.del lord Lyiutprimeros asientos dé la oposición'entré él duque de Cúmbérland y el conde" " ^uf» iRTtonocf que me había énpÍBdSr*"?----- •~=^§=-saESí«r.-s!«ti'as de Aberdeen, c inmediatamente entabla con ellos una conversación muy ani «En ata circunstancia solo nos quedaban dos amin…</t>
  </si>
  <si>
    <t>Lyndhurst</t>
  </si>
  <si>
    <t>…articulo entero, se prestó á discutir por separado ción que le habia negado el párroco de la Atadiaraux-boii, conforme á las re los derechos de cada pueblo: con este motivo pidió lord Lyndhurst que se sus glas canónicas y á las instrucciones dadas por los señores vicario* generales 7 pendiese la votación del artículo hasta después de haber discutido el que con el mismo señor arzobispo. cede el derecho de elección á las ciudades que hoy no lo tienen,…</t>
  </si>
  <si>
    <t>…cerca de la formación del nuevo ministerio. El Allion existencia del ministerio. Si dijese .verdad el justo-molio, y si en efecto no dice que es falso que el duque de Wellington y lord Lyndhurst hayan .ido hubieae esa pasible alianza entre ¿1 y I». Inglaterra, sino con la condición de junto* á Windsor, pues ambos estuvieron todo el dia 10 en Lóndres .'ocupa sostener al ministerio del lord Grey, será sin duda un hecho de la política do* en formar «1 n…</t>
  </si>
  <si>
    <t>…nglaterra Un diputado censura la resolución que el conde Grey tomó después de propiamente dicha y diel país de Galles á 133,óSO libras esterlinas, ó una* aprobada la propuesta del lord Lyndhurst; y el lord Althorp le contesta en 3,951,250 franco*: lo» de Irlanda y Escocia no entran en este cálculo. pocas palabras. ------ 1.a Gaceta de Francia concluye un largo artículo,que publica sobre los , Mr. Baring: Es de apetecer que no se hable mas de los recu…</t>
  </si>
  <si>
    <t>Lyndshurst</t>
  </si>
  <si>
    <t>…mento. El partido ministerial hizo cuanto pudo, aunque en vano, porque se sagrada, consecuencia inevitable de haberse negado la administración de los sa desechase Ja propuesta del lord Lyndshurst; y la Cámara la aprobó por 1 SO vo cramentos; engañado por una protestación de fe, que después conocí no había las contra lió, resultando en contra de los ministros 35 votos de mayoría. sido sincera, ni hecha en sentido verdaderamente católico, y que hubiera…</t>
  </si>
  <si>
    <t>Lynhurst</t>
  </si>
  <si>
    <t>…us de congratularse por lo que acaba de manifestar el vie esta Cámara. &lt;¿on todo, no varío de opinión respecto-ai bilí-, pues mi sentir canciller del Echiquier, manifiesta; que el lord Lynhurst le hizo presente miento la corrdbora lejos de alterarla. Soy siempre el mismo, y quiero hablar que S. M- le había enviado á buscar, mediante i que por su cancter y por ser como si lo hiciese á presencia &lt;Je una Cámara independiente. Creo que pronto magistrado…</t>
  </si>
  <si>
    <t>M, J.</t>
  </si>
  <si>
    <t>J. M</t>
  </si>
  <si>
    <t>…e dará 4 luz lo mas presto que se pueda. , , , ■ ; A favor de Portugal monirquicb existen doctrinas y hechos que no han —El experimentado cazador y perfecto tirador, compuesto por D. J. M.‘ G. ‘ti. Óh'n sido.ni pueden ser refutados ni destruidos por los periódico» radicales. Las ca útilísima á todo aficionado al arte de cazar, por los varios secretos que en ella se lumnias é.injurias de que-estot sé vélen, son armas de cobardes i ignorantes. ma…</t>
  </si>
  <si>
    <t>M, R. P. de V.</t>
  </si>
  <si>
    <t>R. P. de V. M</t>
  </si>
  <si>
    <t>…s servicios y amor al Rby que ha mani Sala capitular de Algeciras á 22 de Noviembre de 1832.=Scñora.=A los festado en todos los destinos y comisiones que se han puesto á su cargo, Don R. P. de V. M.—Josef MatheosyVa¡It.zzJosef MartclzcManuel Guiherts: Francisco Fernandez del Pino, le he nombrado, de conformidad con mi au Tomas Mentayo.^cSalvador Titon—Juan Garrido—Antonio Ortega^ran gusto y muy caro Esposo, secretario interino de Estado y del Despacho de…</t>
  </si>
  <si>
    <t>Ma</t>
  </si>
  <si>
    <t>…chano, D. Josef Melchor Car ácido hidroclórico con mármol blanco pulverizado. Disuclto del todo y bien rillo , D. Josef Agüero, D. Luis Moreno y Huet, D. Miguel Fernandez Valiejo, D. Ma filtrado se deslie en él goma arábiga muy blanca, y depurada de cualquier cuer nuel Guerrero Seren,marques de Villa!ta, marques de Roda, D, Pedro Mayoral; Don PedroGallastegui, D. Ramón Antonio Hevia y D. Pedro Gluzt, ó sus representantes, po extraño, todo én…</t>
  </si>
  <si>
    <t>…aprueban los demás artículos reglamentario» del proyecto, j el todo de él por escrutinio secreto y 190-votos Contra 76. Anteayer á las once y media de la noche falleció el Excmp. Sr. D. Ma Después se aprueba por 230 votos contra \7 la proposición da Mr. Sal- nuel González Salmón, primer Secretarlo de Estado y del Despacho Univer verte , relativa á que las leyes y demas que queden pendientes en una IcgisU- sal. Su muerte ha sido apacible y correspondien…</t>
  </si>
  <si>
    <t>…s parará perjuicio. , .. 7. y i de Ñapóles, y en la 2.aun poema cuyo asunto era el cerco de Zamora por ------Por el juagado de la capitanía general de Castilla,la Nueea, te cita i Doña Ma el Rey D,Sancho, ha tenido.el placer de encontrar en algunas de las compo ría del Carmén González Llórente, vecina que pe dice ser de la ciudad de Cádiz, y por su muerte á sui herederos’, para que en el término de 30 días acudan á reclamar siciones presentada…</t>
  </si>
  <si>
    <t>…Agustín Mdn y dc-Montmort, capitón de ca en lo otro cuánta es la armonía que existe entre la cabeza y los miembros de ballería-/Guillermo Manry; Guillermo Lafon; Di Juan de Grana; D. Ma la misma sociedad. Lo primero constituye por sí solo la paz pública, sin la nuel Ezequiel de Echeverría con su sobrino; D. JoSef María Eguía: salieron cual no puede haber bienestar físico: lo segundo, abstrayendo al pueblo de la ql 4 de Junio. mezquina esfera…</t>
  </si>
  <si>
    <t>…'mismode falso,sehechoCita alá alaben» en.el tuyo fueron unos-pobres hombres. Ahora han convenido entre D. Nicanor de Regoyos y á los últimos tenedores de dlchos vales que lo son: D. Ma tí lot nuestros en que el cometa que no» prometiste para este afió y'loe si- nuel Sánchez del Aguila ; D. Andrés Rege dé S. Juan; D. Pedro Lamalgnere, por va guientet dt /5 en 7S años no es efoue tu reconociste y admitieron tus con- lor de D. Apolinar Alguara…</t>
  </si>
  <si>
    <t>Ma, Jotef</t>
  </si>
  <si>
    <t>Jotef Ma</t>
  </si>
  <si>
    <t>…de Mortal, y en Barraran* en la de Plftrrar, pegando un chez y P. Juan Manuel Berriozabal. real mea por raaoo de porte.' Segundo: Los Sres. P. Josef Saldafia, D. Saturnino Saetía, D. Jotef Ma —Hletsris ie no ftet ion, contada por él misara: escrita en franca» por la aefioleo* y P. Ignacio Henestrosa. rlta laelgnac y traducida al cipaSol por D, M. A. t la habilidad da tu autora ha sa bido encadenar blstoríetas al parecer taconeáis entre si, para pr…</t>
  </si>
  <si>
    <t>Ma-, Juan</t>
  </si>
  <si>
    <t>Juan Ma-</t>
  </si>
  <si>
    <t>…ara atn, da la catedral de Guadix i Don por nMet, adicionado francisco lat Esta impre- fosef de toro. emite te &amp; —ri Ifiaouel María dé Sotomayor: para otra dé la colegial de Roa á D. Juan Ma- slou consta d* si carácter a letra aoperlo» a lio anteriores, y lleva al Dente una aocl Mateo: para una c*aoqg» de la colegial de S. Patricio de Larca ! Don lámloita quo representa al ausestro ca la actitud do enscúar á loe nlftos. Véndese á ‘ o Martínez Calc…</t>
  </si>
  <si>
    <t>Macdonald</t>
  </si>
  <si>
    <t>…manifestado en Metz. (jd.) Principia la discusión del presupuesto de gastos para el año corriente. El ____ Es probable que Mr. Broussais tuviese algunas razones para confundir el mariscal Macdonald protata contra la rebaja de 2409 francos que ia Cámara cólera con la colerina, haciendo de .estas dos enfermedades una sola. Le impor- de Diputados ha hecho en los gastos de la administración central de la Legión tab.i'que se repitiese que cura hoy 39 enfermo…</t>
  </si>
  <si>
    <t>Madera, Antonio</t>
  </si>
  <si>
    <t>Antonio Madera</t>
  </si>
  <si>
    <t>…e i todas los caracteres, Segundo: Los Sres. D. Saturnino Sarnz, D. Silvestre Collar ,D. LuisVa que cuenta coa todos los elementos de lor objetas, en lugar de cimentar susde lle , D. Antonio Madera, D. León Teruel y P. Felipe Vedoya. terminaciones únicamente sobre los síntomas, hubiera comlru ido un» obra ente En lengua inglesa. Primero: Sr. D. Juan Campuzano. ramente indestructible. De consiguiente Mr. Broussais ha dado una falsa idea Segundo: Ezemo. S…</t>
  </si>
  <si>
    <t>Madera, P. Antonio</t>
  </si>
  <si>
    <t>P. Antonio Madera</t>
  </si>
  <si>
    <t>…o y-uno gallina Énjitka experimental. _ Premio: Sr. P. Santiago Caceres. anual en favor del mayorazgo titulado de lo* Negreras, Ignorándote quien sea su En fortificación. Premio ¡ Sr. P. Antonio Madera. poseedor, se le cita pan qúe ea el termina preciso de 30 días comparezca en dicho Miagado y escribanía* prestar el contentlmíentd'pará la citada venta, d nmf dt lis E» geografía. Primero: Lo* Sres. P. Atanasio Izquierdo, P. Patricio accione, que le convengan…</t>
  </si>
  <si>
    <t>Mae, Bor</t>
  </si>
  <si>
    <t>Bor Mae</t>
  </si>
  <si>
    <t>…servido' conferir lasinsignias de la misma orden masa de los-documentos de contabilidad; y no obstante es cierto que solo su y clase adornadas con la corona imperial a (reverendo Sr. Bor Mae krwit z, distinción y despejo es el qucfacihia las revistas de cuenlt y razón. Con arre obispo católico-romano de Kamcniec; habiendo sido igualmente condecorado glo.! este:capitslriprincipio establece la instrucción-las disposiciones puramen con la referida o…</t>
  </si>
  <si>
    <t>Magro, Salvador</t>
  </si>
  <si>
    <t>Salvador Magro</t>
  </si>
  <si>
    <t>…ácido. —Por providencia del Sr. de Cavia, alcalde de la Real casa y corle, juaadel ab— ' 2.° El bórrado, ó es total cuando se destruye un dibujo para sustituir otro, Intestato de D. Salvador Magro, se cita á la viuda de este y demas personas que se 6 parcial cuando Solo úna parte para corregirla ó mudarla. El medio de eje crean con derecho á sus bienes, para que en el término de 30 dias se presenten i de cutarlo hasta atora ha sido gastar la piedra por…</t>
  </si>
  <si>
    <t>Mailet</t>
  </si>
  <si>
    <t>…se á muerte á loa so tener medios, de lo cual resultaría que se ha concedido un privilegio para ministros de Cirios x. * . lo* ricos (aprobaitóti), y vota contra el proyecto. . El barón Mailet doTrumiJiy, teniente coronel retirado de artillería, ha _ No habiendo mas oradores que deseen hablar, procede la Cámara á la vo lado también victima del cruel azote que nos aflige. Este oficial era uno de los tación , y por 78 voto* contra 4^ desecha el proye…</t>
  </si>
  <si>
    <t>Maison</t>
  </si>
  <si>
    <t>…o. No conocemos la causa de un tal retardo, que haya guerra, porque viven de ella i es su industria. bien que se nos asegura que el plenipotenciaria prusiano espera de un momen ¿1 mariscal Maison expidió ayer un correo para París: la legación sarda to á otro la deseada autorización. (Courirr.) había expelido otro á Berlín .luego que se supo aqui el desembarco de los fran ____ Esperábamos con cierta impaciencia la explicación que diese Mr. Pericr á ces…</t>
  </si>
  <si>
    <t>Máison</t>
  </si>
  <si>
    <t>…ho tiempo. puede verlo i” Del mismo modo los ejércitos-de Metternich habrán caminado El Rey sale el próximo miércoles pan Amsterdam, y para Beriin la¡ de noche ínterin dormían e,l mariscal Máison. y sus espías militares. princesa Federica con;su.hermano el príncipe Alberto de Prusía. Parece que Lástima es gastar el tiempo en burlarse de semejantes tonterías. El pobre el halla rse'nuevauseote en cinta la princesa Mariana la impide este año venir Consti…</t>
  </si>
  <si>
    <t>…------ El 4 llegó á esta capital. Mr. Septain, secretario de la embajada en Vie de la ciudad, de la Cancillería apostólica, de la gran Curia Inocenciana, y en rta, con pliegos del mariscal Maison para el gobierna A su salida' se hallaba Jos demas parages acostumbrados, por mís£w7 Pitsirri, u¿ier apostilUo-— algo mejor e! duque de Reischtadt, y. los médicos habian concebido algunas Jote/ Cherubini, ttgier mayor.” esperanzas de sacarle adclanfé. - — fl…</t>
  </si>
  <si>
    <t>…no podrán pro lor y una hoja, entre una convulsión y un tallo, ni entre un acceso de rabia ducir otro efecto que el de aumentar los embarazos de la posición actual. El y una flor. mariscal Maison, nuestro embajador, da parte de una conferencia muy impor- ¡Compadézcanos pues señores la condición humanal Solo por la organiza ta^ty.que ha tenido con el príncipe Metternich, en: la que este ha declarado ción ha podido ser llevado á esta asimilación del ah;…</t>
  </si>
  <si>
    <t>Majada, Claudio Francisco</t>
  </si>
  <si>
    <t>Claudio Francisco Majada</t>
  </si>
  <si>
    <t>…por promoción de D. Agustín'Parra; á D. Cristóbal Rubio; que han abjurado tus errores en Espada desde el alio de 1823 hasta el de 1827 inclu y para otra de la primada de Toledo á D. Claudio Francisco Majada. : sive, y han entrado en ql ‘gremio dé la Iglesia católica apostólica romana : un tomo en 8.a de marquilla prolongado; bastante volamlnaso. £1 Papa Plovm se strvló es cribir al autor alabando su pelo por esta olira.—de ¡a revainrio» /roncees, ó tramas de los…</t>
  </si>
  <si>
    <t>Malachowíki</t>
  </si>
  <si>
    <t>…erador de Austria, destil» .que había ya ocupado: hasta 1822. ' Se saben los pornunores-del polaco vestido de turco quaacabi.de. He .jar 4 fiietAriuá. este capital. Es el hijo del general Malachowíki, á quien el gobierno provi- . , lóndrss 26 de £neto. siocial habia enviado 4 Constan (inopia con fo comisión de lograr por todos, los Fondée públicos. Tres .por 100 consolidados 82$. medios posibles que la Puerta declarase la guerra 4 la Rusia. Sofocada la re…</t>
  </si>
  <si>
    <t>Malatre</t>
  </si>
  <si>
    <t>…o, d diálogos sobre el gobteeon temporal de fe pro asilo tan poco -seguro; y descr’ ’o sin ángulo -recto me dirigí hacia el rio videncia. Esta obra, cuarta y última producción del conde Malatre,es la «ue ahora' Gualana con intención de esto—. ne en las quiebras de los peñascos que guar ofrecemos al público: en ella trata-el autor de considerar las relacionen que «nisten necen sus orillas, esperando salvarme de esta mapera. entre Dios y los hombres;…</t>
  </si>
  <si>
    <t>Malcolm</t>
  </si>
  <si>
    <t>…ciaba cada vez mas: la* ráfagas eran cada vez ma* terribles, y el peligro aumentaba por instantes; de modo que siendo im Francfort4 afr Notiembrt. posible dirigine i las Dunas, el almirante Malcolm se rió: preciado á fondear. .. £1 conde Pozzo-di-Borgo toloieha detenidoen esta tres dias: aeignor* «Ahora que son mas de las 12 del dia no tenemos ninguna noticia de la ti « directameitte í JParis, o si se dirigiri á Lóndrcs pasando antea por Bru escuadra fr…</t>
  </si>
  <si>
    <t>…el tomo t.° de dieba obra y adeiaotar él im do* manifiestan mucho ardor. (id.) porte del siguiente. Continúa abierta Is suscripción. TI 28 te volvió al fondeadero de tas Dunas el almirante Malcolm con ----- Loe tuscrlptores 4 la Historia maturo/, teatral y fcrticuler yor Bufón, con la h mayor parte de su escuadra, porque la violencia de los vientos del oeste le continuaciónpor Mr. de LadeCelapede,historiay traducidanaturalaidecastellanolos cuadrúpedosp…</t>
  </si>
  <si>
    <t>Maldonado, Josef Muñoz</t>
  </si>
  <si>
    <t>Josef Muñoz Maldonado</t>
  </si>
  <si>
    <t>…Dr. D. Francisco Antonio González, confesor de la Reina nuestra Se que pudieran ocurrir á los tribunales y demas á quienes pueda competer su ñora y bibliotecario mayor, y del Dr. D. Josef Muñoz Maldonado, oficial ejecución, se ha servido S. M., de acuerdo con la soberana voluntad del Rey mayor de la secretaría del Despacho de Gracia y Justicia, antiguo catedrático nuestro Señor, mandar se observen las reglas siguientes : , de leyes de aquella universidad; y l…</t>
  </si>
  <si>
    <t>Malouet</t>
  </si>
  <si>
    <t>…consideración á los esfuerzos que había De Lamoienon (Augusto), de la diputación del departamento de Gironda; hecho hasta el último momento de su vida para satisfacer sus deudas. barón Malouet, ex-prefecto; barón Mathieu-Favicrs, de la diputación del El doctor Cantir, aleman, pidió se nombrase otra comisión con banquero* departamento del Bajo-Rhin; conde de Montguyon, ex-diputado; conde de de latdiversas ciudades de Alemania, que recibiesen las sus…</t>
  </si>
  <si>
    <t>Maluschewiiz</t>
  </si>
  <si>
    <t>330</t>
  </si>
  <si>
    <t>…coirla ficción. ven la gran cruz de S. Andrés, que es la primera- Orden del iihperio, "y ja-' Concedamos cftfj; tpdajxw.y 1? momento. lo que dicen nuestros enemigos, y que . ra el conde Maluschewiiz la de Si Alejandro Newskl. Esta distinción puede entre nosotros haya lo qiie ellos llaman oposición. Aun contando los votos que . mirarse .i nuestro parecer como-iió testimonio nada equivoco de la sítisfaccjon' ha habido contra las leyes mas importantes prese…</t>
  </si>
  <si>
    <t>Mancha, Luis Ceferino-Bclcanidc' y Juan Guillermo</t>
  </si>
  <si>
    <t>Luis Ceferino-Bclcanidc' y Juan Guillermo Mancha</t>
  </si>
  <si>
    <t>…3 4 14 id-............................................. dividuos salieron en 26 de ídem. Málaga. Trigo, de 40 ¿ 14 r*- futstgt: cebada, de 17.4 20 ¡d. ,- . D. Timoteo Inurrigarro, D. Luis Ceferino-Bclcanidc' y Juan Guillermo Mancha__ Manzanortt. Trigo, de 36 á 44 1*. fanega, según su calidad: Sarredet, estos individuos salieron^ eb 37 de iden». cebada, de 10 á 14 id;: aceite, de 30 á 36 rs. arroba: vino nuevo, de $ á 8 Estado que'demuestra lot víegeros ¡entrados en la casa de observació…</t>
  </si>
  <si>
    <t>Manescéu, Josef María</t>
  </si>
  <si>
    <t>Josef María Manescéu</t>
  </si>
  <si>
    <t>…la Real audiencia de Cataluña; vacante por jubilación «fe Don Allcaaie 4 corta pla CaruAa * Id. Valeocla par 4 A IA . Grasada i Id. ZaragawétlM. Málaga par. Josef Víctor Olíate, i D. Josef María Manescéu, regente cesante; para el ■úrdeos,Hanburm,00.00. Birceloaato par i ApwwA.A i Descuvat* dt letra* corregimiento «fe Guipúzcoa 4 D.-Pascual Feitx de Pui, ministra «fel consejó Idndrss A 90 « Hih Saataadcr * b. 4* pac 100 alais.de Navarra; para el de Vizcaya 4 D…</t>
  </si>
  <si>
    <t>Manfredi.', Miguel Mará</t>
  </si>
  <si>
    <t>Miguel Mará Manfredi.'</t>
  </si>
  <si>
    <t>…n cuaderno en s.» Bañera i D. Lucas Gutiérrez; y para el corregimiento de Becerra de Cam rústica con Mmlnái A 6 n. Sé hallará en esta ciorté en la librería de Martoq y Bola. pee á D. Miguel Mará Manfredi.' —Se halla vacante la pian de mAdic* de la vina de Alcali da Guadaira, provincia de Sevilla, cuya población aseteadt A zgoo' vecinos: la dotación es de 300 ducados Con motivo de hallarse en esta corte de tránsito los regimientos de infan anuales pagados de los…</t>
  </si>
  <si>
    <t>Manoela</t>
  </si>
  <si>
    <t>…cs que han defendido Veclna de Pedreta ét la ñlem V como evdre. Totora y carsdéra de tus hijos D. M», á Polonia; se háí reunido frente al Pántéón sin que nadie se haya pptMto; lió Doña Manoela. DaM'Roae Vetatcoi D. Frenético Gutierres Ordeñes y O. Aagal del CastilloInteresa#*: ce ♦* reata núm. y Impuesto tn cabéis da Garda Vasquca, i llevaban’ariiiat ni turbaban» orden; y de improviso, si» la menor jsitiiM- i fln de percibir igual mea te tus respec…</t>
  </si>
  <si>
    <t>Manry, Josef María de Arambarri y ManceborGárlos</t>
  </si>
  <si>
    <t>Josef María de Arambarri y ManceborGárlos Manry</t>
  </si>
  <si>
    <t>…ez; el trunques de Vaílesantoro; el marques de la Candelaria de Yarayabo; con sus dos sobrinos Doa Rogativa* pública* por el cfbra-morbo. Antonio y .D. Juan Valiente, y un criado; D. Josef María de Arambarri y ManceborGárlos Manry, y su auger Francisca Siudo; Mateo Daflfos de Mire; Magnífico es el espectáculo queofrcce la España cuando en medio delhu- Miguel Danos de Mate; Joeef Quaranta, tu múne Magdalena y dos hijos-, racan política que arrebata pueblos enteros descuella como un alca…</t>
  </si>
  <si>
    <t>Manso, Manuel Calixto</t>
  </si>
  <si>
    <t>Manuel Calixto Manso</t>
  </si>
  <si>
    <t>…quierda de' arcediano mayor de Segorve i D. Josef Castell; jr para una ración dé la pri Paranhos al regimiento dé milicias de Villa do Conde; qué avanzase el bata mada de Toledo i D. Manuel Calixto Manso. llón de voluntarios Realistas de Chaves por la derecha del enemigo que se ha Asimismo se lia servido nombrar para lá alcaldía mayor de la ciudad del bia adelantado por el camino de Eraga, y se hallaba ya muy cerca del referi Puerto de Sta. María i D. Juan Jo…</t>
  </si>
  <si>
    <t>Manual</t>
  </si>
  <si>
    <t>…a en las cumbres de S. Juan del Estado ó del poco ahtes .h'abían i muliidóyulfrajado muchas reces acaso i toa ministros del Rey , Cerca de Oajaca, cuando te le vino á lat manos al general D. Manual s^ntiiário. Apenat aqucllosjóiebet semiriarnjué obtienen de sus padres el per Rincón la ocasión de batirlo; combinóse con dicho general en no hacer aran» miso que deseaban ,'sé ápraqran, corrén,yiátl*ri-*cbmp»fiado» de sus maestros ha-ta la resolución superio…</t>
  </si>
  <si>
    <t>Manuel</t>
  </si>
  <si>
    <t>…ntinúa abierta la suscripción. convenientes, remito que de 59,944 hombres del contigenterá aquel afio, sa ----- Breeíthnoe Mtogoe tepre te gremítíce larra*, ntirie* y podrís,, por D. Manuel bían leer 2749, leer y escribir 27,531; ni leer ni escribir 27,564; y los 2100 Crespo y Peúalver. Se hallarán en la librería de Sauz A 3 rs. (estantes no fueron examinados. —■ Colección te vltlee del con*! ¡mf*ri*l de Or*go», d res parra pintoresca, que cena…</t>
  </si>
  <si>
    <t>…os casos que ocurran, y que al mismo fin lo comunique á las justicias de clarar para disminuir la evidencia de. ellas. los puebíps de su partido Ócc. Madrid 21 de Febrero de 1832.=D. Manuel • «El que abajo firma se abstiene de hablar I V. E. de otras muchas cosas Abad. que han ocurrido, pues por ser directamente contrarias al honor de la tropa francesa, no duda que á estas' horas estarán, enmendadas. Dirá solo que habien PARTE NO OFICIAL do mand…</t>
  </si>
  <si>
    <t>…e 18 años; en la escultura, D. Poncianc* surrección, no ocultamente y con misterio , $¡09 en medio del . dia. Se1 for Ponzano, natural de Zaragoza, de 17 anos; en ia arquitectura, D. Manuel man cuadrillas, se las provee de armas y municiones, y se las paga exactamen de Mesa, natural de Madrid, de 25 años. te. Por todas partes se esparcen proclamas las mas.incendiarias, lijándolas con En segunda clase, premios primeros de medallas de oro de una o…</t>
  </si>
  <si>
    <t>…emorUletimporte, alsi secretartetiempo dedeltalretbrteorespectiva»caomjepssscaaaanal tdr. *0ALICIA. .• - ¡ uiluo de ap días.. .... .............. Caldat jié' Jleytt y de Cutáis. _ D. Manuel. Jaccbo Fernandez , en Santiago: Noto* Bu-la Gaceta aúm. J7, col. *.*, llu. 11 y la,'deuda dim eofeeesoetot. dcsde l.0 de julio á 30 de Setiembre. Mase enftrundadas. .. ?fj SVPIBMSNTÓ</t>
  </si>
  <si>
    <t>Manuel, Josef</t>
  </si>
  <si>
    <t>Josef Manuel</t>
  </si>
  <si>
    <t>…estado de importaciones y reexportaciones de tejidos é hi Muriedas y Muricdas; para la de arcediano de la misma, vacante por muerte los de algodón durante el mismo ano de 1831. de D. Josef Manuel de la Cintel!», á D. Josef d: Salas; y para una canongía. Algodones y lanas. Importación: 288.708,453 libras. Exportación: de la santa primada de Toledo, vacaste por fallecimiento de D. Domingo 4» ■ 22.308,555 libras. , Perca, á D. Francisco García Puente. Te…</t>
  </si>
  <si>
    <t>Manuel, Juan</t>
  </si>
  <si>
    <t>Juan Manuel</t>
  </si>
  <si>
    <t>…l castellano de la j.1 edición francesa, y aumentado coa bacer ahorro», sino también para enmendar abusos é irregularidad»: pregunta algunas reflealdnes. morales por el presbítero D. Juan Manuel .Grajo. Contiene todas si-hay medio pan saber el estado de lasare» públicas, porque se ve precisado los principales sucesos de la sagrada Biblia desde la creación del mundo basta el na £ repetir esta pregunte con motivo de la ocurrencia desagradable de haber…</t>
  </si>
  <si>
    <t>ManuelVéndeteBretónen</t>
  </si>
  <si>
    <t>…té tobl te loe trttl Cernedla;nueva original en tros actos, escrita eú A derecha t izquierda: Al otdtttl Al orden! Llámese ai orden al minis eavario*el tevtrometro*delporPríncipe.D. ManuelVéndeteBretónen dala lo*libreríaHerreros,de Stcamllla,y recientementey en el reprvMuudadespacho de tro , mm desprecia la Carta 1 , bínete* de dicho teatro. Jir. de Montalhef..... El Rey ce el tábio y generoso dispeniKlor. —-Se halla vacaste la plata de cirujano titular de la…</t>
  </si>
  <si>
    <t>Mar, Andrea</t>
  </si>
  <si>
    <t>Andrea Mar</t>
  </si>
  <si>
    <t>…oviéentia io la Retarreeeien ti Joencelóte; traducida del Ingles por el licenciado D. GCrOnlmo Sánchez Tola, boticaria» jerix, en la metropolitana de Eúrgoi, vacante por muerte de D. Andrea Mar en Zamora. Bsn obra contiene tal número de prueba* y tan convincentes é' Irresis tin , á D. Domingo Cuesta; para una canongía de la catedral de Sigüenza, ra tibles, que hacen patente como la luz del medio día la Resurrección de Jesucristo sante por promoción…</t>
  </si>
  <si>
    <t>Mar, Andrés</t>
  </si>
  <si>
    <t>Andrés Mar</t>
  </si>
  <si>
    <t>…ra de Campos, gefe de escuadra y co sef González, Basilja Garete . Dorotea Rivero, Antonia Verde, Manuel Mateo, Don Gerónimo Salinero, D. Joaquín Lara y compaBla , Francisco Gayo, D. Andrés Mar mandante de la escuadra—limo, y Excmo. Sr. conde de Basto, ministro de tínez, D. Manuel Vega, D. Francisco Abello, Mr. Bonet, Pedro Alonso, Joaquín Marina. (G. de Lisboa.) Kodriguez, Francisco Calleja, Agustín Gómez, Antonio Cuesta, Augusto Corden, ESPAÑA. Ku…</t>
  </si>
  <si>
    <t>Mar, Ciríaco</t>
  </si>
  <si>
    <t>Ciríaco Mar</t>
  </si>
  <si>
    <t>…y una ración de la catedral de Avila, por muerte de Don ran rcgrcsar al reino, ó desea prolongar su réndesela en este «ais. Jotef García Tejero, i D- Francitco Martin Hernández y D. Ciríaco Mar tina dé la Fuente ;y para la dignidad de abad da Sancti Spiritut y una ca- sois* na conazcto—Cotización de hay i lat tres de la tarde. noogíade.ladc Zamora, por la daD. Jotef Fuente», 4 D. Cipriano Telia. y D. Agaaün Martin Corló. 1FUTM VOIU0M. ai rearad». .…</t>
  </si>
  <si>
    <t>Mar, Francisco de Paula</t>
  </si>
  <si>
    <t>Francisco de Paula Mar</t>
  </si>
  <si>
    <t>…halle de venta en Madrid librería do Munalz y Miilaoa. , Almanta f D. Salvador Guerrero: para la. de Viso de Alcor á D. Vcre- --—Compendio ds i* T«(dirUta eif*ñe!*, compuesta por D. Francisco de Paula Mar muado Mediano: pera la de Beena i D. Josef María de Rodas: para la de ti, adicionado y sistematizado por el Dr, D. Francisco Serra y Zinesta, catedrático del mismo arte en la'escuela gratuita de la casa loa-a de Barcelona: un cuaderno en s.» Bañera i D. Lucas…</t>
  </si>
  <si>
    <t>Mar, Josef</t>
  </si>
  <si>
    <t>Josef Mar</t>
  </si>
  <si>
    <t>…nci Hería de Granada; á D. JosefAyuso laría Isabel Luisa. Tal hubiera sido el destino irrevocable de la afligida fa y Navarro, gobernador de las salas del crimen de la .misma; y á D. Josef Mar milia apañóla, y el mundo todo hubiera resonado con esta espontánea y va tínez Arcta,talca!Je de mi Real casa y corte. Tendtáse entendido en la Cá liente deciaion: mas no pluguiera al Arbitro de las potestades coronadas que mara para tu cumplimiento. Está rub…</t>
  </si>
  <si>
    <t>Mará</t>
  </si>
  <si>
    <t>…ece, á mediodía se presentó delante de la ____ Mr. Casimiro Perier está lejos de restablecerse; ha habido crisis funesta* isla la escuadra de Sartorio; y la vista de la bandera de Doña Mará causó en su enfermedad durante este dia, y se teme mucho de su actual estado. una gran sensación. Al día siguiente el almirante Sartorio expidió al gober El Monitor contiene con fecha del 27 la Real orden siguiente: «El con nador de la isla unos pliegos, cuyo…</t>
  </si>
  <si>
    <t>Marcelino</t>
  </si>
  <si>
    <t>…aro y amado Esposo, tiene conferidas, he venido lugar-teniente en el ejército de operaciones, y de mi propia voluntad impe en relevar de este encargo al ministro de aquel tribunal D. Marcelino de la rial te he conferido este elevado destino. Desde este momento vas á poner en Torre, no obstante el zelo con que ha desempeñado los diferentes destinos ejecución lo que te ordeno en el adjunto firman, empleando todo tu zelo en ue ha obtenidopy nombro par…</t>
  </si>
  <si>
    <t>Marco, Romuajdo</t>
  </si>
  <si>
    <t>Romuajdo Marco</t>
  </si>
  <si>
    <t>…á todos los qut se cootldém'cén derecho á ls obteúdou dél viozaba el 29 de la mas perfecta'salud y tranquilidad éñ toda la monarquía por culo y maawrias fundadas eo dkbs villa por D. Romuajdo Marco* Manrique é Isabel, del mismo epeHIdn, y Eufiriéla Márco*, vacante por la defunción de D. Juan 4a Ma tuguesa , y siguen los’ donativos, los pueblos dé Aíónéhe , Albúfeira.y otrú» ta Msnrlqoe, su dltlmo poseedor ; coé apsrclbimlms quo de ne vvrtfiesrlo les p«h…</t>
  </si>
  <si>
    <t>Marcoleta, Pedro</t>
  </si>
  <si>
    <t>Pedro Marcoleta</t>
  </si>
  <si>
    <t>…secretarlo de ayuntamiento en baja, el l.° de infantería de Elvas, del de infantería de Abranta, los de las el1 términoSe cita -deá los20 acreedoresdias. á los bienes -del difunto D. Pedro Marcoleta, oficial prly milicias de Tondeila y Covihá, cubriendo el todo el 2.a regimiento de caba mero que fije de la secretaria de Estado y del despacho de Gracia y Justicia, para llería de Lisboa. S. M. recorrió las filas é inspeccionó el atado de las tropas, que en…</t>
  </si>
  <si>
    <t>Marconcll, Ramón</t>
  </si>
  <si>
    <t>Ramón Marconcll</t>
  </si>
  <si>
    <t>…S. Zinidas do jOuérico con tu aplicación práctica á ios de Espafia. P°r O. Marcial Anto nio López, de las Reales academias de la historia y S. Fernando. Esta obrita, que . Alhama. D. Ramón Marconcll, en Calattyud: desde 15 de Junio k. sale á luz1 coa orden de S. M., es una continuación del célebre tratado do las pena* igual día de Setiembre. dei Sr. Lardi aabal, donde se comprenden los punto* mis delicados de jurisprudencia Segura. D. Antonio Turbica, «n…</t>
  </si>
  <si>
    <t>Mare, Narciso</t>
  </si>
  <si>
    <t>Narciso Mare</t>
  </si>
  <si>
    <t>…ancisco Ramírez; y para una media ración de la catedral de «No sabemos qué antecedentes habrá tenido el gobierno para hacer estos Sto. Domingo de la Calzada, vacante por muerte de D. Narciso Mare, á Don preparativos; pero según informes fidedignos que hemos tomado nos atreve Pascual Arrea. mos á asegurar que en León no existe por ahora indicio de donde se pueda in ferir que ningún desorden está próximo á ocurrir, (Id.) XEC1Q LOGIA. 1 ■ Se decía ayer e…</t>
  </si>
  <si>
    <t>Mari, Josef</t>
  </si>
  <si>
    <t>Josef Mari</t>
  </si>
  <si>
    <t>…, en la de Mortal y compafiia; en Zaragoza, en la de Vague ; en Bar- , celooa, en la de la sefiora viuda qn Rrusl. CASTUZA IA NUEVA. ----- Nuevo gramático griego, compuesta por el coronel D. Josef Mari* Rpman, «o- niente coronel del Real cuerpo de Ingenieros, impresa de orden del Rae nuestroSeEl Molar. D. Josef Menchcro, en Madrid: desde 15 de Junio í 15 -de.. fior en la imprenta Real, y dedicada á la Rsima nuestra SeHora: un tomo en I.» . Setiembre. inarqu…</t>
  </si>
  <si>
    <t>María</t>
  </si>
  <si>
    <t>…ubiere dado por fuera ere valor que realmente so tiene. (,Hasuit!s’BlaJ.) Urania , corbeta pórfugqoá, han recibido orden de prepararse á marchar. El almirante que manda la nota de Doña María, debe mandar también inmedia VXANCIA. tamente á- una parte, de los Rutineros de k Urania-, peto es probable ijue el gobierno no permita que la corbeta vaya á reunirse á ía escuadra. — Mantil» 15 dt Entro. Li Gaceta Je Brétáiía contiene asimismo, acerca de la…</t>
  </si>
  <si>
    <t>…ado desde la publicación de este aviso en la Gaceta, manifestando « ell» si Seria por tanto lo tn» inaudito y abnirdoauponer que mi Sobrina, la Prin tienra ó no cesa del Gran Pará Doña María de la Gloria, podia unir en su persona, contra 1» ley» de Portugal y del Brasil, la imposible y «pintóte anomalía de Prin La fragata apañóla Conitancia saldrá del puerto de Cádiz para ef de Macc» brasileña y portugne» al mismo tiempo, ó da natural y extranger…</t>
  </si>
  <si>
    <t>…s castillos en el aire D. Josef t, se hicieron cargo de ellas, y la Reina mi SeSora y Abuela la y tienen la demencia de pronosticar grandezas, soñadas felicidades, y estabili Sra. Doña María 1 reinó en virtud de aquellas mismas leyes fundamentales, y dad en los gobiernos de esos países, solamente porque ven que llegan dos ó casó con Principe portugués en vida de su augusto Padre, conforme á lo dis tres buques consecutivos que no traen noticias de…</t>
  </si>
  <si>
    <t>…z, por considerarle de acuerdo con las cargan por su poder especial, felicite á V. M. por el feliz alumbramiento de la Reina nuestra’ Señora, dando á luz i la excelsa Sra. Infanta Doña María miras del ministerio.” y Hé aquí la orden de Santana del 31 de Enero (I). Luisa Fernanda. Dígnese V. M. admitir con su acostumbrada bondad esta expresión de Oficio del Excmo. Sr. D. Antonio López. Je Santana, dirigido al Sr. eo- los sentimientos que animan aq…</t>
  </si>
  <si>
    <t>Maria</t>
  </si>
  <si>
    <t>…ederos’, para que en el término de 30 días acudan á reclamar siciones presentadas belleza» jr primores dignos dé los ingenios españoles, pero cierto legado que dejó á la ezpresada Doña Maria el difunto teniente coronel D. Mas que no han tocado aquella linea ó grado de bondad que cree este cuerpo nece Lamota ; apercibidos que pasado sin haberlo verificado les parará perjuicio, ó sario, para alcanzar el premio ofrecido. Deseando, pues, que en.las m…</t>
  </si>
  <si>
    <t>…: v»np/á ¿.Vi e! cintiló..' _ y __l_Unos oficiales inglese» qúese han’separadó poco tiempo hádel ejércitode Idem.—(En la ribera.) Trigo, 1 29.rs. é¿ robé: cebadará 13 id.: aceite, Doña María refieren que las fuerzas dejó.. Pedro ascenderán en el dia á H3 á 48 rs. arroba: vino, á 4 ts&gt; c* cántaro, " "/ hombres cuando mas, y que aun este número disminuirá notablemente, por- Rioja.__Logroño. Trigo, dé i&gt;4 á ' - fanega: cebada, de 22 a 23 id.: ue car…</t>
  </si>
  <si>
    <t>…. tal, «pie los trasporta habían recibido muy pocos auxilios. Francisco Rodrigues, alia Banderas, Josef Jiménez, Josef Cozano y «La escuna Sotley-Wood dejó en S. Miguel la fragata Doña María con Francisco Sanz Marín, alias Quico, los dos primeros vecinos de Luque, el 15 trasporta, y ato» se habían visto precisadas dia atra i dejar el fondéale— tercero de Cueva baja, y el cuarto de Cartama, han sido condenado* por di tro por el mal tiempo, que La…</t>
  </si>
  <si>
    <t>…la villa de Artua; cfcispndo de Santiago; Doña Vi cia, unida i la aversión que la muestran los^biuntes de Portugal, y él» centa Prat, de Lugo; Doña RamonaTirooneda-.-de Valencia; Doña María firmeza y denuedo con que por ello* es recibida, le bá infundido tal des Micaela Ftañe , de ídem; Tere» Inglés, dé idem ,'y Amoma'Gil, de idem. aliento , que según se afirma, D. Pedro duerme todas las noches a bordo; ha mandado transportar i sus buques todos…</t>
  </si>
  <si>
    <t>…ministerial,-en-un. artículo «obre «1 Portugal dice ■ -cuanto a‘Portugal atribuye-todo lo ocurrido al ministerio -precedente, que ha entre otras «Mas lo siguiente: bía reconocido4Doña María,,y i las críiicas circstnstancias en que ha toma »Nos es nsuy-ierisible que las noticias de Oporto 00 sean tan favorables •có do laa 'ziendas4H .gdbierno. ¡Da las cxplicaciones que sé ‘han pcdido sbbre la mo las desean los amigas de Ja causa constitucional en…</t>
  </si>
  <si>
    <t>…como het-ederb dé la Sra. marquesa dé ción al pliega general de condiciones; el cual está de manifiesta en la secreta Villalopez.neLa M. H. V. de MadridcntLos herederos de la Sra. Doña María rla dé la ordenación de la capitanía general de la expresada provincias en el con cepto de que el único rematé que ha de celebrarse al efecto, sé verificar* en loa Ana de Sesma. =: El procurador general de las Escuelas fias de S. Antonio estradM de dicho érde…</t>
  </si>
  <si>
    <t>…la terrible plaga se suscripción en Madrid en ia librería de la viuda de Paz, á 10 rs. cada cuaderno, y füera de Madrid en las librerías anunciadas, á xx rs,; en Granada en la de D. Maria ha presentado y adelanta en la parte del mundo que habitamos. Ha habido en no Martínez de Aguilar. verdad españoles que testigos de los primeros pasos del mal en el Asia, nos - ■ -Derrotero de las costas de España en el Mediterráneo y su correspondiente de Af…</t>
  </si>
  <si>
    <t>…2 de Mayo M6 rs. la carga. de 18o8 en Madrid, ha cabido en suerte con el primer extracto de la de ene Tuy. Trigo, de 14 i lí rs. el ferrado: centeno, de 6 i 7 id.: «¡no, de dia á Doña María de los Dolores Maloux / hija de D. Bernardo, comandante 12 4 13 rs. el cántaro. de escuadrón del regimiento de Perseguidores de Andalucía, muerto en el Granada—(En la ciudad.) Trigo, de 38 á 40 rt. fanega: cebada, de campo del honor. 17 4 19 id.; vino de 20 á…</t>
  </si>
  <si>
    <t>Maria, Aotonlo</t>
  </si>
  <si>
    <t>Aotonlo Maria</t>
  </si>
  <si>
    <t>…ue ha —Uecitaehnet' íel 4t*tcÁo tiOll ée Htintccia, tradüeídai llbteMIébte at Castellano tenido cuando la principal alarma de ata enfermedadha curado á nueve, y- por el licenciado D. Aotonlo Maria cianero*, cüatro tomos l.° Se Vende en la libre ría de Aatola, * 4* rs. en rdstica. . . ..que esta ha sido la causa de que los pacienta, tengan en este hombre tanta ——JWrmorii ikimie» mítico ée lar a/lur OnútYtlet ie MoUlty, en el princi confianza. Los habita…</t>
  </si>
  <si>
    <t>María, Joaef</t>
  </si>
  <si>
    <t>Joaef María</t>
  </si>
  <si>
    <t>…rocurando conciliar el acierto con la posible economía en beneficio del Real erario, lo que podrá en parte conseguirse tras Atendiendo i los méritos, servicios y circunstancias de D. Joaef María ladando i ella oficiales de otras secretarías donde ya no es necesario tamo nú Pérez, oficial mayor de la secretaría de Estado y del Despacho del Fomento mero por el considerable a livio de trabajo que les proporciona la creación del general del Reino, y de D…</t>
  </si>
  <si>
    <t>María, José</t>
  </si>
  <si>
    <t>José María</t>
  </si>
  <si>
    <t>…palestra, ax&lt; dovelo paternal promueve la enseñanza dé la juventud; y el secretario dé la cepto alguoos dc los mas exaltados, que pagaron prontpjrbieq caro au impru misma sociedad D. José María deCuellar leyó después una memoria que,'con tiene las filantrópicas tareas dé la’"misma corporación, qiic con Unto Ínteres dencia. .. ■ «eadyuva á las benéficas npras del mejor de los Reyes. ■ Ctmlnyt ti ¿"titule dt variedades estadísticas. Obras públicas. ■■…</t>
  </si>
  <si>
    <t>María, Josef</t>
  </si>
  <si>
    <t>Josef María</t>
  </si>
  <si>
    <t>…o........ ..255 TlStia. n*»oobno*oaae&gt;*»**o 52 fin de Diciembre de 1831, que se 'pondrán de manifiesto, no solo,á loa accioLa sociedad ha colocado en la escuela náutica á cargo de D. Josef María niita* qué lo sean por (á cantidad de 209 rs., según se anunció en el májÚficstp Suarez á lo* alumno* Juan Taboada j Manuel Carmona, á quienes se enseba de 8 de Mayo de 1829, sino á todas las demas personas que quieran enterarse, gratis el pilotage. con'tal q…</t>
  </si>
  <si>
    <t>…ltad de medicina de Paris; traducida de vuelto á Francia al paso, digámoslo asi, de los trenes mortíferos del mal, se la 2.a edición, ilustrada considerablemente con notas, por el doctor D. Josef María ha visto en posición ventajosísima para conocer los caracteres primitivos y pa- de Aguayo y Trillo, profesor de medicina de esta corte ÍJtc, Es un tratado muy com tognomónicos de la enfermedad, su analogía ó identidad respecto al cólera pleto de la parte acas…</t>
  </si>
  <si>
    <t>María, Manuel</t>
  </si>
  <si>
    <t>Manuel María</t>
  </si>
  <si>
    <t>…o extrangera, porque y Armen» y dé D. FranciscoYafiez Behamonde, 4 D. Francisco de Paula Péen tal caso, en vez de darle el título de Princesa del Gran Par4 , se la hubiera reira y D. Manuel María de la Vega, racioneros deis misma ¡ y pon estas re excluido del troné del Brasil conforma al artículo 119 da la Constitución mitas 4 D. Manuel Esquive! y D. Román Josef «le la’ Plan. brasileña. Estas disposición» de la ley fundamental del Brasil habían sido e…</t>
  </si>
  <si>
    <t>Mariana</t>
  </si>
  <si>
    <t>…eSierra, y de la toma de Jos primeros atrjncKeramiehtos.de la ciudad sitiada, , la cuaij segun los preparativos, pajrece debia ser atacqdzpon vigor, y coi; rI _ Galiciana favor de Doña Mariana de. Qu'.ncoces, que en la actualidad -perte-. objeto de dar'un golpe decisivo, si no el mismo dia ll, como gcneraltuento . nece ál’convento de religiosas~de Sta. Ciara de Calabazanos, provincia de Pa~ se oreja, muy en breve por lo menos!.......... . . , . ' .…</t>
  </si>
  <si>
    <t>Mariano</t>
  </si>
  <si>
    <t>…ovela moral en dos. tomos en l.« Esta no vela confiene lecciona útiles sobre los perniciosos efectos de la rdal* educación dada dé la catedral de lloesoa, vacante por promoción de D. Mariano - Boquera, i por algunas madrea dé fimtllFai- *1 autor, haclendo qué la acción de la fábula proD. Pedro Al liaé y Jover; y'(¡ara una media ración dé la'de Calahorra, vacante greae sln cesar desde ei principio basta et fin, preparando aceñas-Interesantes, in p…</t>
  </si>
  <si>
    <t>Mariátegui, Francisco Javier</t>
  </si>
  <si>
    <t>Francisco Javier Mariátegui</t>
  </si>
  <si>
    <t>…a. EFECTOS PÚBLICOS. Al contado. A Observaos, La fuente nueva, construida bajo el plan del arquitecto mayor de Madrid Xascrfp. sobre el grao libro al 5 p. roo. ........... 36 din. D. Francisco Javier Mariátegui, aprobado por S. M. entre los varios que se Dichas id. al 4 por ...................................................... 3oí id. le presentaron , es muy elegante. Presenta un espacioso pilón , en cuyo centro se Títulos al port. de 5 por 100......... 35* Id. id.…</t>
  </si>
  <si>
    <t>Marimon</t>
  </si>
  <si>
    <t>…er el or- 7 habilitado én su ejercicio y antigüedad. "deny la tranquilidad que han reinado con tanto brillo hasta este momento. Sobrevenidas las .desastrosas novedades de l820, el general Marimon no se Por otro lado , es constante que los intereses de los súbditos de S. M. B. están Ocupó sino'dé sostener en lo posible él mejor servició del Ruy y del públi bien asegurados; y ni ha habido el menor reacio de que suceda lo contrario, co , haciendo siempre…</t>
  </si>
  <si>
    <t>Marimon, Miguel</t>
  </si>
  <si>
    <t>Miguel Marimon</t>
  </si>
  <si>
    <t>…los intereses de los referido* ba la distinguida memoria que aún hacia S. M. de su persona. súbditos mientras permanezca'en esta plaza. Aniquiladas ya últimamente lgs fuerzas del general D. Miguel Marimon En vista de todo, V. mismo se convenceré de que no seria prudencia aveo- con tan dilatados afios de servicio, vi ages, fatigas / privaciones experimenta . turarnos i una prueba que ppdria redundar: en nuestro evidente dallo, con per das en la dura profesión de l…</t>
  </si>
  <si>
    <t>Marimon, Miguel Ignacio de</t>
  </si>
  <si>
    <t>Miguel Ignacio de Marimon</t>
  </si>
  <si>
    <t>…, Rey Romero: Corulla, Calvete: En 18 de,Febrero último falleció en esta corte, é los 78 afloscumplido* •Zamora, Vatlecillo: Zaragoza, Pardo; Toledo, Hernández. de edad, el Exctno.Sr. D. Miguel Ignacio de Marimon, Boíl de Arenos, Meodez.yguatea,—-,Para la celebraciónveciuo-dede laestajunta-decorte,acreedoreshaseflaladoelál concursosedo:-dehechoNorzagiray,por O. Vicentetenien mariscal de campo,de los;Reales ejércitos, caballero gran cruz de la'Real y te corregidor de f…</t>
  </si>
  <si>
    <t>Marín, Josef Sanz</t>
  </si>
  <si>
    <t>Josef Sanz Marín</t>
  </si>
  <si>
    <t>…, dando peso á sus menores palabras. Fuentes de Andalucía á D. Francisco Fernandez Galvez I para la de Jumóla Entré un gran número de poetas ó versificadores que ha producido la i D. Josef Sanz Marín: para la de Alburquerque á'D: Manuel María Izna- América del Norte, hay uno que merece ser citado j»r la graciosa sencillez ga; para la de Fernán Nuñez á D. Pedro García Cembrero; para la de Fuen de sus inspiraciones, por su elegancia y su melancolía religios…</t>
  </si>
  <si>
    <t>Marín, Tosnm</t>
  </si>
  <si>
    <t>Tosnm Marín</t>
  </si>
  <si>
    <t>…A la votación! Dionisio dé la Iglesia ry para una ración residencial y: patrimonial de u par •■ A la itpdtrda: Hablad! Hablad! roquial de b villa de Arisa. obiipado dc Sigüenza, t D. Tosnm Marín. Mr.deCkartrtueie:\Qok ocasión, seftotéa, pin reproducj'rfmaprbposi'cibn - «brochada el afio pasado par la Cámara de.loa Pires! (Gntoi.) ¡En,' qué ocasron Atimitmo ha vellido.S. M.en nombrar nan la alcaldía mayor de la villa da ■ ró quieren renovar.... (Huida…</t>
  </si>
  <si>
    <t>Mario, Aagel</t>
  </si>
  <si>
    <t>Aagel Mario</t>
  </si>
  <si>
    <t>…en Ja librería de Mamé, con viñasdel alto Duero, lo»defufó» der km Reale*' empréstitos y loé de acciones ‘!é«dema* delrnHao autor, 1 • —Hete ri»rál&lt;»M nrqaMrpnd» ds ¡fteulet» por D. Aagel Mario, cura del mlsdel banco de Lwboe, tedctcúesteélos dueño* un* décima extraordinaria éu ' nnr TnmjtáadT ,fedar 1»* ciudades, yIlla», parroquias y ja Mayor parra de (ps.iugacad» uno de la» do»'semeitm &lt;Wr7retcnte afio, réttütiéodó té» respectivas ofi ____emostndo…</t>
  </si>
  <si>
    <t>Maris</t>
  </si>
  <si>
    <t>…y Doña Josefa de sto. Domingo Ferez dé la Torre: á los de10. Juan Pa empleados que tuvieron parte en ella/ypor una carta del principal agente da blo , 9, Luis, D.BpIninlo Marta, y Doña Maris da la* Nieves Curiel; á tus deDada ella. Enseguida lee el oradofla cartade cjue aleaba de hacer mención,y lue Cataliaa Cuenca, DoAa Ana Tabares y Salvatierra i y finalmente á los de los Srns. Dan Miguel Salaban Rodriguez de los Ríos y a.Mlguel salabert Quinta…</t>
  </si>
  <si>
    <t>Mariscal</t>
  </si>
  <si>
    <t>…ra que la Cámara pase y 29 mantas, y sobre todo los grados y condecoraciones que se han conferido. de contado á nombrar la comisión que ha de examinar las dos proposiciones de »E1 Sr. Mariscal, prosigue, había oido recordar en esta Cámara, que en las que te trata. (Apopado! apoyado.1) república» antiguas, que sabían lo que era honor y patriotismo, no se conce Toda la Cámara menos un diputado resuelve tomar «n consideración la día triunfo, ni ovació…</t>
  </si>
  <si>
    <t>Marlot</t>
  </si>
  <si>
    <t>…ontra la captura del Cdrlds-Alherto que navegaba con pabellón de su nación. dictado ademas las disposiciones que copiamos á continuación, para que el pú ..El 7 llegó á Marsella el general Marlot, ayudante de campo del duque blico de Paris, tan cruelmente engañado con las declamaciones revoluciona de Orleans. (2). del comercio de Marsella.) ' rias, dé el debido valor al incansable zelo de su respetable arzobispo en favor _____El dia 14 votó la Cámara…</t>
  </si>
  <si>
    <t>Marmont</t>
  </si>
  <si>
    <t>…SS- A A. RR. no han recibido al duque de Ragusa, que continúa El 12 de Octubre hubo doce casos y 13 muertos; el 13 doce casos y 6 viviendo en Viena muy retirado bajo el nombre de mariscal Marmont. Se es muertos; el 14 enfermaron 20 personas, y hubo 16 muertos. Las recaídas son peraba por instantes el resto de la familia Real. (Af. de las C.) frecuentes, y las convalecencias muy lentas y dificiles. Los cambios repenti ;____Dicen que dentro de poco se p…</t>
  </si>
  <si>
    <t>Marques</t>
  </si>
  <si>
    <t>…Las memorias de los Salmerona, fun dadas en estaqorte por D.;Miguel, Doña.Iubcl y DoñaAntonia derla Gerdarts ' ' ESPAÑA. El mayorazgo fundado por Doña' Juana Rutz de i Alardon^=El Sr. Marques de :^ R^ichenz, como fundador;del convcnto de relieiosáide la limpia Cosscepcion Madrid 19 de Setiembre........ - ^ •' de Utrera—Memoria fundada en' el,lugar de Villaverde, por'Doña Aldonzs Se han recibido noticias de,Lisboa dél 13, y de las.cercanía de¡P(&gt;rj…</t>
  </si>
  <si>
    <t>Márquez, Manuela</t>
  </si>
  <si>
    <t>Manuela Márquez</t>
  </si>
  <si>
    <t>…as letras dé ¡la.pdfnu.VÜJe,:áMfdg m*^po ducados.apualev los aspirante^ dicho anode 1831.: ... * dirigirán 1m. tyflsqlatiq al^ayuetamjeptq^dy .la,,rcfetiiú.yjUahyta el día il'dé • Doña Manuela Márquez , natural da S. Felipe de Jitívá; Doña Dolores ^cu-Losque se fifiík den dervcbo á lo* Mean*'que mi quedado por falledmieaio da Colas y Querol , de Vajcnójá;1 Doña María de la Concepción y Doña Maní IL FarnaodoILaflioé.da.Téied*, vecino y-dei nmercío.que hie d…</t>
  </si>
  <si>
    <t>Marta, Isabel</t>
  </si>
  <si>
    <t>Isabel Marta</t>
  </si>
  <si>
    <t>…e fue de Fuen terebro, calle de Fuencarral, muertos y 25 heridos; la corbeta Cibeles 1 muerto y 5 heridos, y la corbeta núm. 6, cuarto bajo Interior. Precio de cada entrega 40 rs. Doña Isabel Marta solo un herido, y ese levemente. No puedo determinar —Por providencia del Sr. de Noraagaray, teniente corregidor de esta vilta, se les estragos que ha hecho nuestro fuego al enemigo, porque al amanecer ya se ha selialado para junta de acreedores al concurso d…</t>
  </si>
  <si>
    <t>…a El 22 por la tarde después del despacho, pasó S. M. con su augusta her go. anuaclad's en la Gacrra de 33 de Setiembre prdximo, se ha señalado el dia 9 mana la Serme Sea. Infanta Doña Isabel Marta á visitar el mu-eo de historia del corriente A las tz en la Auditoria de guerra de esta plus y provincia de Castilla la Nueva, ■ natural ■ el gabin-te .de fisica. e! laboratorio químico y otros establecimientos, piolas. En la Gaceta núm. 1:9cíe 33 del pasado…</t>
  </si>
  <si>
    <t>Marta, Pedro</t>
  </si>
  <si>
    <t>Pedro Marta</t>
  </si>
  <si>
    <t>…previdencia det Sr. de iSOfeagaray, jurgidoí___________tenientede^orregtdsrde-MHI• vllle, se cita A todos los.que se crean imm**» f scrMáhre*.A-loS.'hiebeA que ha su falteirnieoio D. Pedro Marta^ane, abogadiLn ue fue de. los Realea.con dtJcubrimirnto en el arte tipográfico. seto», paraqué dfotrodel tdrmlnó érécínadéac aíilsiSclaíi r.dlchó iuiaádo&gt;ur la. "Nuevo eifcrlbanla de &lt;lái»oe’1f Loechet A d«Suélf el 'érrechKa qué ' lUs ÁiAsfa3:eíi:'lafélifétK:…</t>
  </si>
  <si>
    <t>Marta, Santa</t>
  </si>
  <si>
    <t>Santa Marta</t>
  </si>
  <si>
    <t>…uelto por Ira rebeldes, que prácticos en aquel terreno mimo armada; ycbnbcicndó su flaquera, no fc avergüenzan de presentarse acom tenían cortado «1 camino real que va » Porto. El general Santa Marta se situó pañados-de algunos extrangeros mercenarios y vil», despreciados de 1» nació--' frente á I» tirador» enemigos, y al ponerse el iol tomó posición en Mstkqtris á qué pertenecén, y que solo vichen con objeto de hacer fortuna en Por xinkor, y por la noche…</t>
  </si>
  <si>
    <t>Martin, Gregorio</t>
  </si>
  <si>
    <t>Gregorio Martin</t>
  </si>
  <si>
    <t>…lcaldía4 los quemayorse condeLa villa, de Cabezo da Vidc, reunida en ayuntamiento, ha declarado que sideren acreedores 4 los hiena que han quedado por fellecimiento del presbítero Don Gregorio Martin, beneficiada que fue de la Iglesia parroquial de la expresada villa, está pronta á defender á toda costa los imprescriptibla derecha* del Sr. Don para que dentro del termino de ao diz* acudan 4 deducir su derecho eu el indicado Miguel i. juzgado; prevenidos q…</t>
  </si>
  <si>
    <t>Martin, Manuel</t>
  </si>
  <si>
    <t>Manuel Martin</t>
  </si>
  <si>
    <t>…id.: vino, Ejercicio cotidiano de diferentes oraciones faro anter y después it ta confesión y de 4 é 5 rs. el cántaro. «manía* , y un ejercicio pora ia misa, via-crucis (fe., por D. Manuel Martin, nueva edición en 12.° de buena letra á 6 rs. pasta regular y 9 en fina. Se halla de venta en Teruel. Trigo puro, á 24 rs. fanegada 9 celemines: cebada, i 12 id.: Madrid librería de Munalz y Mlllana. aceite, á 50 rs. arroba: lana, á 40 rs. id. —1‘iik y pío*.…</t>
  </si>
  <si>
    <t>…estro Sefior te baeervido nombrar, í cotmihí de lo Cámara, ian prontas ¿. pelear contra los facciosos. (£» la segunda teccion de izquier para la alcaldía mayor de Alba'de Tormes á D. Manuel Martin, y Martin; da: Bravo! Bravo!) «Se quieren palabras retumbantes! pues bien; aniquiláre paralada Villa el Rio i D. Juan Manrique-de Lara;para la de Buitragó fi mos los facciosos!... (.Bravo! Bravo!') Sí, siempre estaremos prontos a pelear D. Manuel Jiménez Nava…</t>
  </si>
  <si>
    <t>Martines, Cárloa</t>
  </si>
  <si>
    <t>Cárloa Martines</t>
  </si>
  <si>
    <t>…rederos, á D- Alejandra; D. Juan, Dolía María-de las Mer 3-1 En ninguno de los 22 robos ha sido muerto ni herido viagero alguno. cedes .y Dofiy María Dolores Tfllo'. muger esta de D. Cárloa Martines, que retldien , 4**' Ea-longitud media de cada una de las, seis líneas ea de 80 leguas, de en Se vi lia eo el abo dé l'Bil.'sús hijos, ó herederos, ó personas que los representen,- pSéS q'úe en el término de jo digs comparezcan en dicho supremó tribunal'; y p…</t>
  </si>
  <si>
    <t>Martínez, Francisco</t>
  </si>
  <si>
    <t>Francisco Martínez</t>
  </si>
  <si>
    <t>…en la iglesia parroquial de S. Miguel d* esta corte, por D. Jnsef Sola Mayo á fin de Octubre. no, presbítero; prevenidos que de no verificarte Im parará perjuicio. Baños de Bejar. D. Francisco Martínez, en Madrid: desde-IA de Ju —Eo virtud de providencia del sefior de la Escalera, teniente corregidor de esta nio á 30 de Setiembre. villa, sé cita áD. Josef Rodrigues Losada, para qué dentro del término deis días sn. presente eo dicho juagado y escribanía de B…</t>
  </si>
  <si>
    <t>Martínez, Manuel</t>
  </si>
  <si>
    <t>Manuel Martínez</t>
  </si>
  <si>
    <t>…ania de Fernandez del Canto, se cita por término de 30 días * Dolía Ca En éí alio de 1779 pasó al bloqueo y sitio de la plaza de Gibraltar, en el simira Esteban, D. Diego Palacio, D. Manuel Martínez, D. Ramón de Llano, D. Die go de Parada, D. Manuel Fernandez Caballero, vecino que fue en ili] de la villa de que permaneció hasta la paz de 1783; y destinado en el de 1791 con su bata Almagro, d quienes en su acción y derecho hayan sucedido, tenedores y endo…</t>
  </si>
  <si>
    <t>Martlnea, Josef</t>
  </si>
  <si>
    <t>Josef Martlnea</t>
  </si>
  <si>
    <t>…el sellar de Nonagirny. teetente de corregidor dn Caldas de Mombuy. D. Ignacio Graclls, en Barcelona: I.* temporada esta villa, achaca saber á-les acreedores i la testamentaria de D. Josef Martlnea da ■ desde l.° de Mayo á 15 de Julio: 2.a desde 1.a de Setiembre á 15 dc Oc Bustos, dql cuosejo que fue de S. M. en el supremo de Hacienda, que aue no baran; tubre. . ... legitimado sus ciádltos, te verifiqúen en el término de 30 dias, preseatando ios. doOles…</t>
  </si>
  <si>
    <t>Mas</t>
  </si>
  <si>
    <t>…de 30 días acudan á reclamar siciones presentadas belleza» jr primores dignos dé los ingenios españoles, pero cierto legado que dejó á la ezpresada Doña Maria el difunto teniente coronel D. Mas que no han tocado aquella linea ó grado de bondad que cree este cuerpo nece Lamota ; apercibidos que pasado sin haberlo verificado les parará perjuicio, ó sario, para alcanzar el premio ofrecido. Deseando, pues, que en.las mismas —Por la suhdelégacioo generóI…</t>
  </si>
  <si>
    <t>Mata, Luis de</t>
  </si>
  <si>
    <t>Luis de Mata</t>
  </si>
  <si>
    <t>…as lenguas, arivgiado también A la latina Valladolid. Trigo, 4 30 rs. fanega: cebada y centeno, 4 13 id.: aceite, para facilitar su estudio: quirita edición, puesta en diAlogo por D. Luis de Mata y 4 52 rs. arroba: vino, 4 8 rs. la cántara. ’ Araujo, catedrático de humanidades dé la eatlnguldi Real casa de. caballeros papes . . !'.;■■ • de S. M., Jdcio y examinador en ta Real academia greco-latina—Nueva gramática latino, escrita con aeoclllex filosófi…</t>
  </si>
  <si>
    <t>Matavazquez, Francisca</t>
  </si>
  <si>
    <t>Francisca Matavazquez</t>
  </si>
  <si>
    <t>…galera 127, pasado al de 1808 en Madrid, ha cabido en suerte con el primer extracto de la de este hospicio 1, desterrados 81, multados 241, condenados en costas 1,422, aper dia á Doña Francisca Matavazquez, hija de D. Juan, primer condestable de cibidos y prevenidos 1,070, entregados á sus padres y parientes 23, soldados la 13.* brigada de marina, muerto en el campo del honor. á sus cuerpos ^, absueltos 375, reos ausentes 26, prisión temporal 100, pri vados de…</t>
  </si>
  <si>
    <t>Mateo</t>
  </si>
  <si>
    <t>…es y futuros.” El Rey nuestro Señor se ha servido nombrar á consulta de la Cámara para El Precursor te explica asi: una canongía de la catedral de Gerona, vacante por promoción de D. Mateo «Los movimientos militares de que hemos hablado, y que aun continúan, María González, á D. Francisco'Coilcl: para una capellanía de coro de la aunque i la verdad con menos actividad, han debido dar margen para que se santa iglesia primada de Toledo, vacante p…</t>
  </si>
  <si>
    <t>…a la nación. rigirán en el término de un me^al ayuottmlcoto de Autol ó á la Real academia Greco-Latina, ............. —Ignorándote el paradero de tos herederas del maestro cantero D. Mateo. Galan, se les avlsa.para que co el preciso y perentórlo término de 30 días se presenten por iVÍpor medio dé persona autorltad* competentemente,«o-ti juzgado de la capita "€on feeb* 17 de Agostó te ha publicado en Gihraltar lo siguiente : Se ha nía general de…</t>
  </si>
  <si>
    <t>…lla. Obra útil para las Reales tesorerías, particulares y lo con bastante vigor y mucha energía , haciéndose el combate reñidísimo el comercio, dividida en 7 tablas, compuesto por D. Mateo de la Herrería, en un tomo en 8.° Se hallar* á 8 rs. en pasta en la librería de Hurtado. por una y otra parte. Con todo, era tan vivo nuestro fuego y tal el entusiasmo —Compendio de geografía moderna, por Mr. Andreu, profesor de dicha ciencia, de de nuestras…</t>
  </si>
  <si>
    <t>Mathieu-Dumas</t>
  </si>
  <si>
    <t>…estaban de servicio.) de la ley, y los peligrps que pueden resultar si asi no se mee: de la misma Mr. Dupin: Pan recibir á los diputados de los departamentos: ceremo opinión es el conde Mathieu-Dumas; pero el de Segur y el duque de Broglie nial puro. Ademas que nadie podía obligar al general Lafayette á recibir á su adhieren al dictámen de la comisión: el conde Portalis al del marqua de Ma- costa. Púa bien: el general Lobau no gasta sus 509 francos en cer…</t>
  </si>
  <si>
    <t>Mathieu-Favicrs</t>
  </si>
  <si>
    <t>…os que había De Lamoienon (Augusto), de la diputación del departamento de Gironda; hecho hasta el último momento de su vida para satisfacer sus deudas. barón Malouet, ex-prefecto; barón Mathieu-Favicrs, de la diputación del El doctor Cantir, aleman, pidió se nombrase otra comisión con banquero* departamento del Bajo-Rhin; conde de Montguyon, ex-diputado; conde de de latdiversas ciudades de Alemania, que recibiesen las suscripciones que en ella* Montlosier,…</t>
  </si>
  <si>
    <t>Matías, Pedro</t>
  </si>
  <si>
    <t>Pedro Matías</t>
  </si>
  <si>
    <t>…............. Miguel hamos de Zumalave; D. Marcos Josef de gandoval; D. Francisco Asentía de —OlUCgec 0* ¿«ata Catalina de Sena, traducidos de los que en totcann publicó á Oaalie; D. Pedro Matías de tafuenre; I&gt;. Josef Roque de Gamiz; O. Francisco da principios del siglo pasado «[.caballero Gerónimo de GIglé, aumentados con el tra Meodiola; D. JuanJosef de Echeverría; D. Valentín de Foronda; O. Ricardo Saenc tada de la consumada perfección hasta ahora…</t>
  </si>
  <si>
    <t>Matuscewich</t>
  </si>
  <si>
    <t>…al de infantería y embajador cerca de S. M. Británica; de la Puerta, asaba de presentarse al bajá, enviado por W ¡padre como'én rehe la de.S. Alejandro-Ncwtky al consejero privado conde Matuscewich; y esta nes de su adhesión. El sheriff de la Meca, que también se ha declarado én; fa misma orden con insignias de diamantes al ayudante general conde Orloff. vor de Mahemet-Alí , debe de llegar uno de estos dias á Alejandría, y el ___K1 cuerpo de nobles del…</t>
  </si>
  <si>
    <t>Maurer</t>
  </si>
  <si>
    <t>…e gobernar en Grecia durante la menor edad del colos; pero S. M. recibe con mucha indilercncia Í3S diputaciones que Tienen príncipe Othon se compondrá del conde de Armensperg, del cónsul Maurer á presentárselas, contestando con circunloquios que hacen imposible compren y del coronel Heidegger , que será nombrado general dentro de poco. Parece der lo que piensa. Sin embargo ya es tiempo de que se decida; aunque no que nuestro Monarca viene á esta en…</t>
  </si>
  <si>
    <t>…adrid 14 de Setiembre de 1832= Real: 3.°Nombramiento de los individuos que componen la regencia griega, Luis López Ballesteros. á saber: conde de Armansperg , consejero de Estado; doctor Maurer, conseje ro de Estado; general mayor Stcidech, conocido por Steideggcr; y caballero PARTE NO OFICIAL. Abel, e:i clase de adjunto, para suplir en c3so que alguno de los antecedentes se halle momentáneamente imposibilitado de desempeñar su encargo. (Jd.j NOTICI…</t>
  </si>
  <si>
    <t>Maxi</t>
  </si>
  <si>
    <t>…ía de su hijo.el duque d* An facultades que la han sido conferidas por la soberana resolución de 6 del úl timo Octubre. gulema y de loa duques de Blacas y de Polignac. S. A. R. el príncipe Maxi miliano de Sajonia, que con el marques Piatti, mayordomo mayor de palacio, El Arbitróle nuestra tuerte, el Dueño de la vid* y de la muerte, que ya lo esperaba desde la víspera, recibió á los augustoa viagerot en la plaza del mortifica, yavivifica, ya conduce…</t>
  </si>
  <si>
    <t>Mayo, Jnsef Sola</t>
  </si>
  <si>
    <t>Jnsef Sola Mayo</t>
  </si>
  <si>
    <t>…emoria patronato de lego» no cota- ' Arnedilla. D. Lorenzo Saenz de la Cámara, en dicha villa: desde 1." de ti va, fundada en la iglesia parroquial de S. Miguel d* esta corte, por D. Jnsef Sola Mayo á fin de Octubre. no, presbítero; prevenidos que de no verificarte Im parará perjuicio. Baños de Bejar. D. Francisco Martínez, en Madrid: desde-IA de Ju —Eo virtud de providencia del sefior de la Escalera, teniente corregidor de esta nio á 30 de Setiembre. vi…</t>
  </si>
  <si>
    <t>Mayone, Joaquín del Castillo y</t>
  </si>
  <si>
    <t>Joaquín del Castillo y Mayone</t>
  </si>
  <si>
    <t>…se hallará en la librería de Jordán á 12 rs. en rústica, y á 10 para lo* Total general. 12.853,858 que1 *Viagetomen áporla ¿una,tomosó sueltosZalematoday taytbere,la Colección.por D. Joaquín del Castillo y Mayone: un iómito en 12.0 mayor. Se vende en esta corte en la librería de Razóla» y en Barce (.Ideml) lona en la de Sauri y compañía, á 5 rs» rústica. ESPAÑA. —Se halla vacante la plaza de médico titular de la villa de la Bastida, provincia de Alava, con la dotacioo…</t>
  </si>
  <si>
    <t>Mayor, Ignacio Rivas y</t>
  </si>
  <si>
    <t>Ignacio Rivas y Mayor</t>
  </si>
  <si>
    <t>…a de Valencia al Excmo. Sr. D. Joaquín López Sicilia, trastrasportar el carbón de piedra nacional de puerto á puerto de la península, fe r ¡do de la de Burgos: para esta al limo.. Sr. D. Ignacio Rivas y Mayor, pagando 6 por 100 sobre.el valor de 3 rs. vn. en quintal, sin exigirse ningún .trasferide de Calahorra: pan Jaén al limo. D. Diego Martínez Carlos, trasotro derecho mas que el expresado 6 por 100, y el de impresión y sello del .ferido de Teruel: para esta al…</t>
  </si>
  <si>
    <t>Mayoral, Pedro</t>
  </si>
  <si>
    <t>Pedro Mayoral</t>
  </si>
  <si>
    <t>…as/ó un doble si en vales Melchor Carrillo, P. Josef Agüero, D. Manuel Guerrero Serón , marques de Villana, Reales consolidados. Los empleados de Real nombramiento cesantes que as D. Pedro Mayoral, D. Pedro Gallastegul y D. Antonio Colombl, ú sus actuales repre piren á dichas plazas acudirán con sus instancias suficientemente documenta sentantes, á quienes se ha convocado ya por la Gacela y Diario de ésta "corte -para" das por conducto de los .respecti…</t>
  </si>
  <si>
    <t>Mclbourne</t>
  </si>
  <si>
    <t>…uran recíprocamente cuando lo pidie Se trata de la segunda lectura del bilí de reforma para Irlanda. se alguno prontos socorros militares; y reconociendo ademas que la ¿poca ac El lord Mclbourne, ministro del Interior, hace algunas observación» en tual no exige menos imperiosamente que la de Octubre de 1830 medidas ex apoyo del bilí. Lord Wellington se opone, y entre otras razón» que alega traordinarias respecto al uso que se haga de las fuerzas mili…</t>
  </si>
  <si>
    <t>MCn-, I.</t>
  </si>
  <si>
    <t>I. MCn-</t>
  </si>
  <si>
    <t>…nario' ,de lefias ANUNCIAS. y madera*' de óonstrucciotí;. perol »¡ los que tienen el g«?bieypot.;fCónón»ic«&gt;- "TVprado de terapéutico «el doctor Beglntrpducldb .11 cistellaáo.por. D. I. MCn-«. pdiiticói.de dicho* pueblo*,-ea lugar _de atender/;á^ est»s:qí¡ra¿.l&lt;|e:,primera¡ dlviL BsSa:obra, escrlea ’ton’.arreglo 1 l.or.ptinch*l9Z sle la nueva ;dpctrlpa, médica y‘i necesidad, emplean los, Gxtdea. de propios ó arbitrios públicos; eu .hacer,. con. a…</t>
  </si>
  <si>
    <t>MCsor</t>
  </si>
  <si>
    <t>…ho á «fichó» bienes, especial menté á ua Crédito A sueldos • componen dicho cuerpo. Al intento, reunidos todos;el dia 12 del-corriente en - y tMSHtoS,'AOAn á Adudrlo ame el seftor juez MCsor general A la Relicta y -«I Real monasterio-de S. Vicente de. Fora, se celebró una solemne misa; y ■ patritoool» y-escribanía Ai juzgado A U rqisma en el t Amine A aoélas: prevcui. A na hacerlo les parará perjuicio. , -concluida esta, el llustrúimo celebrante,…</t>
  </si>
  <si>
    <t>Mehemed-Alí</t>
  </si>
  <si>
    <t>…de advertir que por todo el camino se han puesto paradas de camellos de . 4“ Un registro diario de las distribuciones de vestuario y equipo, y de cinco en cinco leguas, porqué en general Mehemed-Alí nada omite de cuanto sus reintegros al almacén. puede contribuir a facilitar y acelerar las comunicaciones. Las noticias del Cai , S.° Y ademas en los cuerpos de .caballería habrá el libro maestro de mon ro se reciben por el telégrafo en muy pocas horas, y lo…</t>
  </si>
  <si>
    <t>Mejorar, R.</t>
  </si>
  <si>
    <t>R. Mejorar</t>
  </si>
  <si>
    <t>…es ción de León; y asegura que sin dejar de alabar la conducta del ministro de tras reuniones de trabajadores! . Guerra en su vi age á León, cree que hubiera sido mas lisonjero al mariscal R. Mejorar del modo mas breve b suerte moral, física ¿ intelectual de recibir los elogios de boca agena en vez de dárselos él mismo.... (JÍcíá. Los la clase mes numerosa y mas indigente de la sociedad, inspirándola b idea mas ministros manifiestan su disgusto)... aunque…</t>
  </si>
  <si>
    <t>Melbourne</t>
  </si>
  <si>
    <t>…pan él presente convente invitarán i la opinión, si asi tt hiciese, se cometería una falta. «tema Potencia marítima paro que accedan a él á la mayor brevedad: posible; Contesta el lord Melbourne que la exposición á que elude el noble mar- 10. El presente convenio será ratificado, y las ratificado**» canjeada aq qua no a i sus ojo* nos que la exprosion del modo de pensar do los que la el término de un ma, ó anta si fuere posible. suscriban, y «n modo…</t>
  </si>
  <si>
    <t>Melchor</t>
  </si>
  <si>
    <t>…del alio próximo‘fmado se ba «éfvhfoel cional; seri precimr un talento .que tepa- reunir la'fuera social dispersada;y Ruy nuestro Scfior .conceder privilegioeiclusivopoy JUaftos á D. Melchor emplearla-primero en salvar el1 peis de sua propios excesos, y después en con—: Quintanilla, vecino de Sevilla,para asegurar la propiedad de una máqu¡ng,que «lucirla ¿una conquista raciona) de todas lia» ventajas que beOtos perdidos Pero' ha invcidadoqiaia-el…</t>
  </si>
  <si>
    <t>Mella, Francisco de Paula</t>
  </si>
  <si>
    <t>Francisco de Paula Mella</t>
  </si>
  <si>
    <t>…o*. ------Cltrmont, novela escrita por madaaia Roche, autora del Oscar y Amanda, 6 la una vea perdida, jama* se, recobra..— descendientes de la abadía, traducida al castellano por D. Francisco de Paula Mella El Presidente anuncia que acaba de recibir un mensaje del Presidente de do : á tomos en g.a bástante voluminosos. Se venden en la librería de Sánchez en la 1* Cámara de Diputado* con dos proyecto* adoptados.por aquella, anulando las -de Cuesta, y en Cádiz en lá de Hortal y…</t>
  </si>
  <si>
    <t>Mellado, Francisco de Paula</t>
  </si>
  <si>
    <t>Francisco de Paula Mellado</t>
  </si>
  <si>
    <t>…•tros términos, la cantidad de cosa enseñada en un tiempo dado, a mucho á I en pasta en la librería de Hurtado. mas considerable que en las otras escuela. u—Diao iúgnbroe.tu autor D. Francisco de Paula Mellado. Esta obrita es una imi 2. * La imitación es un resorte poderoso para el desarrollo de lat faculta tación de las Noches lúgubres del célebre Cadalso, con la diferencia de que en ella des intelectuales de Sos niños, quienes reciben mas agradablemente la instru…</t>
  </si>
  <si>
    <t>Men, Francisco</t>
  </si>
  <si>
    <t>Francisco Men</t>
  </si>
  <si>
    <t>…res. P. Joaquín Marcoleta, P. Juan Campuzano, Pon según que se ha manifestado en su Real decreto de 7 del corriente, y en aten Francisco Avala, D. Josef Oiáeta, P. Rafael Córdoba, D. Francisco Men ción i que S. M. con maternal clemencia y compasión consuela las penalidadea diola y P. Joaquín Pastor*. de los reos que gimen en prisión, y c.ijuga las ligrimas de esta nación generoaa En equitación. Premio: Sr. P. Manuel Morales. prometiéndonos dias venturo…</t>
  </si>
  <si>
    <t>Men, Josef</t>
  </si>
  <si>
    <t>Josef Men</t>
  </si>
  <si>
    <t>…to y Araco y D.Esteban Lcdesnu: para ley solm el presupuesto de casa real; y levanta la sesión. (.Extractado delaC.'i una canongía &lt;jc la catedral de Oviedo, vacante por muerte de D. Josef Men daz Villamil, á'p. Jo*ef Alfonso Llano: pora otra de la catedral de PalenACADXKtAM Cía»CIAS. 1 ciaVácanté'pbr muerte de D. Andró Santos Revuelta, á D. Santiago Gar Serien del, .21 Je jtfpviemtré. cía Urieta: para una media ración de la catedral de Córdoba, va…</t>
  </si>
  <si>
    <t>Menchcro, Josef</t>
  </si>
  <si>
    <t>Josef Menchcro</t>
  </si>
  <si>
    <t>…A NUEVA. ----- Nuevo gramático griego, compuesta por el coronel D. Josef Mari* Rpman, «o- niente coronel del Real cuerpo de Ingenieros, impresa de orden del Rae nuestroSeEl Molar. D. Josef Menchcro, en Madrid: desde 15 de Junio í 15 -de.. fior en la imprenta Real, y dedicada á la Rsima nuestra SeHora: un tomo en I.» . Setiembre. inarquilla. Se vendé en el despacho de la imprenta Real, á 14 rs. en papel; ij en rústica y It en pasta; Llevando ejemplares p…</t>
  </si>
  <si>
    <t>Mendiola, Manuel</t>
  </si>
  <si>
    <t>Manuel Mendiola</t>
  </si>
  <si>
    <t>…Bo- lesa : un como en l.° Se hallará á t rs. eo rústica y 10 en pasta en Les librerías de Cuma y Sanche»; eo Cádiz en la de Hurtal y compaftia, y en las principales libra korques, D. Manuel Mendiola, D. Josef Vaea, P. Pedro Cortés, P. Manuel rías de las capitales de provincia con el aumento de un real. Perca y P. Manuel Henestrosa. —-—gi tomo t.° de la AÍMiaieco ie vistee meSemse, que contiene el vlage i Is IsOis En ¡a clase superior. Primero: Sr. D. Tom…</t>
  </si>
  <si>
    <t>Mérito, TomasSalus-</t>
  </si>
  <si>
    <t>TomasSalus- Mérito</t>
  </si>
  <si>
    <t>…alérte con el primer «tracto de la de este —--«Marta i •! triumft itt tritni», cMoedla orl|laal ta tres acta 7 en vera: aa dia á Dolía Apastáis Antonia Gallardo, hija de [patriota D. TomasSalus- Mérito eé‘lAi*'Se veade ea eStá corté ea la librería da Eaiola, 7 aa SucsImi ca la . tizno, muerto en *1 campó del honor. de Bérgaes 7 caapaflia á j rs. e» rdstlca. , ——Ea rlrrud de prarideoda del. juig*d# d* la espltaala seiienl dé Andalucía se saca S pública subas…</t>
  </si>
  <si>
    <t>Merlin</t>
  </si>
  <si>
    <t>…se hallará del 9 ligero y de tres del 36 de línea. actualmente bajo los muros de Ambéres, contando entre sus filas á mis dos «Una brigada de caballería de la división que manda el general Merlin hijos. debe también marchar sobre el Meuse: esta se compone de cuatro escuadrones "Dando al Rey de los belgas á mi hija querida, he robustecido con nue del 2.® de cazadores y de otros cuatro del 9 también de cazadores. El teniente vo vínculo la íntima unión d…</t>
  </si>
  <si>
    <t>Merlo, Francisco</t>
  </si>
  <si>
    <t>Francisco Merlo</t>
  </si>
  <si>
    <t>…rancisco Gorriola, D. Fernando Senra, D. Francisco Blas de las Llamas, D. Francisco Javier arábiga para llenar sus poros é impedir que tomasen la tinta. Por el nuevo mé Foodevila, D. Francisco Merlo, D. Francisco Terradellas, D. Josef Espinosa y Tello, todo se usa'del hidroclorato de cal, obtenido por la completa saturación del D. Juan Dávila, D. Juan Bautista Tapies, D. Josef Barba chano, D. Josef Melchor Car ácido hidroclórico con mármol blanco pulveri…</t>
  </si>
  <si>
    <t>Merode, Félix de</t>
  </si>
  <si>
    <t>Félix de Merode</t>
  </si>
  <si>
    <t>…belga el general d'Aosrschot, el marques de Chat- revolución para adquirir el ejercicio: de tea prítejididójf-' quimérico derecho telair, el general d’Hanc, el caballero Selon, el conde Félix de Merode, el de la soberanía que llaman imprescriptible.” conde de Rute, el doctor Lcbeau y Mr. Van-Praé. (Monitor.) En seguida explica el artículo las exageraciones con que se ha qneridddesacreditar ciertos derechos de la corona; y luego altado? ' Taris 12 dt Agesto.…</t>
  </si>
  <si>
    <t>Mestrc, Carlos</t>
  </si>
  <si>
    <t>Carlos Mestrc</t>
  </si>
  <si>
    <t>…ros. D. Josef Torres, en el Tomelloso: desde 10 de Junio á 15 da docena. de Setiembre. —bertas ece*tmicar,6 sea tratado tefirlco-prictlco elemental de I» rentas de la Puertollano. D. Carlos Mestrc, en la misma villa: desde S de Junio á 8 corona. Los suscrlptores á esta obra,.que por causas Inevitables hubo de suspenderen de Setiembre. desde el afio de Hay, podrán recoger el cuaderno xi, en que se prescriben las re glas establecidas para el uso del pape…</t>
  </si>
  <si>
    <t>Mestre, Agustín</t>
  </si>
  <si>
    <t>Agustín Mestre</t>
  </si>
  <si>
    <t>…e caballeros de la Real orden americana de Isabel la Católica, con dis la Ruina nuestra Señora y las augustas Infantas, igualmente que SS. AA. RR. pensación de pago de derechos, á D. Agustín Mestre y D. Josef Inza.loe Sermoe. Srea. Infantes, siguen sin novedad en su importante salud. Exposiciones dirigidas í S. M. Reales decretos. Señora:Vuestra ciudad de Algeciras en el campo militar de Gibraltar,qua Teniendo siempre en mi memoria los relevantes servicios que habéis pres tiene e…</t>
  </si>
  <si>
    <t>Met-, Miatei</t>
  </si>
  <si>
    <t>Miatei Met-</t>
  </si>
  <si>
    <t>…primera es relativa á cripción. los auxilios dados por la prefectura de policía a los desgraciadas que Marro- *——Tarifa tltmtmtal ét farmacia, ó arte de tasar recetas . por el Dr. D. Miatei Met- naodez d* Gregorio, boticario en esta corte, ha utilldad an esta abra se recomienda jaron ó cayeron en lo* rio* del departamento durante Jos afios 1822 y 1823. por su propio titulo, pues su lectura hace conocer á primera vista el espíritu de la Acompafian do*…</t>
  </si>
  <si>
    <t>Metlermientos</t>
  </si>
  <si>
    <t>…a y. Prusia; y que los gabinetes «le Lon sensatos se dejaban arrastrar por su furor! Pero á medida que los aconteci dres y París debían fijar su atención sobre este particular. El príncipe Metlermientos se acumulaban; cuanto mas sé oscurecía el horizonte alrededor de no nich, alarmado al ver los síntomas que se han manifestado en varita Estado* sotros, mas se multiplicaban para el pueblo romano los motivos de amaros: de Alemania, y temiendo que los Estados•…</t>
  </si>
  <si>
    <t>Meto, Marcelo Fulgencio</t>
  </si>
  <si>
    <t>Marcelo Fulgencio Meto</t>
  </si>
  <si>
    <t>…Jiménez Navarro; para la de Villamalían £ Di Miguel tuque f contra ellos.... (Bravo! Bravo!) Si, siempre lo haremos.... (Bravo! Bravo!) Medina; y para el corregimiento de Dueñas á D. Marcelo Fulgencio Meto. Loe bravos de la segunda sección de la izquierda, r ’■ &lt;* rúo de los extre Asimismo ha tenido fi bien- nombrar parael corregimiento de Chinchón fi mos de U Cámara, impiden que ee oiga ¡o demás que dice Mr. Bugeaud. D. Lean Chamochin, y para la alcaldía mayor…</t>
  </si>
  <si>
    <t>Metternich</t>
  </si>
  <si>
    <t>…a flor. mariscal Maison, nuestro embajador, da parte de una conferencia muy impor- ¡Compadézcanos pues señores la condición humanal Solo por la organiza ta^ty.que ha tenido con el príncipe Metternich, en: la que este ha declarado ción ha podido ser llevado á esta asimilación del ah;tracto al concreto. Pero de la minera mas terminante que no es posible se verifique una intervención los que piensan con juicio, los que raciocinan exactamente, deben tfescorre…</t>
  </si>
  <si>
    <t>Meuditta, Ildefonso de Abales y</t>
  </si>
  <si>
    <t>Ildefonso de Abales y Meuditta</t>
  </si>
  <si>
    <t>…t estas poderosas ratonen le catedral de Jaén, vacante por muerte dt D. Manuel Gómez Lorcnte, á te recomienda esta obra por ti misma, y es digna de andar en manos de los, pérrocra D. Ildefonso de Abales y Meuditta. y confesores; y también es muy necesaria é los que hayan leído el Cltador j demás folletos impíos que puedan haber debilitado la fe y alterado aquella calmay seguridad Interior con qu* Viven los verdaderos Cristianos, libres Ufela»dudas que troto ator mentan…</t>
  </si>
  <si>
    <t>Mi</t>
  </si>
  <si>
    <t>…regimiento de guardias Vreoirajensky, el «Iteración en lo aprehendido, poniendo ¿ los bultos sellos, cerraduras, liga cual vuelve de Polonia. El Emperador, la Emperatriz y el gran duque Mi duras ú otras señales que no puedan ser mudadas, abiertas ó quitadas sin que se guel salieron á recibirlo. S.-M. I. observó en este cuerpo con la mayor satis-conozca. Que se practique lo misino en las aprehensiones de géneros ú efectos -raccion que después de…</t>
  </si>
  <si>
    <t>…ociones sin tener con que pagar á los que asciende. 4 sus señorías coadyuven al proyecto de la Cámara de los Comunes. Mr. Dtmarcay: No quisiera fallar á los miramiento, debidos al Sr. Mi ------ Por un paquebot que ha llegado 4 Liverpool el dia 18 del corriente se nistro; pero ademas de que solo coy un mandatario , no puedo desenteoderme han recibido noticias algo mas satisfactorias respecto al estado de la Jamaica. de lo que la experiencia me…</t>
  </si>
  <si>
    <t>…Packenham,'ha neció hasta hecha la paz. ciéndole creer las mayores injurias contra el Sr. vicecónsul en este puerto, y Af estallar la guerra de la independencia en 1808, marchando D. Mi logrando que de acuerdo con aquel saliese V. so pretexto de venir i proteger guel de Marimon desdé esta corte con su batallón é 1* plaza de Tarragona, re 'los intereses de los súbdita* ingleses, é servir , de'instrumentó í las arterías ▼ cibió'orden en 2 de J…</t>
  </si>
  <si>
    <t>Middietón</t>
  </si>
  <si>
    <t>…ió.los suyos al duque de Bedfort en 700 guineas, y hice 15 que Mr. Corcontrarios cabezas de la insurrección que en el cutirpo polaco aéantonjtdo en bel también vendió los suyos al lord Middietón en 12lil). Una cuadrilla de pite han estalló contra un destacamento-de tropas prusianas. Esta sentencia se perfos algo acreditada-siempre vale unas 1© guineas;' pero no ha mucho tiem reduce á'que sufra dos años dq prisión en una casa dé corrección el subtenie…</t>
  </si>
  <si>
    <t>Mien</t>
  </si>
  <si>
    <t>…r^tx», procedsnte.de la Rochela; condu en el que el orden y la resolución de los negocios comunes quedasen sujetos ce cinco marineros, yel capitán del queche francés las Gemelas , capitán Mien cuanto al principio (por muchas excepciones que hubiese al comenzar) i chaud, que «lió de Marsella para Nantes, y naufragó cu el Cabo Laroqiie, la mayoría de opiniones individuales; las Potencias vecinas no encontrarían en la costa de España el dia 28 de Juli…</t>
  </si>
  <si>
    <t>Migad</t>
  </si>
  <si>
    <t>…y -íntimamente convencido de que nuestra intervención es injusta.... hacia los Estados .pontificios. (Gaceta de Florencia.) .......... ;En qué desmerecen, pregunto, los derecho*de D. Migad á loa de Luis Felipe? No será por cierto en cuanto á la legitimidad. Sostengo qua •SUIZA. Portugal.no podria ser atacado sin auxilio de Francia y de Inglaterra,y sobre Laucaría 1S de Atrüí lodo que la expedición no tendrá buen éxito sin el -valor y pericia dé…</t>
  </si>
  <si>
    <t>Migael</t>
  </si>
  <si>
    <t>…s hacendad» podran respirar libas de 1» abotón1 que^ la de haberse distinguido, proclamando, á pesar de las mayores obs g» que experimentan por la haja de sus frutos. táculos, al: Señor D. Migael,y celebrando aste acontecimiento durante acia Ya vemos coger en algún tamo 1» premios de sus padecimienl» á 1» duedias con la mayor pompa y entusiasmo. Jí» de tos cafetales, que de algún» añ» i esta parte á duras penas sostenían La isla Tercera es donde ha de…</t>
  </si>
  <si>
    <t>Migiiefí</t>
  </si>
  <si>
    <t>…'el objetoi de-asegurare! buetf ■reiülti*ííii'. " ' " chos bergantines, corbetas, goletas &amp;c: La snandaMeredin, bajá-de-deseólas: - La1 impaciencia que múSitrán las tropasdel'Sr'.D. Migiiefí póYrécibif l* d-navíoalmirante tiene-ppr capitán á un francés llamado Hiissardy excelenie orden de acometer, sc denúiestra bienpaténteihehte'pór la'emulación con que marinó, que se ha cubierto de gloria no há mucho dias al frente 'de S. Juan todos los cuerpos…</t>
  </si>
  <si>
    <t>Migue</t>
  </si>
  <si>
    <t>…00.. Santiago. U,104.............. Badajoz. . ' - • -- TORTCCAI. .. 3,51(5. 400. Son Fernando^. - _ Lisboa H de Marzo.,. El aniversario del dia en que volvió^ ystps reinos el Sr,, D. Migue! i, m 4.939. 400. Barcelona. . w celebrado xnjlas vj.Uas.de Cc*.t Estreinbz y ^ Borba con función iglesia^ parada ,7Tuminacioñ y fótejós póblicbs. ANUNCIOS. -'w -Continúan los donativos en mclálico-y efectospara ocurrir i las tirgoin- tos suscrlptores al Biee…</t>
  </si>
  <si>
    <t>Migué</t>
  </si>
  <si>
    <t>…nfo pleito el juramento de fidelidad que han prestado al Dichas Id. al 4 por roo , 00. Bayona, 00. Cádiz |d. . . Títulos al port. de j por 100 ,'bó. 1 Burdeos, oo. 7 Corulla | Id. Sr. D. Migué!’i. ■ . , ....... Id. id. de 4' por 100, 99I al contada» Hanburgo, 00. ’ Granada i"ldí:""__Por la fragata anglo-americana Conitelaaon, que llego a este punto el Vales vausolldados, oo.,1 IMra i 90 días Milága i i 4 Id. dia 5 del corriente procedente dé Madera…</t>
  </si>
  <si>
    <t>Miguel</t>
  </si>
  <si>
    <t>…del Ministro desde ai salida de París Hasta su entrada en León; manifestando de paso Ips buenos sentimientos que mostraron los puebles con Dios y para el augusto Monarca é ínclito Sr. D. Miguel i al juramento j departamentos limítrofes al del Ródano; el modo con que fueron desarma ue acababan de prestar. Se manifestó luego el Divino Sacramento, y el c*~ do* los sublevados; la prontitud con que los habitantes de León, que se habian ?ebrantc entonó el…</t>
  </si>
  <si>
    <t>…ugusta Infanta, igual- último protocolo de Londres; al mismo tiempo se ha sabido que bs hecho .ant« que SS. AA. RR. los Sermoa. Sres. Infanta*» liguen sin novedad en su entender i D. Miguel que el gabinete ruso esta muy predispuesto á m favor, importante alud. ........... y que-podrá contar con su auxilio en caso de vene expuesto á une agresión EIRkt nuestro Seitor te ha servido expedir el Real decreto siguiente-. Citrangcra. La única dificultad…</t>
  </si>
  <si>
    <t>…; y que cree haber contestado En eppfirmacion .del entusiasmo y decidido afecto que a la Real persona lo suficiente á las peligrosas opiniones que ha enunciado el preopinante. ícl Sr. D. Miguel 1, npestro idolatrado Rey y Señor, profesan Jos habí Unta El conde Mole enumera Jos defectos en que incurrió la asamblea, constitu fie b villa y termino, de Frcixo djlspada á Cinta, diremos que tratándose do yente; contradice las objeciones que se han hecho a…</t>
  </si>
  <si>
    <t>…de Jnsticia -Ij» villa de Alcacer do Sal celebró el cumpleaEo* de nuestro aujustoSó[ ocupan'el sitio que les esti destinado. Leída; el acta de la anterior tcsioo cooti- berano el Señor D. Miguel i con función de iglesia, procesión", salvas dear_ ¿úa la discusión respecto al art. 23 de la Carta. • ■ tillcrfa, parada del cuerpo de Milicia* , i luminadon y fuegos art¡6cialc*.(G¿i. El cpode.Coneúlct examina las' operaciones de la €amara de lee Diputa* ta…</t>
  </si>
  <si>
    <t>…de levante con dirección al Tajo , á fin de aniquilar :’.fií orador desaprueba la profusión con que se prodigan los millones, raala expedición del Emperador D. Pedro contra el Rey D. Miguel. ñifetando que á su entender el objeto del presupuesto de la casa Real es pro «Es la noticia principal del día, y me apresuro por ello á comunicárosla.” veer á la existencia y á la independencia de la familia Real; y que á pesar de ÍCot.) la costumbre que se…</t>
  </si>
  <si>
    <t>…antes de ir al Tajo; pero debe tenerse entendido que esto no es mas que una ••Habiéndose reunido los plenipotenciarios de Austria, Francia, Inglater suposición. Los partidarios de D. Miguel no están por su parte ociosos; y pa ra, Prusia y Rusia, manifestó á la Conferencia el de 5. M. británica que aun rece según una carta de Lisboa que cuentan con el apoyo, no solo de la corte que las noticias dadas por los ministros de S. M. cerca de las cortes…</t>
  </si>
  <si>
    <t>…rasga mas el velo que cubre la expedición de Don tríacos vuelven á ocupar la Romania, aunque no sea mas que por contribuir á Pedro; el título de rigente le servirla, como sirvió á D. Miguel, de preludio que Mr. Perier reúna fondos. (Ce/.) mira el de Bey, el texto de la carta portuguesa, obra del mismo Emperador del ------ La Reina de losOvas, en Madagascar, Ranavalon Mailzak ha datinado la Brasil, se opone á que se le entregue la regencia. Por e…</t>
  </si>
  <si>
    <t>…o* trabajado bido haberse decretado el levantamiento en masa. Las cartas favorables á la res, á quienes la autoridad qué entonces habia no supo reprimir-, esto.es, desde ;causa de D. Miguel anuncian que se había recibido este decreto con mucho últimos de Octubre hasta médiado* de Diciembre, Han entrado ménsualmente entusiasmo, y que todos los eclesiásticos tomaban las armas para incorporarse en esta fábrica 400 ó SOOfardos; pero desde esta.últim…</t>
  </si>
  <si>
    <t>…ero de 1830 al abrirse el parlamentó se dió á entender que el diócesis se han cometido de doaafios á esta parte semejantes sacrilegios. Pero gobierno estaba resuelto á reconocer á D. Miguel, corroborando esta ¡dea al hasta ahora no hemos visto que se hayan tomado medidas pura reprimir tales comenzar la segunda reunión’ del parlamento en aquel afio, y fundándola en excesos, cuyos autora llevan su atrevimiento hasta volver varias veces á un que el…</t>
  </si>
  <si>
    <t>…todavía subsistirá Madera. por muchos afios en las listas de la marina inglesa. {.Aplausos.') A la verdad - Nos han dicho que loe portuguesa naturalizados en Francia que han soli D. Miguel debe estar sumamente satisfecho de lo mucho que simpatizan con citado tomar parte en la expedición de O. Pedro, no han podido conseguir él ciertos individuos de la Cámara. permiso para ello. (W.) Sir R. Peel «bséimk quertMIiatioo que se «aba dfmwpfr es de gra…</t>
  </si>
  <si>
    <t>…ticas itutrto en la Gaceta anterior. fc* (aabiaaeriaekHni iirO.Mígaei r**¡&gt;t¥t-h¡&lt;kMi p»ri*-, uJE&gt;. Pedro « Je» beral, lo echan con todo por M'daapótistnóy mtéhf ras qüe el tirano D. Miguel , M¿*aga_Xw&gt;i. Trigo, de 42.14$ a.fanega: aínda, de 17 I 20 id.: waá todoPoriógsl tórtola» ariáMé'gifa dérendtr ni tronó. . aceite, I 40 o. arroba: vino, I 13 id. • ‘ O. MreolKcalciMejoc qae ningún matul' lo que Federico llamaba «I -rMilaga. Trigo,debO í tfO…</t>
  </si>
  <si>
    <t>…arada, iluminaciones yotrosfestejospúblicoc; confirmándote mas y mas la lealtad y misa ns couxxcio— CoiitMcioH dt 4qy £ Ut tus dt l* Urdí. adhesión que los portugueses profesan al Sr. D. Miguel i, y la firme resolu zzzctos réaueof. ción en que te hallan dé sostmer sus imprescriptibles derechos. Inscrips. sobre el (ran libro al 5 por roo, 00. Idodres A 90 días CAdla 4 A 4 A Continúan en esta capital y otros puntos del reino lo* donativos para Dichas…</t>
  </si>
  <si>
    <t>…edro h*bi* llegado á Europa , resolvieron obierno de hectuj, y al mismo tiempo se trabaja por sqstituirle otro, sin mas .por acuerdos de 18 y 20 de Setiembre de 1831 manifestar al Sr. D. Miguel11 S ¡ferencia, sino que el uno lleva la máscara de la libertad, y el otro se presen ue atan prontos á sacrificar sus vidas, y haciendas en defensa de sus sagrados ta con su propia cara de dapotismo. Se declama abiertamente contra las asona imprescriptibles de…</t>
  </si>
  <si>
    <t>…conducto que se halla fondeado en el Tá29 de Febrero último. El día 1.a de este salió de esta ciudad de Ancona toda mesis un buque llamado Carolina, con municiones de guerra para D. Miguel. la tropa pontifical que componía la guarnición, inclusa la que se hallaba en la Este buque irá en derechura i Lisboa, y solo aguarda para dar la vela unos fortaleza.” cohetes á JaConercve y dos cañones de 12 pies de largo; ademas llera muchas VAISES-tAJOS. m…</t>
  </si>
  <si>
    <t>…cos de sueldo, 96 gene permanece siempre en Terceras, continuando sus preparativos para un ataque de rales en gefe con 509, y 238 tenientes generales con 349: Recuerda que cisivo. D. Miguel parece presentar! la mas seria resistencia, y acaba de enviar - nunca.M ha dado retiro áJoMríjpaje* generales, cuyo número baja diariamente 1200 hombres para socorrer á'MMera. (/sf.) - t por lis muchas muertes qué.bcérrén: en respulíta á lo’que Mr. Dupin dijo…</t>
  </si>
  <si>
    <t>…(La Trom "acotan la magostad Real.* (JUm.) ’■ peta jinai.) Afiade el orador que el ayuntamiento do Grenoble como un buen padre Manifiesto de S. M. Fidelísima el Rey nuestro Stñor D. Miguel i. de familias pudo y debió cortar al desorden por medios conciliatorios, sin re currir á la fuera central basta el último extremo; pues como esta no puede' La nación portuguesa, desde la gloriosa fundación de la monarquía, deba transigir, debe obrar coa le m…</t>
  </si>
  <si>
    <t>…en. que toleremos semejantes procedimientos, y. par* que prestemos autillo i uno que aspira al trono de aquella nación 1 Si los .portugueses están resueltos á soa- ITAIIA. -tener4 D. Miguel, Icotiforme i qué principio hemos autorizadoconíáueúro Florencia '9 de Atril. • nortbre, porque asi Jo hemos hecho, esta vifia ó cpntiendaí - - Hoy 9 ha llegado i esta capital S. M. el Rey de Batiera bajo, el título del conde Augusto, y después de haber desca…</t>
  </si>
  <si>
    <t>…han ha dinha, reunidos-todos en junta general, han ratificado el juramento de fidelir blado ¡ no -preguntan todos que han dicho? Pues no hay uno de todos estos que dad prestado al Sr. D. Miguel, ofreciendo sacrificarse en defensa de sus legí en virtud de su‘ iniciativa no quiera sancionar con su nomb:c alguna nueva timos derechos.ley. En efecto, uno propone que se suprima el domingo ó una cosa casi se ___El Rey nuestro Señor se ha servido mandar que…</t>
  </si>
  <si>
    <t>…carÚT.) rezelo, gracias i las serias precauciones que dentro de muy poco tiempo to marán los gobiernos de la Confederación germánica. TXASICIA. Aqui se habla mucho de una nota que D. Miguel deberá haber pasado al Batís 26 de Atril. gobierno ingles, y que si fuese cierta, uo hay duda se podría esperar que las Bolsa de ayer. Cinco por 100 consolidados 96 fr. 45 c. Acciones del cosas de Portugal se arreglarían sin que se derrame sangre. Pero por mu…</t>
  </si>
  <si>
    <t>…lamento; no asi la de Mr. Brougham, que comí* mánica un proyecto de ley relativo á dicha libertad. núa muy incomodado. 1* nación portuguesa está unánimemente resuelta í sostener á D. Miguel. íaises-sajos. ' Hasta'los niños miran á D. Pedro como una especie de coco, y empuñando Hoya 22 de AMl- . sus espadas de caña gritan: ¡guerra á D. Pedro! (Standard.') La noticia que os voy á dar es tan poco.interesante, que apenas me atrevo- —-Anteayer salió…</t>
  </si>
  <si>
    <t>…pudiese casi enteramente devastado.. oir por medio en la expresión de júbilo de I(iQ guerreros armados en presen Se ice en el Corsario lo siguiente: cia de su adorado Soberano el Sr. D. Miguel 1, a quien saludaban. . Epitafio para las víctimas Je Julio. Pasagero, vete, y publica en toda Concluida esta magnífica función militar, la mas brillante, la mas nume la Europa que nosotros hemos muerto para enriquecer á una centena de pa rosa y concurrida de…</t>
  </si>
  <si>
    <t>…ronmat; Jeremías Rislez, de Mulhautsen; &lt;ida al castsUaaopdrSU P. El primer tomo ae haila de venta ca Madrid librería de Doña Pia ‘Ramona Mendoza, de Bilbao; Clemente de Fourcadé; D. Miguel ■‘JOfáMa Mormeturey Temítai, novela .en dos .t omasa.°con una Umlnállaa cada une. $a Lavin, de Santiago de Chile; Doña Sebastiana Ansa y su hija Dolía Joaquina, veadé en esta corte en ta libraría de Razóla v y en -Barcelona en la de.saurl y coade S. Sebastian…</t>
  </si>
  <si>
    <t>…idos en junta general el dia 30 de Abril último, ratificaron el jurélas intenciones de este político fueron buenas sin duda. Trató de realizar jnento de fidelidad que han hecho al Sr. D. Miguel i. Ujola monarquía popular de Luis Felipe Iq que hubiera procurado hacer sien do ministro de.Cárlos x. Poniendo en armonía con los intereses revoluciona De lat trajuccionet. rio* cuanto.^reia.compatible con lá seguridad del trono, había llegado á rea lizar el…</t>
  </si>
  <si>
    <t>…ió también el se- corriente. El ayuntamiento de Caste-Rodrigo ha renovado el juramento de fior gobernador, y para darle mas realce se colocó en el patio entre ornatos fidelidad al Sr. D. Miguel i: continúan los donativos, la tranquilidad y el artísticos el retrato de S. M. entusiasmo; y las embarcaciones que estaban fondeadas en Cascaes se habían Igualmente el Excmo. ayuntamiento y junta de comercio, que í nadie ce d¿do á la vela navegando por el No…</t>
  </si>
  <si>
    <t>…do de cereales. Añaden loó á 60 dias fecha. *$• las cartas qué la isla se halla bien defendida, y los habitantes se mantienen Descuentodeletras i 4 por zoo al afia. fieles al Sr. ‘D. Miguel. .. El diá 2? de Mayo levantaron loa rebeldes el bloqueo de la Isla Madera; y el gobernador de esta tomó posesión inmediatamente de la de Porto-Santo: : ANUNCIOS. , • : • disposición que causó en los habitantes de esta el mayor regocijo y alegría por verse ot…</t>
  </si>
  <si>
    <t>…no habiendo piezas de artillería, estaban formados en batalla en cinco líneas,bajo el mando visto á ningún chouan se volvían tranquilamente, cuando He repente fueron de S. A. 1 el duque Miguel, comandante general del cuerpo de la guardia: la atacados entre Gaubretiere y Verrie por SüO á 600 chouanes; y habiéndose infantería de esta la mandaba el ayudante general OuschakofT: la caballería por trabado el combate con mucho vigor, perdieron 40 hombres,…</t>
  </si>
  <si>
    <t>…mentales de la monarquía , por las cuales se desrolvja de derecho la corona ce nocas dia» :&lt; ha confeádo qoecnNantcs ha visto do* veces á la duquesa de estos reinos al Rey nuestro Señor D. Miguel ¡ desde la sensible muerte del deBerry. Sr.D. Juan vi. Pero «cuáles fueron los resaltados de aquel gran poder que iz ■ El general Solignsc, en cúrta recibida ayer,.dice que lo» vendeano» alista facción desorganizadora desplegó en Mayo de 1828 contra el deseo…</t>
  </si>
  <si>
    <t>…Aosta. Dos tomos ¡6.7 de buena Impresión con laminas: se venden en M.drid librería de Múñala y Millauaá si rs. rústica y 14 envado el juramento de fidelidad que habían prestado al Sr. D. Miguel i, ofre pasta, y a rs. mas eu las provincias.' , ciendo emplear cuantos medios están á su alcance para mantener el gobierno ----- til rueño y ¡a realidad, por D."J. L. R. En esta obrita va mezclada la moralidad dcS M. . y la sátira, y se procura descorrer el…</t>
  </si>
  <si>
    <t>…,fuod»n6íid»»-«*pe«an*»s’ d4'&lt;pi* la miwricordla-dél Stñor no» |í« ■ brarí-de 1» pesie que no* amenazó, f Concederá diha tranquilo» f en el reinado del muy augusto y Scñor iLcy el Sr. D. Miguel 1. (//) SUPLEMENTO</t>
  </si>
  <si>
    <t>358</t>
  </si>
  <si>
    <t>…to»*!. Esperarnos con confianza que la noticia, de/l* ¡Ojala que no haga inútiles é impracticablél, si » para *&gt;, ^10 mehee p*-' llegada de la expedición y U separación y caída da D. Miguel nos lleguen i n susvucetores lo* nvsdice que.tiene á su dispoaicióiil (,Comtittuw*aÍ.'Í s un mismo tiempo. (frlott.) — Ayer hubo una discusicn muy acalorada en el mihisteriodé Negocios ex- ■ las noticias que no* ha dado nuestro correspomet de Falmouth, relar…</t>
  </si>
  <si>
    <t>…de aqucUa pJva^ epcn» divisaron al enemigo prorumpieron cundo lannContra -él precipitadamente algún» frates tímidas deprotesta v«-. con el msyor.eñiiaiasmo eh vivas:al Rey nuestro Señor D. Miguel i, obser gm- Mari negarte con firmeza r con eficacia y constantemente á separarse de vándote por tai» partes el mismo entusiasmo á favor «le S. M. 41 por su cónducta diaria, no por palabras depresente, es lo que no haca ni A consecoencia de la órdena que coa…</t>
  </si>
  <si>
    <t>…lidad que soloes comparable con el entusiasmo que la artilleríael sonido de los clarines, de las campanas y las .aclamaciones de manifiestan sus habitantes por S. M. Fidelísima el Sr. D. Miguel, á quien tri los habitantes, quienes manifestaban su júbilo con repetidos vivas. El príncipe butan todos á portia inequívocos testimonios de adhesión y lealtad. Cárlos de Baviera lia llegado también el 2 de Julio con el conde de Pappcn- Por el parte telegráfi…</t>
  </si>
  <si>
    <t>…no solo reitia el mayor sosiego,[sino que cada ver y¿ * gutabunqu* érá,|p&gt;Wtso;negarse^ -pégw^fe» im«reeeefidel-empréstito para caitt- -mas el entusiastno á fator'del Rep nuestro Señor D. Miguel; iiecdo lá.opigo dt la Rtuút por l» parcialidad que manifestaba por t* Holanda, y por el niou ueneral dé toda Ja provincia'qúe' dentro de podo se verán precisadas’r» rigor con que había tratado á la Polonia. La discusión se sostuvo, sin embargo . rebelí» 4 sa…</t>
  </si>
  <si>
    <t>…ado la Religión, des tusiasmo que aquel reino demuestran los pueblos en favor de S. M. Fidelí membrado las colonias, ysiendo «awsa de los enormes sacrificios que la nación sima el Sr. D. Miguel, cuya causa acorren de todas partes i defender, unos ha-hecho,'conduciendo con sw ilusiones'muchas víctima» al patíbulo; en fin, con sus propias personas, y otros con sus haciendas. produciendo males incalculables . privando'! los pueblos del sosiego y bien-…</t>
  </si>
  <si>
    <t>…almente prevalece en Portugal, es que solo reem tneros siguientes: '■ barcándose podrí una parte dé ia expedición dejar de caer en manos del ejér 83, 35,70 , &lt;58) y 29i : cito del Sr. D. Miguel i. _ El prenuo de 2500 n.jrn.: concedido en cada - extracción i las huérfanas No bien se habia expendido el anterior artículo cuando han llegado nuevas de militares y patriotas que'murieron en' defema de la'justa causé de; la nación comunicaciones recibidas p…</t>
  </si>
  <si>
    <t>…de Julio de 1814 La acción para la cual quedaban preparándose las tropas de S. M. el Reyapaja á él, y, la 4e ponerse de acuerdo sobre el modo de separar ambos Estados. Fidelísimo D. Miguel 1 en las posiciones de Valongo, según dijimos en la&gt; Al intento SS. MM. han nombrado por sus plenipotenciarios, por una Gacela del martes, se empeñó en efecto el 23 del próximo pasado. Dió prin parte (aquí los nombres de los plenipotenciarios), los cuales des…</t>
  </si>
  <si>
    <t>…la división de Sonta Marta; y en aquella ciudad ;.quc se nó podrían sino inspirar graves inquietudes al país. Es cierto que siempre hay hace notar por su decisión por la causa del Sr. D. Miguel, se organiaan sin un antidoto para todo veneno; y el que hay para preservarse del temor que interrupción batallones de voluntarios Realistas. pueda infundir la lectura de semejantes noticias, consiste en acordarse que las La pérdida sufrida por ambas panes en…</t>
  </si>
  <si>
    <t>…ahora han estado exentos de semejantes males. 1» de D. Pedro no habian hecho tampoco movimiento alguno. «Solo á los gobiernos tocaba examinar esta cuestión , no solo por sí mis El Sr. D. Miguel l ha nombrado para comandante eri gefe de la 2.a y 4.* inos , sino por sus aliados unidos £ la Confederación, para billar en ella pro división, mandad» «sta por Santa MarU y aquella por Povoas, al teniente ge tección en sus derechos y Seguridad contra los pel…</t>
  </si>
  <si>
    <t>…el 15 , cuando Monseñor que estaban en diferentes puntos del jardín. El Emperador, el Cesarewitsch, Fercctte y Monseñor Carafa di Frajetto, nuestro legado apostólico, pasa el gran duque Miguel, y S. A. R. el príncipe Guillermo'de Prusia, pasearon ron á cumplimentar á S. M. como encargados especialmente para ei efecto por la isla á caballo, acompañando á la Emperatriz y i las grandes duquesas, por S. S.; y al mismo tiempo le propusieron se dignase e…</t>
  </si>
  <si>
    <t>…nero de'glo— Este suceso ha sido co- firmado por los partes telegráficos trasmitidos al ria-d* quecarecia. Era hombre de genio, conocia la» pasiones, y sabia expregobierno del Sr.-D. Miguel t también el 7 , y que se han remitido de Lis— sarla*; -y en vez 'de ceder i los'tímidos escrúpulos qtie dominaban áotres escri boa el 3. . . . j tores bompatriolas suyo*; hizo- frente á la-crítica,-y no sc-ptopuso mas desig— • Las av,in2adás de la divi-ión d…</t>
  </si>
  <si>
    <t>…res portugueses,7 saben hérnunárlaeoij.el valor. . - , ..... ' que ácabamos de insertar. En aquella; mañana, el regimiento de milicias .de Fc.ra mandado por el La. escuadra dilSr. D. Miguel i no ha regresado-aun, y no sé sabe da ella coronel Alvaro Leite Pereira d* Mello ocupó el pmta.de la población lie Pe- mas que lo que en nuestro número anterior-dijimos, i ■eiros en el camino que va de San Juan da Mudar» * Cqryoeiro-, y por la tar de pu¿ al…</t>
  </si>
  <si>
    <t>…l huracán cuando rabioso echaba por tierra los antiguos gigantes de los bosques, y desgarraba troncos do cenicienta cor ' Por avisos recibidos.de) cuartel general del ejército del Sr. D. Miguel i teza, ennegrecida ya por los siglos. Aquellas soledades sombrías Qquién lo cre- y de Lisboa, aquellos de fecha 14» t estos del 1S del. actual', se sabe 'que la Í'eraO ofreciin también ¿us delicias y pasatiempos: sitios habia en ellas vo- escuadra Real qp?'p…</t>
  </si>
  <si>
    <t>…n haciéndose los preparativos para el ataque de Oporto, y que no cesan Termino medio del precio de cada 100 kilogramos de hierro puesto las demostraciones de adhesión y lealtad al Sr. D. Miguel 1. abordo. Las posiciones que ocupa el ejército de este son las mismas que hemos re 1830. 1831, ferido, con las diferencias siguientes: 27 francos 20 céntimos. 23 francos 89 céntimos. La 3.a brigada de la 4-a división, y la artillería, que antes se hallaban,…</t>
  </si>
  <si>
    <t>…llos animales todavía jóvenes, y sobre todo muy tímidos. ^Antonio Joaquín de Torres Mangas.” Los hotentotes hicieron pedazos á los elefantes muertos, cuya carne co La escuadra del Sr. D. Miguel 1, reforzada, debía volver á salir el Í7, men fresca ó salada: nuestros soldados se reservaron la grasa, la piel y los tres' é -h para las aguas de Oporto. colmillos, pues, como dije, la elefanta no tenia mas que uno; llcv/ndolo todo en triunfo á casa del may…</t>
  </si>
  <si>
    <t>…al ex da lo necesario para el ataque-; que á este concurrirán también - las tropas del tensión : filialmente una-confusión gigantesca , bajo-un cielo puro én cuya cla ejército del Sr. D. Miguel i que han quedado, al efecto á la orilla izquierda ra atmósfera se dibujan con distinción todos lo* contornos. (Sr toartimará.) ' «leí Duero, y que si se retarda mas de lo que lo desean los' numerosos adictos á S.M. Fidelísima, ce únicamente por poner-fuera-d…</t>
  </si>
  <si>
    <t>…ue se había roto el fuego contri Oporto; y que por la izquier su consentimiento paré'ello. A-esto se-añade que habían surtido buenos efec da del rio las tropas de S. M. Fidelísima D. Miguel i ocupaban ya el contos las hechas en la guarnición deValenciennes, y que algunos de sus soldados vento dc la Sierra á tiro de bala de dicha ciudad. sobornados, que se hábian'dirigido-primeramente á Mons, recibieron allí sus pasaportes en regla para su destin…</t>
  </si>
  <si>
    <t>…ón, qué saltaron tosfngirivos soldados de y pasar por compasivo se falte á otros cuando ceden en perjuicio de 1» caita» . 13. Pedro antés de entrar en los reducto*, sin que lo» de D. Miguel sufriesen publica y daño de tercero. 6 menor lesión. . «Disimulable en cierto modo seria esta conducta s¡ sa tratara con un gene El ejército quedó acampado aquella noche en las ¡nmeditcionet.de la ciu ral de acreditada probidad que hubiese por miseria incurri…</t>
  </si>
  <si>
    <t>…ia de SS. MM. el Emperador y la Emperatriz, de SSj. de 1819, pór el cual se exigé se designe nominalménte el redactó^! ie lnvita AA.1I. el Ctávevitch, gran,duque heredero, el gran duque Miguel, la* á los gobiernos federales á ín Je que ejecuten esta ley, á que rió’ permitáü en grvuhf dnqitfm María Olga.y Alejandra, los Individuos' del consejo delim- sus Estados lacirculaciondeíos escritos bibliógráfi(;ñ¿dcHilburghausén,á qup perio , Jos. mlnistroa,…</t>
  </si>
  <si>
    <t>…. Quijote en ¡a lucha que trabó con los moli bal de ella entre 3 y 4 de la tarde el augusto y adorado Rey de lo* portugu*-. nos figurándoselos-gigantes................... ■ se* el Sr. D. Miguel i, habiéndolo anunciado los infinitos y continuados rivas Pero ¡concederemos á Mr. Bromeáis que haya constituido la verdadera filo y. aclamaciones que á porfia le prodigaban sus fieles vasallos, que le precedie sofía médica, fundándola en el estudio de los ór…</t>
  </si>
  <si>
    <t>…s to «1-a cnosagrjdn á celebrar el aniversario «leí nacimiento de nuestro legitimo ta bajo de sus pies: mis no puede vituperarse I la Bélgica porque desea -alir y magnánimo Rey el Sr. D. Miguel i. Al ver tan generala y enérgicas dede esta situación. Y de esto ¡ qué deduciremos! ¡Tendieron» paz 6 guerra! Por «itoiifaciones .bien se puede decir que graduando el poder de tan excelso Mo todas las razones que «cebamos de exponer, hay motivo» de creer pii…</t>
  </si>
  <si>
    <t>…o con que la tropa y los in isla, Puerto-Rico y Canarias. numerables espectadores que se hallaban en el campo y en las inmediaciones hacían resonar el airecon vivas al Rey nuestro Señor D. Miguel i. Por la noche hubo fuegos artificiales, lanzando infinitos cohetes como se Indice dt los Reales decretos y Ordenes generales injertos tu t/tt y r.i'v había hecho desde la media noche del dia anterior, en conmemoración de la en todo el mes de Octubre último.…</t>
  </si>
  <si>
    <t>…uel.d’a «consta que es preciso hacer la amputaciónídét brazo al coronel 'SaSnt-Leger. había salido para el ejército.el gefe del estado mayor general',.y que habien «Xas.tropas del Sr. D. Miguel han pcleado eoo ei rmyor denuédo. O-, admido intentado ios rebeldes hacer una salida, por la, parte, de ViUaiiova , nues «rará lo que ahora voy £ deciros; pero, podéis creer que es exacto. Esta noche tras tropa» £&lt; retiraron.de intento para atraerlos, dejando…</t>
  </si>
  <si>
    <t>…ceta de Lisboa del 21 vemos que el 17 hubo en Oporto una acción que fue 4 la barra. Nos consta que de Porto ha salido mucha gente, principalmente muy ventajosa para las tropas del Sr. D. Miguel 1. hacia la 4-a división. De Messaiz escriben lo siguiente: Se han presentado algunos ingleses que XEALES LOTERÍAS. hablan muy tnal de D. Pedro, afirmando que no tiene pan que dar a sus tro Noticia de loe pueblos y administraciones donde han tábido loe frenót…</t>
  </si>
  <si>
    <t>…ba tirada. Entonces se dió orden para atacar al enemigo; y á la voz general de abierta, invitando á los Sres. Pares y Diputados á reunirse en el parage en que tic.» el Rey nuestro Señor D. Miguel 1, salió nuestro tropa de las trincheras, acostumbran celebrar sus sesiones. arrojándose como leones para hartarse de castigar la osadía de los rebeldes, Mr. Berryer, que asistia á la sesión, ha recibido de muchos de sus colegas persiguiéndolos en su fuga has…</t>
  </si>
  <si>
    <t>…lealtad y decidido amor al mejor de los Reyes, el ángel tutelar de los tica europea, eacúchaetá.Ho menos el clamor de.la. humanidad. portugueses dignos de este heroico título , el Sr. D. Miguel i , hicieron pro«Recibimos con suma satisfacción Isprotpesa de que cuanto antes se com de valor, sosteniéndose con el mayor denuedo, y $tatMi¡eodo con un pletará nuestra legislación fundamental, y qué se cumplirá todo lo que ofrece brio tal^que les hizo depre…</t>
  </si>
  <si>
    <t>…Mr. de Grolmann, hasta ahora co interceptado el paso del Duero por las baterías qué habia establecido en él mandante militar del gran dticado de Posen; pues Mr. de Haake deja este D. Miguel. (G. dt F.) . ministerio, á cauta de tú avanzada «dad y de sus achaques. También te espera en ____ Los buques que coaducián socorros á D; Pedro han vuelto á entrar en lós Berlín á Mr. de Flotwell, presidente superior del mismo, gran ducado. Este puertos de Ib…</t>
  </si>
  <si>
    <t>…s el general en gefe, y tendrá el fin de uno y de otro está previsto hace mucho tiempo. bajo sus órdenes al coronel Alvarez. Todas las disputas que puedan suscitarse El dia en que D. Miguel se apodere de Oporto concluirá su última expe entre las diversas partes del pais, serán juzgadas por comisarios nombrados riencia el espíritu revolucionario de propaganda , y sufrirá su última derrota: para el efecto, y nunca se recurrirá á las hostilidades a…</t>
  </si>
  <si>
    <t>…e el modo de verificar el co que se venían á presentar, y gritando para mejor engañarle»: Viva el Señor bro de las contribuciones; el de repartir á cada contribuyente la cuota que D. Miguel i! camaradat, no hagait fuego: todos somol uno/; pero á pesar debe pagar; la distribución de dichas contribuciones, y la circulación de cer de esta vil estratagema, algunos piquetes le rompieron cuando el enemigo ya tificaciones del tesoro. estaba tan adelant…</t>
  </si>
  <si>
    <t>…co que habian llegado á esta capital dos su- rable delante de la plaza, para hacer que se rindiese la ciudadela y obtener la gctos encargado* de negociar un empréstito para el Rey D. Miguel, y que su ejecución de Jar resoluciona de la Conferencia. permanencia seria muy corta, porque el objeto principal de su viage estaba en ____ La diplomacia está tan concentrada en los negocios de Francia que ningún l.éndres. No tememos decir que esta noticia e…</t>
  </si>
  <si>
    <t>Miguel'un</t>
  </si>
  <si>
    <t>…qlíe.M llegése á entrar ton él en Portugal un soldado e*- toridades establecidas y las contribuciones ordinarias,y él declarar que el Es trangero, aj punto marcharía en socorro de D. Miguel'un ‘ejército espafiól. tado no puede obedecer á las primeras ni soportar las segundas, seria sustituir 1 a, mismas cartas añadían que los gobiernos de Francia y de Inglaterra habían la revolución pecuniaria á la revolución política, y prolongar la crisis emites…</t>
  </si>
  <si>
    <t>Miguel, D-</t>
  </si>
  <si>
    <t>D- Miguel</t>
  </si>
  <si>
    <t>…iéndome que si ta* ámícsot'dé irer coronado tú heroísmo con un pronto y glorioso triunfo. no lo hacia, él ya tenia preparada la fuerza de su mando para hacer mi pro La «cuadra del Sr. D- Miguel dió la veta el &gt; I á las siete de U mañana, clamación" : él fue quien searrodillóy beso sus piesen Jalapa para pedirle per compuerta:de un barco de vapor, un navio de línea, una fragata, dos corbetas dón de le que habia hecho con Echavarri.....Recibe de su bo…</t>
  </si>
  <si>
    <t>Miguel.de</t>
  </si>
  <si>
    <t>…nto de D. Joaquín £acarro,4 D. Juan Josef de Aldas: para la dignidad de tesorero ---- ----- —¡ cmígrados yde lá «ierra'de España. _ de, U catedral de Málaga, vacante por muerte de D. Miguel.de. Armida y Ri bero, áD.' Andrea dé Aneya y Rivas: pera ia dignidad de chantre y una me- y la'prudencia restituirán la. felicidad í la nación. ............... La Cámara manda imprimir éste informe, y los que se. han presentado. í la día ración de l^catedrel. de…</t>
  </si>
  <si>
    <t>Milán</t>
  </si>
  <si>
    <t>…ord perfectamente ins ITAUA. truido en todo lo relativo al til!, y teniendo unos modales muy seductores, po drá sostener en aquella Cámara la Opinión del ministerio. Parece que al lord Milán 3 de Marte* Althorp sucederá en el destino de canciller del echiquier el primer secretario La Gaeeta de esta ciudad publica la noticia siguiente comunicada desde de la tesorería, Mr. Ellice, que por su gran experiencia en materias de co Ancona con fecha 2 del…</t>
  </si>
  <si>
    <t>Miller</t>
  </si>
  <si>
    <t>…to es pacífico, digno, sencillo¿ enérgico y atrevido. El ‘ Exento; Sr. ¡ S. M. se mantiene como hemos dicho al medio dia. carácter personal de los que le firman, á excepción de S- D. Miller, es puro Dios guarde á V. E. muchos años. S.- Ildefonso t.° de Octubre de 1832, y sin mancha. Sus palabras parece que son sinceras y francas, que salen del fon I las diez de la noche.=Pedro Castelió.^e Manuel Damian Pérez.=Sebastian do de su corazón, y que pr…</t>
  </si>
  <si>
    <t>Milosch</t>
  </si>
  <si>
    <t>…que quieren obligarlos á abjurar la religión mahometana. El capi genio-organizador la conservó para no ofender la moral de la sociedad.... ¡Se tán concluye su carta anunciando al príncipe Milosch que los bosniacos tenían quiere abolir la conmemoración del día 21 de Enero!.... Si por este medio so 653 hombres sobre la armas, que estos se aumentarían todavía, y que seria trata de introducir un principio, me opongo con todo el poder de mi concien muy pos…</t>
  </si>
  <si>
    <t>…R Los rebeldes de . la Botnia también van. á encontrarse en una situación garantizada. Nadie podrá ser privado de su libertad sino en la casos prevista báí^hte. apurada, porque el príncipe Milosch .ha ofrecido al Sultán jhacer nwr- parlas leyes, y para ello sera preciso ademas que en el término de tres dias cjlir contraellos 123.hombres. Él principe ha trábajado mucho hasta ahora sea citado ante el tribunal competente.'No podrá, imponerse la pena de co…</t>
  </si>
  <si>
    <t>Milton</t>
  </si>
  <si>
    <t>…o en la plaza del puente de Austerlitz, pronunciaron discursos C.ÍMARA DE IOS COMUNES—Sesión de ídem. análogos al objeto el mariscal Clausel, MM. Mauguin, Pons (de l’Herault) y El lord Milton declaró, que atendiendo á la situación en que se hallaba el otros. país, 7 i la necesidad de terminar antes de todo el negocio de la reforma, di En seguida Mr. de Lafavelte dijo á la muchedumbre que esperaba se reti feria hasta la primera sesión el hacer su m…</t>
  </si>
  <si>
    <t>Minael</t>
  </si>
  <si>
    <t>…ral; D. Bartolomé Amords y D. Diego Oarcb, i interesar el ciclo, invocando unos la Virgen del Carmen, de los ,Dolores, mariscales dé campo, y IL Pc-drO Miyorga , D. Josef Velarde, D. Minael -Moxd.y. *1 de Atocha,,de S. Lorenzo; otros el protector délas Españas Santiago el ma marqués de-Liano, brigadteées.' A que se preteotra por si d por sitadlo de persona A yor; otros, cada cual el Santo de su mayor devoción:-nuestras súplicas-fueron su nombre,…</t>
  </si>
  <si>
    <t>Minio</t>
  </si>
  <si>
    <t>…curto. En efecto, se «segure que los gmrra m entregarían loe fondos. - ministros desechados por Mr. Dupin, pero favorecidos por la protección real Se dijo d¡« pesados en Lieja que lord Minio, embajador ingke.ceica. de que poseen exclusivamente, pensando que vale mucho para gobernar en One la corte ta Pruti*, y actualmente en cuarentena en Spá, había recibido or monarquía la influencia parlamentaria ó el favor público, acatan «le hacer li dos de r…</t>
  </si>
  <si>
    <t>Ministra</t>
  </si>
  <si>
    <t>«tnfti 9» ftl ministerio nads díga sobre el interminable asunto del cfefalca Mr. de Mottourg: Repito que lu palabree «leí Sr. Ministra toa un grave del «feto Kooer, ni sobra el deatino que ae ha dado i laa fincas que el go insulto. Pido que las repita en afta voz. bierno no posee; y pidiendo quo ae presente cuanto antea el proyecto sobre rcs- Mr. D Argout ministro de Comercio Esta clase de n…</t>
  </si>
  <si>
    <t>Ministro</t>
  </si>
  <si>
    <t>…o y Jtl Despacho ha dirigido al Exento. nuatro Señor piden al Todopoderoso con el mayor fervor dilate muchos años para hiende la Monarquía. Madrid 24 de Octubre de 1832.=Señora.=A Sr. Ministro it Hacienda ti oficio siguiente: L. R. P. de V. M—Pedro Gual—Matías Pareja y Torres^ Joaquín Gon &gt;?Exenta Sr.: El cónsul general de S. M. en los Estados-Unidos de Amé zález Nieto—Francisco Iñigo de Iñigo—Pedro Vivero y Moreno.—Manuel rica, me dice con'fecha 3…</t>
  </si>
  <si>
    <t>…de nuestro augu'lo Soberano, y que tenian determinado celebrar una época tan venturosa echando las aguas á la parte del "Real orden comunicada i la Dirección general por el Excmo. Señor Ministro cinal nuevamente ejecutada y que abraza el tan ponderado y temido paso de Je Hacienda ¡obre comisiones de apremio. Dueñas. Enterada la Reina nuestra Señora de lo propuesto por esa dirección ge Invitado á ser el primero que á nombre del Rey nuestro Señor las i…</t>
  </si>
  <si>
    <t>…ntarios de Mangualde que sostuviere á esta brigada, re vió obligada la Jtymt; H-K» Mr. fuerza rebelde á ceder; con lo cual avanzaron nuestros solduk» basta mas allá Mr. Ó. Barrot: Sr. Ministro: debeis respetar la Cámara. del alto «1* Luz, en donde inutilizaron un faro, que estaba en poder de los rebeldes, y ere muy útil á sus embarcaciones. Mr. Brrard: Es faltar al decoro. , , . , , Mr. Cabet: te insulta á un individuo de U Cansara, ae multo á No p…</t>
  </si>
  <si>
    <t>Miot</t>
  </si>
  <si>
    <t>…9 id.: aceite, 4 60 rs. arroba: vino, í 7 rs. el cántaro. ' ' cámara de ios rARES—irrio*» de 19 de Enero. En los pueblos dt la ribera. Trigo, á 14 rs. el robo: cebada, á 7 id.: El general Miot, comisario Real, lee el discurso que precede at proyecto aceite, á j¡? rs. arroba: vino, á 6 rs. el cántaro. de ley relativo al alistamiento de 809 hombres del contingente de 831, y el Rioja.—Logroño. Trigo, de 35 á 36 rs. fanega: cebada, á 14 ¡d.: acei «ibjt…</t>
  </si>
  <si>
    <t>Miranda</t>
  </si>
  <si>
    <t>…iscal de campo D. Joscf Miranda Cabezón, cabo subal del globo, que sienten por todas partes la poderosa mano del infortunio que terno que ha sido de esta isla: en el tiempo que el general Miranda ha des 1» oprime y agovia! Vedlos en las vastas comarcas que se extienden desde el empeñado un puesto de lauta consideración, ha dado nuevas pruelns de sus Cáucaso y el fósforo hsua las costas del Báltico y el Adriático, visitados por honroso* sentimientos y…</t>
  </si>
  <si>
    <t>…resolución superior que esperaba, y de allí marchó ! la villa de Ella, coi)' ;^uf 1 entusiasmó y,con el *elo, hijoyérdadero de una ferviente caridad, qué tomó; .batió en Huizo at general Miranda, y después de haberse entrado í lltrar el consuelo y c| socorro a sus hermanos afligidos, sin qué náds Ies de en Oajaca y levantado allí tropas, salió á batirse con el mismo general RincoO tenga, ni tipa fatigas, oí la /¡nfe¿e¡on, nieltemór de la muerte misma…</t>
  </si>
  <si>
    <t>Miranda, Josef Ysrguas y</t>
  </si>
  <si>
    <t>Josef Ysrguas y Miranda</t>
  </si>
  <si>
    <t>…Ut y admmijtraciotiee donde kan takidt lot frtmitt Madrid y 11 co las provincias. mayarte, dt lie fut eumprendt ti turtta del dia — Hitttrit compendióte tel reino dt JVtvarrj, por D. Josef Ysrguas y Miranda. Ba ta obro es eo su mayor parte uo extracto de lo que escribieron el cilebré P. Moret xdusaoe. ' vamutoe. . itMwisTuciorea. y su continuador Alesoo en los anales de Navarra, con las correcciones convenien tes ; tomadas ya de lo que después bao escrito otros…</t>
  </si>
  <si>
    <t>Miroaó</t>
  </si>
  <si>
    <t>477</t>
  </si>
  <si>
    <t>…cibo* co la forma y con la distinción siguiente: se habis declarado-cn favor de Semana; y un cuerpo de *go á 300 toldad» del gobierno se había rendido á Otro de 500 mandado por el coronel Miroaó. En lo Contaduría dt la Real tajo ttt Madrid. guia, partidario de Santana. (Cor.) Extractos de Inscripción al 5 por-100. ____En Steele, círculo de Dursburg (Prusia), ha muerto una muger de edad Extracto» de Inscripción al 4 por too. de 105 años. Ha dejado cua…</t>
  </si>
  <si>
    <t>Mirtlnes'Marioa, Francisco</t>
  </si>
  <si>
    <t>Francisco Mirtlnes'Marioa</t>
  </si>
  <si>
    <t>…en la librarla de Cuesta y Sánchez. había considerado urgente el mismo dia por la mafiaiM. —Historia áe la vida dt If. JT. Jeiucrirto • de la doctrina y marfil. cristiana: por el doctor D. Francisco Mirtlnes'Marioa, prasbitero, individuo de lat Reales Acade El ministró de Marina dice que el dia ó por i» mafiana te acordó en con mias española y dé la blttorlá. Para Ilustrar la doctrina y enriquecer la historia ha sejo de ministros y por unanimidad declarar á Paris en est…</t>
  </si>
  <si>
    <t>MM</t>
  </si>
  <si>
    <t>…sión que la ha examinado anteriormente. Comienza la discusión del proyecto de leyrelativo á importación de granos. Para gastos de la ocupación de Morca se designan 503 francos. El general MM. Duvergier y Pataille hablan contra las correcciones que la comisión Lamarque alaba la generosidad con que el gobierno, después de dar el reino hace al proyecto que se discute. Se levanta la sesión. (£. dt la C.) de Bélgica á un Principe ingles y gastar 6 mil…</t>
  </si>
  <si>
    <t>Mo, Francisco Bucheli y</t>
  </si>
  <si>
    <t>Francisco Bucheli y Mo</t>
  </si>
  <si>
    <t>…o de la clase de generales en el Consejo supremo de la Guer ble como necesario ejercicio, la puntual observancia de las leyes concernien ra, vacante por fallecimiento del teniente general D. Francisco Bucheli y Mo tes 4 la facultad , abrir generosamente las fuentes del saber, proporcionar i la lina , al de la propia clase D. Pascua! de Liñan. juventud una. esmerada instrucion, y precaver por medio de colegio* en loa Y por Real resolución de 10 del que rige se ha servid…</t>
  </si>
  <si>
    <t>Moclalivet</t>
  </si>
  <si>
    <t>…ncia, concediendo ademas al segundo la presidencia de la parte con Lósrebeldéshanderrotado completamente á algunas tropas enviadas contra ellos; tenciosa del consejo de Estado. Al conde Moclalivet se ha dado la intendencia y los periódicos del-at.de'Abril anuncian que la insurrección tomaba umcarác— general de la Real Casa: el barón Fain, primer secretario de gabinete y con ter amenazador. (The Times?) sejero de Estado, queda autorizado para tomar part…</t>
  </si>
  <si>
    <t>Moctezuma</t>
  </si>
  <si>
    <t>…á muy poca distancia' de Tampico á intimar la rendición a la p&gt;aza, y neral de remonta, continuará su remisión por trimaircs del modo que está en mientras estaba negociando con el general Moctezuma, las tropis que ie acom práctica, y hasta que no se raolviese otra cosa. pañaban pasaron los limites fijado» por este, y en consecuencia se dispararen Art. 80. fel espíritu de justicia, de orden y de economía a el que debe algunos cañonazos desde ios tuertes…</t>
  </si>
  <si>
    <t>Moder</t>
  </si>
  <si>
    <t>…rederos á represrotanies, para que dentnMiel preciso cdlebte godgrafc Mr. Maíte-Brun, yrn vista dr lo» dlcdonarles ma» moderaostqoa p perentoriotérMInede jodia» comperescan ame el Sr. Moder, del consejo Real, se baa publicade Basta el dfa. Acompaña uoa lotroduccloa i la,0pgmfla con el.eso- pica del mismo asumo, y por la escríbanla de Raya* * cootiOuar sus gestiones i eédo de hacer la reducción de laslongltíidej dé los direrentet meridianos; na c…</t>
  </si>
  <si>
    <t>Modero, Antonio</t>
  </si>
  <si>
    <t>Antonio Modero</t>
  </si>
  <si>
    <t>…s practicando i» operación de la catarata, ha regresado A Madrid, adonde Ballesteros Marafion y D. Juan Campuzano. podrá') dirigirse las consultas facultativas. Segundo: Los Sres. D. Antonio Modero y D. Antonio Socucha. —En el juagado del Sr. de la Escalera, teniente corregidor de esta vllle, y por la En cálculo y mecánica. Primero: Sr. P. Josef Azlor. escribaníamente AdedelosAntoñana,Reyes altalos, a.»dueñosr), demanzanauna casaate,sitahanen solicitado'laesta corte y «abas…</t>
  </si>
  <si>
    <t>Modesto, Juan</t>
  </si>
  <si>
    <t>Juan Modesto</t>
  </si>
  <si>
    <t>…escuvat* dt letra* corregimiento «fe Guipúzcoa 4 D.-Pascual Feitx de Pui, ministra «fel consejó Idndrss A 90 « Hih Saataadcr * b. 4* pac 100 alais.de Navarra; para el de Vizcaya 4 D. Juan Modesto «fe la Mota,oidor de la *»»• laatlago | á |«L ehancillería «fe Valladolid; pan la fiscalía de la Real sala de alcalde* de cara y corta, vacante por fallecimiento de .D. Vicente Delgado Sedeño, 4 D. Ge ANUNCIOS. rónimo Manuel Caballero, alcalde de corte del co…</t>
  </si>
  <si>
    <t>Mohnhanpt</t>
  </si>
  <si>
    <t>…ema dé la no intervención, tanta veces pro En Sarielouis manda el coronel Hüser. clamado por los ministros de V. M., debiera observarse escrupulosamente, En Wesel es comandante «1 general Mohnhanpt. juzgamos que era puntualmente ahora cuando se trata de las diferencia que di El general Schütz, oficial que adquirió tan buena reputación en la guerra viden la Holanda y la Bélgicapero admitiendo que pudiera justificarse esta de 1813, 14 y 15 es el inspector…</t>
  </si>
  <si>
    <t>Molé</t>
  </si>
  <si>
    <t>…á Choiseul, y loe conde» de Saint-Príest, Clement de Ris y Cornudel. En am- confianza siempre que no se verifique como'cí dttAuvtria y Prtrsia, que pue tra el ^1*0“— de Coigny, el conde Molé, el marques de Brczéf el duque de den reunir sus tropas al momento que las circunstancias lo exijan. Ñoaillia/lo» condes Simeón y Portalis, el duque de Montebello, el barón No te muestra mas satisfecho el orador del estado interior del reino al ver Mounier, e…</t>
  </si>
  <si>
    <t>Mole</t>
  </si>
  <si>
    <t>…ecto que a la Real persona lo suficiente á las peligrosas opiniones que ha enunciado el preopinante. ícl Sr. D. Miguel 1, npestro idolatrado Rey y Señor, profesan Jos habí Unta El conde Mole enumera Jos defectos en que incurrió la asamblea, constitu fie b villa y termino, de Frcixo djlspada á Cinta, diremos que tratándose do yente; contradice las objeciones que se han hecho al principio hereditario; re organizar la 6- compañía del batallón de vol…</t>
  </si>
  <si>
    <t>…los que defienden el derecho heredi las desgracias de nuestra patria, y ninguna relación tenéis con el partido de tario. (Movimiento.) que hablo.... (Muchas votes: Bien! Bien!) El conde Mole y el duque Pecares piden que se principie la deliberación El marques de Dieux y Mr. de Coigny preguntan si las palabras del mi por el artículo 2y, al cuai se aplica la.propuesta. nistro se dirigen á algún otro individuo de la Cámara. El Presidente lee el párr…</t>
  </si>
  <si>
    <t>…ran necesarias medi Sehutiarii los documentos siguientes: das represivas mas rigurosas. Aun no se ha publicado este discurso, asi como ; 1.a, ; La nota que en su tiempo dirigió el conde Molé al gabinete de Ber todas las discusiones relativas á esas grandes medidas que deben tomarse. La lín, exigiendo que prometiese formalmente no intervenir jamas en la disen Dieta ha resuelto se formase un estado de todos los liberales que hay en Alosión de Bélgi…</t>
  </si>
  <si>
    <t>Moler, Francisco</t>
  </si>
  <si>
    <t>Francisco Moler</t>
  </si>
  <si>
    <t>….° de caballería de Lisboa, un &lt;Gazules á D. Manuel Sotillos Montejo: para la de Calahorra de Granada á escuadrón de la caballería del mando del brigadier Abreu , y ei bata!; n de D. Francisco Moler o •. para la de Albolodúy á D. Antonio Perez Valderra- voluntarios Realistas de Monteategre, cubriendo todos el flanco derecho de nta;y para la de Aigccira* á-Di Josef Mateos Valle. la 1.a línea. De la 2.a brigada de infantería, que ocupaba el terreno mas def…</t>
  </si>
  <si>
    <t>Molí</t>
  </si>
  <si>
    <t>…posición hecha por Mr. Portali»; la enmienda que El conde de Pontecoulant : Ellos ionios interesados! i ella hace la comisión y la corrección de Mr. Mirschal: la Cámara aprueba El conde Molí: A ellos toca ver lo que hacen l esta última por 218 votos contra 32. Otras toces: Ya vendránl MMi Guizot, Duvergier de Hauttnme, Bertin de Vaux y otros diputado» El duque de Ptaisance hace un raúmen de la historia de la revolución, de! no toman parte en la d…</t>
  </si>
  <si>
    <t>Molien</t>
  </si>
  <si>
    <t>…efecto que los huracanes en el orden físico. El freno po— fúnebre del conde Dupuis, Par de Francia. deroso de la religión, que por tantos siglos ha comprimido'/ detenido á loe El conde Molien lee' el informe en que té comisión encargada de exami pbeblbs del Oriente, ha perdido con el tiempo gran parte de su fuerza, y nar el proyecto de ley relativo; al presupuesto de la casa Real propone algu cada dia va perdiendo mas, sobre todo en la segunda ciu…</t>
  </si>
  <si>
    <t>Molin</t>
  </si>
  <si>
    <t>…y paralelamente á la cara izquierda pera-batir esta.'En-1» ma arcipreste—FV. Juan Tato, guardián. che del 15-se trazó esta batería bajo del fuego de1 la-fusilería por tl senisnte coronel Molin, quien desde el principio del sitio ito ha cesado de dar pruebas 1 v ^ PARTE NO OFICIAL. de su talento y valor, y á pesar'dé los obstáculos que se presentaban-para su construcción, ya por el nial tiempo, ya por,la naturaleza del terreno, y ya NOTICIAS EXTRÁNG…</t>
  </si>
  <si>
    <t>Molina, Francisco García Malo de</t>
  </si>
  <si>
    <t>Francisco García Malo de Molina</t>
  </si>
  <si>
    <t>…en Granada: desde 25 de Junio á 15 minación sarracena: un. tomo en *.° Sc-hallará en el despacho de la imprenta Real . de Setiembre. á ij rs. en pasta.._____________ ' ■ , Graena. D. Francisco García Malo de Molina, en Granada; 1.* tempo Los suscrlptores * las obrar yártumat del Sr. Jovfliares, acudirán i recoger el rada desde 1.a í fin de Junio: 2.* desde 15 de Agosto i 30 de Setiembre. cuaderno xv, aoticipaodo el importe del avi, que se entregará muy presto, En el Lan…</t>
  </si>
  <si>
    <t>Molina, Joscf Hernández</t>
  </si>
  <si>
    <t>Joscf Hernández Molina</t>
  </si>
  <si>
    <t>…*. En 'el Loe que deseen alguna muestra de dicha cochinilla, podran dirigirse en Ja 3.a se especifican diferentes especies de&gt; enfermedades 6 deformidades qoe die 'citada ciudad i D. Joscf Hernández Molina, que la facilitaragratis. ron lugar i I* aplicación del articulo. 14 dé la ley de alistamiento, y número de jóvenes que fueron licenciados. El 4-?. seí reduce i una reseña de las jóvenet de diferentes profesiones que. fueron comprendidos en . la lista departa…</t>
  </si>
  <si>
    <t>Molina, Pedro Antonio de</t>
  </si>
  <si>
    <t>Pedro Antonio de Molina</t>
  </si>
  <si>
    <t>…llarán en la librería de Calleja á 34 rs. en pasta. gos y secreto* de naturaleza; 53 A arte* y oficio*; 127A bella* artes. Huma ■ ■ Opúsculo sobre el eblera morbo de la ¡adía, por D. Pedro Antonio de Molina 1 uo nidad 1 : obras impresas 1685; ¿ saber: 12 cunos A literatura y otros diver folleto en 9.a Se vende en la librería de Razóla á a rs. rústica. sos tratados; 121 robre idiomas; S3 de retórica y elocuencia; 601 de poética ■ ■' Bt legada, d ti amante singula…</t>
  </si>
  <si>
    <t>Molitor</t>
  </si>
  <si>
    <t>…esclavos- los ascenso» serán para lo* holandesa, y para vosotros Si- han decretado alguna nombramientos para embajada. Se designa al loa catigos y los trabajos mas duros.*’ (.Id.) mariscal Molitor para la embajada de Petersburgo, á la que no volverá Mr. de Mortemart. Se añade que el general conde Guilleminot está nombrado pa JN61ATMKA. ra la embajada de Bélgica. * Linches 70 de Febrera. —Están ya muy, adelantada la negociaciones para el casamiento del…</t>
  </si>
  <si>
    <t>…ia ciudad el menor proyectil. Ademas á los.*ej* ____ Hemos, rfdly¡4&lt;? periódicos y cartas de Londres que alcanzan hasta 15 del días que hacia tenían la brecha abierta, obtuvo el. coronel Molitor que se -cozzicnte;.eL3-por JUÜ. quedaba á-S3f. ■ .» hiciesen á él y á la guarnición los honores de guerra; y asi después de haber La exposicioa.que. lds negociantes .y. banqueros han hecho al Rey contaba .desfilado sobre el glacis entregó las armas y banderas…</t>
  </si>
  <si>
    <t>Momalvan, Juan Peres de</t>
  </si>
  <si>
    <t>Juan Peres de Momalvan</t>
  </si>
  <si>
    <t>…, el cua A-utos, aumentados y mejorados con el beneficio de la extracción, duplicarán derno que contieoe ¡as comedlas Como i podre j comeé Rsjr, y lo mee coáctente mugir, ambas de D. Juan Peres de Momalvan. Contloúa abierta la suscripción, y se algún dia la importancia mercantil de Santander! Y en una palabra, ¡por &lt;jué admiten recibiendo ei que se publica y otro, ó los que gasten de los ya publicados, entonces no habia de pensarse en el camino de Lunada, por d…</t>
  </si>
  <si>
    <t>Moner, Juan Antonio</t>
  </si>
  <si>
    <t>Juan Antonio Moner</t>
  </si>
  <si>
    <t>…peñado interinamente. Tendréislo entendido, y lo comuni Reales decretal. careis á quien corresponde. En palacio á 30 de Octubre de 1832. Está rubri cado de la Real mano de S. M.=A D. Juan Antonio Moner. A todo, consta que la gravísima enfermedad que ha padecido mi muy caro y amado Esposo ha entorpecido el curso de los negocios de! Estado; le fue por Ex poticionet S la Reina nuestra Señora. tanto preciso, para ocurrir á un mal que, ocupando toda su Real aten…</t>
  </si>
  <si>
    <t>Monet, Juan Antonio</t>
  </si>
  <si>
    <t>Juan Antonio Monet</t>
  </si>
  <si>
    <t>…icareis á quien corresponda para su cumplimiento. A1ENANIA. Está rubricado de la Real mano de la Reina nuestra Señora. En palacio á 22 Francfort 5 de Octubre. de Octubre de 1832—A D. Juan Antonio Monet. El boletín oficial de esta ciudad contiene lo que sigue; Convencida la Reina nuestra Señora de que la prohibición que tienen los «Según el párrafo 9 de la ley de la imprenta del 20 de Setiembre de 1819, eclesiásticos para venir á Madrid y Sitios Reales es un…</t>
  </si>
  <si>
    <t>…iman i todos los gefes, ofi mano de la Reina nuestra Scñora.=En Palacio 4 6 de Nov¡embie de l832-= ciales é individuos de la primera brigada de voluntarios Realistas de Castilla A D. Juan Antonio Monet. la Vieja, compuesta de los fidelísimos pueblos de la provincia de Búrgos, que por la bondad del Rey nuestro Señor se halla á mis inmediatas órdenes. Es— Teniendo en consideración los méritos y circunstancias que concurren en tos.benemérítos vasallos .desean…</t>
  </si>
  <si>
    <t>…nden la utilidad de la permanencia del aspiran dréis su cumpl¡niiento.=Está rubricado de la Real mano de S. M. = En Pala te en el servicio activo. cio á 13 de Noviembre de 1832.=A D. Juan Antonio Monet. Art. 4-° En consecuencia de lo que se dispone por los artículos anteriores, y de lo establecido por mi Real decreto de 9 de Octubre último, los goces mensuales á que por razón de premios menores y mayores optarán en lo suce Atendiendo al vasto cúmulo de nego…</t>
  </si>
  <si>
    <t>…os sentimientos que abrigan los pechos de sus habitantes, no pudo resistirse al natural impulso de llegarse al trono de V. M. para que se En atenqion i los distinguidos méritos de D. Juan Antonio Monet, he digne benigna admitirle el mas sencillo á par que sincero paftabien por el Fe venido, de conformidad con mi muy uro y amado Esposo, en nombrarle ca liz y tan deseado restablecimiento del mas amado de los Reyes. El cielo, que pitán general de Castilla la N…</t>
  </si>
  <si>
    <t>Moniemayor, Pedro</t>
  </si>
  <si>
    <t>Pedro Moniemayor</t>
  </si>
  <si>
    <t>…obras de poca consideración que restan en estos y en los día mayor juez civil de Cádiz á D. Josef María Tirado; para la alcaldía ma otros 2 pueblos nuevos. yor de Medinasidonia á D. Pedro Moniemayor ,y pura la de'Benaventeí Den El método observado en h reedificación de ellos y recomposición de casas Francisco Hernández Carrillo. de los demás pueblos, sus campos y huerta, ha sido el d: dar las casas hechas á las viudas y demás propietarios pobres , distri…</t>
  </si>
  <si>
    <t>Montaliegri</t>
  </si>
  <si>
    <t>…9 con di ha acreditado el afio de 1814- (¿L de los P. belgas.) lección i Forli. Entre Lavignano y Cesena atacó, batió y dispersó á los re beldes, de cuyas resultas quedó muerto su comandante Montaliegri. (G. de INGLATERRA. Italia central.) Lindres 3 de Febrera. Bolonia 26 de Enero. El 28 del pasado llegó del Haya Mr. Dide!, primer secretario de la em La vanguardia del ejército áustriaco se halla á nuestras puertas.- su comwt- bajada holandesa, con pliego» pa…</t>
  </si>
  <si>
    <t>Monte, Mariano</t>
  </si>
  <si>
    <t>Mariano Monte</t>
  </si>
  <si>
    <t>…amoa, amemos', rnmstrtiiaa para la alcalde mayor de Tur» 4 D. Jotef Pascual Vereber: para la de Pe- su pu. Palacio epscopat de Lugo 4 28 da Octubre -da llllufr. Hifítíto dreguer 4 D. Mariano Monte*: pera la de Chote 4 D. Jaime de la Portilla.' obupo .de Lugo. para la .de Alcor* 4 D. Cirio* Martinez Vúicdo: para la da Oeil y Cana lla 4,D. Tomo.Velda.y Soler:.para la da Bicorp y Qucsa i D, Juan Anto aviao. nio Cércatela i y par* la.de. Jirca 4 D, Josef F…</t>
  </si>
  <si>
    <t>Montejo, Manuel Sotillos</t>
  </si>
  <si>
    <t>Manuel Sotillos Montejo</t>
  </si>
  <si>
    <t>…e de I-'undaon, para la.de Alhama de Murcia á D. Antonio Blasco: para la dé Alcalá de los que consistía en 80 caballos, un escuadrón del l.° de caballería de Lisboa, un &lt;Gazules á D. Manuel Sotillos Montejo: para la de Calahorra de Granada á escuadrón de la caballería del mando del brigadier Abreu , y ei bata!; n de D. Francisco Moler o •. para la de Albolodúy á D. Antonio Perez Valderra- voluntarios Realistas de Monteategre, cubriendo todos el flanco derecho de…</t>
  </si>
  <si>
    <t>Montengoh, Pedro</t>
  </si>
  <si>
    <t>Pedro Montengoh</t>
  </si>
  <si>
    <t>…........... 500. ... ntea.tr o,a 00000 Valencia. denta da Tunal, novela éicrita también en carta» y traducidas del francés: dos to mos 8,°—El Ensebio, novela: original del célebre D. Pedro Montengoh ;.cuatro ta : 2,285............. 500....;............ Pamplona. mos en 8.a nurquilla dé buen pxpej-é impresión. Véndenme» Madrid, en la libre 9,312........ 500..........;....... 'Madrid.' ría de la viuda dé Qulroga, á 33 rs. la primera, 18 la segunda, y 56 La…</t>
  </si>
  <si>
    <t>Montero, Réfxl Mufiox</t>
  </si>
  <si>
    <t>Réfxl Mufiox Montero</t>
  </si>
  <si>
    <t>…de S. Fernando de Sevilla i J&gt;.r Juan Josef Vcrdugb: pera dm me ' Mr. dt Ckortrouue mi* á lo tribuna, y en ti cintro gritan: A la rota dias, raciones de1 la catédral'de Córdoba i1 D. Réfxl Mufiox Montero y Don ción! A la votación! Dionisio dé la Iglesia ry para una ración residencial y: patrimonial de u par •■ A la itpdtrda: Hablad! Hablad! roquial de b villa de Arisa. obiipado dc Sigüenza, t D. Tosnm Marín. Mr.deCkartrtueie:\Qok ocasión, seftotéa, pin reproducj'rf…</t>
  </si>
  <si>
    <t>Montes, Toribio de</t>
  </si>
  <si>
    <t>Toribio de Montes</t>
  </si>
  <si>
    <t>…qua cada Indi vidúo recibid (11 reclámenle de dicbol.babllltados. ie lovita ai Excmo. Sr. y 'SébOréá tiempo que llenos de sobresalto é indignación porque.... hemos corrido .lodos D. Toribio de Montes, teniente general; D. Bartolomé Amords y D. Diego Oarcb, i interesar el ciclo, invocando unos la Virgen del Carmen, de los ,Dolores, mariscales dé campo, y IL Pc-drO Miyorga , D. Josef Velarde, D. Minael -Moxd.y. *1 de Atocha,,de S. Lorenzo; otros el protecto…</t>
  </si>
  <si>
    <t>Monzon, Jorge</t>
  </si>
  <si>
    <t>Jorge Monzon</t>
  </si>
  <si>
    <t>…iar en las cau tracion de lot ramos de la Real hacienda , escrita en el año de 179o por elsa de navegación, pena que se han de imponer &amp;c. Después por 230 voto» contador principal D. Jorge Monzon; otra obra semejante del año de 1/92,contra uno se aprueba el todo de la ley. hecha por D. Alfonso María de Cárdenas, del tribunal de cuenta; el regla Prosigue la discusión del proyecto de ley sobre pesca de bacalao, y quedan mento formado por el contador D.…</t>
  </si>
  <si>
    <t>Moofort, Luía</t>
  </si>
  <si>
    <t>Luía Moofort</t>
  </si>
  <si>
    <t>…I rs. en rúnica, y á ao en las principales de las provincias. . id.: aceite, 4'50 rs. arroba: vino de Kioja, 4 20. rs. la cántara. ■ lecciones dé yrimerar letrae por el presbítero D. Luía Moofort: un temoén á 16 ra. Se baila.en esta corte eo la librería de Razóla, y en la que (lie de Baylo, Car Han entrado en este puerto en todo el mes. de Agosto último 47 naves rera de San Gerónimo, y ea Valencia eq la de Momplt. mercantes, y salido 63 id. con frutos…</t>
  </si>
  <si>
    <t>Mootalvo, Juan</t>
  </si>
  <si>
    <t>Juan Mootalvo</t>
  </si>
  <si>
    <t>…anega: centeno, é 32: maíz, á 24= vino, D. Josef de Herce en el de curador ad litem de los mpnores hijos del referido sefior 4 87 rt. Ja carga. conde; quedando subrogados el señor brigadier D. Juan Mootalvo para el primer car Tuy. Trigo, é 56 rs. fanega: centeno, é 36: maiz, á 32: vino, á 21 rs. go, y el sefior oidor D. Joscf Ildefonso Suarez para el segundo: como Igualmente que queda expedirá la sefiora condesa viuda para administrar la herencia proindivisa por…</t>
  </si>
  <si>
    <t>Mor-</t>
  </si>
  <si>
    <t>…los almacena de ata ciudadela con destino á Amberes.” K.l día 10 por la mañana llegó de Amberes un sugeto que nos ha dicho - Ayer recibió S.M. el Emperador en audiencia pública al mariscal Mor- que la fortificaciones holandesas de aquella ciudad atan erizada de artillería, tier, duque de Treviio, embajador extraordinario y plenipeaanciario del Rey particularmente la que miran i la orilla del Escalda, y la que atan frente á la Ttte-de-Flandes. Le lla…</t>
  </si>
  <si>
    <t>Morales, P. Manuel</t>
  </si>
  <si>
    <t>P. Manuel Morales</t>
  </si>
  <si>
    <t>…clemencia y compasión consuela las penalidadea diola y P. Joaquín Pastor*. de los reos que gimen en prisión, y c.ijuga las ligrimas de esta nación generoaa En equitación. Premio: Sr. P. Manuel Morales. prometiéndonos dias venturosos que debemos aguardar confiados en su amor y En esgrima. Premio: Sr. D. Francisco Sánchez. desvelo; vuestro alcalde mayor, que siempre ha marchado por la senda de Ja En baile. Premio: Sr. P- Andrés Alcedo. lealtad, se dirige á v…</t>
  </si>
  <si>
    <t>Morand</t>
  </si>
  <si>
    <t>…alrededor’dé ellas! ¡Ved la inarcha de la humana!” Mr.Porcct, dueño de la gran fábrica de muselinas de Tarara; Mr. Beauvent, (Fot.-) ' ................. intendente de ejército; ti conde Morand; el conde Cassini, Par' de Francia; Estovo que manifiesta las víctimas que el cólera-morbo ha arretetado en dos hijas del general Taviel; un sobrino del secretario del ministro de Comer París detJe que te manifestó dicha plaga hasta 16 de atril. inclusive. ci…</t>
  </si>
  <si>
    <t>…e Montguyon, ex-diputado; conde de de latdiversas ciudades de Alemania, que recibiesen las suscripciones que en ella* Montlosier, individuo que fsae de la- asamblea constituyente; conde Morand, se hicieran. El lord Prevot prometió que se tendria en consideración su peti teniente general; barón Neigre, teniente general ¡ conde Christian de Nicoción ; y por último , ante* de disolverse la asamblea se abrió una suscripción, colai, «-embajador de Franc…</t>
  </si>
  <si>
    <t>Morder</t>
  </si>
  <si>
    <t>…e nosotros no tengamos. Pero ellos no pueden seguimos por las regiones da de su embajada. (Nacional.) u luz evangélica, no pueden llegar á saber cómo el mundo político é histó —El mariscal Morder dejó el 17 i Strasburgo para volver á París. rico material, se ha amalgamado con el moral y el intdectual cristiano é ig —----En la noche del 23 llegó á la embajada de Rusia un correo con la noti norante ; cómo después de mas de 1800' alie* la verdad «asai-io…</t>
  </si>
  <si>
    <t>Moreau</t>
  </si>
  <si>
    <t>…Prusia anunciao que en la escuadrilla rus?, que se halla en al pueblo de Gres; pero fueron tan bien servidos 'por los paisanos, cuya actualmente en Danzílc se hallaba el hijo del general Moreau, agregado á ella simpatía por estas gentes está muy declarada, que lo* soldados, a pesar de los en clase de ayudante de campo del Emperador de Rusia. mayores esfuersos, no pudieron dar con ellos. (M. dt bu C.) —.Escriben de Trieste con fecha del 1.® del corri…</t>
  </si>
  <si>
    <t>Moreno, Angel</t>
  </si>
  <si>
    <t>Angel Moreno</t>
  </si>
  <si>
    <t>…esolución en las respectivas provincias. 3.a Excep certar las tramas y despreciar las personas. (Extracto del Vocc de la Víritá.) túame de las reglas anteriores las existencias de Don Angel Moreno é hijos, Idem 17. y de D. Francisco García é hijos,del comercio de esta corle, procedentes del ’ Hace tres días que S. A. R. recibió una diputación de los artesanos y tra permiso de D. Henrique Dolfus, ya por haberlas emgenado ¿ este en 1.® de bajadora de est…</t>
  </si>
  <si>
    <t>Moreno, Manuel Vicente</t>
  </si>
  <si>
    <t>Manuel Vicente Moreno</t>
  </si>
  <si>
    <t>…venido S.M. en nombrar para I* alcaldía mayor da Segorbe á Acdoae* del basca ct- 1 paAol............ D. Salvador da Reina Rodríguez, alcalde mayor casante, y para la de Orihuafe 1 D. Manuel Vicente Moreno, aknlde mayor cesante; para la regencia «fe lá chancille ría de Granada, vacante por jubilación de D.’ Josef Saltllesy Psloa, canil**. 4 D; Juan «fe la Dehesa, fiscal «fe lo civil da la audiencia de Barcelona; para Amsterdan.ao. ■arls'sd-z. C4dlsú4«d. Sevilla…</t>
  </si>
  <si>
    <t>Morentin, Fulogio Martínez</t>
  </si>
  <si>
    <t>Fulogio Martínez Morentin</t>
  </si>
  <si>
    <t>…capilla de S. Isidro de Madrid á D, Simón Alumbrero: para una canon- de Noviembre que garantiza al Rey de los belga» la posesión de la ciudidela gía de la catedral de Calahorra a D. Fulogio Martínez Morentin: para el dea- de Ambere* con los fuertes que de ella dependen, espera que reconocerá nato puntera silla de la catedral de Sigíienza á D. Ambrosio Saez : parz la justicia de es» pretenaiot», pue* de lo contrario empleará el medio de una canongía penitenciaria…</t>
  </si>
  <si>
    <t>Morgado, Catalina</t>
  </si>
  <si>
    <t>Catalina Morgado</t>
  </si>
  <si>
    <t>…s relativas’ála do de 1808 en Madrid, ha cabido en suerte con el primer extracto - de la de este nación de bienes.'Declara Mr. Laureace que según■el documentó que se acabad’ dia é Doña Catalina Morgado, hija de D. Juan Josef, teniente de granaderos de entregar , los bienes particulares del Rey reditfiani.2409 francos. (A la del regimiento de infantería de Toledo ^muerto en, el campo del honor. izquierda: Vamos! vamos!) Mr. de Se honró -dice que lo» estados…</t>
  </si>
  <si>
    <t>Morozzo</t>
  </si>
  <si>
    <t>…esposarse Fernando 11, Rey de las Dos-Sicilias, con S. A. R. sivo podrán los viagerot pasar por el camino real sin que un soldado les de la Princesa MaríaCristsna. Esta nufiana el cardenal Morozzo ha dado á SS. MM. tenga haciéndoles echar pie á tierra, y sin que el médico de servicio les haga la bendición nupcial en la iglesia de nuestra Scfiora de Agua Santal El ayun unas preguntas, que en ningún caso pueden ser buenas para nada. tamiento ha dotado co…</t>
  </si>
  <si>
    <t>Mortier</t>
  </si>
  <si>
    <t>…se del ministerio de .relaciones exteriores.” encargó de'exponcr á Santaoa los 1 estillados de su calaverada, y de invitarle á ____ Se dice que ha debido salir para Pclérsburgo el mariscal Mortier. Estos que entre en su deber prometiéndole el olvido de lo pasado, y conservarle en últimos dias ha tenido frecuentes conferencias con los ministros, quienes sin sus .grados. Santana paiece que ha hecho poco caso.de las promesas da sus anti duda le han dado i…</t>
  </si>
  <si>
    <t>…n una carta de Peíersbtirgo del 27de Abril, escrita por una persona de »5.* En vista de estas listas la junta directiva de acuerdo con los señorea alto carácter, se asegura que el mariscal Mortier, después de haber estada es curas, admitirá el número de huérfanos proporcionado á lo» recursos del nue perando unos 1$ dias, había sido en fin recibido solemnemente por el Empe vo establecimiento. Los niños admitidos se pasarán i las casas de educación rador…</t>
  </si>
  <si>
    <t>Mortipr</t>
  </si>
  <si>
    <t>116</t>
  </si>
  <si>
    <t>…es tiempo de no tendrán otro objeto quc&lt;el ti* destruir la imprenta liberal. (Naíhatal.) . que sé acabe este sistema. Si queréis adelantar, poned al corriente del'siglo ------- El mariscal Mortipr, duque de Tteviso,hasido nombrado embajador del todo lo qué teneís atrasado... - Rey de los franceses cerca dé &amp; M. ni Emperador de Rusia. (Alw/ftr.) ' Ademas seria preciso tener un presupuesto fijo y otro variable. Quisiera ___Un pcriódico contiene *l estrac…</t>
  </si>
  <si>
    <t>Mos, Pedro Sanjurjo y</t>
  </si>
  <si>
    <t>Pedro Sanjurjo y Mos</t>
  </si>
  <si>
    <t>…ños y aguas minerales de Carballo y Artei- -----La contrata del servicio de provisiones para las tropas estantes y transeúntes efl jo en Galicia, cuyo médico director por S. M. es D. Pedro Sanjurjo y Mos el dísrrito de la capitanía general del reino de Galicia, cuyo remate deberla haberse quera, dará principio en este año en 1.a de Julio, y concluirá en fin de Se celebrado el 28 del que rige, se ha trasladado de Real orHen al 27 del próximo Julio. ——La contra…</t>
  </si>
  <si>
    <t>Moselle</t>
  </si>
  <si>
    <t>…ó á perseguirlos con la gendarmería y un Meutr. Tres mtl setecientos sesenta y un enfermos y lovií muertos. destacamento del 4ó*° de línea, y lia vuelto con varios prisioneros. El capitán Moselle. Setenta y dos enfermos y 3fl muerto».</t>
  </si>
  <si>
    <t>Mosquera, Bernardo Sanjurjo</t>
  </si>
  <si>
    <t>Bernardo Sanjurjo Mosquera</t>
  </si>
  <si>
    <t>…hora le ha dado mayor extensión el Sr. Baguer en la Memoria ci fin de Setiembre. tada, haciendo conocer individualmente y cotí interesantes pormenores las’ ’ Carballínoy Partovia. D. Bernardo Sanjurjo Mosquera, en Oreme: rin ventajas .que puede reportar nuestro comercio de tales ápecúlaciones. A fin de 15 de Julio á fin de Setiembre. de que los negociantes espadóles puedan emprenderlas con acierto, sé espe VALENCIA TNCtClA. ....... cífica en esta obra el comercio d…</t>
  </si>
  <si>
    <t>Moté</t>
  </si>
  <si>
    <t>…Se la bi ------W«" sido víctima del fatal azote que tanto nos aflige la condesa Chant- so beber leche; pera no la alivió notablemente, y i la media hora de atar plafreux, hija del conde Moté, Par de Francia} Mr. Deffosse, director que padeciendo murieraa. (Gaceta de iot hotpitalei.) nabia sido de contribuciones indirectas en Burdeos; y Mr. Cahier, abogado que fue del supremo tribunal de Casación. (M. de las C.) ■Kmsp-yi ¡8?&lt;K)3C t —Se asegura hab…</t>
  </si>
  <si>
    <t>Motezum</t>
  </si>
  <si>
    <t>552</t>
  </si>
  <si>
    <t>…se extienden hasta-más allá de miento del general Pedriza para que ocupe 1a’ presidencia, ’j".'r ;“ 1 Berg'-óp^Zoom. Añaden que la ciudad de Flelinga está -n el mismo estado de El general Motezum*, que, según la» últimas dolida*, éstabá cerca de defensa que en 1809, y que todo anuncia guerra. (M. de C.) S. Luis Potosí, capital del Estado de dicho nómbr’e y **1 lo inierTót del pais ____ Setanrecibido hoy cartas de Haya; y según ellas el embajador de In…</t>
  </si>
  <si>
    <t>Motezuma</t>
  </si>
  <si>
    <t>…n «Las guarniciones de Córdoba y Orizaba se han declarado en favor de San^ ilegaimente, y reprimirá sus tentativas; en fin, que restablecido el orden' y'la tana; por otra parte el general Motezuma,que también ha abrazado su par libertad interior, se acreditará que las disposiciones que he sancionado no han tido , ha obligado al general Teran i retirarse á las cercanías de Tampico. sido inútiles para la seguridad del.Estado, asi como para la satisfacció…</t>
  </si>
  <si>
    <t>…stro Scfior ha parado buena;noche,7 continúa «acatacorto Nüixa-Orúans 6 diAgosto. tin novedad particular. Madrid 19 de Octubre derSja. 1 'áegón noticias de Méjico , , parece que ¿ coronel Motezuma se hallaba con La Rarpa nuestra Scllorá 7 la» eugmtas Infantas, igualmente que SS. AA. RR. indivisión frente á S. Luis'de. Potosí, y de un instante á otro ae esperaba el par loa Seraaps. Sréa. Infantes, re hallan car cato Córte ain novedad en.au impor te dé s…</t>
  </si>
  <si>
    <t>Motezumi</t>
  </si>
  <si>
    <t>…esa once hora* neral Ramírez, que llegaba de Victoria; y que se esperaba de un momento á seguidas en aquella terrible situación, y con el agua hasta la cintura. otro el ataqúe. El general Motezumi se 'estaba disponiendo para defender la Por lo demas se persiste en asegurar e'n el arrabal de S. Germán que la ciudad y la escuadrilla: el capitán López se bailaba en el puerto con dos go Duquesa sé halla todavía'én la Vendée. (_Afensagero.') letas y tres ch…</t>
  </si>
  <si>
    <t>Motezutr.a</t>
  </si>
  <si>
    <t>…ad, fecha 10 de Octubre, y de Méj:co con dan apoderarse de ellas: hasta ahora solo han llegado al glacis, es decir, al la del 5 , las cuales confirman la derrota de las tropas del general Motezutr.a extrenToT’por Uparte del campo, del terreno que la ciudadela considera co por las del presidente Bustanunte, habiendo perdido aquel 150u hombres en mo destinado para la propia defensa. Desde el punto donde están colocadas las tre muertos y prisioneros, su art…</t>
  </si>
  <si>
    <t>Moulin</t>
  </si>
  <si>
    <t>…eligios» se observa en tod» 1» adopte inmediatamente y sin ninguna modificación.” punt» de Francia. ____.Ayer entre siete y ocho de la noche se presentó el lord canciller en el El doctor Moulin, cirujano del Real colegio de S. Luis, é individuo de palacio de Saint-James de parte de 1» ministros para comunicar al Rey la la comisión sanitaria del barrio de la casa de moneda, va á publicar un opúscu deliberación y resolución de est». Hoy á cosa del med…</t>
  </si>
  <si>
    <t>Mounier</t>
  </si>
  <si>
    <t>…es, esta expedición no puede El duque de Noaillcs y el conde de Tournoit adhieren al dictámen de! dirigirse sino por principios semejan tas i los que han empellado á las tropas da barón Mounier. S. M. 1. JL y A. i entrar en las legaciones, es decir, por principios que no Mr. Dclair, comisionado del gobierno: Rambouillet estaba incluso en el tienen por objeto la rebelión ni anarquía, coa cuyes medies se trastorne la proyecto del gobierno, pero la pri…</t>
  </si>
  <si>
    <t>…eresados efl ’ Recordaremos ademas que Mr. Broussais confunde, como él mismo lo con dicha caja. fiesa , los atacados de la colerina con los verdaderos coléricos: júzguese ahora El barón Mounier dice que los diputados no se han dispersado, peía si fue del número y clase de curas que ha hecho. se necesario se los encontraria; y que si al concluir la sesión no está la Cámara Sentimos mucho habernos visto precisados á juzgar á Mr. Bromáis con tanta tad…</t>
  </si>
  <si>
    <t>MouravicfF</t>
  </si>
  <si>
    <t>…cuentran, según se dice, muchos miles de rusos prisioneros y vendidos por 1 mente que SS. AA. RR. loe Sermos. Sres. Infantes, se hallan en d Real ti" los: kirghis. En el ▼tege’del capitán MouravicfF, enviado á Khiva en 1819 tiodcAranjúei sin novsdsdon su impostantuaslud. por el general Yermoloff ,se descubrió por la primera vez la existencia de es te gran número de cantivof, y el miserable estado á que Ies había reducido laReal orden tobre el. derecho fu…</t>
  </si>
  <si>
    <t>Mqunier</t>
  </si>
  <si>
    <t>…e prosiguiese hasta Saintreconocimieuto en Etiénne de, Corcurone, en donde supo que én Pprt-james estaban reunidos .unos il'0.chouanés. (C.'j ,r Uiegjdp i est» 9U«dk&lt;l.íl teniente general Mqunier. ———Aseguran que á las inmediaciones de Saint.-Mars se ha presentado uña El distrijto de la Ctapelle-Basse-Mer y otros ,14 mas se han sublevado, partida de 2uo chouanés. Hay mucha agitación eti los distritos cercanos i tos {jefes priiscipáles dé lm insurgente…</t>
  </si>
  <si>
    <t>Mr</t>
  </si>
  <si>
    <t>…es dfcl Rey Luis Felipe.1 (Coi.) ‘ la palabra para hablar en favor del presupuesto, to ha hecho en contrj. (Rúa.) ., .—Escriben de Argel con fecha 4 de Enero;, que lá’posición del general Mr. Audry. Sí; había podido ta palabra fn favor Jel presupuesto, pero Boyer.en Oran se había mejorado mucho: los árabes se habiih: alejado delre- rebajado: yo pago este presupuesto, y yot lo ¿ómeís; ésta eí la diferencia. cintode la ciudad , y el mercado estaba…</t>
  </si>
  <si>
    <t>…a caminar con. alguna comodidad, y el dinero que necesitaban PARTE NO OFICIAL. para llegar 4 la frontera, porque carecían de recurso» para hacer su'riage. El NOTICIAS EXTRANGERAS. coronel Mr. de Preusaer, que había dirigido la marcha de loé sargentos, cabos y soldado» del mismo cuerpo, ha recibido orden de arreglar el paso de esto» TUZQULA. oficiales por cerca de Herdembourg. Por parte de la Rusia han sido reci Comtantimpl* 24 A DitUmbrt. bidos p…</t>
  </si>
  <si>
    <t>…, dando diatamente cuanto* cazadores argelinos de i caballo habia en la ciudadela á ' razón de las causa que le han movido i preferir el sistema que sigue; sistema las.órdenes del comandante Mr. de Chales, valiente soldado de la antigua ' que por la resoluciones de la Cámara no solo no se debe tener por minittt;uard¡a, quien á pesar de la superioridad numérica de los beduinos, habiéndo rial, sino que a:el sistema uackmai. (, Murmullo!.} fos cargado…</t>
  </si>
  <si>
    <t>…drá conceder esta dispensa cuan— da reservado para conducir los pliegos, la correspondencia j ios correos estra- .do uno de los interesados haya sido divorciado.” ordinarios, y el general Mr. de Cubiere sin duda se habrá aprovechado de ¿1 Se levanta la sesión. para marchar á Civitavechia, pues que escriben de León que na tomado el ca mino de Tolon. (Af. Je ¡as Cámaras!) ibek.__Sesión Jet 6. —El Mercurio ruso contiene una estadística del imperio r…</t>
  </si>
  <si>
    <t>…nocida de las personas de la qua del comándente.- de) puerto» lograron abrie - C. ¡RatificaráVuestro Rey los 24 artículos? sen, su»;puerlat: habiendo, entrad? en su habitación al coronel Mr. Comba, y P. No. . , . . presenládúSe el coronel Lazzarini, declaró á este que se constituyese prisionero C. ; Mira vuestro Rey á la cinco grarxfes Potencia como I tus amiga!. de guaira áje los franceses si no entregaba la ciudadela. El comandante se negó P.…</t>
  </si>
  <si>
    <t>…ne-et-Marne 9,529 casos: de estos 2,960 han muerto.(Cor.) tado'de 15 de Noviembre. El cange de las ratificaciones del convenio relativo — ■ ■■ Ha sido víctima de la enfermedad que reina Mr. Martin, cajero princi 4 las plazas fortificadas, se verificó esta mañana. El Noticioso debería decir pal del banco. (Id.) nos cuándo y cómo serán ejecutorias estas ratificaciones. (Id.) ■ ■— ■Se aseguraba hoy , dice el Diario de Comercio, que el restablecimi…</t>
  </si>
  <si>
    <t>…larde, pasando el du tonio, gritó varias veces, fuera ¡os tayardot! Aseguran que te forma sumaria que de Cumbcrland y .el lord Londondcrry por el parque de S. James, los contra el coronel Mr. deMonval, que en otro tiempo fue gefe del estado ma Silbaron algunos grupo* que sin duda estaban pagados al intento; y aun se de-: yor de Grcnoble. El motivo es porque se vieron en sus ventanas dos banderas cía que el Mey miemohabia sido insultado al dirigir…</t>
  </si>
  <si>
    <t>…os aseguran que también se han sublevado los distritos situados á las dos está.casi sofocada en muchos punios, y desorganizada en aquellos en que aun [márgenes ¿él Erdre, y que el coronel Mr. L'Anbépia y Mr. de la Roche- .existe....«Será posible mayor empeño de ofuscar? (Ami dt ¿a Ciarte de .Massé están á.Jtcabeza de la insurrección. Nantes.) Dicen que la duquesa de Berry se ha embarcado enPaimboeuf acompaña- ——El Tiempo, á pesar de la insurrecci…</t>
  </si>
  <si>
    <t>…MC rasgo de generosidad. (2f.del Amid* U Ciarte de ÜKntfii.) vó militarmente en Algarve, y dispuso de inmensos recursos para oponerse á &gt; : Anrrre 10 dr Junio. Ha pando por ola el diputado Mr. Berryer que fue la declaración de los tres Estados del reino sobre la aplicación de las leyes fun detenido en Angoulcma, y te le vuelven i llevar a Ñame», de donde alió ha damentales de la monarquía , por las cuales se desrolvja de derecho la corona ce nocas…</t>
  </si>
  <si>
    <t>…as conjetura*, (iif.).: . pjt^V nominal de las rentas qué se negocien en virtud del articuló que precede. Fsrrihm del Haya con fecha del 3 de Julio lo que sigue: -. . ____ Ayer el juez Mr. Leblondtomó declaración á MM. Gabat. y Garniel: , . Continúan en Holanda los. mnyimientps.de tropásV todos loa dlas sé. ejer Pages.‘El Mensagero inserta las pregunm siguientes, que dice se han hecho citan en evoluciones: el príucipe. de Oraage, acompañado de…</t>
  </si>
  <si>
    <t>…l alistamiento-ét lo» ciiidaAyer á la* cuatro de la,tarde fue bautizado el príncipe recien nacido por dano».que deben componer la guardia nacional activa. AI intentó se- reunie el obispo Mr. Manermann. en la capilla del palacio Real de Pilnitz, habién ron el lunee último en las casa* fonsiHoriales el prefecto y lot córregidóres de dole puesto lo» nombre* de .Federico Augusto Jorge, y habiendo (ido su» pa lo» cttariclcs ea que está divtdida la ci…</t>
  </si>
  <si>
    <t>…qua ■ Una muger empleada en la cocina del palacio de Saint-James tenia un hi hasta aqui han gozado.” jo atacado del cólera-morbo en las inmediaciones de Deury-Lane : el día 2o El vizconde Mr. de Chateaubriand llegó el 15 del que rige á Lucerna, de este mes fue á visitarle, y le asistió hasta la mañana del día siguiente que desde donde se ha dirigido hácia Saint-Gothard. se volvió á dicho palacio, en donde inmediatamente fue atacada por tan terri-…</t>
  </si>
  <si>
    <t>…n que acababa de espirar un coléri . —Habiendo caído enfermo Mr. de Polignac ha pedido qua té nsistiese el co; pero no habiendo querido acceder á alio mientras que el médico no aa doctor Mr. Bertin, tu médico, quien inmediaiamenle fue en efecto al traillo metiese también con él, deseoso nuestro doctor de hacer la experiencia, te de Ham; pero Mr. Polignac te halla ya restablecido de « indisposición, : preste al momento i acompañar al enfermero: a…</t>
  </si>
  <si>
    <t>…Prefectura, y la otra se dirigió á la do á mis muy amados y leales súbditos, á pesar de io que pudiera intentar la Luis xvi, y se situó delante de la casa donde estaba alojado el general Mr. traición y la violencia. d’Erlon, con quien se hallaba comiendo Mr. Mauricio Duval, al que dieron (Aquí describe el Rey el estado floreciente de la agricultura, el orden que su correspondiente cencerrada, lo que también ejecutó en su puesto da otra reina en…</t>
  </si>
  <si>
    <t>…de los periódicos ingleses; y por ellas verán todos ■KLGICA. que se realizan las dificultades que dijimos tendría que experimentar k expedi Brusdas 9 dt Noviembre. ción ntvali El vizconde Mr. Carlos Vilain xiii fue recibido de oficio el 17 de Oc Todos los marinos de conocimientos que se hallan en esta, convienen en tubre último pér ti duquesa de Farma.María Luisa, (a misma que le convidó que emprendiendo una expedición en la, estación actual, sol…</t>
  </si>
  <si>
    <t>…ler, alcalde mayors/V-» cho. CStandard.) da Máximo Ortega ~ Sorteo* Oraja. ___Un* carta fidedigna de Aix-I*-Ch*pelle nos1 anuncia que.acaba de llegar á Coblentza orden al teniente general Mr. Borstell, comandante general.&amp; las Paute no oficial. tropas prusianas acamotudas en las prOvinclas del Rhin y W’estfaíia ,.para moviliiar prontamente las de línea y landwrher,. y apros¡m»r|a» :á las frontera^ NOTICIAS. EXTRANGER AS. belga y francesa. El tota…</t>
  </si>
  <si>
    <t>…se puso en disposición- de colocarse en ella la artillería. Todo esto cl-norñbre dé Rechein. Acompaña á S- M. el príncipe Real de. Baviera con fiie debido ál zelo y actividad tíel capitán Mr. Dcleby que manda la 13.a be* el nombré de Werdehfels: se han apeado en la fondade la Aguila de Oro,y - trríá del primer regimiento, auxiliado por todos les oficiales y artillero» de su antes de ayer* la una de la tarde han continuado su viage para Italia.'Et…</t>
  </si>
  <si>
    <t>Mr, Antonio</t>
  </si>
  <si>
    <t>Antonio Mr</t>
  </si>
  <si>
    <t>…o fi bien- nombrar parael corregimiento de Chinchón fi mos de U Cámara, impiden que ee oiga ¡o demás que dice Mr. Bugeaud. D. Lean Chamochin, y para la alcaldía mayor de Monta ,fi D. Antonio Mr. Jaubert al notar que en la tribuna de lot periodistas se ríen también, exclama, dirigiéndote hacia aquella parte: Nada de burlas en la tribuna de JUaKoi los periodistas. Cotización de hoy d iste tres de ta tarde. Mr. Demarpxy: Extrafio que se quiera comparar…</t>
  </si>
  <si>
    <t>Mr, Antonio del</t>
  </si>
  <si>
    <t>Antonio del Mr</t>
  </si>
  <si>
    <t>…a.de tan dig i PrtsidtnSt: No a propio de este lugar decir , que hap diputados que ha- no gefe. blan para conservar sus. sueldos. Ultimamente ha venido S. M. en nombrar al difunto D. Antonio del Mr. Dtmarfay: Si sefior, sí. (d derecha i ixguitrda: Sil Sí! En ¡a st- Hierro mariscal de campo de los Reala ejércitos; mandando al mismo tiempo gunda sección dt izquierda f.No! No!) que 3u nombré se inscriba perpetuamente en la Guia militar, en el lugar que Afr…</t>
  </si>
  <si>
    <t>Mr, Diego</t>
  </si>
  <si>
    <t>Diego Mr</t>
  </si>
  <si>
    <t>…. * : • Criptaua á D. .Cjaudio Rmo : para la del Toboso ¿ D. Baltasar Alégre ¿Cée: Voett i la drmA«: No ró crimen! ' para la de Huecijá á D. Juan Calvache; y para la de Jor^iera á D. Diego Mr. dt Ckartrotust: No quiero ser molesto . luto qualareyolueion de Omy Ochoa. 1 Julio continúe con moderación; pero que desconorcs y no imite la de 17931 (.El arador laja de la tribuna, y la Cámara fírmamete algúnoi inetantet enmántente agitada.’) . _ Mr. Boude…</t>
  </si>
  <si>
    <t>Mr, Grey y</t>
  </si>
  <si>
    <t>Grey y Mr</t>
  </si>
  <si>
    <t>…ue el ejér creo que los planes de aquel se dirigen á turbar la paz de Europa.” cito de ocupación muy pronto constará de 209 hombres.' Las últimas cartas de El orador espera que el lord Grey y Mr. Broughaos tendrán presente que Luxor (alto Egipto) anuncian que ya habian embarcado-en un barco de va Inglaterra debe guardar la mas estricta neutralidad, pues la política inglesa, por , sin haber padecido nada, para conducirlo á Francia', uno de lo* obelisc…</t>
  </si>
  <si>
    <t>Mr, Lcbeau y</t>
  </si>
  <si>
    <t>Lcbeau y Mr</t>
  </si>
  <si>
    <t>…de tea prítejididójf-' quimérico derecho telair, el general d’Hanc, el caballero Selon, el conde Félix de Merode, el de la soberanía que llaman imprescriptible.” conde de Rute, el doctor Lcbeau y Mr. Van-Praé. (Monitor.) En seguida explica el artículo las exageraciones con que se ha qneridddesacreditar ciertos derechos de la corona; y luego altado? ' Taris 12 dt Agesto. «Mas, dirán tos revolucionarios: {Sobre que se funda el derecho positivo Solía dt bey…</t>
  </si>
  <si>
    <t>Mr, Lunler Lcmercier y</t>
  </si>
  <si>
    <t>Lunler Lcmercier y Mr</t>
  </si>
  <si>
    <t>…mos dias se cuentan Mr. Fargues de Taschereau, antiguo embajador de Francia se pasó sin que hubiese habido ni ruido ni alborotos; notándose que al mismo en la córte de España; el barón Lunler Lcmercier y Mr. Jalabert, antiguo di tiempo que los enfermos estaban, asistidos con el mayor cuidado, se propor putado. cionaba trabajo á los jornaleros y socorro á los pobres; gracias á las paternales ___—Las primeras víctimas de la epidemia trasportadas al hospital de la…</t>
  </si>
  <si>
    <t>Mr, Palmerston</t>
  </si>
  <si>
    <t>Palmerston Mr</t>
  </si>
  <si>
    <t>…tal el generil ’Góblét 'pira regresar á Bru riódicos franceses se observa de algún tiempo á esta parte entre las cortes de selas , y el día antes había tenido una audiencia con el lord Palmerston Mr. Francia y de Rusia , han dado lugar, dice el citado Courier, á una extrava de Van-de-Weyyr, acerca de la cual, dice el Morning.Herald lo que sigue; gante suposición; á saber, que la buena armonía que subsistía tan felizmente z» El marta.último, deSpiia.de ha…</t>
  </si>
  <si>
    <t>Mr, Pedro</t>
  </si>
  <si>
    <t>Pedro Mr</t>
  </si>
  <si>
    <t>…encia de lá subdelegar-ion de bienes mostrencos de la dudad de Cáfila Muikits votes: Apoyado! Apoyado! . , se cita á D. Rodrigo Espadero, D. Miguel Goazalet, D. Josef Avellaneda v D. Pedro Mr. Dupin discurre difusamente acerca. de ¡SMÜemniacioM*; y la Cámara Villa verde, acreedores al concurro de O. Vicente Valdase.dá sus sucesores d repre Acuerda que se indemnicc á lo* propietarios anta de usar del terreno. sentantes, por testamento ó abintestato…</t>
  </si>
  <si>
    <t>Mrlendez, Joaquina</t>
  </si>
  <si>
    <t>Joaquina Mrlendez</t>
  </si>
  <si>
    <t>…cribanía de Baode, se cita á todas las personas que tengan que re zado llevar la fábrica material del azud, ó porque la divina Providencia se clamar créditos, alhajas ó prendas de Doña Joaquina Mrlendez, vecina que fue de haya servido proteger la empresa con la acumulación oportuna de tierras gra esta corte, lo verifiquen dentro del término de 30 días por dicho juzgado; preveni dúas y la concurrencia de otros felices accidentes, el hecho es, que un azud dos…</t>
  </si>
  <si>
    <t>Mrlíet, Juan Bautista</t>
  </si>
  <si>
    <t>Juan Bautista Mrlíet</t>
  </si>
  <si>
    <t>…ar*z bljov pe- trilla; Síes* Atulrrc é D» Juan d&lt;* Ortfga'; D.* Estfban Wlro; O* l*uw» l»orer»o de Mt . Deraoseáu en 1831. Levanta la cabeza repito, oh HaTley, pide-pres Albertos; D. Juan Bautista Mrlíet ; V. Maouél Mari* O/tiz ; D. Aléjasdrnide^ugp, tado* lo* instrumentos de nuestros astrónomos y confiesa que te engafiaste ,'qtíe valor de D* Apolinar do tgunran; Ooflá Micaela Gontale?'Alerto t .Jrtofixlquft Ognoa la acmejanta-del cometa del présente afio con…</t>
  </si>
  <si>
    <t>Msdrazo, Josef de</t>
  </si>
  <si>
    <t>Josef de Msdrazo</t>
  </si>
  <si>
    <t>…cio dpi Real Mineo del Prado, y el retrato de cuerpo entero de la Rema nuestra nes. El tomo 2.° ofrece por muestra á David vencedor dt Goliat, en quien se Señora, por el cuadro de D. Josef de Msdrazo, pintor de Cámara, á que acom observan esta prenda junto con la corrección de! dibujo. De sus .paisa se paña uní bello soneto del Sr. Arriaza. De las 64 propias de la colección, per presentan dos, y todos lo*que hizo son generalmente muy celebrados por ut ten…</t>
  </si>
  <si>
    <t>Mucbarao, Félix</t>
  </si>
  <si>
    <t>Félix Mucbarao</t>
  </si>
  <si>
    <t>…ésente afio con los de 1712 y ISOÓMi bien y compañía; D&gt; Josef Manuel Saochez del Aguila ; D. JRofluc Perez Cana^Jtt. .meÉo Cancelada 7 Saavedra» valor de D- Fell* de VllUsaote, y D. Félix Mucbarao^'pjra probad* y diatt infinito de i de .1757, que tú nada entendía» «le anomalías co que en el término do 30 días leudad A deducir b* Acciones quo le* coovcoga o» mo la que Júpiter causó en el cometa de los afio* 1782 y 1794. Conténtate dto juzgado; apercibid…</t>
  </si>
  <si>
    <t>Muehat</t>
  </si>
  <si>
    <t>…ha hecho le* ^bditoa. dumbre de «tos, la necesidad de un nuevo y metSdlco cuerno de derecho pera la secta admialstnckia da juitlda, perjuicio de lo* mayorugetme. Ate., por el Br, Don Muehat oottf. No,'fio, no! ” . Juan Francisco de Castro, abogado de la Beal audiencia de Galicia, y candaigo de Mr. Maugutn: Somos súbdito* de la ley, no del Rey. 1» *tt. Iglesia catedral de Lugo s.* rdtelon Ilustrada con citas, i la novísima recopl"A derecha i izqu…</t>
  </si>
  <si>
    <t>Muffiing</t>
  </si>
  <si>
    <t>…ein, situada en aquellas inmediaciones; el príncipe de Hohenlohe; Mr. Frls- Jtr- Broderíp levó los artículos del xu citada por Mr. Whately, y en che, presidente de ta Regencia; el general Muffiing, comandante de Magun qMIMCuencia proveyó el auto de comparecencia que aquel solicitaba, entrecia; el general austríaco harón de Rosen y otras muchas personas de #$n- gándololáiun empleado de policía, á quien mandó diese cumplimiento á lo que cion. A las cuatr…</t>
  </si>
  <si>
    <t>Müffiing</t>
  </si>
  <si>
    <t>…sean otra vez lan comandante el general Dumoulin, hombre activo é inteligente. zadas de su suelo por ios esfuerzos reunido» de los pueblos ultrajados. En Maguncia manda el general barón Müffiing. «Si hay un caio en que el sistema dé la no intervención, tanta veces pro En Sarielouis manda el coronel Hüser. clamado por los ministros de V. M., debiera observarse escrupulosamente, En Wesel es comandante «1 general Mohnhanpt. juzgamos que era puntualmente…</t>
  </si>
  <si>
    <t>Muffling</t>
  </si>
  <si>
    <t>…ofrece este su fiel y rendido vasallo: Segovia 21 de Berlín 7 dt Diciembre. • - ■'j Noviembre de J832.=Scñora.=A L. R. P. da V. U.=Manuti María da Se ha extendido la voz de que el general Muffling debe pasar á Parta *■-: Arangurm. cargado de principiar nuevas negociaciones; pero y* se sabe que esta noticia Señora: El coronel comandante de I» armas de la ciudad de Ubcd*; loa carece absolutamente de fundamento, como igualmente la de que el generaloficial…</t>
  </si>
  <si>
    <t>Muftiz, Rafael</t>
  </si>
  <si>
    <t>Rafael Muftiz</t>
  </si>
  <si>
    <t>…mrs.: cuya totalidad asciende 4 5404.026 rs. y 11 mis; La Rama nuestra Señora ú consulta de la Cámara ee h* servido nombrar pan una canongu de la santa iglesia catedral «fe Lugo á D. Rafael Muftiz; par* tres canongías de la colegial de S. Hipólito de Córdoba 4 D. Juan Gar BOU* ax COMXKCIO.__Cstiaeciea dt hay áiat tra* dt ta tarda. ete Rafael Dominguez Amonio Rodrigues, Diego R«idrigucz D. y D. y . mvacToa resLiooa. Al tmtéáte a ta a. /. A Otwaatr. para…</t>
  </si>
  <si>
    <t>Mulgrave</t>
  </si>
  <si>
    <t>…tareas redundan., opuesto al nombramiento de Pares, conserva su destino;sir Charles Stuard en beneficio público. Esta fue la senda que trillaron los buenos críticos de la sucede á lord Mulgrave en la embajada que este desempeña; y finalmente lord antigüedad, el profundo Longino, el grave Quintiliano, el atinado Dionisio Harrowby irá de embajador á Paris, mediante á que por su mucha edad se de Halicarnaso, el culto Horacio, cuyas huellas siguieron ot…</t>
  </si>
  <si>
    <t>Muñoz, Angel Sanz y</t>
  </si>
  <si>
    <t>Angel Sanz y Muñoz</t>
  </si>
  <si>
    <t>…o de 1IZ4 que se inserta con las adiciones posteríorcv Pu Junio á 16 de Setiembre. diendo suceder que á algún sefior tuscrlptor so le hubiese extraviado la papeleta, so • Sacedon. D. Angel Sanz y Muñoz, en el Real sitio de la Isabela: desde . le abonará sin embargo el Importe adelantado de este cuaderno, siempre qué consto l.° de Junió í fin de Octubre, aunque pueden usarse con utilidad en.cualquicr . deiegua.selos asientos,Rs Ofrecido,y se leyextenderácont…</t>
  </si>
  <si>
    <t>Muogula, Juan Perez de</t>
  </si>
  <si>
    <t>Juan Perez de Muogula</t>
  </si>
  <si>
    <t>…dados Aaridot graveman- ——El ssetrecite keiltder, revíita urlrlca de coitiunbee» tms '4ie. por 41 -bachilia# «. por m sual s# hallan«t of-lMMital 1 di.muartoaMUadot en el campo.em D. Juan Perez de Muogula, ngm s.a-#a.qeiide á * r«. ra ts llbrerla de Escamllla: -trejmotmM m &gt;*U« démsM». 2sama«te», S alfereem. y 8 qua murieron —Carta histórica sobre el orlgea y progresos de lil^tHv de Teeee ea.Eapiña: su el Mfttaíidmpu*i &lt;h Uawson. autor 0. Nlcoláá EerDaodea dé…</t>
  </si>
  <si>
    <t>MuowgrStí, Marte Teresa Gúldottl y</t>
  </si>
  <si>
    <t>Marte Teresa Gúldottl y MuowgrStí</t>
  </si>
  <si>
    <t>…sona* que isé cread cod derecho A los bienes que han quedado por faltéAyer i las doce del dia se dignó el Rey nuestro Señor poner por ai mis ciraieoto abintestato en esta corte de Doña Marte Teresa Gúldottl y MuowgrStí, mo las insignias de caballero gran cruz de la Reai y distinguida orden espa para uue dentro de 30 días comparezcan por ai .6 por • medio de procurador d dedu ñola de Carlos, tu al St.l). Francisco de Zea Bermudez, primer Secretario cirle cu dicho juzgado y e…</t>
  </si>
  <si>
    <t>Muzquiz, Melchor</t>
  </si>
  <si>
    <t>Melchor Muzquiz</t>
  </si>
  <si>
    <t>…sensa vos , y se han convenido en reunirse para defender los derechos del pais con ción los rumores de guerra. En efecto, con la misma indiferencia se pregunta tra los ambiciosos. D. Melchor Muzquiz ha sido reconocido por presidente por los progresos del sitio de Oporto, que por los del de Amberes, porque hasta el fin de la presente legislación. Bravo es el general en gefe, y tendrá el fin de uno y de otro está previsto hace mucho tiempo. bajo sus órdene…</t>
  </si>
  <si>
    <t>Na</t>
  </si>
  <si>
    <t>…arítimo y en boleta «le sanidad. los progresos del arte de navegar: disertación escrita por el Sr. D. M. Fernandez de Idem. El barón Jotcf de Aufcmbcre, gentilhombre de Cámara del duque Na varíete, que ha tenido la generosidad de permitir su impresión. Ai publicar el tomo 10 ae cerrará la suscripción, y desde entonces se venderá cada uno a 30 rs. de Bailen, procedente de Calimbe con dirección á Barcelona; dias de observa —Los suscriptoret á ia…</t>
  </si>
  <si>
    <t>Naesten, Benito</t>
  </si>
  <si>
    <t>Benito Naesten</t>
  </si>
  <si>
    <t>…14 de dicha obra. Continúa abierta la suscripción. dentro de pocos dias la ley de que ha hablado Mr. C. Perier. El mariscal Soult —Escuela dri corazón, escrita en latin por el p. D. Benito Naesten, y por el mis lo promete en nombre del gobierno; y la Cámara desecha la propuesta del mo orden en que compuso el Camino rtal de la Cruz, adornada igualmente con 54 la duque de’ Coigny, aprobando los artículos restantes del presupuesto de casa minas , traducid…</t>
  </si>
  <si>
    <t>Naréáez, Francisco</t>
  </si>
  <si>
    <t>Francisco Naréáez</t>
  </si>
  <si>
    <t>…rra acusado de- haber dado •“-'La ciudad de Matanzas, por disposición de su gobernador; él brigadier1 enuocimiento i vario* gefe* de chouane* de las órdenes que se habían expedido D. Francisco Naréáez , celebró' los diis/de nuesirá amada R¿ÍN A:'con lindos ' pare el movimiento de diferentes regimientos destinados á destruirla chouane- y viatosos fuegosÁrtlfiCialési con músipáis i tsiíiteé ¿ iluminación genéral . dan-' ría,it han arrestado cuatro personas,…</t>
  </si>
  <si>
    <t>Navalon, Juan Castillejo</t>
  </si>
  <si>
    <t>Juan Castillejo Navalon</t>
  </si>
  <si>
    <t>…* jttrit re*t**i: editie eecnnd* hitpen* ti nrnm —-i*-'r *•* jtevemmtít adarvar,: s romos en 1.a marqultla .encuadernados en uno, .30 reales ra , para la alcaldía mayor de Autoi á D. Juan Castillejo Navalon: para la de pasta. Se halle de venta en Madrid librería do Munalz y Miilaoa. , Almanta f D. Salvador Guerrero: para la. de Viso de Alcor á D. Vcre- --—Compendio ds i* T«(dirUta eif*ñe!*, compuesta por D. Francisco de Paula Mar muado Mediano: pera la de Beena…</t>
  </si>
  <si>
    <t>Navarrete, Martin Fernandez de</t>
  </si>
  <si>
    <t>Martin Fernandez de Navarrete</t>
  </si>
  <si>
    <t>…la campanilla de que te comenzase la junta. Entonces el secretario con una facilidad extraordinaria subió á la muralla, sin escalas. De esio.se pue de S. M. y de la Real Academia, D. Martin Fernandez de Navarrete, leyó de inferir lo que dicha compañía hubiera hecho en una plaza enemiga. un resúmen de las actas de la Academia desde el año 1808 en que se celebró ' Se aprueba el aumento de 409 francos propuesto, por Mr. Lagueiic».y_as&gt;- la última junta pública, comproban…</t>
  </si>
  <si>
    <t>Navarro, Angel Labordc y</t>
  </si>
  <si>
    <t>Angel Labordc y Navarro</t>
  </si>
  <si>
    <t>…e 1830 'Teniendo en consideración lo importante que es al mejor servicio del Rbt euiia la foblacion de Vanmia á 1309 almat, y que en el día no patai y del Estado la permanencia de D. Angel Labordc y Navarro en el 1 poslade dt 609. Este aserto es erróneo. En 1830 había en Varsovia 1329 almas, y ro de laiHabana, en uso de las facultades que mi muy caro y amado Esposo hoy cuenta 1209: luego la guerra, el cólera y la emigración solo le han ar me tira* conferidas, he…</t>
  </si>
  <si>
    <t>Navarro, Angel Laborde y</t>
  </si>
  <si>
    <t>Angel Laborde y Navarro</t>
  </si>
  <si>
    <t>…que se afectan como vir Despachó de Marina; y nombro para que la sirva' en propiedad al gefe de es tudes ios vicios mas abominables, y se revisten con el nombre del bien pú cuadra D. Angel Laborde y Navarro, actual comandante del apostadero de blico las pasiones que mas le alteran y contradicen. Deseando, pues, poner túarinede la’ Habana. Tendréislo entendidoy dispondréis tu cumplimiento. una impenetrable barrera í estos males, y corresponder al amor quelos jwe=…</t>
  </si>
  <si>
    <t>Navarro, Manuel Jiménez</t>
  </si>
  <si>
    <t>Manuel Jiménez Navarro</t>
  </si>
  <si>
    <t>…antes! pues bien; aniquiláre paralada Villa el Rio i D. Juan Manrique-de Lara;para la de Buitragó fi mos los facciosos!... (.Bravo! Bravo!') Sí, siempre estaremos prontos a pelear D. Manuel Jiménez Navarro; para la de Villamalían £ Di Miguel tuque f contra ellos.... (Bravo! Bravo!) Si, siempre lo haremos.... (Bravo! Bravo!) Medina; y para el corregimiento de Dueñas á D. Marcelo Fulgencio Meto. Loe bravos de la segunda sección de la izquierda, r ’■ &lt;* rúo de los…</t>
  </si>
  <si>
    <t>Navarro, Sañtana</t>
  </si>
  <si>
    <t>Sañtana Navarro</t>
  </si>
  <si>
    <t>…a de Angón 4 D. Juan Víctorespíritu ciego de venganza reinan actualmente en ella sin disimulo, y anuncian ■ ' •...- ■acontecimiento» funesros y desastrosos para esa 'república. El general Sañtana Navarro. ' ae ha puesto al frente de la revolución, declarándose abiertamente contra,el r’v avito ai couxxcio. gobierno. El pretesto ostensible es la mala administración del sjecutho , que, Según el Monitor francés de 18 del corriente queda permitida te impor según p…</t>
  </si>
  <si>
    <t>Navarro, Santos</t>
  </si>
  <si>
    <t>Santos Navarro</t>
  </si>
  <si>
    <t>…ersos mucha melodía'. «V Paula Grande ; para la de Gausin i D- Juan Galrán Valiente; para la de Para conclatir este articulo traduciremos, como muestra , el siguiente tro-1 Hato á D. Santos Navarro; para la de Gergal á D. Serafín Velazquez de la zo de uno de los mejore» poema» de Bryant, intitulado lar Edades, escrito Parra; para el corregimiento de Gibraltár á D. Pedro Mendoza y Vázquez; por el estilo de Childe-HarolJ de lord Byron. y 'plra el de Herre…</t>
  </si>
  <si>
    <t>Navarvéfe, Martln'Fornandei de</t>
  </si>
  <si>
    <t>Martln'Fornandei de Navarvéfe</t>
  </si>
  <si>
    <t>…del arte de navegar, leída en li Jtrpl écademla dé la Historia el abo dó al contrario, se preve que la Holanda comentará el ataque, y'que la Bél de rtiá por su Individuode nOmero D. Martln'Fornandei de Navarvéfe. -l ■ gica'tolo estará é la defensiva. Esta contradicción en el lenguage del ministe —-Loi túscriptorra ol Diaitooriehitttrico ¿'tiogrodovniomol éo Oóatroe.tUMrod, acudirán i recoger la eotrrgs t, del tomo T ° y la eptregi ia ge.yetr»tp* -P*ra la rio-** muy p…</t>
  </si>
  <si>
    <t>Navidad, Josef Valentín</t>
  </si>
  <si>
    <t>Josef Valentín Navidad</t>
  </si>
  <si>
    <t>…rte, y por la escrí con Ios-canales de navegación y obras de puertos, banlo de Bomeral, se cita á los que se consideren acreedores á los bienes qua han uedado por fallecimiento da D. Josef Valentín Navidad, vecino que fue de la villa ■ El avance del azud con. las obras civiles é hidráulicas accesorias, y las tni- Se Colmenar viejo, para que dentro del término de 30 días acudan á deducirle ea el uinas¡ de riego y.molino harinero ascendió á 753 pesos; y habiéndos…</t>
  </si>
  <si>
    <t>Ncuville, Hyde de</t>
  </si>
  <si>
    <t>Hyde de Ncuville</t>
  </si>
  <si>
    <t>…l actual: en caso ____ Ayer 16 de Junio han sido presos en sus casas el duque de Fitz- James, el ■que se retíre éste, dice que no apetece el mando, y consiente gustoso en que la - barón Hyde de Ncuville y el vizconde de Chateaubriand. Estas prisiones se drrección'de-lós negocios'' políticos se confié a Otras manos, con tal que estas han hecho en virtud de exhorto del fiscal general de Rennes. (Monitor.) ’ 18 dará él‘ duque dé Welliñeton en sy palacio de Ápsl…</t>
  </si>
  <si>
    <t>Neeiocattle, Je</t>
  </si>
  <si>
    <t>Je Neeiocattle</t>
  </si>
  <si>
    <t>…n la que pide id mantengandos diputa^ con una enorme creación de’Pares. dos *1 pueblo.dé Applelg'. ’ - Contesta lord Grey que la tranquilidad de la discusión depende mas bien .El. duque Je Neeiocattle: Deseosaber si es auténtica la carta que -se ha pu del preopinante quede él; yen cuanto :á lo demás .se abstiene de responder blicado en el Mortúatg-cKronicle,&lt;tñ la cual se supone que'S, M. na tutorrzaporque S. S. no tiene derecho para preguntar semejante co…</t>
  </si>
  <si>
    <t>Neigre</t>
  </si>
  <si>
    <t>…en ella* Montlosier, individuo que fsae de la- asamblea constituyente; conde Morand, se hicieran. El lord Prevot prometió que se tendria en consideración su peti teniente general; barón Neigre, teniente general ¡ conde Christian de Nicoción ; y por último , ante* de disolverse la asamblea se abrió una suscripción, colai, «-embajador de Francia en Viena; conde Ornano, teniente general; y solo entre 24 da los concurrentes á ella reunieron la suma de…</t>
  </si>
  <si>
    <t>…levantarlas por medio de maderos y'faginas, no pu •la izquierda de la paralela. La acción que con «te motivo se empeñó entre dieron ser concluida, 4 pesar de los esfuerzos que el general Neigre hizo pa «lis y la guardia de la trinchera fue, como en la vez primera, insignificante, ra superar lodos atos obstáculos. Sin embargo el mariscal dió Orden para que siendo como entones rechazados con Ja pérdida de dos hombres muerto* y un 4 la cuatro de la mañ…</t>
  </si>
  <si>
    <t>…e se vale de los medios que hay fuera del recinto de la ciudad, y que va ha ci apresuro á coniestar. tado los ejemplos y el derecho que le autorizan á obrar de este modo. »Im- «El general Neigre os envía el pormenor de las obras de la artillería, y el «pidiendo, continúa , que desde lo interior de la ciudad se haga fuego contra general Haxo me ha entregado dos parles, acompañando al último un plan de «la cindadela, acredito con la mayor evidencia que…</t>
  </si>
  <si>
    <t>Neufcha</t>
  </si>
  <si>
    <t>…rs. Ja cuartera: cebada, 4 21: Oil Bine de Sontilldna, ptccffildo de una* observaciones criticas becbas por ua sabio espafiol para probar ei origen de esta novela, y contestar al conde Neufcha— -ácaite,4 17 :rs. al cuartal ."riñó, 434 carga. teau. Rsta edición, primera que sale en Espada coa observaciones, constará dé fi to : idrido. - Trigo, de 50:4 60 rt. la cuartera: cebada, 4 17: aceite, de 484 mas n L° coa buena* láminas grabadas por Jordán. E…</t>
  </si>
  <si>
    <t>Ñey</t>
  </si>
  <si>
    <t>…radas. (¡MévróuVnra.) CTecria que esta es..vitcstra.opmÚÁ- .(Qhl pi.’ okj') es ó no de familia, cree que se debe acceder ¿ la impresión , porque interesa ¡Se luí la por ventura el mariscal Ñey en^ i a salude: ló*: mataacalés ^fisínseiai) ra decidir si los bienes del duque de Orleans deben ó. no tener reversión ai Le busco en vuestras Tulletias, y no. lo encuentro..,.,H* wtli.awduáibv . Púas Scal'patrimonio. Mr., Dupin extraña que bajo la constituci…</t>
  </si>
  <si>
    <t>Ney’.y</t>
  </si>
  <si>
    <t>…le oiga. n$tn embargo, continúa , ae trata de uúer si.ha. teoidó. tazón (Fencia óhi Muchasyoces: Al orden, Mr. de Schonen. A! orden! santa Alianza; si se hizo bien en asesinar al mariscal Ney’.y aíroA»-nuestro* Mr..O. Barrot, absteniéndose de investigar si el documento de que se traté camaradas. (¡MévróuVnra.) CTecria que esta es..vitcstra.opmÚÁ- .(Qhl pi.’ okj') es ó no de familia, cree que se debe acceder ¿ la impresión , porque interesa ¡Se luí la…</t>
  </si>
  <si>
    <t>NicanorJosef</t>
  </si>
  <si>
    <t>…ías tan bien explicadas lrs'consolidados y ai no. consolidados que en lámina de iStS salieron en favor qe comolas-presentan nuestros observadores del siglo xrx. Todos los qúe-te D.D. NicanorJosef de deSaravia,Regoyos.y concircularonendorsoádeldiferentesD. Matías,rugequetas,redarguyey por lo'mismode falso,sehechoCita alá alaben» en.el tuyo fueron unos-pobres hombres. Ahora han convenido entre D. Nicanor de Regoyos y á los últimos tenedores de dlchos va…</t>
  </si>
  <si>
    <t>Nico</t>
  </si>
  <si>
    <t>…mandado seguir de orden de S. M. en la emeflanza de toe atumnoe da pulmón» del hombre para soplar el vidrio. la Ral escuela de veterinaria, formados por el catedrático de la misma D. Nico En cuanto al primer invento la experiencia no ha demostrado suficientemen lás Casas, ae comprende el todo de conoce» las bailesa» y defectos de laa diferente* te todaaía la cficaciadel remedio propuesto; y en cuanto al segundo dijo que parta del aballo, loa prej…</t>
  </si>
  <si>
    <t>Nicoción, Christian de</t>
  </si>
  <si>
    <t>Christian de Nicoción</t>
  </si>
  <si>
    <t>…e fsae de la- asamblea constituyente; conde Morand, se hicieran. El lord Prevot prometió que se tendria en consideración su peti teniente general; barón Neigre, teniente general ¡ conde Christian de Nicoción ; y por último , ante* de disolverse la asamblea se abrió una suscripción, colai, «-embajador de Francia en Viena; conde Ornano, teniente general; y solo entre 24 da los concurrentes á ella reunieron la suma de 1100 libra* conde Freissac, ex-diputado; conde d…</t>
  </si>
  <si>
    <t>Nicolás</t>
  </si>
  <si>
    <t>…Madrid; ha cabido en suerte coa el primer extracto de la de este nocía como si realmente fuesen nombrada». Estas dos épocas, ó por mejor de dia i Doña María Teresa Otero, hija de D. Nicolás, capitán de fragata de la cir estas dos diferentes modificaciones, se conocen con los nombres de come Real Armada, muerto en el campo del honor. dia antigua y media, en las cuales se distinguió el célebre Aristófanes, quien tuvo la avilantez de calumniar i Só…</t>
  </si>
  <si>
    <t>Nicolás, Josef</t>
  </si>
  <si>
    <t>Josef Nicolás</t>
  </si>
  <si>
    <t>…ifestar el título de su Por Real orden de B de Noviembre último se ha servido la Reina nues acción. (Reglamento art. 53.) tra Señora conceder privilegio exclusivo por cinco años i D. Josef Nicolás de 11. Durante los diez últimos dias que precedan i la celebración de la junIbarrondo, teniente coronel de infantería , contador de Rentas cesante de la ta general, estarán en una sala del Banco los libros é inventarios que..com provincia de la Mancha, y veci…</t>
  </si>
  <si>
    <t>Nie-</t>
  </si>
  <si>
    <t>…te reñida, dejando 20 muertos en el Iglesia católica han hecho tantos intrépidos Príncipes, aventajados discípulo*, campo, y muchos heridos y prisioneros; siendo de este número el coronel Nie- hijos célebres de S. Benito, que han ocupado la cátedra de S. Pedro y gober i«eyer. Pocas dias después tuvo la misma suerte el barón Bulow. Con este su nado la Iglesia en dias d? tribulación; anegado en sanu alegría pide para Voa ceso se calmó la inquietud y…</t>
  </si>
  <si>
    <t>Niellon</t>
  </si>
  <si>
    <t>…autoridades que permanezcan en la legalidad ordinaria 4 vista de tales mane importante salud. jos y arterías, de lasque casi todas te escapan de .esta legalidadkY 4 la verdad, el general Niellon no- ha omitido recurrir 4 los tribsuaíés; pero en el ínterin la El Rey nuestro Sefior deseoao de dispensar al comercio de buena fe la justicia, que por haber absuelto,escandalosamente á tantos, se ha hecho algo du justa protección que merece, se ha servido ma…</t>
  </si>
  <si>
    <t>Nieulant, Fernando</t>
  </si>
  <si>
    <t>Fernando Nieulant</t>
  </si>
  <si>
    <t>…dad adulta como á la juventud. Un toteo en 16.° Se hallar* marques déla Vera. d 6 rs. e0 rústica y * en pasta en las librerías de. Cuesta y de Sánchez: en Cádiz Segundo: Lo* Sres. D. Fernando Nieulant, P. Benigno López Ballestero*, la de Mortal y compañía: en Sevilla en la de.Hidalgo: Santiago, Rey.Romero: .VaP. Juan Oca fía, P. Silvestre Collar, P. Pedro Mendinueta , P. Josef Zor Iladotldcon el aumentoeo la de d*Rodríguez:út&gt; real. Valencia eo la de Herró…</t>
  </si>
  <si>
    <t>No</t>
  </si>
  <si>
    <t>…l conde Molé, el marques de Brczéf el duque de den reunir sus tropas al momento que las circunstancias lo exijan. Ñoaillia/lo» condes Simeón y Portalis, el duque de Montebello, el barón No te muestra mas satisfecho el orador del estado interior del reino al ver Mounier, el marque» de Croix, el vizconde Segur Lamoignon, el «onde de que aun no está restablecida la tranquilidad* en los departamentos del oeste; Tournon, el duque de Crillon, lo» con…</t>
  </si>
  <si>
    <t>…os guarde á V. E. muchos años. Cuartel general de Aguas Santas 28 de como V. E. veri por 1m copias que también remito. Noviembre de 1832.—limo, y Excmo. Sr. conde dt Barbacena.—El vizconde No he querido aguardar la segunda respuesta del general Chaasé par. *~e- de Sania Marta, teniente general graduado y comandante del cuerpo de ejér har el ayudante portador de este pliego; mar luego que la rtciba Ja trae- cito de operaciones. (G. de L.) ESPAÑA.C…</t>
  </si>
  <si>
    <t>Noraagaray</t>
  </si>
  <si>
    <t>…bintestato de D. Josef Maria Bonifáz, natural de Sevilla, y de estado solte 2,404.,............ 400....................................... Idem. ro, le deducirán eu el juagado del Sr. Noraagaray, teniente corregidor de esta villa, 8,866................ 400....................................... Idem. y por la escribanía de Granja, en el término de jo diai; apercibidos que pasado sin 437................ ^00 ■ t«»«aaraarr**s*aá Jerez de te Frontera. ha…</t>
  </si>
  <si>
    <t>Norzagaray</t>
  </si>
  <si>
    <t>…Zuloaga, conde que fue de Torre-Alta, para qué éxtrangero-por la aduana A París en 1822 y 1823, designando el nombre de dentro del preciso término de 30 dias acudan al juzgado del señor Norzagaray, te C*A una; y su respectivo valor, resumiendo después el importe total A dichas niente corregidor A esta villa, y escribanía de JSanz , donde pende la testamentaria,' mercaderías «aportada». El 2.® estado designa las diversas mercaderías colonia-* á exponer…</t>
  </si>
  <si>
    <t>…PAÑA. pai« d contrato., y se facilItarAo cuantas noticias puedan conducir para beneficio dei hospicio y dej empresario. • ■ . ... ... Madrid 19 de Diciembre. —-Por prúvidebcla del Sr. Norzagaray, teniente corregidor de esta villa, te cita A todas'las persona* que isé cread cod derecho A los bienes que han quedado por faltéAyer i las doce del dia se dignó el Rey nuestro Señor poner por ai mis ciraieoto abintestato en esta corte de Doña Marte Teresa Gú…</t>
  </si>
  <si>
    <t>Norzigaray</t>
  </si>
  <si>
    <t>…le mt subalternos de justicia, y otrós cargos ífelativos i la pronta y recta sus- les parará perjuicio., Ufiirsrm de loa procedimientos civilea y criminajes.” —Por providencia del Sr. Norzigaray riti srúplido el 14 del corriente é lsi 9 de Tal ea-ál plan extenso de está obra , que*ba merecido la aceptación genc- su macana en la posada de dicho Si1., para la junta de acreedores é Interesados á la empresa de diligencias del Real.litio de Araojpez; &lt;y s…</t>
  </si>
  <si>
    <t>Nos</t>
  </si>
  <si>
    <t>…or el r&amp;ultádo del último censó de certidumbre tari cruel y tan larga como las demas que ha sufrido. la población del reino. El aumento de los cinco años últimos sube á 959,350 P. D. Nos acaban de decir que ayer se decidió en junta de ministros el re habitantes. En 1814 se contaban en Francia 24 millones de almas; en 827, levo de Mr. Van-de-Weyer', porque S. M. se-ha irritado mucho con este 31.601,578, y en 830, 32.560,934. La población de Pa…</t>
  </si>
  <si>
    <t>Nota, Pedro</t>
  </si>
  <si>
    <t>Pedro Nota</t>
  </si>
  <si>
    <t>…oba, que de no verificarlo les parará perjuicio. por promoción de D. Manuel de Soto, á D. Juan Gutiérrez Correa: para otra de la de Málaga , por muerte de D. Juan Pedro Herrera, á D. Pedro Nota. En el último anuncio de la Gaceta núm. 128 que se Insertó coa el justo mo tivo de evitar los perjuicios que resultan siempre de suplaotacloo de firmas, en lu Barroso y Castro: para otra de la de Tudcla, por promoción de D. Tomas gar de D, Juao Bautista Macao…</t>
  </si>
  <si>
    <t>Nsvarret, Juan</t>
  </si>
  <si>
    <t>Juan Nsvarret</t>
  </si>
  <si>
    <t>…idea y la fi- ; Eu historia. Premio: Sr. P. Antooio Soasaba. losofia dé Saíuvagct. Es verdad que cate célebre médico ‘habia llevado dema 'En lengua italiana. Premiado*: Lo* Sea*. D. Juan Nsvarret* y D. Josef siado lejos la analogía, buscando en ella lo que necesitaba para establecer'en el Ballesteros Marafion. .. _ cuadro notológico las mismas divisioaes que te encuentran en el reino vegetal; En lengua francesa. Prráaero: Lo* Snñ'P. Francisco Sanche»…</t>
  </si>
  <si>
    <t>Nueros, Fernando Perca de</t>
  </si>
  <si>
    <t>Fernando Perca de Nueros</t>
  </si>
  <si>
    <t>…eros que por su MI* I* Bilbao* id. Santiago g á ( d. aplicación lo habrán merecido, y son los siguientes: En primeras letras. Primer premio: Los Sres. D. Ramón Campuzano, ANUNCIO*.D. Fernando Perca de Nueros y D. Manuel Rivacob?. Segundo: Los Sres. P. Ildefonso Henestrosa, D. Francisco Tuero y Pon lo, Ielletse ie lo nstneslets, 6 descripción de los árboles, pláataa, cataratas, Josef Nieulant. lago». Islas, manantiales. Puentes, grutas, montes, rocas, minas, volcaaei los mas consider…</t>
  </si>
  <si>
    <t>Nypels</t>
  </si>
  <si>
    <t>…les daño alguno. Ademas carros para trasportar efectos. Un periódico anuncia cambien la llegada del de esta primera y principal línea había entonces dos obras exteriores insignifi general Nypels á Bruselas, añadiendo que la presencia de este oficial en aquella cantes, una sobre la otra, y debajo de la ciudad, armadas ambas con algu ciudad tenia por objeto una' ostensión del ejército enemigo. Por su parte los nos cañones que dominaban el rio; á estas…</t>
  </si>
  <si>
    <t>O'Gorman, Carlos T.</t>
  </si>
  <si>
    <t>Carlos T. O'Gorman</t>
  </si>
  <si>
    <t>…mas de sus cualidades sensi Contestaciones hatidat entre el Sr. cónsul general de S. M. Británica bles asi llamadas , y de su uso en sostener la función de la respiración, es una D. Carlos T. O'Gorman y el general Santana. cosa menos conocida que la de los otros agentes ó causas morbosas; mas no se. Santa Fé i las dos de fe madrugada del 18 de Enero de 1832.=Excmo. Sr.: puede dudar al mismo tiempo que su aplicación á la superficie del cuerpo es Acabo de ll…</t>
  </si>
  <si>
    <t>O-Donell, Josef</t>
  </si>
  <si>
    <t>Josef O-Donell</t>
  </si>
  <si>
    <t>…con el sueldo y goces correspondientes, y presidente de aquella Aso Travieso.=Juan Castelló y Roca.=Juan Luquc.=Ramon Llord.=Rai- Real chancillería, en lugar del de la misma clase D. Josef O-Donell; á quien mundo Duráo.=Excmo. Sr. Secretario de Estado y del Despacho universal. he tenido á bien relevar de este encargo, quedando muy satisfecha del distin guido mérito con que ha servido. Tendreiúo entendido, y lo comunicare:* á Excmo. Sr.; El Rey nuestro S…</t>
  </si>
  <si>
    <t>Oban</t>
  </si>
  <si>
    <t>14</t>
  </si>
  <si>
    <t>…enen lo siguiente de Cartagena. »En los úl rota en el puente de Ellelbruck , donde un destacamento, de voluntaría, re timos movimientos insurreccionales ocurrido! en Cartagena, el general Oban unidos á los del resguardo y algunos gendarmes, Ies cogieron 11-prisioneros; é do , el asesino del general Sucre, se había apoderado y confiscado 2003 duros hirieron á muchos. r • ; pertenecientes á un comerciante ingles en Bogotá, quien,habia sm efecto pe —…</t>
  </si>
  <si>
    <t>Obispo</t>
  </si>
  <si>
    <t>…s basta.eldia. Ins llmos. y Ciemos. Srea. Mundo de su Samidsd y -déteraaiiiarlc^órmácioapde^ laifÉliim'-muscblaíesj' y ’obkrvar ré'péntinámenle ipatriaréa de tos Inliaj, y elllmo. Sr. Obispo de cora, conceden So dUs'de iodul- geaciaá rodo* I» fiel» por c-:da vea que recen cualquiera de las unción»-, antífo su contracción, para «lo le ha servido la siguiente experiencia:, na* y desús que contiene, asistieren coa di al santo sacrificio de la misa,…</t>
  </si>
  <si>
    <t>…Utiles para las labores....................1072 J nantes , invasión, síntomas, marcha, necroscopia, pronóstico y tratamiento de dicha El jocal es debido á la generosidad del limo. Sr. Obispo , que lo propor enfermedad, leída por el Dr. Broussais el dia 18 de Abril: último en la cátedra de clí ciona gratis en la casa Beaterío. nica de Val-de grada, y traducida al castellano por tos catedráticos del Real colegio de Navarra: ae natía de venta para e…</t>
  </si>
  <si>
    <t>…as An púzcoa , queda como está en el dia. gustias, de que es hermano mayor el Rey nuestro Señor, invitaron al limo. De Real orden dcc. Madrid 14 de Noviembre de 1832—Victoriano de Señor Obispo de la Real Casa y territorio de Santiago, quien celebró de pon Encima y Piedra. tifical , para dar todo el realce que cupo á tan religioso acto, haciendo el cura Exposiciones á SS. MM. párroco una oración análoga á las circunstancias, y entonando el mismo Ilu…</t>
  </si>
  <si>
    <t>Ocabo, Juan Fernandez</t>
  </si>
  <si>
    <t>Juan Fernandez Ocabo</t>
  </si>
  <si>
    <t>…ón f A la -resultar, lo han verificado los zeladora de barrio D. Joaquín Ferlingua, Don votación! ) Mr. Dupin d mayor conoce qoe la constitución prohíba examinar 'Manuel Notario j D. Juan Fernandez Ocabo. Estoy formando á Roldan la de nuevo las pensiones, y que la política exige se •conserven estas, porque üi1- 'correspondiente causa con todos los antecedentes que obran de sus crímenes, pr uniéndolas se causaba un descontento general sin sacar utilidad digná'…</t>
  </si>
  <si>
    <t>Ocafia, Juan</t>
  </si>
  <si>
    <t>Juan Ocafia</t>
  </si>
  <si>
    <t>…ber, la irrita cien-, Josef Zorrilla y P. Josef Mateos. ■ en virtud pues de este principio es inútil toda clasificación que se dirija í ha Segundó: Los Sres. P. Pedro Mendinueta y D. Juan Ocafia. cer admitir enfermedades diferenciales. (Se concluirá.') En dibujo. Premiados: Lo* Sres. Di Francisco Sánchez, D. Santiago Cá ESPAÑA. cete*, P. Juan Bessieres, D. Juan Campuzano, P. Josef Saldafia, P. Benig no Lope* Ballesteros, D- Juan Návarreté ,' P. Franc…</t>
  </si>
  <si>
    <t>Ochoa, Juan Antonio</t>
  </si>
  <si>
    <t>Juan Antonio Ochoa</t>
  </si>
  <si>
    <t>…. 7 4 81 *d. id. —Por; providencia del alcalde mayor de la ciudad de Burgos se cita. A loa hijea A Cera blanca-................................ . 7 4 84 pesos arroba. herederos de D. Juan Antonio Ochoa, Fernandez Valdivieso, natural que fue de 'di M. amarilla........................... .............. 54 4 6. cha ciudad, y espitan que parece era de Reales guardias espabolss por los aftos de l7j3; y * ios de D. Agustín de Pineda, Fernandez Valdivieso, coronel…</t>
  </si>
  <si>
    <t>Ocon, Josef Asensio y</t>
  </si>
  <si>
    <t>Josef Asensio y Ocon</t>
  </si>
  <si>
    <t>…ide de Calahorra: pan Jaén al limo. D. Diego Martínez Carlos, trasotro derecho mas que el expresado 6 por 100, y el de impresión y sello del .ferido de Teruel: para esta al. limo. D. Josef Asensio y Ocon, trasferido de registró. 4*° Que sea admitida en el reino la entrada del carbón de piedra ex- Falencia: para esta al Sr. D. Carlos Laborda, dignidad de arcipreste de Zara trangero con el derecho de 4 rs. vn. por quintal cuando venga en buque ex- goza : para J…</t>
  </si>
  <si>
    <t>Ocooor, Wenceslao Miguel Vilcbes de</t>
  </si>
  <si>
    <t>Wenceslao Miguel Vilcbes de Ocooor</t>
  </si>
  <si>
    <t>…2 rs y I9mr%.=: ——Por providencia del alcalde ordinario de la ciudad de Córdoba, se cita «• la via ) .ancisco Ortega, id., 757 rs. y 32 mrs.=Josef Mariano Ribera , id., 2730 da de D. Wenceslao Miguel Vilcbes de Ocooor, contador da rentas Reales en dicta y 1‘&gt; mrs ciutad, como igualmente á rodos los que se crean con derecho á los bienes que han quedado por fallecimiento del expresado D. Wenceslao, para que en el término de Brigada. Gervasio Miguel, 1397 rs. y 19 mrs.crjosef…</t>
  </si>
  <si>
    <t>Ocsler</t>
  </si>
  <si>
    <t>…es que de las de los holandeses, nos ha sorpren Las fortalezas que hay sobre el Rhin están mandadas asi: dido mucho ver á los ministros de V. M. adoptar una marcha tan eminente El general Ocsler, oficial distinguido de ingenieros, manda laa plazas de mente contraria á la justicia,y tan evidentemente propia para favorecer &lt;1 espí Coblentza y Ehrenbreitenstein, sobre el Rhin y el Mosela. . ritu de conquista, y el engrandecimiento de U Francia: al mismo…</t>
  </si>
  <si>
    <t>Odonell, Josef</t>
  </si>
  <si>
    <t>Josef Odonell</t>
  </si>
  <si>
    <t>…es les. Entre las primeras se han distinguido muy particularmente hasta ahora el para solemnizarlos y manifestar su grande alegría. Ricos, pobres, y toda clase Excmo. Sr. teniente general D. Josef Odonell, como protector, pues que con de personas se complacían; unánimemente se felicitaban, yen los aires no re su infatigable zelo, actividad y continuos desvelos ha sabido vencer cuantos sonaban otras voces que las de viva nuestro Ext, viva nuestra Reine, viva ob…</t>
  </si>
  <si>
    <t>Oecazes</t>
  </si>
  <si>
    <t>…mos , y para' Puesto ¿ votación.el-proyecto de ley relativo t la construcción del .canal dirigir las fúmigaciónés de un modo áceémdci. : ' -* &gt; &lt; * .. lateral del Garosa ,.d¡ee el duque Oecazes. que este-canal .no se podrá ejecutar 1S. Durante la cukrcMéná se deben hacer visitas de aspectó ppr otros fa como sucedió con el de los Pirineos, y que tal vez convendría profundizar la cultativos nombrados ai efecto, haciendo salir á todos los acordonados e…</t>
  </si>
  <si>
    <t>Oeppert</t>
  </si>
  <si>
    <t>…es murió á los pocos minutos de haber sido invadido de la enfermedad. llones de un momento á otro; y por esto conjeturamos que todo el (hiefiiSdt las Cítn.) cuerpo de ejército del general Oeppert se formará en escalones sobre ■ -- -Hfrlúrlnr nuestro limo, arzobispo de que enCharenton habían sido acomeno de Ancona , para que jpor este medio pueda concentrarse al prini tTdfé.4El'é&lt;íírri&gt; dos personas, ha puesto á disposición del prefecto de policía Las…</t>
  </si>
  <si>
    <t>OFICIAL, PARTE NO</t>
  </si>
  <si>
    <t>PARTE NO OFICIAL</t>
  </si>
  <si>
    <t>…ugusta familia. de 1832.s£allertcrot. . En e| mismo dia tuvo su última sesión el gobierno provisional, y después de haberse leído el manifiesto del Emperador por el príncipe lugar-teniente PARTE NO OFICIAL. general, « disolvió. Hoy debe instalarse y tener *su primera sesión el consejo de administración NOTÍCI AS EXT R A N GER AS. del'reinó. 1 TURQUIA. Las principales disposiciones del estatuto orgánico son en sustancia las si guientes : Belgrado 20 de Marta. »E…</t>
  </si>
  <si>
    <t>…egencia griega, Luis López Ballesteros. á saber: conde de Armansperg , consejero de Estado; doctor Maurer, conseje ro de Estado; general mayor Stcidech, conocido por Steideggcr; y caballero PARTE NO OFICIAL. Abel, e:i clase de adjunto, para suplir en c3so que alguno de los antecedentes se halle momentáneamente imposibilitado de desempeñar su encargo. (Jd.j NOTICIAS EXTRANGERAS. ZÉ1GICA. GKECIA. Bruselas 14 de Octubre. Xante l.° de Setiembre. El 16 del corriente…</t>
  </si>
  <si>
    <t>Ogózmsn, Inglés</t>
  </si>
  <si>
    <t>Inglés Ogózmsn</t>
  </si>
  <si>
    <t>…misma autoridad pública,. En la prdslma Ca medio de légltliM'représehtuote, compyreséan dentro del término de 30 dias ante el peta se dardo las contestaciones que bz habida con él cónsul Inglés Ogózmsn, que reAirIdo señor jues.y escribanía de Serpa ndet del Canto, á deducir el derecho que les ño' dejan dé ser también conducentes para ta ilustración de los eztraogeros en este Mista; apercibidos que de ao verificarlo las puará perjuicio. mis'mtr punto. SUPLEM…</t>
  </si>
  <si>
    <t>Oiáeta, Josef</t>
  </si>
  <si>
    <t>Josef Oiáeta</t>
  </si>
  <si>
    <t>…de su augusto Esposo, Segundo: Los Sres. P. Joaquín Marcoleta, P. Juan Campuzano, Pon según que se ha manifestado en su Real decreto de 7 del corriente, y en aten Francisco Avala, D. Josef Oiáeta, P. Rafael Córdoba, D. Francisco Men ción i que S. M. con maternal clemencia y compasión consuela las penalidadea diola y P. Joaquín Pastor*. de los reos que gimen en prisión, y c.ijuga las ligrimas de esta nación generoaa En equitación. Premio: Sr. P. Manuel…</t>
  </si>
  <si>
    <t>Oieaga, Agustín</t>
  </si>
  <si>
    <t>Agustín Oieaga</t>
  </si>
  <si>
    <t>…neo, D. Pedro Bercrul, Juan Gallinas, ios valencianos Madrid 24 de Octubre. del almacén del conde de Aranda, su encargado Cristóbal Mezquita, D. Agustín L*canda, D. Luis Bertrand, D. Agustín Oieaga, y Mr. Mervelllans, para que compa Se hallan vacantes lm, administraciones de Rentas estancadas de Eufió, en rezcan á ella; en Inteligencia que de no verificarlo lez parará perjuicio. EN XA IMPRENTA REAL</t>
  </si>
  <si>
    <t>OilofF</t>
  </si>
  <si>
    <t>…—^Escriben de Amsterdam con fecha del 10 de Marzo último los siguien Sir R Perl tomó por último la palabra para contestar al preopinante, r tes pormenores de la respuesta dada al conde OilofF. dijo. » Si no me rntiuCe le creyó entonces que ,Lr Francia no sacaría renta¡a al . -El Rey reconoce la soberanía de la Bélgica, y por' su 'soberano á Leo guna exclusiva dé la pbsésion de Argel, y se convino en que los arreglos defi poldo ,bajn la condición t…</t>
  </si>
  <si>
    <t>Olarte, Josef-Vicenté Díaz</t>
  </si>
  <si>
    <t>Josef-Vicenté Díaz Olarte</t>
  </si>
  <si>
    <t>…oba! González Trigueras: para la del Bonillo á D. Juan Perez Cebtian dpara después'de dar los vivas al Rey nuastro-Señor, que repitió coa el mayor : Ja de Cervéra del Rio Alháma á D. Josef-Vicenté Díaz Olarte: para lñ de tusiasmo, asi como los demás cuerpos, para que-'Solo hiciese una descaiga y Chictana á D. Ramón :lbarra: para la de Casas de Bes á D. Isidro Benito cargase á la bayoneta á los rebeldes luego que so **omandante recibiese orden Afluido:.para la de A…</t>
  </si>
  <si>
    <t>Oliver, Antonio del Hierro y</t>
  </si>
  <si>
    <t>Antonio del Hierro y Oliver</t>
  </si>
  <si>
    <t>…n ministeriales en el dia... que el B Rzt nuestro Señor, atendiendo á los servicios j mérito del difunto gobierno permanezca mudo durante esta cuestión.... que los ministros no ma D. Antonio del Hierro y Oliver, brigadier que fue de infantería, y goberna nifiesten ;jra lo que desean, sino que tía* lo exijan. (meiesHs.) Su altanería y dor de la piara de Cádiz, y á la gloriosa muerte .que sufrió cruelmente asesi su desden no tienen limita... Recordad el desden aristoc…</t>
  </si>
  <si>
    <t>Oneto, Bautista</t>
  </si>
  <si>
    <t>Bautista Oneto</t>
  </si>
  <si>
    <t>…qua 1824.. . ¡ , .1 fue de loa CarabancheIc}.=Privileg|^, y estatutoa de la ciudad de Tarazona, 1825.. ....-............... :946.948,442. en Aragon.=Id. de hidalguía á favor de ‘ D. Bautista Oneto, vecino del Puerto de Su. María, y natu(ald* GénovnJ=Priyilecio á favor de lo» hijas de mis.....,.... v!97ó.'94&amp;9i9. 1827. ...... ¡913.729,742. EJt D. Angel de Yoldi, y/de. Doña Juana de Benmaxji.~sld. de D. Julias Pé 1828............... 922^14/02. rez de Men…</t>
  </si>
  <si>
    <t>Onino, Florencio de</t>
  </si>
  <si>
    <t>Florencio de Onino</t>
  </si>
  <si>
    <t>…Perier no dejaría el ministerio. Pa« ell.°de Mayóse aperaban aquí 130 carabineros, para Jos cuales se PARTE NO OFICIAL.C‘&gt; teman ya preparados alojamientqc. ____ Será prolegado el conde Florencio de Onino, y comisario espacial de po NOTICIAS EXTRANGERAS. licía el marques Solan de Loreto. No faltan temores de que á su llegada los liberales bagan alguna demostraciones. tuíquia. Ayer mañana ancló en ate puerto la gabarra francesa la Caravana, carada de efectos mi…</t>
  </si>
  <si>
    <t>Oppizzoni</t>
  </si>
  <si>
    <t>…de edad. sin que nadie les hiciese resistenci*. El día 23 ¡sabia ofrecido el. cardenal A1- «En el arrabal de Southwark ha sido atacada una muger, y en la misma bani desde Forli al cardenal Oppizzoni, que i pesar de la resistencia hecha á casa sigue con la enfermedad un niño. las tropas pontificias, persistía S S. en sus benévolas disposiciones respecto á «En la fragata ¡a Augusta de Invernas, que hace 8 dias se halla en Lónlos habitantes de las legacione…</t>
  </si>
  <si>
    <t>Or-</t>
  </si>
  <si>
    <t>…mas lejós'de componerse "dé lo que se corte de Madrid: convengo en que pudo haber hecho mejor elección, ,y per lo .crée.géñeralmente, y la muíon semi-ojicial 6 semi-msteriosa del conde Or- mismo vacilé en admitir; mulo hice solo.por deseo de scr.útil á n\i patria. lofif ningún resultado ha producido hasta ahora; pues en el Haya no se le mi Escribí entonces á mis electores dándoles .gracias por síus bondades: (Mormullo ra como un diplomático., s…</t>
  </si>
  <si>
    <t>Or-, León de</t>
  </si>
  <si>
    <t>León de Or-</t>
  </si>
  <si>
    <t>…ten, á deducirle ante el reférlda Sr. gobernador interino y por la escribanía de Sanche*Escáriche; con apercibimiento ha teoido i bien conceder ad prestdente de la eaprásádq junts D. León de Or- que de no verlficarlo por ri O per apoderado, les parará perjuicio. maecbea, intendente dé la provincia!de Búrgoa y corrégidorde lamisma ciu- -rr—Por pro»Ideocla «leí Sr. Ptouagaalcalde.de Bell casa y corte, se ha sedalado el dad, la.cruz de comendador de lsa…</t>
  </si>
  <si>
    <t>OraAegUi, Joaquín de</t>
  </si>
  <si>
    <t>Joaquín de OraAegUi</t>
  </si>
  <si>
    <t>…bas en la parte ,c¡ta á los interesados en la herencia que ha quedado por fallecimiento del presbítero corroída. El ilustrado químico ha remediado estos inconvcnicntés. Examinando D. Joaquín de OraAegUi, para que en el término Improrogabie de 30 días acudan 4 deducir tu derecho ante dicho juzgado, pues de lo contrario les parará el perjniélú que haya lugar. (1) Mr. Lomet desaprueba el humo* y le tostltuye el carbón de ramage, que « mu bello, y se encuentra c…</t>
  </si>
  <si>
    <t>Ordcner</t>
  </si>
  <si>
    <t>…e pre doM abandonados por sus gefe*, siguen presentándole á los pugntrido*, y en so fue puesto qn libertad á las 1Ó hónaidé háberla perdidq, V lm hombres'de tregando las armas. El general Ordcner acaba de'rcgresar ! Angers i la cabe- ‘ tridos lo* pertldó* quisieron reparar el'ultraje., hecho al aufor íel Aúécájtr/fi. sa del baúl Ion de guardia nacioml que de 12 dias á esa parto ocupaba ! Saint El mismo ministro del interior Mr. ^yi w á ofrécer á']^thé…</t>
  </si>
  <si>
    <t>Ordener</t>
  </si>
  <si>
    <t>…eno que pisaban; perse Parece cierto que ayer tarde hubo una refriega entre Angry y Candé,'y guidos generalmente por las reliquias del ejército fiel, y por la nación armada que el general Ordener se halló en ella. El fuego duró cerca, de una hora: di en masa; fueron repelidos por todas partes, maltratados y obligados á desapare cen que lo* chouanes cuentan por aquella parte can 19 í 1900 hombres bien cer despavorido» con sus gefes, y í ir á mendigar a…</t>
  </si>
  <si>
    <t>Orey-en</t>
  </si>
  <si>
    <t>…segunda lectura del j&gt;i7i de reforma. El resultado pues de todo esto no vosotros ya no ganareis mas el pan, como en aquellos tiempos, cou el trabajo «s otro que cl-de abandonar el lord Orey-en este caso laa tres ó cuatro -dáude vuestras manos, jornaleros desgraciados, que sin saber adonde »e o» condu aulas tnas populares del till\ las que acordaban representantes á Westmimter; cía , empleasteis vuestros brazas.para derribar el trono ó aplaudisteis…</t>
  </si>
  <si>
    <t>Orfita</t>
  </si>
  <si>
    <t>…caba 4* prohibir el paso por la Baviera rmiana á de personas. (Id.) lodos los refugiados polaco*'que iban á Francia. (Cot.) . —Ayer y hoy ha presentado'la enfermedad que'padece el Sr. Orfita síntomas ------ En una carta de Ancona inserta en la (/aceta de Augsburgo se anuncia mas favorabla. Durmió .alguna cosa, tuvo menos agitación y menos abati que los francesa evacuaban la ciudad el 15 dé Agosto. (Id.) miento. Hoy tuvo una evacuación muy abundan…</t>
  </si>
  <si>
    <t>Orgia, Mateo Pedro</t>
  </si>
  <si>
    <t>Mateo Pedro Orgia</t>
  </si>
  <si>
    <t>…enos y ios vinos adulterados,-y pon dlttlaguir la amorte verdade dejándoles í todos una grata memoria de las bellas prendas y cualidades que le ra de la aparenta. Obra escrita por D. Mateo Pedro Orgia, médico de s. M. Cristia adornaron en vida como militar, como padre, esposo, y como un verdadero nísima, y miembro correspondiente del Instituto de Erasela. De esta obra hace los amigo de aquellos que todavía están llorando su pérdida. mayores elogios la soci…</t>
  </si>
  <si>
    <t>Orion</t>
  </si>
  <si>
    <t>…¿laya Mr. Labinsk.¡, á quién el conde Rmrzó^t Borgp "buenasJntenciones, pero olvidando nuestros 'yerdaileros.inuresmigenerales paha enviado desdé aquí, sin duda para dar priesa al conde Orion! «Será cíer- ralíza de continuo la marcha de) gobierno. (ínterrupciun. Muchas voces dios</t>
  </si>
  <si>
    <t>Orloff</t>
  </si>
  <si>
    <t>…nstancia promovida por el subteniente el bien estar general. (porretp. de Nurembergí) retirado con sueldo D. Joscf Salazar y Terreros, que V. E. dirigió i este mi .—El regreso del conde Orloff á esta capital, cuya misión al Haya ka ¡ido nisterio con fecha de 19 de Julio del año próximo pasado, en solicitud de que considerada por los periddieos de Petersburgo como pacífica, ha influido fa se amplíe para los de su clase la Real orden'de 30 de Junio d…</t>
  </si>
  <si>
    <t>OrlofF</t>
  </si>
  <si>
    <t>…alguna inquietud; y los noveleros han ha Haya 22 dt Fetrtro. llado con este motivo un medio de hacer creer que la causa de volverse atras S. M. ha Recibido hoy en su audiencia al conde OrlofF; pero hasta aho- estos barcos es otra que la da haber sufrido muchas averías. (M. de las C.) ra se ignora todavía aquí el principal objeto da su misión. Algunos dicen ... — Todavía no era bastante notorio que la expedición de Italia fuese idea ue S. E. ha tra…</t>
  </si>
  <si>
    <t>…s espacio de tiempo murieron el año pasado 111 personas. tpcaá mi familia suministrar un sotdado, tómese,,! cualquiera de mis hijos.” Ti.ni.mrw motivos paricroer que la salida del conde Orloff de la Haya _Adnr)¡r»do el comisario del alistamiento dijo í Semenoff: &gt;»;Te son, desobe • se ha retardado por algunos dias, y por lo mismo no es posible fijar la-época dientes acaso tus hijos , 6 tienen mala conducta!” &gt;&gt;Nó, respondió el aldeano; precisa de s…</t>
  </si>
  <si>
    <t>…uertes,.razones paré creer uue sir Clt, Bagot tiene ¿fc DtiéeiY: 4 Quiétrna pedido la muerte! (Iluido.) En fin : acabad de más.introduccion con el Rey de Hol«rida,¡y sobre toao el conde Orloff, que Igjijar. , ,, , . .. .. . Mr. Dorand. Ademas éste « un negocio que todavía' está cubierto con un ~ j.'‘Mr. d’Harcourt¿ Pot lo denyu durante túi residencia cn Esppña, no he vela,, que ■el. gabinete .mismo de) H-iva no levantado aun; y el Conde Orloff rept…</t>
  </si>
  <si>
    <t>…e un soldado de caballe capital, anuncian que se había señalado pera el lunes 26 de Marzo la salida ría es de 800 francos. El general Domarquv retira la proposición, y la Cáma del conde Orloff, pero no indicaban adónde iria este enviado. Unicamente se ra aprueba el capítulo, asi como el siguiente, por el cual se asignan y destinan sabia que se le esperaba 4 bordo del Surmam en la rada de Helvoetsluis, igno á gastos de enganche 4853 francos. rándose…</t>
  </si>
  <si>
    <t>…«Conforme á la orden del dia cepción del Rey Guillermo,sabe oficialmente una palabra sobre la misión del general Delort ha entrado en esta ciudad hoy mismo el regimiento 35.° del conde Orloff, el cual nada ha comunicado á la Conferencia ni á los gabi de linca con varios cañones y mecha encendida-, y toda la guarnición se halla netes extrangeros, de donde se deduce que su comisión solo es confidencial, y repartida en varios puntos y sobre las armas…</t>
  </si>
  <si>
    <t>…ipe de Lle Francia. ven. habla enviado uno de sus coches á la posada Clarendon, en donde está 3. a Estas personas y las demas con procedencia directa de esta parte de hospedado el conde Orloff para que le condujese á palacio. Este enviado, por Burdeos y Cette serán admitidas por ahora sin obstáculo, trayendo al efecto tanto tiempo esperado, tiene una fisonomía muy marcial; se halla en su mejor sus voietas desanidad de la autoridad local de su proce…</t>
  </si>
  <si>
    <t>…en la. enfermería ayer 3 de __No puede menos de chocar la conducta misteriosa que ha observado en Abril al medio dia; de modo que solo hubo un muerto entre los 13 enfer Lóndres el conde Orloff. La famosa nota que nuestros periódicos ministeriales mos. El resultado general es menos satisfactorio, pues de 24 casos ha habido han publicado, está casi desmentida. La visita que el conde hizo al duque de hasta esta hora 12 muertos. En el hospital de Gros-…</t>
  </si>
  <si>
    <t>…uce y cuya composición se hace asi: so ha probado igualmente que no nos habíamos engallado; porque la nota del Tómense 4 adarmes de resina de abeto; 2 ídem de ceta virgen j y 2 d» conde Orloff ha demostrado que semejante ratificación se conformaba muy bien aceite de oliva*. con las ideas del Emperador de Rusia. Es muy probable á la verdad, que la Mézcleme esto* ingredientes; háganse hervir, y despees de haberse enfria forma en que el Rey queria dar…</t>
  </si>
  <si>
    <t>…cada día se hace mas problemática, á una vida deshonrada por humilla ciones que continuamente se renuevan. El gobierno holandés ha sabido sin du Cantón 23 dr Diciembre. da por el conde Orloff en qué estado estaban las ratificaciones de la Rusia; y A las diez de la noche del 22 de Octubre último se levantó en Manila un de aqui esa gravedad que manifiesta hace algún tiempo, esa vigilancia, esas le yes que impone á nuestros empleados. Suspendemos de…</t>
  </si>
  <si>
    <t>…e debe dejar á Viena para visitar una parte.de sus Estad» de Italia. do pura crear Pares, ó que los Pares de la oposición se obliguen terminante ——El 9 de Mayo llegó á Hamburgo «1 conde Orloff, y en el misino dia mente á no oponerse á su Mil de reforma; mas S. S. no ha podido conseguir volvió á salir para Lubeck con el objeto de embarcarse allí para.Petersburgo. ninguna de las dos pretensiones. Entre tanto el duque de Richmond ha sabido — — Escribe…</t>
  </si>
  <si>
    <t>…onsejero privado conde Matuscewich; y esta nes de su adhesión. El sheriff de la Meca, que también se ha declarado én; fa misma orden con insignias de diamantes al ayudante general conde Orloff. vor de Mahemet-Alí , debe de llegar uno de estos dias á Alejandría, y el ___K1 cuerpo de nobles del gobierno de Moscow, movido del mas profun pueblo cree que este gefe,'como revestido de la calidad de príncipe espiritual , do agradecimiento por los nuevos de…</t>
  </si>
  <si>
    <t>OrlofFestaba</t>
  </si>
  <si>
    <t>…hombreprtf- Trieste Z de Marta. dente, sabio, astuto y aristócrata en sumo grado. Hace ttempo qua m el Tirol se hacen preparativoa para recibir un. gran También se asegura que el conde OrlofFestaba trabajando mas sobre él . númeroule tropea que: deben «fe.vcnir «le Gallitzia, Bohemia y Momia. Se empréstito de que está encargado contratar t que en el arreglo de'los asuntos han renovado los rumores de guerra con motivo del. desembarco délos france belga-h…</t>
  </si>
  <si>
    <t>Orloflfso</t>
  </si>
  <si>
    <t>…parló las instrucciones que tenían los barón» de Wessenbergy Bulowno arquitecto mayor ó por quien corresponda. . ■ . Jes conferían poder alguno arbitraria.-.Se ha asegurado que el conde Orloflfso* licitaba la pequeña tregua, aunque no fuese sino de un dia, en atención á qué .' (i). En la Gaceta préalma se publicaran estas medidas que hoy no hay tiempo dé imprimir ^piuatémuMatt-M darán las demal adoptadas d qu»r*.adoptan. - ■1 esperaba dé tomómento i o…</t>
  </si>
  <si>
    <t>OrloflT</t>
  </si>
  <si>
    <t>…ue al dar vista i Lisboa hará una señal convenida, y el Haya 8 de Marta. gobierno enviará lanchas para recibir las municiones. Nuestros fondos han subido y todavía subirán mas. El conde OrloflT despa cáuasa ns tos lo.xs---- Señan del 13 for la noche. chó el ó al correo ruso que llegó de Petersburgo el 4 por la noche, y ha to mado el camino de Rotterdam, por lo cual se cree que se dirigirá á Lóndres. Leída el acta del anterior, y'habiéndose tratado d…</t>
  </si>
  <si>
    <t>Orloft’en</t>
  </si>
  <si>
    <t>…o, ba traído á esta ca Habíamos concebido esperanzas de que la Conferencia consentiría á ruegos del pital un emplasto, el cual dice haberse probado ser un preservativo del cólera, conde Orloft’en aceptar esta ratificación condicional del tratado; mas el suce y cuya composición se hace asi: so ha probado igualmente que no nos habíamos engallado; porque la nota del Tómense 4 adarmes de resina de abeto; 2 ídem de ceta virgen j y 2 d» conde Orloff ha demo…</t>
  </si>
  <si>
    <t>OrloíF</t>
  </si>
  <si>
    <t>…mordiera concluirse este tratado, se tuviera por nula su ratificación. Sin embargo bo, los colonos de aquel país usan para preservarse de esta enfermedad un em lo cierto es que el conde OrloíF ha querido esperar la suerte de las proposicio plasto de pez extendido sobre un baldes del tamaño de una copa de sombre nes hechas á la Conferencia por nuestro Rey; y aun debe esperarse que las ro. Publicamos esta noticia tal como es sin pretender ofrecer a l…</t>
  </si>
  <si>
    <t>Ornano</t>
  </si>
  <si>
    <t>…al; barón Neigre, teniente general ¡ conde Christian de Nicoción ; y por último , ante* de disolverse la asamblea se abrió una suscripción, colai, «-embajador de Francia en Viena; conde Ornano, teniente general; y solo entre 24 da los concurrentes á ella reunieron la suma de 1100 libra* conde Freissac, ex-diputado; conde de Rayncval, embajador en Madrid; conde esterlinas. de Reinhard, «-embajador; conde Roederer, ex-diputado de la asamblea nascu. c…</t>
  </si>
  <si>
    <t>Orte, Casimiro Gómez</t>
  </si>
  <si>
    <t>Casimiro Gómez Orte</t>
  </si>
  <si>
    <t>…a Contl: dada á luz con el prólogo, resu nos seguía manteniéndose á barlovento fuera del alcance de nuestra artil'.cria, men de la vida del poeta y algunas observaciones porcl Dr. D. Casimiro Gómez Orte hasta que á la una y media de la nocht del dia 11 comenzaron á arribar so ga : un tomo en 4.° Se bailará á 5 rs. en rústica en la librería de Hurtado. bre nosotros, disparándonos cohetes incendiarios, siendo los primeros para -" -Nuavo tratado de reducción de…</t>
  </si>
  <si>
    <t>Ortega, Joaquín Rodríguez</t>
  </si>
  <si>
    <t>Joaquín Rodríguez Ortega</t>
  </si>
  <si>
    <t>…en,182/ relativo •D.'JoséfCirriHo Cersxnt, D. Salvador Jurado y Rus, D. Rafael Aguí lar y al sonido producido al leducine á sólido el fósfqrocuandqse halla debajo de Fernandez, y D. Joaquín Rodríguez Ortega. "una' cohtmrude agua^Despuá. de éarias experiencia se ha convencido «te sa bio de 'que ‘dicta sonido» aóálogo ál producido por el frotamiento causado A cdtíüilta del Consejo de 1» Orden» se ha dignado el Rxx nuestro Sepor un pallo húmedo en el tubo que conte…</t>
  </si>
  <si>
    <t>Ortiz, Demetrio</t>
  </si>
  <si>
    <t>Demetrio Ortiz</t>
  </si>
  <si>
    <t>…rónimo Manuel Caballero, alcalde de corte del consejo de Navarra, y para tac sescrfpteres al Meetaaarta acetrina nlwml pasarán i la llbrerta da Rá arta plaza que'musita vacante i D. Demetrio Ortiz, oidor cesante «fe Extre sela * recager «1 cuaderaa a.° X, too» 6.“ y adelantar el importa del siguiaotas marían; y pan la fiscalía del crimen «fe la Real audiencia de Catalufia 4 Don ComloAa la suscripcloa. Gaspar Ondovilfe, abogado «fel Ilustre colegio de M…</t>
  </si>
  <si>
    <t>Ortiz, Vicente Bausa y</t>
  </si>
  <si>
    <t>Vicente Bausa y Ortiz</t>
  </si>
  <si>
    <t>…rbitrios de la carne. Se Madrid 13 de Agosto. admiten memoriales, que se dirigirán al secretario de su ayuntamieuto en el térmitoo de 20 dias. El dia 30 de Julio próximo pasado el coronel D. Vicente Bausa y Ortiz — Por el tribunal de comercio de esta plaza de Madrid se cita á D. Josef Galle tuvo la honra de presentar al Rey nuestro Señor en nombre del ayuntamien Mallor, del comercio de esta cor*c, ausente, paía que en el término de 9 dias com to de la villa de S. Juan…</t>
  </si>
  <si>
    <t>Ortlz, Esteban</t>
  </si>
  <si>
    <t>Esteban Ortlz</t>
  </si>
  <si>
    <t>…Echeverría; D. Valentín de Foronda; O. Ricardo Saenc tada de la consumada perfección hasta ahora Inédito. Uu tomo en 4.-% adornado con 4e#urua*a ; D. iUigenlo Martines del Burgo; D. Esteban Ortlz de zarate; D. Pru- nna hermosa lámina grabada por Ametller , y viúetas: &gt;* hallará en la librería de {feaóeMailadeVeristcguj, y o. «Valdu «corneta. ................. Nana, * *4 rs. to palta. EN LA IMPRENTA K2AI» ‘</t>
  </si>
  <si>
    <t>Os</t>
  </si>
  <si>
    <t>…r salió el resto del regimiento 11.a de cazadores para coadyuvar i las Tal es mi voluntad positiva. operaciones contra los chouancs..Se asegura que é petición de sus compañero* P. D. Os ruego que cuanto antes os sea posible manifestéis esta mi carta á y de lo* sargentos, cabo* y soldados de dicho cuerpo, han quedado arrestados los que han firmado la que me habéis remitido. Cuento con vuestra adhesión y dos oficiales. vuestros sacrificios, qu…</t>
  </si>
  <si>
    <t>Osorió, Fnncisco.de Paula</t>
  </si>
  <si>
    <t>Fnncisco.de Paula Osorió</t>
  </si>
  <si>
    <t>…tro, y pasa por entte ios la alcaldía mayor del Carpió á D. Mariano' Vergara: para la de Hornos á pinares al frente de la posición; y la restante: artillería de á 6 y de á i en el D. Fnncisco.de Paula Osorió: para la de Berlangá á D. Santiago de los Ríos camino que corta la posteioó dispuesta á marchar y colocarse adonde convi Muñoz:para ja de Berlinga ! en Extremadura, á D. 'Andrés Mateo Moreno: niese. r parada de Baños de Jaén á'D,. Esteban Pedrero .-'para la d…</t>
  </si>
  <si>
    <t>Osorio, Gonzalo</t>
  </si>
  <si>
    <t>Gonzalo Osorio</t>
  </si>
  <si>
    <t>…ración de aquellos na Do ¡cita á D. D. Juan Regó, López Manuel López D. Manuel Goozalez Ledo, Somoza, turales á nuestros amados Soberanos, manifestó) lo sensible que había sido al D. Gonzalo Osorio, D. Ramón Regueiro, Pedro Fernandez, D. Gabriel Perez, D An ayuntamiento no haber podido desempeñar antes este grato deber de su sumi gel García Fernandez, Elias y D. Gregorio López, D. Antonio González, Juan sión y respeto. El Rey nuestro Señor recibió esta…</t>
  </si>
  <si>
    <t>Otero, María Teresa</t>
  </si>
  <si>
    <t>María Teresa Otero</t>
  </si>
  <si>
    <t>…ue el público las reco de 1808 en Madrid; ha cabido en suerte coa el primer extracto de la de este nocía como si realmente fuesen nombrada». Estas dos épocas, ó por mejor de dia i Doña María Teresa Otero, hija de D. Nicolás, capitán de fragata de la cir estas dos diferentes modificaciones, se conocen con los nombres de come Real Armada, muerto en el campo del honor. dia antigua y media, en las cuales se distinguió el célebre Aristófanes, quien tuvo la avilant…</t>
  </si>
  <si>
    <t>Othofl</t>
  </si>
  <si>
    <t>…gura que el comandante Tzavellas enarbotó el dia 1.a de Mayo en la cin estos últimos sin miedo de los ihglcscs, que no podían soportar largo tiempo dadela de Patrás la bandera del príncipe Othofl con esta inscripción: Othon r, la temperatura ardiente de aquel clima. Sin embargo , por ser dichas montañas Príncipe Soberano Je Grecia. Parece que eti el continente griego y en el Pe- tan áridas, y tener necesidad los esclavos di bajar al llano por fas noch…</t>
  </si>
  <si>
    <t>Othon</t>
  </si>
  <si>
    <t>…e desechase sin discutirlo. Pero no supone por esto que toda reforma , sea la que fuese, haya de ofrecer riesgo. (Courier.) _____Se asegun que el Rey de Baviera ha aceptado pan el príncipe Othon, su los beneficios de este establecimiento; y aun cuando por un efecto de mi Real hijo segundo, la corona de Grecia, que se le ha ofrecido en nombre de las piedad, ó por alcanzarle las gracias de algún indulto, tenga Yo á bien pardo-' cortes de Francia, Ingla…</t>
  </si>
  <si>
    <t>…cuestión griega se acercan su término, porque et Rey de llovie germanice y á los de Italia. Aquellos nos han pedido auxilio, y se lo hemos ra ha aceptado en nombre de su hijo, el príncipe Othon, la sobcranía-que le negado: estos se han sublevado; y á la primera revolución de Bolonia.nosmos han ofrecido los plenipotenciarios de las tres Potencias, y por ia negociación tramos indiferentes. Nuestra primera intervención es la de Ancona; pero el entablad…</t>
  </si>
  <si>
    <t>…u franqueas y su invariable amor 5 la. procedentes.’.’ (Id.) , . - ' ' ' verdad, tendrá, i bien acoger loa hechos que seAalo.cn mi carta en contestación Parece que la elección «kl príncipe Othon para Rey de Grecia encuentra á.un artículo sumamente adulador que se ha insertado en cierto periódico da la bástanla dificultada en lo que .corresponde í is reunión «le fondos necesarios capital, que en otro tiempo gozébe da bastante crédito entra nantros bue…</t>
  </si>
  <si>
    <t>Óthon</t>
  </si>
  <si>
    <t>…quí, sin que nadie lo esperase, la fausta noticia de haber ha servido S; M. resolver que se observen las medidas contenidas en loe artí te ya elegido para Soberano de la Grecia al príncipe Óthon. de -Baviera. Esta culos siguientes: Artículo 1.a El oro y plata en pasta, polvos, lejos, barras,y noticia ira causado mas júbilo quela victoria de Navarino ó el. protocolo ate 6. en alhajas despedazadas procedentes de cualquiera de los dominios de S.M. de de…</t>
  </si>
  <si>
    <t>…” - ' ' que han firmado, él protocolo salen fiadoras y responden del empréstito. 1 de 20 - —1 .i El Tiempo dice lo &lt;^ue á continuación copiamos: njíilónesdc francos: 3AQ.U* si.el príncipe Othon, Rey de Grec¡a,Ijegare. «Mientras qué algunos snponüm que la'duquesa de Berry paseaba las calles á.nvprtrsiíi sucesión , la corona no pisara á la familia reinante en Bavicra, „ de París, ya en carretela, ya en tiburjí, parece que esta Señora no habia’sasipo á…</t>
  </si>
  <si>
    <t>…s al Rey' contra los últimos proto , La regencia que ha de gobernar en Grecia durante la menor edad del colos; pero S. M. recibe con mucha indilercncia Í3S diputaciones que Tienen príncipe Othon se compondrá del conde de Armensperg, del cónsul Maurer á presentárselas, contestando con circunloquios que hacen imposible compren y del coronel Heidegger , que será nombrado general dentro de poco. Parece der lo que piensa. Sin embargo ya es tiempo de que s…</t>
  </si>
  <si>
    <t>…n desgraciados, se escudan cobardemente, dicien vara. do: Bien ot It kabia yo dkho. No; nada he negado en cuanto á lo adverso de S. M. bávara por su parte, en calidad de tutor del príncipe Othon duran su empresa 1 mas no puedo menos de admirar el valor, ha duquesa de Berry te su menor edad , conforme con las miras que se han propuesto las tres cortes, ha sido mal, muy mal aconsejada ‘ desde Massa vería la ida de. ¿Iba; y la ten— dando el valor que se…</t>
  </si>
  <si>
    <t>…', .no muy mi&gt;mo tiempo el territorio griego. _ _ " '• VS !T.'; / cottkkbéttel d», penó* tcuyd ¡estilo y fonó lKncn ciertr oeigntaljdad caractji S. M. bávara auxiliará asimismo al príncipe Othon contribuyenos a tciLika; á saber: lae óa tat d'-’un euititaJtr amerUanuí- Sea -quien-quiera el que cierto rimero de oficiales bávaros entren á tu servicio para organizar/ en¡ aNDr-'dif'ésia obra publicada bajo ¡el nontbre supuesto• &lt;k Hacaor fiaini-ájcan, Gre…</t>
  </si>
  <si>
    <t>…ú con pliegos para el gobierno del Despachó Universal. provisional de la Grecia, y para los residentes de las Potencias en Nápoli de Romanía y en Argos. Por él se ha sabido que el príncipe Othon había acep Exento. Sr.: El Rey nuestro Señor ha tenido la noche tranquila, ha es tado el trono de la Grecia con la extensión * las fronteras del nuevo Estada, tado levantado desde el media día hasta las ocho, sin que haya experimentado y que todas las dificul…</t>
  </si>
  <si>
    <t>481</t>
  </si>
  <si>
    <t>…....... 300,00o che todos estaban recogidos en sus aposentos. (Correo de Europa.) Hombres sin opinión conocida ó fija , especie de humanidad ____ Se asegura que no irá á Grecia el príncipe Othon, sino después de haber ambulante de uno á otro partido, siempre dispuesta á ponerse del llegado á su mayoría, es decir, por el otoño del afio próximo; pero la regencia lado y del dictamen del mas fuerte, aun ton opiniones diferente*. 1.200,000 se dispone á lo…</t>
  </si>
  <si>
    <t>…si como lo son dichos metales en pasta, y como lo era el oro nacional trabajado en toda clase de alhajas en virtud de Real orden de 30 de mandando que desde aquella fecha se dé al príncipe Othon , Rey de Grecia, el tratamiento de Magestad, y se le hagan los honores debidos á la dignidad Eneré de 1829- De orden de S. M. &amp;c. Madrid 14 de Setiembre de 1832= Real: 3.°Nombramiento de los individuos que componen la regencia griega, Luis López Ballesteros.…</t>
  </si>
  <si>
    <t>…endo manifestado á la Confederación germánica laa cor ha sido la menor complacencia para todos nosotros la elección dignísippay-he--' tes de Francia, Gran Bretafia y Rusia, que el príncipe Othon, hijo segundo cha por nuestro Soberano en su augusta Esposa y amada Reina nuestra,-á de S. M,-bávara, ha sido llamado al gobierno del nuevo reino cristiano fun efecto de que lleve las riendas del gobierno con el lino y acierto que lo está dado en Oriente, y q…</t>
  </si>
  <si>
    <t>…entregado este espitan aseguran que continuaba Entre todos los pueblos de la monarquía que á porfia se han apresurado á Ja’ tranquilidad en la Grecia, esperando i la regencia ó al príncipe Othon; pero implorar del Todopoderoso el restablecimiento de la importantísima salud del que la piratería seguía infestando aquellos mares , sin embargo de haber caído Rey nuestro Señor se han distinguido particularmente las ciudades de Málaga, muchos de los pirata…</t>
  </si>
  <si>
    <t>Otón</t>
  </si>
  <si>
    <t>…ear por todos los medios posibles cuerpo#. {Id.) la ciudad de París, y precaver de ate' modo las desgracia que se temen. El ____ Algunos periódicos de la mañana del 16 designan al príncipe Otón de ayuntamiento y los alcaldes de los cuarteles se ban prestado de muy bue Baviera como candidato para el trono de Grecia como una nueva pretensión na voluntad á cuanto se la ha dicho j sacrificando el ayuntamiento al mismo del Emperador Nicolás, el cual quer…</t>
  </si>
  <si>
    <t>Oubril, Pedro</t>
  </si>
  <si>
    <t>Pedro Oubril</t>
  </si>
  <si>
    <t>…ión Madrid 18 de Junto. en la guerra de la independencia, inclusas las de los víctimas del 2 de Mayo de 18u8 en Madrid, ha cabido en suerte con el primer extracto de la de este El Sr. D. Pedro Oubril, enviado extraordinario y ministro plenipotencia dia á Mariana Valls, hija de Diego, sargento segundo del segundo batallón rio de S. M. el Emperador de Rusia, tuvo el honor de poner en las augustas infantería ligera de Cataluña, muerto en acción de guerra. ma…</t>
  </si>
  <si>
    <t>Ouco, Luis Tris</t>
  </si>
  <si>
    <t>Luis Tris Ouco</t>
  </si>
  <si>
    <t>…e lee Stli- tifie modemie acertó de le frttenAUe Melereieie de te tente Ifltsie remaní, escrita unen son bastante poderosa 7 demasiado fuertes para salvar la sociedad 7 sal por el doctor D. Luis Tris Ouco*. Se vende en Madrid H lis librerías dé Rodríguez 7 varse á sí misma. Los pueblos no perecen sino por su necedad. Póngase i un de Cuesta, en las misma* eo donde ** hallan las demás obras del autor. • lado los que' tienen un mismo intera en que baya «arden 7 e…</t>
  </si>
  <si>
    <t>OuschakofT</t>
  </si>
  <si>
    <t>…el duque Miguel, comandante general del cuerpo de la guardia: la atacados entre Gaubretiere y Verrie por SüO á 600 chouanes; y habiéndose infantería de esta la mandaba el ayudante general OuschakofT: la caballería por trabado el combate con mucho vigor, perdieron 40 hombres, y los bomberos el general Deprizadowitch: toda la artillería por el mayor general Waxmuth; uno, y ademas tuvieron 2 heridos; también perecieron 2 soldados, y fueron y las escuelas mi…</t>
  </si>
  <si>
    <t>Oviedo, Rodrigo de</t>
  </si>
  <si>
    <t>Rodrigo de Oviedo</t>
  </si>
  <si>
    <t>…brerías de las provincias. connivencia de-V. con el ministerio, me dejara sorprender de las supercherías ■......Oraciones escogidas de M, T. Cicero a. Teato latino y traducción de D. Rodrigo de Oviedo, catedritlco que fue de buena-version y propiedad latina de I03 Reales estu sobre las que el de Relaciones ha fórjado ésta intriguilla diplomática? El de dios de Madrid: dos tomos en 8.° Se vende en la librería de Viana * 14 rs. en per recho común, el de gent…</t>
  </si>
  <si>
    <t>…o en is9 menor á 8 rs. eo pasta.—-Oracioner eseogldae de /t. T. Cicerón, testo Entre las revoluciones físicas que se manifiestan en la superficie del globo, latino y traducción de D. Rodrigo de Oviedo, catedrático que fue de buena versión j cuyo* agentes mas activos son los volcanes, no hay ningunas mas dignas de y propiedad latina de los Reales estudios de Madrid: ( tomos en 8.a á tú rs. en pasta. Se bailan en la libreril de Viana. atención y menos observ…</t>
  </si>
  <si>
    <t>O’Hcrty, Cárlos</t>
  </si>
  <si>
    <t>Cárlos O’Hcrty</t>
  </si>
  <si>
    <t>…on en cuatro coches, y luego que pasaron de la torre te embarcaron dan á lo mas 5 millones de hombres que constituyen lo que se llama la parte en el barco de vapor de Hamburgo. El conde Cárlos O’Hcrty las acompaña inteligente y activa de la población, y que influyen mas ó menos directamen •n su tránsito por el continente. La comitiva de SS. AA. se compone ademas te en la suerte de) país, por sus opiniones y por la dirección que dan ó reci de la duquesa de…</t>
  </si>
  <si>
    <t>O’Hegérty</t>
  </si>
  <si>
    <t>…otny. .deEn Mame,compañíay dela '' NOTICIAS EXTRANGER AS. SS. AA. RR. se hallan la vizcondesa de Agoult, la condesa de Gontaut, la baronesa de Vachou, ci marques de CopRans, 'y el conde O’Hegérty. .'i,, .Kirro. ¡Por decreto expedido en- AschafFcmbúrgo á 11 del corriente se h* servido . Alejandría 22 de Agotto. .. .. . ■ mandar S. M. bávara que MM. Federico Schulcr, y Saboya de Dos PéenExtracta Je ¡ot partee tf.°, 7?y 8.° del ejército egipcia. El jia 9…</t>
  </si>
  <si>
    <t>O’Shsngnessy</t>
  </si>
  <si>
    <t>…érientias -para -descubrir si la sangre de los cobrado lote preciosos camafeos que estaban encerrados-en nina, «aja de hierro; '-Coléricos'está alterada, y el resultado-de las-del doctor O’Shsngnessy son estos: sieodo por tanto de esperar i que la Princesa recobre una gran parte de sus al 1.s No se observaba alteración alguna en su estructura anatómica ó glo hajase- - --- ‘ bulosa. ____ Uno de nuestras periódicos asegura que en las islas de Jsneyy de Guer…</t>
  </si>
  <si>
    <t>Pa</t>
  </si>
  <si>
    <t>…o hiciere, le parará perjuicio. Mr. Colomés se opone á la aprobación del proyecto, y pide se suspenda la —Por providencia del Sr. Colindo, alcalde fie Real Casa y Corte, se cita á D. Pa discusión ínterin se toman ma* informa que ilustren el expediente. blo Pebrer, cuyo parafiero se Ignora, para que en el término de 30 días-comparezca .El ministro de Comercio rapoftde qU* se han toma«k&gt; los informa con venientes, y que no hay motivo para «lil…</t>
  </si>
  <si>
    <t>Paakewitz</t>
  </si>
  <si>
    <t>…entena regu Se ha publicado por disposición del ayuntamiento de esta capital que el lar los peregrinos que. afluyen aquí de todas partes á la entrada del invierno,./ feld-mariscal príncipe Paakewitz, deseando socorrer á todos los habitante* se esparcen, por la isla antes de continuar su yiage á Palestina; ¡Dios quiera te pobres, ha dado orden para que se establezca una sepa económica, y ae dis ner compasión de nosotros! tribuyan todos los días 1500 porci…</t>
  </si>
  <si>
    <t>Pablo</t>
  </si>
  <si>
    <t>…o decreto de ó.dcl corriente mes,.he venido de Arif-Bey, el ejército turco contaba en las inmediaciones de lionas 369 e&lt;x nombrar,par» I» capitanía: general de Galicia,al teniente general D. Pablo hombres de tropa disciplinada, y en el día apenas tendrá Hussein uno* 59. Morjire^apnoe ;dei Cartagena; en .relevó del de la misma clase .D. -Narafio Éguta^.^quies en consideración i sus méritos y servicios le concedo merced ................ ' ALEMANIA* de. U…</t>
  </si>
  <si>
    <t>Pablos, Lucas</t>
  </si>
  <si>
    <t>Lucas Pablos</t>
  </si>
  <si>
    <t>0 Pablo Alamor*; pira «I de Cuenca í D. Pablo Blanco Caballero? par» ta en tl momento de praienttm. Pera «—té qtitzt qes sea .41 dtbe guardar el de Lerma á D. Lucas Pablos; para el de Madrigal i 0. Diego Vázquez su fe, y cumplirá una religación un sagiadh." ' Valcirce!; f&gt;3T3 el de Rota y Chipión* á D. Ignacio Bernardo Riverp; para : Ciertamente Nala va á repetir á Daiamanta las palabras de las (fiases: ella la alcaldía mayor d…</t>
  </si>
  <si>
    <t>Pacca</t>
  </si>
  <si>
    <t>…itando ésten convencidas de qué sean útrlesy convenientes á tos pueblos.” (Extracto de la G. de oficio de Afilan} NOTICIAS EXTR ANGERAS. ! ■ - ' Fl-Oíi ID dél'corriente publicó el cardenal Pacca, decano del sacro co legio, y obispo y legado déla nueva legación de Velletri, una proclama de qut AIEXANIA. cOpiamOs'el párrafo siguiente: »Lá ciudad de Velletri es capital de provincia, Orillai dtl Rkin 6 Je Marta. V S. S.‘quiere qué .participe de tos benef…</t>
  </si>
  <si>
    <t>…itivamente esta penosa negociación, Bolonia 8 Je Abril. lo menos por lo respectiva á las dos Potencias de que antes hemos hecho Las últimas noticias de Roma anuncian la muerte del cardenal Pacca, una mención. De un dia ¿ otro se aguarda un correo ruso, que será portador de de los individuos mas distinguido* del sacro colegio, y del pequeño número iguales poderes. El único recurso que queda al Rey de Holanda es acceder con de cardenales que votaron en…</t>
  </si>
  <si>
    <t>…el' sefior arzobispo de lla Capital, adonde ha ido para asistir í las funciones de Pascua. Paris me ha dispensado pruebas evidentes del interes que por mí tomata, y por ------ Ei cardenal Pacca, cuya muerte han anunciado los periódicos alemanes, las que nunca podré manifestarle suficientemente mi reconocimiento; de esta se hallaba hace dias bueno y sano en Roma. En la actualidad reside en Ostia. enfermedad en que me he visto á lar. puertas de la. mu…</t>
  </si>
  <si>
    <t>…e *1 de lá iglesia, en donde le aguardaban el cabildo y el clero de ella; allí se apeó Rey «le los Países-Bajo» se niega á adherir i tas proposiciones que le han hedel coche, y el cardenal Pacca, decano del sacro colegio y archipreste de San ’elio las cinco Potencias, y que dentro de poco va á experimentar la sinceri Juan de letran le dió á besar el crucifijo, ínterin el coro cantaba el versícu dad de sus prometas ó de sus amenazas. (Standard.) lo :…</t>
  </si>
  <si>
    <t>Packenham</t>
  </si>
  <si>
    <t>…gregaba que habian conseguido igualmente sorpren mayor general 'dé las tropas acantonadas en su inmediación, en donde perma der al digno representante del gobierno de S. M. i&gt;- el Sr. Packenham,'ha neció hasta hecha la paz. ciéndole creer las mayores injurias contra el Sr. vicecónsul en este puerto, y Af estallar la guerra de la independencia en 1808, marchando D. Mi logrando que de acuerdo con aquel saliese V. so pretexto de venir i proteger guel d…</t>
  </si>
  <si>
    <t>Paez</t>
  </si>
  <si>
    <t>…ar el precio de lo suscripción , acaban do hacer uso de él coa la moderación siguiente: los que se suscriban hasta el dia 30 de este mea de existe una conspiración para separar al general Paez de la presidencia: que el setiembre pagarán como hasta el dia: ea decir, y rs. por cada tomo y g por cada en capitán Blanca con 20 hombres de su confianza fue encargado de la ejecución; trega de ISmicas; pero loa que se suscriban pasado dicho dia sufrirla el…</t>
  </si>
  <si>
    <t>Pafmcrston</t>
  </si>
  <si>
    <t>…su consecuencia se termine este negocio centro de muy pocos días. bra. Mil ejemplar» cuatan 260 libra, pagan 54, y solo dejan de beneficio Sir Robe! Adair balido encargado por el lord Pafmcrston de conven al librero 150. . . ' &gt; cer á Leopoldo «fe lo indispensable que es el dar su adbcrian.á eíjeúltimo pro Los gastos de impresión de 500 ejemplar» cuestan 40 libra: la de 750, tocolo, en él .cual el tratado holanda está reconocido., y adoptado por Ja C…</t>
  </si>
  <si>
    <t>Pagct</t>
  </si>
  <si>
    <t>…ey);.el marques deTavistock, hijo mayor del du goo9 fusiles se hallan ya en el almacén para distribuirse. Por lo demás, to que de Bédford, y lord Uxbfidgc., este bajo el título de lord Pagct, y Tavisdo presenta aqui un aspecto como si estuviésemos en el estado mas perfecto tock, bajo el de lord Howland. (Cu/.) ■ &gt; de paz. Eetodo de los enfermos ¿lel cdlera que kan filtrado en lo/ hospitales y otro&lt; Sigue reinando la calma mas perfecta en toda la…</t>
  </si>
  <si>
    <t>Pajol</t>
  </si>
  <si>
    <t>…la condesa de Pajol, hija del mariscal de Fecha del fallecimiento. Muertos ea Idem en los Id. eo los es Totales. casas hospitales se minu ci tablecí Francia Oudinol, y esposa del general Pajol; Mr. Perrin, individuo de la las viles y casas partes de gún tos milloCámara de los Diputados; la viuda de Mr. Urguet de Saint-Oucn, antiguo los cuarteles. de bendi res. magistrado muerto anteriormente de la misma enfermedad; Mr. Bcrthoi», di ce ocla. putado;…</t>
  </si>
  <si>
    <t>….benigno y temporal, se agrava y dilata, sin que nada manifieste cuándo con que según dicen daba SO francos de enganche y el gasto del viage hasta el cluirá. La orden dada por el general Pajol .para desarmar la población de París punto adonde se hallan las partidas. se ejecuta Con rigor; y aunque en ella solo se trata de armas de guerra, los «Loa carlistas de esta ciudad lejos de desmayar con el mal éxito que han comisionados del gobierno en las pe…</t>
  </si>
  <si>
    <t>Pal</t>
  </si>
  <si>
    <t>552 ____ Sir Stratflford-Caning ha sido nombrado embajador en San Fetersburgo. .-'fM carta autógrafa del lord Pal mentón, en la qnc se la previene obre de «te (Ghte.) . * 'Apodo. (.Id.) ____ La ratificación del tratado entre la Gran Bretaña y la Francia relativo 4. [ "-Id*- Finesse, correo de gabinete británico, ba pasado por Bruselas, pro las medidas de coerción contra…</t>
  </si>
  <si>
    <t>Pal-</t>
  </si>
  <si>
    <t>…y el barón Stockman, ami— ' - cante á hacienda! En cualquier, punto-del -mundo-cn-que-se lije Ja- atención se gos confidenciales de Leopoldo,-no cesarán en sus entrevistas con el lord Pal- verán señales ciaras de-que son-tales las,circunstancias políticas,qushsy la1 merston de presentar argumentos en apoyo de -Jas -modificaciones -reclama mayor probabilidad de que el., gobierno 'de' $. M. se vea'de rrpente bbitgido á das. (JW.) Jucer los mayorc…</t>
  </si>
  <si>
    <t>Pal-dia</t>
  </si>
  <si>
    <t>…o cumpliendo cLmaka ek roe cotatrnse. ’ fielmente los deberes de Soberano: se ha acordado ademas organizar una guar DcspuM de tratar de algunos asuntos de ínteres, local, presenta lord Pal-dia de seguridad para evitar se repitan hechos prohibidos y que puedan alterar merston el tratado relativo i la sohoranía de Grteia. La'Cámara lo manda im la tranquilidad pública, armando dicha guardia del modo conveniente. Hecho primir. ” este acuerdo se retirar…</t>
  </si>
  <si>
    <t>Palacio, Diego</t>
  </si>
  <si>
    <t>Diego Palacio</t>
  </si>
  <si>
    <t>…rco. por la eteribania de Fernandez del Canto, se cita por término de 30 días * Dolía Ca En éí alio de 1779 pasó al bloqueo y sitio de la plaza de Gibraltar, en el simira Esteban, D. Diego Palacio, D. Manuel Martínez, D. Ramón de Llano, D. Die go de Parada, D. Manuel Fernandez Caballero, vecino que fue en ili] de la villa de que permaneció hasta la paz de 1783; y destinado en el de 1791 con su bata Almagro, d quienes en su acción y derecho hayan sucedi…</t>
  </si>
  <si>
    <t>Palacio, Juan</t>
  </si>
  <si>
    <t>Juan Palacio</t>
  </si>
  <si>
    <t>…á evacuar cierta declaración y reconocía!lento 4* cartas presentadasbre* mismas que lo* modernos brasileños. Si alguna vez ha sido semejante cir- en los antas que te siguen catre D. Juan Palacio* y las heredera fie D. Cándido Uocumtaacia ocasión de gran descontento y sediciones, fue siempre cuando por haber comunión ó dependencia de gobierno entre dos peises, ha podido creerse , que el empleado favorecería á aquel en que había nacido, en daño del otr…</t>
  </si>
  <si>
    <t>Palmcrston</t>
  </si>
  <si>
    <t>…ra y Fran artículos de la Conferencia de Lóndra pare el 31 de Enero. Al mismo tiem cia. Solo el Rey de Holanda es el que todavía entretiene la incertidumbre que po añadimos que el lord Palmcrston declaraba positivamente en la referida reina hace un alio en toda Europa;-pero si continúa en no querer oir los con nota que cualquiera que fuese el partido que tomasen la corta del norte, la sejos que le dan sus amigos los mas hela, y tus mejora aliados, ent…</t>
  </si>
  <si>
    <t>…ntinuar vi ro 69, el que debe contener modificaciones muy impórtenles para la Holanda; viendo en comunidad por falta de medios: en fin leu úlat kan quedada »a— •segurándose que el lord Palmcrston ha podido obtenerlas á fuerra de repeti haustat.” das instancias hecha* el Rey Leopoldo. Se espera, y con fundamento, que se Vean los portugueses, pues ya lo experimentan, cuálera la felicidad que rán todas aceptadas. se les preparaba con la venida de esos re…</t>
  </si>
  <si>
    <t>…ira la cuestión alemana sobre poco mas ó menos Art. i.° Las cortes de Inglaterra, Francia y Rusia autorizadas al intento del mismo modo que el nuestro la ha mirado. Esta es, según lord Palmcrston, en debida forma por la nación griega, ofrecen la soberanía hereditaria de una cuestión de política interior que no debe dar cuidado, á meros que la Grecia al príncipe Federico Othon da Baviera, hijo segundo de S. M. bá Dieta lleve las costs al extremo; pero…</t>
  </si>
  <si>
    <t>…beres, ni hacer en este espacio de tiempo. En efecto, parece que á Mr. de Talleyrand le ha ninguna concesión, mandaba notificar á la Conferencia de Lóndres que no bia asegurado el lord Palmcrston que si para el 1.a de Setiembre los holande queria oir hablar de protocolos ni de ninguna composición; que no habiéndose ses no evacuaban la ciudadela de Amberes, el gobierno británico se reuniria admitido sus proposiciones, se creia enteramente libre y en la…</t>
  </si>
  <si>
    <t>…ionalmen y hallando algo ambiguo* los términos del artículo 3.a relativo 4 dichas bases, te al Escalda el arancel de Maguncia.” no ha querido prestarse 4 admitirlo, 4 menos que el lord Palmcrston hiciese No es extraño que el lenguage uniforme &lt;jue usan los periódicos neerlan *n nombre de 1*, Conferencia una declaración que dejase ilesos los derechos del deses al discutir sobre la política exterior de Holanda y sobre la negociación gabinete de Haya, y…</t>
  </si>
  <si>
    <t>…el claró enemigo de la guerra no ha podido trabajar en «te sentido por la certe dia 4. Sin embargo, el de la nuestra no tardó en superar al del enemigo. za y seguridad con que el lord Palmcrston y sus amiga afirmaban que no lle 7.* noche del 5 al 6 de Diciembre. En esta noche se ha prolongado hasta garía el caso de que se batiesen franceses y holandés». También se dice que la primera trasversal el cuartel construido el dia antes en el camino cubierto…</t>
  </si>
  <si>
    <t>Palmella</t>
  </si>
  <si>
    <t>…ocemos tan bien como bino cualquiera la-ettcéldicié de este-fei y e-ras'autoridades civiles. estilo sin pretensiones, sin-énfasis, pero no sin gracia , y cuy6 Conjunto es turt. El ministro Palmella ha salido de Oportó para Inglaterra aparentemente armónipsor cohto purés sus-formas; pero tathpbto se nos oculta que debajo deencargado de una misión' especial, pero en realidad con diverso objetó ■ estas buenas calidades &gt;e oculta un poco de debilidad.' • .P…</t>
  </si>
  <si>
    <t>Palmen</t>
  </si>
  <si>
    <t>…s tropas, ha recibido orden disposiciones oportunas para que w fuerza y justicia queden en buen lagar. para queintcrveoga.encierto* casos., ¡ .. .. L . ... CD. de los Debates.) Et lord Palmen te.1 dijo: En contestación a la pregunta que acaba de dir Idem 6. rigirme el hocowble Jaron, ik&gt; puídp menos de referirme i la declaración A las tres y media de la mañana ha vuelto á comenzar el fuego en la ca que hice en una de las circuntttnijias que han pr…</t>
  </si>
  <si>
    <t>Palmenpulso</t>
  </si>
  <si>
    <t>…istencia de Chassé han sido miradas en Lóndra ventas á prima, la compañía que trabaja para subir los fondos dará un im por el ministerio como una desgracia. No cabe duda de que el lord Palmenpulso que será seguido jr apoyado precisamente por los sucesos ulteriores qu* ton habia logrado persuadir al Rey que balaría una simple demostración de te esperan. la marina inglesa y francesa, y la presencia de un cuerpo de ejército conside ___Se ha anunciado en u…</t>
  </si>
  <si>
    <t>Pálmente</t>
  </si>
  <si>
    <t>…iu los plenipotenciarios de 1» cinco Potencias se habían reunido el !2 en el dad , y «¡ete u ocho ciudadanos de los pueblos comarcanos. Antes de reunirse Foreing-Ofjice , y que el lord Pálmente» habia recibido por la tarde á Vaohabían pedido permiso al corregidor para que en él teatro se cantare la varso de-Weyer. ‘ viana-, pero aquel magistrado supo negarse í la pretensión. Sin arredrarse por Tocfes estas negativa dejtn por lo «km» el estado de las…</t>
  </si>
  <si>
    <t>Palmenton</t>
  </si>
  <si>
    <t>…r después de elogiar la contestación de la Conferencia al lUr di oportuno que (a dotación de la Corona k fije solo j»ra ^da reinado: que lea Fuaes-Bajos, cuya redacción atribuye i lord Palmenton; sfiade sin etnoer- conste dél antiguo patrimonio de la Corona, salvó lo que por ley se distraiga go, fot • ttm cofattt dt convencer oí Rey de los Paitet-Bajos, toe te bo de él: enumera los palacios, ai de Airis coitp» fuera de el, que se incluyen, llo imkutd…</t>
  </si>
  <si>
    <t>…uestioncsque opiniones entre dos de los principales individuos que lo componen ; £ saber, naturalmente se resorvcrin con el tiempo por dos causas: Dios y la experien Lord Durham y lord Palmenton. La brecha se ha ¡ensanchado de algún tiempo cia. Europa en ninguna manera ha inquietado ni atacado £ Francia.. £ esta parte; y á esto se deben atribuir los violentos artículos últimamente pu ¡Luego será Francia la que duefia absoluta de sus propios negocios…</t>
  </si>
  <si>
    <t>Palmer</t>
  </si>
  <si>
    <t>…que pensaba disfrutar tu Siguen las firmas .del barón de Wesseruborg y de Mr. deNeumann por el su pueblo natal. (Zas Moda.) Austria; del príncipe de Tal ley rand por Francia ; del lord Palmer ¡ton, minis tro de Negocios extrangerot, por Inglaterra; de Mr. Butow jsor Prusia; del ESPAÑA. conde lleven y de Mr. MatuszeWiez por Rusia. Acón'tinuacion se ponen, las Madrid 23 de Mayo. dos notas, que no son sino los oficios jde remisión de este protocolo.…</t>
  </si>
  <si>
    <t>Palmersaon</t>
  </si>
  <si>
    <t>…n suspen- » "tl'lWi» ingles' difeé que el Rey’ de Hóliíiida no ha'contestado to^' duba entre ellos la ejecución de la ley municipal y de la guardia nacional; y J davíade oficio al lord Palmersaon ecerca del: último protocoló de la Confe- Mr. Marchal, individuo de la minoría, es quien propuso conceder al gobier rencia ; pero que legun. avita el .minittro.inglcs en Haya , no hay duda en que no esta facultad. contestará - negativamente, 4 lómenos pnrlo^t…</t>
  </si>
  <si>
    <t>Palmerslori</t>
  </si>
  <si>
    <t>…ice el Cometer, se reunió ayer para tomar en conside do de Holanda para esta fortaleza una gran cantidad de muebles: continúan las ración la contc&gt;tacion del Rey de Holanda que el lord Palmerslori había pues obras de fortificación, principalmente por el lado que mira á la ciudad. (Id.) to sobre la mesa. Esto dió motivo á una larga deliberación, sin que nada se de ____Los prusianos acaban de hacer una remonta de 89 caballos; y han reuni cidiese acerca d…</t>
  </si>
  <si>
    <t>Palmerston</t>
  </si>
  <si>
    <t>…os Apeninos. AUSTilA. BÉLGICA. Fim 20 de Entro. Amberet 28 de Enero. Acaba de llegar de Lóndra un correo austríaco, y por los pliego* que trae Hace unos día que hemos dicho que el lord Palmerston, ministro de Es K aumentan la esperanzas que m habían concebido respecto 4 los negocios tado del Rey de Inglaterra, habis dirigido 4 la corta de Rusia, Prusia y de la Bélgica* las dificultades islilini i la demolición de las fortalezas parece Austria una nota…</t>
  </si>
  <si>
    <t>Palmerstón</t>
  </si>
  <si>
    <t>…ocion. mer secretario-de la embajada holandesa, con la contestación i la nota de la CÁMARA DE LOS COMUNES. Conferencia , y añadimos que esperábamos poderla publicar muy pronto. El lord Palmerstón puso sobré la mesa él tratado de paz entre Holanda y En efecto , ño habiendo recibido hasta hoy una copia de este importante documento, y siendo demasisdo tarde, suspendemos para mañana su publica la Bélgica; ’ ' En seguida se constituyó la Cámara en comisión…</t>
  </si>
  <si>
    <t>…una autorización ni que esta la —!—En Inglaterra han sido ya victima del cólera morbo 1040 personas. El baya concedido para k reunión de la fonda número 12 de k calle de los Prou- lord Palmerston manifiesta en una nota que ha dirigido al cuerpo diplomático nairec. También a falso que la policía se ha próemado en ata casa, y que so el interes que tiene en que las Potencia extrangéras reduzcan gil menor tiempo empeñó un» lucha entre loa agenta y los con…</t>
  </si>
  <si>
    <t>84</t>
  </si>
  <si>
    <t>…artículos como se había hecho respecto del último tratado con el prescindiendo de esto no es muy decoroso ni conveniente continuar engañando Rey de los belgas. A esto contestó el lord Palmerston que tenia grandes es •1 público sobre los motivos que se atribuyen ai Austria para no dar su ratifi peranzas de que dentro de poco tiempo pudiese anunciar á la Cámara que to cación. be dice que el Añstria ratificará, y que para verificarlo solo ha pedido das…</t>
  </si>
  <si>
    <t>…del corriente me por las tropas francesas, contra P. Sí. (Aquí se retiran los plenipotenciarios.) todo* los atentados que se han cometido en ofensa de su soberanía, y contra la El lord Palmerston y el príncipe Talleyrand se dirigen eetonca £ un mis infracción hecha por la misma escuadra en las leya sanitaria, declarando al mo tiempo £ los plenipotenciarios «fe Austria, «fe Rusia y de rrusia: gobierno franca responsable de todas las consecuencia que de…</t>
  </si>
  <si>
    <t>…l bilí de reforma ha timiento. De consiguiente deseo se me hagan explicaciones sobre este asunto.” concluido este trabajo, del que se dará cuenta en la primeta sesión. No se du El lord Palmerston convino en que los hechos eran tales como los habia da que la tercera lectura del bilí se propondrá el día 19. (Times) expuesto el honorable barón; pero que no podía contestar por entonces á nin ____ Nos acercamos de dia en diaá un desenlace relativo al minis…</t>
  </si>
  <si>
    <t>…icia es que en la sesión del Parlamento el momento solo deseaba saber si este documento era auténtico. del 13 por la noche, según la hemos recibido por extraordinario, el lord .El lord Palmerston contesta al preopinante diciendo, que en efecto se Grey contestando al lord Aberdeen ha dicho «que la Inglaterra había ya da habia recibido una copia de esta protesta, remitida por nuestro embajador, y do pasos cuyo resultado debía satisfacer ál Austria.” ' .…</t>
  </si>
  <si>
    <t>…arecido. Sin embargo, des ■En una postdata del Memorial belga se lee lo que. ligúe: ■ pués de esta época ella vivió siempre en la firme persuasión que había estado »Se asegura que lord Palmerston y el príncipe de Télfeyránd, fatigados de embarazada, y en su consecuencia tenia ordenado que á su muerte se hiciera ' tanto retardo en la conclusión del negocio de la Bélgica, han declarado á lo* la snatoan* de su cadáver. :En efecto, esta operación se-ha ve…</t>
  </si>
  <si>
    <t>…-. A mi parecer la conducta del ministerio actual no da mpnarijuí* absoluta. De Portugal salió, durante el reinado de Eonaparte, el motivo para ios elogios que de ella ha hecho el lord Palmerston: y en verdad, prjmer,golpe contra el poder de Francia; Portugal restableció á Luis xvm: ¡qué ha hecho en favor de Bélgica! Entregar muchas plazas fortificadas-, con cuidado no restablezca también á Henrique v. (Courier.) .................... sintiendo en que…</t>
  </si>
  <si>
    <t>…s intenciones para que la Santa Sede pueda porque los ministros .han-querido establecer im'mievoderecho no sancionado xesolveri (íd.) ................. por el de gentes.” (Aqúi el lord Palmerston interrumpe al orador para hacer — - Se confirma por las noticias recibidas' de Italia, qtie las .tropas austríacas le observar que había declarado en muchas1 ocasiones que la intención Jet go se avanzan, aunque poco á poco, hacia Ancona, en donde por último s…</t>
  </si>
  <si>
    <t>…en el palacio de S. James, ,á fin de presentar sus credenciales tos de ropa, entrarán solo las personas procedentes hasta 10 leguas dentro de al Rey, á quien fue presentado por el lord Palmerston. El príncipe de Lle Francia. ven. habla enviado uno de sus coches á la posada Clarendon, en donde está 3. a Estas personas y las demas con procedencia directa de esta parte de hospedado el conde Orloff para que le condujese á palacio. Este enviado, por Burdeo…</t>
  </si>
  <si>
    <t>…ge no tuviese efecto hasta que no pu tinoque la nueva formación de dichas ¡Fábricas, corral» y edificios en los si diese él ejecutar lo con las ratificación» de la Rusia; pero el lord Palmerston tios que se designen, se sujete sin ningún, género de excepción y con el rigor y el príncipe de Talleirand insistieron «n que no se suspendiee el acto; y por debido á los plan» y modelos adecuados a cada objeto que se formen por el otra parló las instruccione…</t>
  </si>
  <si>
    <t>…pa, el Valais y lo* do que ha principiado, se habrá infringido él principio de no-intervencion. Grisones bajo la garantía del príncipe -de Metternich y otra Potencia, une Contesta lord Palmerston que no esperaba Se hablase de los fundamentos capitulación por dos regimientos de -39 hombres -cada uno, que deberán ser ■de la expedición de -D. Pedro contra D. Miguel. Que al servicio de aquél hay todos católicos. am sugeto que en-otro tiempo-era oficial de…</t>
  </si>
  <si>
    <t>…epública1 dirigiéndose después bácia el Asuntos de Portugal. puente de Austerlitz. Los dragones y la guardia municipal que estaba á la en Sir X. Vycyan dijo.- Deseo hacer al noble lord Palmerston una pregun trada de él impidió el paso, y con este motivo la lurba hizo fuego contra los ta, que á mi parecer interesa mucho al honor de nuestro país. Hoy mismo he dragones, é hirió tres caballos. Entonces avanzaron los dragones é hicieron oido hablar de una…</t>
  </si>
  <si>
    <t>…Lisboa dicen que Mr. Hoppner, cónsul de S. M. B. Acciones del banco español, 00. Barcelonazo par 44Jpesosd. fs. ZaragozaValencia par.é 4 f !4» en aquella capital, ha recibido del lord Palmerston orden de participar en 4 b. nombre de S. M- B. á los súbditos ingleses residentes en Lisboa lo que sigue: Descuento de letras á 4 por 100 al afio. v Que S. M- £., accediendo á la redamación del gobierno de Portugal, ha mandado que toda la fuerza inglesa salga…</t>
  </si>
  <si>
    <t>…llería de campaña con sus correspondientes tiro* Hoy debía reunirse otra vez, y como sn el intermedio el enviado extraordi y arcones. (Id.) nario de Bélgica probablemente vería al lord Palmerston y le comunicaría ____Se aguardan en Maguncia 203 austríaco!. tas intenciones de su Soberano, la Conferencia podrá obrar sin detenerse. Sin - Er» Francfort corre la voz de que la casa de Rothschid hacé al gobierna embargo, creemos que nada de decisivo se habrá…</t>
  </si>
  <si>
    <t>…que habiendo: negociado hasta «hora, únicamente con, la. Conferencia, nor sombra. Al contrario el polvo y el sudor terrestre marchitan ¡a hermo correspondería í la invitación del lord Palmerston, asistiendo el día indicado sura de Nala; á su cuerpo acompaña la sombra; sus pies tiemblan al pisar el á h'-.Cónferenciá-, &gt;i péro sóto’ para encontrarse allí con los representantes de suelo,.y el terror se pinta en sus ojos. Por estas señales le reconoce Da…</t>
  </si>
  <si>
    <t>…, plenipotenciario belga, sr Mr.Goblet, que se halla en Lótidres con dard repite este rumor, asegurando, fundado en lo que dice una carta de Pa «na miaoa especial, tuvieron coó el lord Palmerston una larga" conferencia, rís, que el gabinete francés estaba descontento del gobierno ingles, y que se eti que s* trató de los'negocios belgas; y á pesar de que. la discusión fue. muy trataba de una alianza con la Rusia. Si hubiese en efecto algún fundamen sin…</t>
  </si>
  <si>
    <t>…ras: al fin, rechaza . Dm hora» después de la salida deL duque de Blacas, entregaron en la fon do* los cari»»» tuvieron que refugiarse en los Cafés. os de Grillon una carta que el lord Palmerston remitía al Duque - dicha carta Mr. Malbeau, uno de lo* comisarios de policía que se interpusieron entre » entregó inmedótamentc al banquero Couru, como Mr. de Blacas habó venido. (Extr. del Court Journal.') _ ” lp* combatientes, recibió un gattotazo, aunque n…</t>
  </si>
  <si>
    <t>…bo la cumpla'el tratado de 15 de Noviembre. Añaden que si Leopoldo ha consen misma órbita excéntrica que para los grand« planetas, debía ser 0,04. mayor tido en las propuestas díL lord Palmerston, lo ha hecho porque se le ha pro que la actual, la cual es muy pequeña, pero sin embargo suficiente para de metido que en caso de negarse el Rey de Holanda, Inglaterra obraría contra terminar ciertos fenómenos geológicos. dicha Potencia. (/&lt;A)................…</t>
  </si>
  <si>
    <t>…se.bebieron el vino; y ____ Aseguran que ayer después de medio día llegó un córreo con una nota queriendo evitar, aquel estrago reclamó la intervención del comandante d« la en que lord Palmerston avisa que el gobierno ingles ha notificado al embaja partida,, pero se, le dijo que: en ejtado de Jitio nadie mandaba y todo/ eran dor de Francia en_ Lóndres que, tpda intervención en .faypy.de los bejgas se amot. . consideraría' cómo decláracion de guerra co…</t>
  </si>
  <si>
    <t>Palmerstoti</t>
  </si>
  <si>
    <t>…iinrró toda mal aspecto ,fuea aseguran que m Roía, ni Austria, &lt;&gt;i Ptusia ratificarán d bgmdn pérdida que la Turquía hibia experimentado en el diséurso de los tratado de Bélgica : lord Palmerstoti discute con Mr. Talleyrand: las reatas aa últimos diez aftas. La Moldavia, la Valaquia, la Grecia y las ma hermosa Ipllan mjm astado deplorable: Irlanda próxima i «Mevanet Portugal Midi provincia del Asia y del Africa se han perdido , afiadió , por culpa dél’…</t>
  </si>
  <si>
    <t>PalmerstOTt</t>
  </si>
  <si>
    <t>…no ingles el dcrecho.de esta resolución á conocimiento del público.” cartas ------Según de Hannóver príncipe virey debía trasladarse á Berlín intervenir en favor de la Polonia; el lord PalmerstOTt1 cóntbatió lá propor el para tener uní conferencia con S. M. prusiana. Mr. Bodemhausen, consejero ción; después tue sostenida con mucha energía por áhr Burdett, otóo al fin tuvo que retirarla su autor. . *de guerra, y enviado de la corte de Hannóver cerca de…</t>
  </si>
  <si>
    <t>PalmerUon</t>
  </si>
  <si>
    <t>…rtid, Wel tinglónos reducía á hacer pciuner ministro á Mti J?cet; al du que «k RichmonAurtó de los principalet-stcrctarios de Estado* dejar el mimsterí«Rdé Nego«yOs'c*trangcros al lord PalmerUon, y .«ltc Los demas i tatyf &lt;Budera&lt;klS. (Ce*irr-J«Ulw/.) . u.-.-.-f.r ...;t.:....... V -llg'ipflljjrnrit fifi ___ _____ F ____ ____w «vnnvvnvimi* t:' oRlicólern ha vrtsltoaqui á manifestarse. ó por mejor-decir, nunca ha ce»; r&amp;máFijéitítóit mdopy vl hibet dec…</t>
  </si>
  <si>
    <t>Palpierston</t>
  </si>
  <si>
    <t>…gunos creían que traía nuevas proposiciones. Antes de salir de Lón- garganta presenta, según dicen, el volumen de la de una muger de 18 á 20 dres tuvo una larga conferencia pon el lord Palpierston. (Correo de Europa.') años, y en fin después de vistos todos los signos que debian convincentes, los I?« un*carta del Haya, recibida en esta capital por un extraordinario., se médicos k han declarado capaz de ser madre. dice que uri agente diplomático había t…</t>
  </si>
  <si>
    <t>Palraerston</t>
  </si>
  <si>
    <t>…sal, se acota el tres por cien Él misaio Couritr hace observar en otro artículo' qué se habla acusado «1 to á 65: que el-Euado ha perdido'36 millones en la compra de rentes, y que lord Palraerston de haber querido aprovecha rxe'del estado'de desorden en que si sc.asignan.87 millones á la amortización; ét preciso que los contribuyente* M hallaba la Francia, y de la debilidad supuesta de ai minirterió, para usar paguen mucha mayor cantidad, porque hay co…</t>
  </si>
  <si>
    <t>Palttierston</t>
  </si>
  <si>
    <t>…tu riage a Alemania- Mr. de Blanca» ha tenido durante m re El di* t* P°f 1* tarde hubo algún desorden en k feria de San Lázaro, sidencia en esta capital iruchasconTertncias con el lord Palttierston. de resultas de b imprudencia de algunos jóvenes! pero la llegada de un coLa Reina estuvo el miércoles i visitar i la duque» de Angulema r á la misario de policía evitó que tomase incremento , y todo se sosegó. Sin embar princoa Luisa, en cuya compañía perman…</t>
  </si>
  <si>
    <t>Paluzzi</t>
  </si>
  <si>
    <t>…para dependiente.') que m lleve á efecto?’ INC LATEARA. ITALIA. Lándres 23 de Enero. Roma 10 de Enero. Fondos públicos. Tres por 100 consolidados 82 f. El gobierno ha recibido del general Paluzzi, comandante de la guardia na La Cámara de los Comunes en sesión de 20 del corriente resolvió por cional de Bolonia, una representación, cuya copia se ha pasado inmediatamente 152 votos contra 99, reunirse en comisión general para discutir los artículos á los…</t>
  </si>
  <si>
    <t>Pantaleon</t>
  </si>
  <si>
    <t>…prometido hacerlo, nunca cinos del pueblo á que les ayudasen á conducirlos. La 4a brigada, al mando te he verificado, porque una influencia extraparlamentaria, que procure au del brigadier Pantaleon, que re hallaba en S. Mamede de Infesto, fue tam mentar ni caudal á expensas del Estado, se ha opuesto á que se reduzca este bién atacada por otra fuerza rebelde, la cual rompió el fuego cerra del quin premio , cada dia mas oneroso pare los contribuyentes. En…</t>
  </si>
  <si>
    <t>Para, F. M. M.</t>
  </si>
  <si>
    <t>F. M. M. Para</t>
  </si>
  <si>
    <t>…á una . -—Metería de l* *|f* dt uueetto Sedee y oestcriito y dt la decirme y mprel crhtleme, tercera parte mas si se dan en fincas, ó doble si en vales Reales consolidados. por el doctor D. F. M. M. Para ilustrar la doctrina y enriquecer la historia ha In jertado el autor en el cuerpo de la misma los testimonios de la ley y de los proLos cesantes de Real nombramiento que aspiren á dichos destinos remitirán . fletas, de los salmos y libros ngWgraibé análogos a…</t>
  </si>
  <si>
    <t>Parca</t>
  </si>
  <si>
    <t>…ue me apresuraré á aprovecharme de cuantas ocasiona se presenten ITALIA. para manifataros mi aprecio y mi consideracion.=Vuestro afectísimo servi Venecia 20 de Noviembre. dor , D. cardenal Parca.” Nuestro corresponsal de Alejandría nos escribe con fecha 16 de Octubre En el Monitor del 6 te lee lo que sigue: último, que Ibrahim-bajá había conseguido con 1500 á 29 beduinos de caba £1 mariscal Gcrard participa desde el cuartel grneral de Berchen con fe…</t>
  </si>
  <si>
    <t>Pardo, Diego Lamas</t>
  </si>
  <si>
    <t>Diego Lamas Pardo</t>
  </si>
  <si>
    <t>…para una piaaa de alcalde del crimen de la misma cubría, y vina á alumbrarte lina aurora inespeiada del occidente civilizado'. í D. Josef Catatan; y para la fiscalía del crimen i D. Diego Lamas Pardo. No há mucho tiempo que en tus píayas solo descubría el observador distante El Rky adestró .Señor ha tenido á.bien nombrar parauna plaza de oidor la cúpula movible de las sekas. En ellas ahullaba tristemente el lobo feroz: de la chanciilería de-Valladolidá D.…</t>
  </si>
  <si>
    <t>Pardo, Joaquín Casmaño y</t>
  </si>
  <si>
    <t>Joaquín Casmaño y Pardo</t>
  </si>
  <si>
    <t>…nta mas bien Dia 18 entró D. Felipe Pcrlasco, y salió el 22. que abriga la incredulidad. En llegando el peligro de la vida todos claman i El thiurío dia 18 entraron el Excmo. jSr. D. Joaquín Casmaño y Pardo, Dios con inequívocas demostraciones, de convicción; y si de cuando en cuando gobernador de Figueras; D. Antonio Lasauca, comandante de ingenieros de la se v.e alguno que no lo hace,es mirado como un monstruoso réprobo,cn quien misma; D. Juan Azemar; D. Abdon…</t>
  </si>
  <si>
    <t>Pareja, P. Francisco</t>
  </si>
  <si>
    <t>P. Francisco Pareja</t>
  </si>
  <si>
    <t>…ertera y utilidad. Déla * lu» el Dr. D. Manuel Hernández de Gre gorio, adornada coa el retrata del autor, y’ aumentada con un prólogo histérico del En verso latino, primer premio: Sr. P. Francisco Pareja. descubrimiento de la quina y su comercio basta aueatrot días;- modo de hacer la tin Segundo: Los Sres. P, Tomas Gabriel, P. Benito Zappino, D.Francráco tura esencial d seiiultis, y el extracto esencial m-:y superior á los «tractor de qui Ayala, D. Eduardo Wa…</t>
  </si>
  <si>
    <t>Parir, Schramm</t>
  </si>
  <si>
    <t>Schramm Parir</t>
  </si>
  <si>
    <t>…in, por la caballería ligera del gene gtMttt. (Morning-Htrald.) 1 ral Simoneau sobre el-camino de Turnhout. TSANCIA. ' - La caballería de reserva con la-división-de infantería del general Schramm Parir 25 de Noviembre. ha entrado en la línea. “Bolsa de ayer. Cinco por 100 consolidados 95 fr. 90 c. Empréstito Real La artillería-de sitio que desembarcó en Boom se dirige i los puntos que de Lspafia 78* Renta perpetua 564- debe ocupar. _ ——El dia 23 tomó posesi…</t>
  </si>
  <si>
    <t>Parra, Jóséf Agustín</t>
  </si>
  <si>
    <t>Jóséf Agustín Parra</t>
  </si>
  <si>
    <t>…te, la hija da Vázquez: para otra de la de Búrgos, vacante por muerte de D. Atanasio Do la misma; Nicolás y JbsefRevilla, herauans del D. Pedro; Miguel Alvares Alfonso, mínguez, á D. Jóséf Agustín Parra: para una canongía subdiaconil "de Huesca, vcctno.de Páramo del Sil : «usebio Zancajo y su muger: Jacinto Gomales y Gabriel vicante por promoción .de D. Segundo Sierra , á D. Juan Josef Biec: para una N., primos de la dlfliota; D. Víctor Rev|IU, cirujano de V…</t>
  </si>
  <si>
    <t>Pas, Francisco</t>
  </si>
  <si>
    <t>Francisco Pas</t>
  </si>
  <si>
    <t>…tí.de 7320 rs., á D. Francisco de Paiiie Orde Cadbalonga, en Filipinas, 1668 rs. y 3 mrs.=Félix Vidal, hijo de Josef, tlz y Roca: el 6319, de toyl, el mismo: el 6j20. de 1400 rs:á D. Francisco Pas natural de Zebú, en Filipinas, 1023 rs. y 6 mrs~Pascual Sahagun, hijo de cual Llop|s.:.el.6j2f., de 2230 &gt;s, á D. Pascual Pertegas: el 6323, de. 1359 rs. , 1,- O. Pedro.Abadía, Las personas en cuyo .poder puedan hallarse dichos créditos,,los, Agustín, natural…</t>
  </si>
  <si>
    <t>Pascua</t>
  </si>
  <si>
    <t>…ante por fallecimiento del teniente general D. Francisco Bucheli y Mo tes 4 la facultad , abrir generosamente las fuentes del saber, proporcionar i la lina , al de la propia clase D. Pascua! de Liñan. juventud una. esmerada instrucion, y precaver por medio de colegio* en loa Y por Real resolución de 10 del que rige se ha servido nombrar asi míe pueblos grandes, aunque con número.indefinido, la entrada eventual de adve nlo comandante general en c…</t>
  </si>
  <si>
    <t>Paske-</t>
  </si>
  <si>
    <t>…se de Abril la importación de estos granos. han dejado seducir desde que salieron ias tropas austríacas hasta el momento en ____ El ayuntamiento de Varsovia ha publicado que el Wd-mariscal Paske- que las tropas pontificias entren en las provincias de donde hasta ahora habían Avitz había autorizado al gobernador militar de esu capital para permitir á las atado alejadas. .... participar anticipada- personas que se distinguiesen por ai conducta ejemplar…</t>
  </si>
  <si>
    <t>Paskewirz</t>
  </si>
  <si>
    <t>…«sic otes se ha Celebrado una, gran función de iglesia ca la capilla de firman los barqueros, quienes á causa de ia expedición del bajá de Egipto con*. y eqprcsencia de. S. E. el príncipe Paskewirz. En estos dias se' co Ira la Siria han vuelto á recobrar su actividad antigua. El ejército ae tierra, Eilacio,bran los de Navidad según el rito griego, y el aniversario de la victoria que se halla en camino, y la escuadra se está disponiendo con mucha prisa p…</t>
  </si>
  <si>
    <t>Paskewitch</t>
  </si>
  <si>
    <t>…den de ponerse en camino para el Rhin; y y» en algunos círculos de Var- las calamidades déla guerra, y con este mismo deseo os he ofrecido renunciar sovia el ejército que manda el mariscal Paskewitch , y que hasta ahora se ha á las ventajas que me presentaba un ataqúe por el lado de las casas, limitán bla llamado ejército Jt Polonia, no se llamará tino el ejército Je............... dome á los lados exteriores. La luneta Montebello está necesariamente incl…</t>
  </si>
  <si>
    <t>PaskewitcK</t>
  </si>
  <si>
    <t>…ue aquí se en llenas. (G. de téipikk-f .-^V. ......... cuentran. Los regimientos de Hohw»lohe y de Giulay , que componían nues Hny ha llegado ! ésta ciudad de Petcrsbiirgo el feld-mariscal PaskewitcK tra guarnición salen para la Roimfta; y esperamos dé un momento á otro de con su «pota é hijas. '• la Lómbárdía los regimiento» de Eslerhazy y de Luxem, con los cutía s» edmPnt orden del gobierno muitayha publicado el ayuntamiento: 1.® que se letarí una fuena…</t>
  </si>
  <si>
    <t>Paskewitsch</t>
  </si>
  <si>
    <t>…Se asegura que el ejército recibirá también dentro de poco tiempo nuevo» refuerzo» de infantería y de artillería. (6'.) Varsavia 22 de Marzo. El domingo próximo 25 del que rige el mariscal Paskewitsch publicará INGLATERRA. con gran solemnidad la nueva organización de la Polonia. En su consecuencia JLóndres 2 de Abril. se ha convocado para fines de esta semana á todos los presidentes de las vaivodías, de los tribunales, y á los propietariosmas poderosos jr…</t>
  </si>
  <si>
    <t>Paskewítsch</t>
  </si>
  <si>
    <t>…emos de antecedentes para apreciar debidamente grama. (CurO fuera de nuestras fronteras el modo de propagarse el cólera asi como su carác ——Los periódicos alemanes anuncian que el general Paskewítsch ha sido lla ter , hallaríamos sin duda en nosotros el testimonio mas irrefragable de que mado á Pctersburgo para sustituir ai general Saken en el destino .de coman sigue dentro de ciertos límites una dirección invariable é independiente de dante general del e…</t>
  </si>
  <si>
    <t>Paskewitz</t>
  </si>
  <si>
    <t>…que les había determinado á irse de Varsovia. Ya se tes que los que hoy tienen la Prusia y el Austria. Los franceses debetán mas ha publicado en nuestro periódico la proclama del príncipe Paskewitz con bien fiarse en sus propios medios de resistencia, que en las falsas relaciones de cediendo socorros pecuniarios por espació de tres años á los oficiales del ejér los recursos de agresión que poseen las otras Potencias.’’ cito polaco, á sus viudas é hijos.…</t>
  </si>
  <si>
    <t>…trasladado í la casa de corrección, falleció al cabo de 8 horas. Tam Vartenia 2 Je Febrero. bién fueron conducidas á la misma casa otras dos mugeres llamadas Sisea y Shee, El fcld-mariscal Paskewitz debe dejar muy pronto esta capital para tras y ambas han muerto esta mañana. La primera vivía en Wbite’s-Jientj, y los dos ladarse á San Pctenburgo, desde donde parece se le llama con el objeto de últimas en Walmet-Trrccourt. Estas dos calles están contiguos…</t>
  </si>
  <si>
    <t>Pasknvitsch</t>
  </si>
  <si>
    <t>…rden; y habiéndose desconocido sus intenciones, no de encontrar ni un ladrón. Los labradores solo piensan en las labores de cam^- " le queda mas que sostener su. dignidad-, po. El mariscal Pasknvitsch ha renovado la orden dt entregar todas las ar Zulrieh declaró que-si la Dyeta no‘expresaba la voluntad de un modo firmas, previendo que puede haberJttrapesurrecciop. Estaagrdeijk-cs antigua r^ot?. me,&gt;perder¡a su djgmdadrqtpMriqgria. su disolución., y¿con ell…</t>
  </si>
  <si>
    <t>Paslcewitsch</t>
  </si>
  <si>
    <t>…os batallones. (M. de mamentos de D. Pedro; y concluyó pronosticando vendria acaso' tiempo en que el pais se arrepentiría' de haber abandonado respecto de Portugal su anti — ---El mariscal Paslcewitsch ha debido publicar hoy en Varsovia la nueva gua y saludable política por mezclarse en las querellas de dos Príncipes cuya» organización de Polonia. Es inútil decir que éste acontecimiento merecerá exa virtudes y vicios eran por ló demas muy indiferentes á la…</t>
  </si>
  <si>
    <t>Paspor</t>
  </si>
  <si>
    <t>…scribe se incorporen en el ejército de esta;mañana haua ahora con remisión en algunos de sus síntomas; sin que todos los oficiales y sargentos del antiguo ejército polaco, el feld mariscal Paspor cito deje de continuar ofreciendo cuidado. kcwitz ba publicado una orden en virtud de la cual todos los sargentos, cabos Diot guarde á V. E. muchos años. S. Ildefonso 20 de Setiembre de 1832, y soldados, y en general todos los militares que fueron licenciados…</t>
  </si>
  <si>
    <t>Pasquirr</t>
  </si>
  <si>
    <t>…ual llega hasta litio, por lo cuál se halla á corta yoría. {Id.) dtsiancia.de su destino. La caballería del general Simoneau está apoyada por camama be los FAXES___Presidencia del barón Pasquirr. , la brigada Castellana y la brigada Joepffel, que forma el centro de ate ejér La sesión se abrió ayer á las dos y media de la tarde para discutir la con cito, cubre el cuartel general sobre los camina* de Berg-Op-Zoom, Breda y testación que ha de darse al d…</t>
  </si>
  <si>
    <t>Pastcewitscb</t>
  </si>
  <si>
    <t>…tención del Rey nuestro Scfior el escandaloso con, trabando que se introduce y circula por todo el reino, sin que hayan sido su diamos prometemos de las primeras disposiciones del mariscal Pastcewitscb. Se conoce bien la influencia filantrópica del Emperador, y nos persuadimos hayan ficientes para atajar este funesto mal que tanto menoscaba las rentas del Estado también contribuido á esta mejora las representaciones de algunas Potencias. En las enérgicas me…</t>
  </si>
  <si>
    <t>Pastor, Joaquín</t>
  </si>
  <si>
    <t>Joaquín Pastor</t>
  </si>
  <si>
    <t>…r y téii canorgías de la colMÍal de S. Hipólito de Córdoba, á D. Pe En uní, que Mr. Caynapd Latour dirigía,i la academia, decía que se ha- dro Berrocoao, P. Josef García' Salazar, D. Joaquín Pastor de . los Reyes, tii entretenido núevatrieBteL'éb‘ñun fenómeno quaobaervó en,182/ relativo •D.'JoséfCirriHo Cersxnt, D. Salvador Jurado y Rus, D. Rafael Aguí lar y al sonido producido al leducine á sólido el fósfqrocuandqse halla debajo de Fernandez, y D. Joaq…</t>
  </si>
  <si>
    <t>Pastor, Pedro María</t>
  </si>
  <si>
    <t>Pedro María Pastor</t>
  </si>
  <si>
    <t>…Dofia Josefa Perez de Blceto; Dolía Antonia Martínez de Pardo; Dofia Vicente Romero de Castelos ; Dofia Angela Bellos de Bermudez ; Dofia Aotonia Bello de Mo El marisca! de campo D. Pedro María Pastor» y la división de su mando reno; Dofia Bernarda Perez de Gran; Dofia Vicenta Gaian y Abelenda de Fuente: acantonada á las inmediaciones de esta corte y perteneciente al ejército de ob Doña Dominga García Freire de Sánchez ; Dalla Maria Moflimo de Rodríguez; D…</t>
  </si>
  <si>
    <t>Pastora, Pedro María</t>
  </si>
  <si>
    <t>Pedro María Pastora</t>
  </si>
  <si>
    <t>…t Id. Vaténde i i1 Id. Real y de voluntarios Realistas, á que se habia agregado la excelente división Buríleos, 00. ■ *oli|d. . Granadal á 1 Id. Zaragoza Jd. id. que al mando del general D. Pedro María Pastora se halla en las inmediaciones Htir. bur|o, 00. . ■arcelosa i pesos!». Málaga Ib. Deacuerna do letras de esta capital, daban'á la carrera un aspecto magnífico; y el alborozo público Lóodres ( 90 días Santander S 4 J id. * jpor zooalaBo. Santiago )l|imanifestad…</t>
  </si>
  <si>
    <t>Patencia, Josef Sánchez</t>
  </si>
  <si>
    <t>Josef Sánchez Patencia</t>
  </si>
  <si>
    <t>…antillana i D. Antonio Fernandez del Ribero; para tres canonmisma división. ; limo, y Excmo. Sr.: Habiéndome mandado V. E. que tomase posición so gías de la colegial de Talavera á D. Josef Sánchez Patencia, D. Lorenzo bre S. Mamede para auxiliar en caso de necesidad i la 2.a división que estaba Fernandez Cortina y D. Sebastian Vicente Fernandez: para la dignidad de atacada por los rebeldes, tuve por conveniente destacar por la izquierda de' arcediano mayor de S…</t>
  </si>
  <si>
    <t>Patmeritoo</t>
  </si>
  <si>
    <t>…r", coge unaorilli de* no' negociar absolutamente , no podia poé «Ma sóla razón corresponder á los dél manto de Nala, y enlaza en ella la guirnalda de flores que tenia eh la rrai~ lord Patmeritoo, n'i coniparecéc;Vet'lá Conferencia., Kesulta de estar no. Los soberanos tj-ri mundo, admirados de esta elección; exclaman ¡yfAl no* negativas, y motivo* que-las hinocariójiádoXque la Holanda estaria dis Los otros dioses y los sabios encarecen la virtud de la…</t>
  </si>
  <si>
    <t>Patriarca</t>
  </si>
  <si>
    <t>…rmar la Oposición ,&lt;preacntando o remitiendo memorial con por medio de la imprenta á manifestar sus ideas. (1) A invitación de la Realso-r. tu fe de bautismo legalizada, al Excmo. Sr. Patriarca df las Indias en et tér ciedad patriótica de la-Habana, se han escrito, últimamente otras memorjas sp- mino de 50 diaa; que se contarán deade ¿¿del corriente, y fenecerán e n 2 del £re este importante asunto; pero segun opina el.autor, las que se han presen-,…</t>
  </si>
  <si>
    <t>…s á firmar la oposición, presentando ó remitiendo memo echaba de ver. que el mar había-cubierto en otro tiempo aquello! lugares. La rial con su fe de bautismo legalizada al Excmo. Sr. Patriarca de la India configuración particular de la mayor parte de aquellos objetos nos revelaba hasta el 3 de Julio próximo que se procederá á- loa ejercicios, y en vista de también una grande antigüedad, y la destrucción de'antiguas castas de anima -la censura se pr…</t>
  </si>
  <si>
    <t>…su clase y al perfecto desempeño de dicha plaza: edad que no pase de cua Reus. Trigo, 4 30 rs. fanega: cebada, 4 17 id.: aceite á 38 rs. arrobar renta años, reservándose el Excmo. Sr. Patriarca de las Indias tomar los in vino, 4 15 rs. el cántara formes secretos que le pareciere acerca de la conducta moral y adhesión 4 . CóncosA—Csr/oris. Trigo, í 37 rs. fanega: cebada, 4 12 id.: aceite,4 S. M. y derechos de su soberanía. Y el que fuese nombrado por…</t>
  </si>
  <si>
    <t>Patriaren</t>
  </si>
  <si>
    <t>…te, siendo 'padrino en nombre de S. M. el Ex' 'Asimismo!¡hízolas- eXpeneiKÜs';inversamente, ésto esy llenando un’ tubo celentbitno Sr: márqu» de San Martin, consagrante el Exento. Sr. Patriaren de fósforo fundido , cubierto solo de .una columna de agua de pulgada y me -da Iza Indias, y asistenta el Excnw.Sr. obispo de I&gt;on, y el Unto. Sr. obispo dia daaltursyán Cujró casó sfeiolidificó «1 fósforo , jiero’no hubo sonido. .. ailxlUar de esta corte. Mr…</t>
  </si>
  <si>
    <t>Patricio</t>
  </si>
  <si>
    <t>…o, cooqaisM ¿Mip* y CMtumbras dol Perú y do otros píuntos dé ambas América*, A la Occeaola, y A las demás ésyrá* 4*1 mundo naEl t ende de Ceudetphm, novela histórica original; por D. Patricio &lt;1* la tiguo y moderno, con ¡oclusión de la visges deCook, Qulrds, Magallanes’,, Cha Stcoaura, alférez del escuadrón de artillería de la guardia Real: dos tomos en teaubriand, La Peyrouseí’Húmbbld Se. C: prec¡í"dí cada'ejempáarW'soiániente ¡a plaga da novelas…</t>
  </si>
  <si>
    <t>Pau, Francisco de</t>
  </si>
  <si>
    <t>Francisco de Pau</t>
  </si>
  <si>
    <t>…Ramón Soler, en contestación 4 la que ha de 1830. Añade que el objeto de su proposición era asegurar la tranquilidad escrito 4 uo galan primerizo, y en defensa del bello sexo. Por D. Francisco de Pau j la confianza del Estado; recuerda el desorden en que se hallan en el dia los la Mellado. Se vende 1 a rS. en la librería de Cuesta. al reinado histtírica novelq original de del rey perteneciente española, —El cid: por D. D. Alonso Estanislao de Cosca ¿nimaa…</t>
  </si>
  <si>
    <t>Paula, Francisco de</t>
  </si>
  <si>
    <t>Francisco de Paula</t>
  </si>
  <si>
    <t>…., MM. Bugeaud, Lamar- poco antes de las once los Sermos. Sres. Infantes D. Cárlos y Doña María que, Lqbauy Mauguin. Mr. Laguette pide qué &gt;se aumente la asignación del Francisca, D. Francisco de Paula y D. Sebastian, y la Serma. Sra. Princesa gimnasio;MM. Passy, Dumeylet y Dentaríay combaten esta opinión, asegu de Beira,_ quienes recibieron á SS. MM. á la entrada de las salas de la Acade rando que el gimnasio establecido y dirigido pqr Mr. Amorós no merece que mia, habie…</t>
  </si>
  <si>
    <t>…la milia pare el Real sitio de S. Lorenzo, adonde llegaron con toda felicidad. porción del prest, conocida con el nombre de sobras, y que se distribuye'! Loa Serum. Srea. Infanta D. Francisco de Paula y Doña Luisa Carlota con los que comen en rancho común ú ordinario, no será inferior de 3 cuartos ó wa augusto* Hijee permanecen en esa capital. 12 mrs. diarios en ios soldados de última clase, sin perjuicio de la mayores sobra que resulten í los que gocen de aventajado prest por…</t>
  </si>
  <si>
    <t>…".' . sita previsión de su comandante D. Antonio Burgos, l, /-ontinu^óa tatiga 4é lodos, los individuos que lo componen, la ciega obediencia, sumisión y buen El Sermo. Sr. infante D. Francisco de Paula, su augusta Esposa y Famiservicio de los soldadós quintos que aun se hallan en instrucción, y la coadHa salieren de Sevilla para el Puerto de Sta. -Marta al anochecer del dia 20 yuvaron da ló*.6Ó caballos del 2.a.de linca, que con igua^conducta les retn ■ loa…</t>
  </si>
  <si>
    <t>Paulet</t>
  </si>
  <si>
    <t>…tos seprovidenciasirva dar avisodel subdelegadoú la expresadageneralintendencia,de Mostrencos de la ciudad de.Cádla se lítico» de Francia echaban por tierra el establecimiento del caballero Paulet, Cita i los parientes dentro del cuarto grado de D. Nicolás de Ayala, vecino que fue se erigía uno nuevo en la India para renovar y poner en prédica tan útil in de la expresada ciudad por los aflos de ii;j, y despua se eusentd pare ios ralaoe vento, como se d…</t>
  </si>
  <si>
    <t>Paulovski</t>
  </si>
  <si>
    <t>…ades del pais , los diputados, los pro jan en posta , y que los carteros no sirven por un jornal; sino por las'utilida pietaria da ios palatinados y una multitud de habitantes. El obispo Paulovski des qqe les reporta la distribución de la correspondencia de los particulares; dijo la misa, durante la cual se'leyó en el púlpito el manifiesto imperial ,-yen. ae ha servido S. M. declarar que:los maestros despostas y los carteros de las seguida el canónigo…</t>
  </si>
  <si>
    <t>Pcdraza, Manuel Gómez</t>
  </si>
  <si>
    <t>Manuel Gómez Pcdraza</t>
  </si>
  <si>
    <t>…rmas y principiar la guerra civil; que para que esta cese, es ne ÍiST desea acoger bajo cj, manto glorioso de. lu.beoencencia á todos sus fcijoi, cesario conferir la presidencia á D. Manuel Gómez Pcdraza, legítimamente hacerlos participantesd&lt; gracias y liberalidades, restituirlos, alye no de tus electo.en Setiembre de l 818 , y que ya ha sido llamado por el general Samana 1 familias! librarlo» del duró ytigo.á que los ataban las privaciones propias de ! y po…</t>
  </si>
  <si>
    <t>Pcdto</t>
  </si>
  <si>
    <t>…luego iraíopoderérse de Madera, pina*'adelanta Samtakdh*._(£'* la cimdad.) Trigo, ¿ 46 n. fanega: cebada, á 20 id. haré;'¡rumbo per*'Portugal '•ó para el Bnsir,s«fun la fortuné ; D. Pcdto pito- maíz, 4 2Lid.: aceite, 4 Só rs. arroba: vino, de 24 3 32 rs. la cántara, se dtfs disponerlo...:»-(Gi de F.y' ' " ’ gún a, clase. VOáTUOAL. Han entrado en «te puerto en todo el mes de Enero 35 naves mercantes, ím 2S de Ftírteo. y Salido 22 coq frutos y e…</t>
  </si>
  <si>
    <t>Pcrigord, Carlos Mauricio de TaÜcyrand</t>
  </si>
  <si>
    <t>Carlos Mauricio de TaÜcyrand Pcrigord</t>
  </si>
  <si>
    <t>…ientes á ella, han nombrado las partes contratantes sus lespcciivos plenipo tenciarios ; á saber: S. M. B. al ilustre Henrique Juan, vizconde de Palmerston dcc.; S. M. francesa al Sr. Carlos Mauricio de TaÜcyrand Pcrigord, prín cipe duque de Talleyrand &amp;c.; S. M. rusa al Sr. C., príncipe de Lier n íkc.\ Tengo el honor Ste.^sCk0traubriandrn y S. M. bávara al Sr. Augusto, barón de Cetto &amp;c- - loa cuales, después de ------ Ei gabinete británico, siempre de acuerdo con nosotros cu…</t>
  </si>
  <si>
    <t>Pcrlasco, Felipe</t>
  </si>
  <si>
    <t>Felipe Pcrlasco</t>
  </si>
  <si>
    <t>…mal. Lo que hay entre nosotros Dia 17 de idem entró D. Ramón Sanz, correo de Nápoles. ’ son libertinos por vicio; gente irreflexiva y presuntuosa que ostenta mas bien Dia 18 entró D. Felipe Pcrlasco, y salió el 22. que abriga la incredulidad. En llegando el peligro de la vida todos claman i El thiurío dia 18 entraron el Excmo. jSr. D. Joaquín Casmaño y Pardo, Dios con inequívocas demostraciones, de convicción; y si de cuando en cuando gobernador de Figue…</t>
  </si>
  <si>
    <t>Pe</t>
  </si>
  <si>
    <t>…as cartas promoción de-Q. Juan de Tena,.¿ D. Juan Pcralbo Calero: para la dignidad dé d;verm torrespensái».' ' de prior y téii canorgías de la colMÍal de S. Hipólito de Córdoba, á D. Pe En uní, que Mr. Caynapd Latour dirigía,i la academia, decía que se ha- dro Berrocoao, P. Josef García' Salazar, D. Joaquín Pastor de . los Reyes, tii entretenido núevatrieBteL'éb‘ñun fenómeno quaobaervó en,182/ relativo •D.'JoséfCirriHo Cersxnt, D. Salvador Jura…</t>
  </si>
  <si>
    <t>…viene el mayor interes que tiene para nosotros la tragedia mo- na en la de Cerdá y Sauri, á ti rs. eo rústica. —Kacrteeiauer erí Manas en te conlem/laclan del cristianismo, por el doctor D. Pe derna, porque esta, sondeando el corazón. humano, y desentrañando laa funes dro Antonio Fernandez de Córdoba, canónigo emigrado déla metropolitana de Limatas peatones que abriga, nos hace ver al hombre como realmente es,y según la un tomo en prolongado: se ba…</t>
  </si>
  <si>
    <t>…tan es Aboet', acaba ¿¿"llegar . b naciom Solo puee resta utt2fn8U!&gt;o, es dccir, b.:recottcili*cioa.rPcio^iiode S. Miguel, y ha visto que el dia 26 te dió á la vela la escuadra de D. Pe sotro» prcguntsimM ahora, ¡será con las incriminaciones injuriosas del Ala dro, que te compone de dos fraga», da un bergantín, cuatro goletas, de rio 4t los Dtbattt, con «1 rigpr del minist^ia^coa las,destituciones, con lo 6ü é 70 bercos de trasporte y otras…</t>
  </si>
  <si>
    <t>…°, aedor dé Villa de Conde, que con toda la fuerte de ui mando-cubrió el que constará de todas las adiciones que están reuniendo con vista de lo* archi Aneó derecho, y el Iéniehte coronel Pe reirá da Guerra, que con dos comps- vos de lasoficinas superiores, referentes ¿ lat diversas 'materiasdt que te trata fltaa qnbrió la izquierda, viniendo el primero desde ¿u campamento de Sanua- en los cuatro tomos anteriores, y otros dalos .que han podido-re…</t>
  </si>
  <si>
    <t>Pé, Julias</t>
  </si>
  <si>
    <t>Julias Pé</t>
  </si>
  <si>
    <t>…María, y natu(ald* GénovnJ=Priyilecio á favor de lo» hijas de mis.....,.... v!97ó.'94&amp;9i9. 1827. ...... ¡913.729,742. EJt D. Angel de Yoldi, y/de. Doña Juana de Benmaxji.~sld. de D. Julias Pé 1828............... 922^14/02. rez de Mendraca, de DcedL=M£yórázgo fundado por D. Juan de'Legarza. i?29...'........;.1021.7415,933. acEly hospitaájde4a-vUla de-Meco^atlsi Sr. rearqua dé .AlbuvUlea,/tufo da Í 830.....:............ Í177.01I0;080. ErancÍa^eÉ( i*…</t>
  </si>
  <si>
    <t>Pe-</t>
  </si>
  <si>
    <t>…ministerio vikig y ciertos principios, es y pertenece mas bien los invasores. á La Europa que á la revolución. (Id.} ■ El 21 debia reunirse el regimiento de caballería núm. 1.® al general Pe-</t>
  </si>
  <si>
    <t>Pecares</t>
  </si>
  <si>
    <t>…n el derecho heredi las desgracias de nuestra patria, y ninguna relación tenéis con el partido de tario. (Movimiento.) que hablo.... (Muchas votes: Bien! Bien!) El conde Mole y el duque Pecares piden que se principie la deliberación El marques de Dieux y Mr. de Coigny preguntan si las palabras del mi por el artículo 2y, al cuai se aplica la.propuesta. nistro se dirigen á algún otro individuo de la Cámara. El Presidente lee el párrafo.2y, cuyo tenor…</t>
  </si>
  <si>
    <t>Pecklin, Je</t>
  </si>
  <si>
    <t>Je Pecklin</t>
  </si>
  <si>
    <t>…mo. • - Exento. Sr.=El Rhy nuestro Señor sigue sin novedad alguna particular. Por Hesee-Gran—Ducal, el barón Je Graben, consejero íntimo. Por Dinamarca (Holstein y Lawembourg ) el barón Je Pecklin, -gentil Dios guarde á V. E. muchos años. S. Ildefonso 24 de Julio de 1832.= hombre de Cámara.Excmo Sr.sPedro Castelló.erManuel Damian PeiezfSebastian Aso TraviePor los Países-Bajos (gran ducado de Luxemburgo), el teniente generalso.=Excmo. Sr. primer Secreta…</t>
  </si>
  <si>
    <t>Ped</t>
  </si>
  <si>
    <t>…Ha valido para combatir sus dueños, que hemos leido'mas.de un me* hace en un periódico ingle*, que el proyecto que se discute de los términos mas acres. Quiere que toda la res el Sr. D. Ped ro la había mandado asegurar en Lloyd. Los barcos óe vapor de ponsabilidad de los motines que han alterado la tranquilidad .de Francia re sertaron de Bellé-lslc cuando salió la expedición; 'los ingleses y demas extran caiga sobre el gobierno.....Hay otra resp…</t>
  </si>
  <si>
    <t>Pedicini</t>
  </si>
  <si>
    <t>…cardenales lé prestaron Obediencia, y S. S. puso su ofrenda sobre el altar. ' El cólera se ha manifestado en Merseburg, pueblo cercenó 4 Wessenfelds, Acto continuo celebró mía el cardenal Pedicini; y después del evangelio y en la aldea de Mititz, inmediata 4 Murlcranstoedt, 4 dos leguas de esta ciu hubo sermón anárógo á la circunstancia. Concluida la mia, al Sumo Pontífice, dad. Con este motivo el gobierno prusiano ha reforzado el cardos sanitario coro…</t>
  </si>
  <si>
    <t>Pedio</t>
  </si>
  <si>
    <t>…rios. ma en que Joaquín Pinto Madeira, puesto al frente de 3300 hombres, se daLas ideas inglesas y americanas han estado en competencia con ¡as Ideas clara en el Brasil á favor de D. Pedio como Soberano absoluto. francesas, y ya se empiezan á disipar las ilusiones que habían producido las ESPAÑA. importaciones de máximas y sistemas de fuera del reino. En medio de los destrozos que la revolución ha causado, se han hallado los cimientos de la Imu…</t>
  </si>
  <si>
    <t>…o volución de Julio. El mismo periódico cree que la caída del lord Grey per puesta solo tuvo en Ja Cámara «fe'los Cornilnes 80 votos de mayoría, siendo judicará á la expedición de D. Pedio. No hay duda «n que nuestro gabinete asi que el bilí habia tenido lió. ' habia adoptado respecto á Portugal una política tan revolucionaria, que hasta Se ha dicho que en Birmingham y en Manchester ha habido alborotos; nuestro término medio está asombrado. per…</t>
  </si>
  <si>
    <t>…ón -es general en toda la clases. No hay dinero capaz de sufragar de Cabra «fel Sto, Cristo, acusados de robo» en despoblado, han sido condena las enorme» gatos que atan haciendo. D. Pedio salió de S. Miguel el 20 por dos por ate tribunal ¿ 10 años de presidio con retención, en el Peñón el pri la mañana,y te dirigió í la isla Tacara. El total de la fuerza que hay en to mero , y el segundo en Alhucema, y i I» pena de 200 azota cade uno, que da l…</t>
  </si>
  <si>
    <t>…dejó __EI Rival, buque ingles que salió) de la Clyde para Oporlo conduciendo de causar algún desorden entre los que trabajaban en las trincheras: es verdad tropa de refuerzo para D. Pedio, ha naufragado sin que nada se salve el día 4 que se les rechazó) y se les hizo volver á entrar; pero en el momento que lle del corriente á las inmediaciones de GaUvuy. La tripulación se componía de garon á ponerse bajo del tiro del cañón de la ciudadela, rom…</t>
  </si>
  <si>
    <t>PedíóCéV, Juan</t>
  </si>
  <si>
    <t>Juan PedíóCéV</t>
  </si>
  <si>
    <t>…lusión de ——El jurgado de !* «pitarla general de Andalucía, que entiende ea los autos de 5il&gt; residuo», sanaron 11(71* y.fallecieron único* 67, aunque hubo 128 de testamentaría de D. Juan PedíóCéV . sargenta mayor que fue de lis mUlclas urbanas .vómito negro. «Me lisonjea, dice el intendente!, presentar esto* datos, porque de la ciudad del Puerto de áte. María,-ha sefialado pan celebrar junta general da contribuirán A desvanecer los .temores que enloge…</t>
  </si>
  <si>
    <t>Pedraza</t>
  </si>
  <si>
    <t>…lsado* por este general t en fin, que al parecer el proyecto de Santiñá .ér* Othon para Key de Grecia. El lord Wcllington se quejó de que las comi el de «levar á lá presidencia al general Pedraza,. que fue elegido presiden!* siones hubiesen hecho algunas modificaciones en el proyecto de dicho bilí. Asi en 1828, y Babia sido destituido por el partido que ahora manda.*1 mismo se aprobó por la comisión el bilí sobre falsificaciones, sobre el cual .......…</t>
  </si>
  <si>
    <t>…do par* los Estados-.Unjdos. Parece que el proyecto de Sandieron 100 fanegas de trigo deTercera que se estaba moliendo para los. rebel taoa es hacer que vuelva * la presidencia el general Pedraza, que fue elegido des, y el dia de ayer cogieron también seis bueyes junto ai puente de Mg- ca 1828 y quitado por el partido qué domina ahora.” . touzinhos que también iban para Oporto.” Por cartas de Llanha á Nova y de Valenqa nos consta que los cueblos de aq…</t>
  </si>
  <si>
    <t>Pedrazi</t>
  </si>
  <si>
    <t>…iente electo en 1828. Estos caballeros llegarán á Filadelfia , que es dOífifc'HS- __ Catalura.—.Barcelona. Trigo, de 68 á 80 rs. la cuartera,- según su ca side en la actualidad el general Pedrazi, dentro de 8 ó 9 dias , y sé espera lidad: cebada, á 24 id.: aceite, á ¿80 rs. lá caíga: vino, á 80 rí. id. que no desista i las urgentes solicitaciones del general Santaití y'sus amigo* Han entrado en este puerto en todo'él mes Je Setiembre 344 naves mer par…</t>
  </si>
  <si>
    <t>Pedregón, Juan Manuel</t>
  </si>
  <si>
    <t>Juan Manuel Pedregón</t>
  </si>
  <si>
    <t>…ción del dia 28 canongías de la catedral de Patencia i D. Gerónimo Calzado Calvo, D. Rapara sostener y rechazar el ataque de los rebeldes, y el comandante.de la l.* inon Hégver» y D. Juan Manuel Pedregón: para el priorato primera silla dé brigada de la q.a divHiou da también el siguiente parte al comandante de esta Ja colegial de Roa á D. Manuel Martínez Casquete: para la canongía de la colegial de Santillana i D. Antonio Fernandez del Ribero; para tres canon…</t>
  </si>
  <si>
    <t>Pedriza</t>
  </si>
  <si>
    <t>…landeses han corta ladós'jr ciudades generalmente están declatindom en su favor y por *1 llamado todos los diques, y que las inundaciones se extienden hasta-más allá de miento del general Pedriza para que ocupe 1a’ presidencia, ’j".'r ;“ 1 Berg'-óp^Zoom. Añaden que la ciudad de Flelinga está -n el mismo estado de El general Motezum*, que, según la» últimas dolida*, éstabá cerca de defensa que en 1809, y que todo anuncia guerra. (M. de C.) S. Luis Poto…</t>
  </si>
  <si>
    <t>Pedro</t>
  </si>
  <si>
    <t>…individuos que se habia pretendido reclutar para que hiciesen parte de la ex-, Dice también que la comisión eree que la Cámara no vacilaria en sacrificar pedición del cx-Emperador D. Pedro, se han amotinado en Gravescnd, y se su dictimen, si conociese que es conveniente para conservar1 el orden social f mu vuelan á esta capital. (Morniug-Post!) para bien del Estado; pero que sin embargo no toda la comisión ha sido del niiimo modo «fe pensar , p…</t>
  </si>
  <si>
    <t>…ndividuoyíqué comppniro la Cár • ataque apoplético. mara de los Pares, «pues entonces esta no hubiera hecho.sQüibráÁ,^a- rsvolivbanquero.encargado'de negociare! empréstito con que D. Pedro de- cion, y estas 300 vacant?s , f qué alimento tan á propósito para satisfacer los -bia ocurrir ¿-loe gastos desu* expedición contra el Rey de Portugal, acaba di voraces apetítorque entonces sé manifestaron! Distribuyéndolos con mafia,hu •quebrar. En poder d…</t>
  </si>
  <si>
    <t>…relativas i la expedición del Virey de Belle-lsle. , . ’ Egipto alcanzan hasta 23 de Noviembre. El 22 del mismo avisan de Rhodai «Sin duda habréis oido hablar da la expedición de D. Pedro, tan ridicula que la escuadra egipcia con mucha tropa dé desembarco había anclado junto í hasta ahora. Esta se tqmpohe, á la «éidad.'dé ¿i«to número de pillos de todos Trípoli de Siria, después de una corta y feliz navegación. Añaden que la divi país», gente…</t>
  </si>
  <si>
    <t>…es salió ayer de esta capital con dirección i Lóndres: sé te* donde hay cenizas, el fuego arde. cree que su misioo es relativa i la expedición que ha proyectado el ex-Etn: parador D. Pedro contra Portugal, y á los medios de evitar una reac rXGlATEXZA. ción en toda la Península en el caso que la expresada empresa se verifique. Idndrcs \6 dt Entro.. También se ha expedido un correo francés para París, lo que indica que Fondos públicos. Tres por 1…</t>
  </si>
  <si>
    <t>…a partido de los mares de levante con dirección al Tajo , á fin de aniquilar :’.fií orador desaprueba la profusión con que se prodigan los millones, raala expedición del Emperador D. Pedro contra el Rey D. Miguel. ñifetando que á su entender el objeto del presupuesto de la casa Real es pro «Es la noticia principal del día, y me apresuro por ello á comunicárosla.” veer á la existencia y á la independencia de la familia Real; y que á pesar de ÍCo…</t>
  </si>
  <si>
    <t>…el Monitor triga se lee el siguiente artículo. torio de las'negociaciooes.” Ayer recibió el gobierno la noticia de que la Conferencia había proroga— ------ Ya se ha publicado que D. Pedro marcharia á Bel lisie para tomar el 1 do hasta el 31 del corriente Enero, y no al 30. como se había anunciado, el mando en gefe de las tropas de tierra y mar, y abora anunciamos que la es plazo señalado para la ratificación. Esta decisión ésel objeto del 14-°…</t>
  </si>
  <si>
    <t>…vengar En Viena y en sus arrabales.......... . 4,094 1,954 1 las injurias que ae hacen á Luis Felipe. (D. de la G.) Alta Austria-Wels............................... 76 4¡&gt; 1 ____ D. Pedro asistirá el lúnes próximo al baile que se da en casa del pre 1,030 sidente del cornejo: al día siguiente se pondrán en camino alguno» portugue Gallitzia. ................-.................. ... 259,933 97^16 22 ses distinguidos que se hallan todavía en París…</t>
  </si>
  <si>
    <t>…rmiento.” El Mormng-Post publica una carta escrita en Bslis-isle-stsr-mer i 30 da Diciembre último , cuyo tenor ° el que sigue: •&gt;Esperáis sin duda &lt;jue os hable de la escuadra de D. Pedro, que tanto Indis» dt los lítales decretos y órdenes injertos en este periódico en toda ti ruido mete del canal alia, y que vino á esta para equiparse y prepararte á la ■ ente anterior. expedición de-Portugal. Dicha escuadra consta de tres fragatas, que en otr…</t>
  </si>
  <si>
    <t>…ro, lo que sigue: no hemos oido hablar de otros accidentes. (Cotidiana.) «Ya ha regresado á ata ciudad la diputación que los ciudadanos de Forli ____ Ya no se duda de la salida de D. Pedro. Mañana debe dejar esta capi habían enviado á Pésaro con el objeto de saber las intenciona del cardenal tal para ponerse * la cabeza de la expedición que ha reunido en Eelle-isle, Alban¡.,Esta diputación ha encontrado á S. Erna, rodeado de un atado mayor y qu…</t>
  </si>
  <si>
    <t>…zo á causa de lew temporales que reinan ordinariamente en salto en esta ciudad, anunciando que se estaba preparando por los trabajadores •al'Atiántico durante esta parte del afio. D. Pedro, después de haber inspec un movimiento, una asonada. Esto , á la'verdad, no'sé'verificará; pero sépase cionado los buques y tropas que se hallan en ellos, volverá á París, en donde que si se realizasen los-déseos da los enemigos del orden'actual, si se lográs…</t>
  </si>
  <si>
    <t>…ar. ___Con fecha 28 de Enero escriban de Angcrs lo que sigue: Durante el discurso de Mr. Tkiers interrumpen varias veces la lectura «Anoche llegó á esta el cx-Empcrador del Brasil D. Pedro; se apeó en las voces de los centros y de los extremos de la Cámara, manifestando unos cdtadcl prefecto, y hoy á las 11 de la mafiana se embarcó en el vapor con que no convienen con ¡as ideas enunciadas por este diputado.,y otros apre dirección á Nantes. Acom…</t>
  </si>
  <si>
    <t>…e los que ma Los periódicos franceses del correo de ayer traen el manifiesto que da el nejan caudales del Estado; artículo que á su juicio es aplicable al ministro de cx-Emperador D. Pedro al ponerse en Belle-lsle á la cabeza de la expedición, Haciendaexplana este dictámen, y propone se nombre una comisión de nue que , compuesta tanto de extrangeros como de portugueses, debe ir á las Ter ve diputados que examiuen el estado de la tesorería, vean…</t>
  </si>
  <si>
    <t>…do» de todas- clases que chas á Mr. Bonhomme: «Verificado esto, continúa, principiaron las intrigas volvían á Francia. Cuando salió este buque reinaba la tranquilidad en Argel; de D. Pedro, en las que me parece que estamos comprometidos. Eq el úllimo pero el general fioyer, comandante dé la provincia de Oran,seguí* molesta discurso del trono se dice que no se han restablecido nuestras relaciones con do por algunas tribus que trataban de vengars…</t>
  </si>
  <si>
    <t>…lo El ÍRnír nuestro' Séfiorrá ha servido admitir la cesión que ha hecho á fa var Se vende las leyes. la secretaria de la misma junta. esta corte en á 8 rs. en vor del Real erario D. Pedro. Alc^ntarp Moreno de un crédito importante —Klemertoe de gramática ganaraI tan relatian á lat lenaoes traite, d ita enpeeiehn 22,911 n. diez mrs. vn., procedentes de suministro» hecho* á la» tropas espa- de loe prlmetploe |W deten teñir de tete al estudia de…</t>
  </si>
  <si>
    <t>…ue cogió ál instante, Mr. Baring pregunta si el almirante Scrtorius,. que manda la cxpdtcion v aanque ta le suministraran tin pérdida de tiempo los auxilios oportunos, se naval de D. Pedro, prteneee,todavía ,á la marina ingle»; lord Althorp con .&lt;la hkicran sin embergo'grandes quemaduras en la cabeza y ‘en el cuello ; pro testa qué no pede sattsúóér'al preopinante, con;la exactitud que apetece -S. A. ee Mili en -esre momento fuera dé pligro, y…</t>
  </si>
  <si>
    <t>100proceder respecto á Portugal, sin permitir que ningún oficial ingles «rea á jtnos que ate mal no a nuevo en París. Al contrario, loe casos de ata clase D. Pedro. Concluye asegurando que no es su ánimo promover la cuestión re nanea han sido raros en ata capital, púa no hay ma en que no te presenten lativa 4 Portugal; pero que no puede menos de decir que en rigor no es po .algunos en los hospitala; pero ate cólera no a…</t>
  </si>
  <si>
    <t>…oMl.si hubstoé smifio la' ptetaci» * ípenri qáela raimo de rán l corrco tirado las lctraa rcspcctivas¿esperando que toda, la benemérita dapodré hahiwí dcjédcroltrooo encanto; poro D. Pedro lien* el-vicio que él w de Vohantaria; que tan eminentes servicia hace *1 Trono,'veri en este '•cha' a caza á'lip bfrihimn; úéobérir anda da rosnar, é incurriendo en la mso- corto aacorro de alnma íadíviduá tuya una prueba del apréCio general que toa falta de…</t>
  </si>
  <si>
    <t>…S. A. le se conserve la paz, que no tuviese efecto la referida expedición. regaló un relox guarnecido de diamantes. Su padre Mustafá-bajá también ob T a tentativa del ex-Emperador D. Pedro se considera aqui poco menos tuvo el permiso de usar uniforme en señal del perdón que el Sultán le había que desgraciada: sus medios son muy débiles, y muy grandes los obstáculos concedido. que tiene que vencer, empezando por la desunión de sus mismos partida…</t>
  </si>
  <si>
    <t>…ity anuncian que el Dar i ha llegado de Ter- rpse el referido Real indulto de 17 de Diciembre; y en este, concepto, ellas cen; mes nada se ha traslucido acerca de la expedición de D. Pedro. (Courier.)y los huérfanos á quienes corresponda pensión en el Monte, solo tendrán de Pnr cartas recibidas en esta ciudad (Plimouth) se sabe que la expedición recho á ella desde el día en ..que S. M. se digne señalársela como gracia , y no de D. Pedro llegó á…</t>
  </si>
  <si>
    <t>…Los ayuntamientos, clero, nobleza y vecindario de las villas de Arganil titución de cuya violación son reos. Se nos habla de principios, se combate al y Gozénde, sabedores de que D. Pedro h*bi* llegado á Europa , resolvieron obierno de hectuj, y al mismo tiempo se trabaja por sqstituirle otro, sin mas .por acuerdos de 18 y 20 de Setiembre de 1831 manifestar al Sr. D. Miguel11 S ¡ferencia, sino que el uno lleva la máscara de la libertad, y el o…</t>
  </si>
  <si>
    <t>…n él el 40.® aniversa lograrlo el monopolio del comercio universal. Poco le importa que en Lisboa rio del reinado de S. M. el Emperador de Austria, dispuso su ministro en es mande D. Pedro ó D, Miguel, con tal que Portugal continúe siendo una de ta corte el Exento. Sr. conde de Brunetti, que en celebridad de tan fausta cir ■us colonias; poco le importa lq tuerte de España, y que Italia gima bajo el cunstancia , se cantase una solemne Misa y un…</t>
  </si>
  <si>
    <t>…hoy cartas de las Terceras con fecha 21 de Febrero úl rttucho mas vituperable) la Inglaterra deberá hacer cuanto pueda para impe timo: basta este dia la escuadra del ex-Emperador D. Pedro aun no habia lle dirla. (Escuchad , escuchad.) -No hace muchos meses que vimos entrar á los gado, á pesar de que el 16 estaba ya á muy poca distancia de la isla. Se cree franceses en Bélgica: sabéis que han tomado posesión de Argel, y que en con bastante fund…</t>
  </si>
  <si>
    <t>…la.obligación Ja'ley, la tropa de linca arrólló it-pueblo cañando muchas desgracias. ^Cor.)' que se le atribuía de contestar.en semejantes circunstancias. . El 22 de Febrero llegó D. Pedro á la isla de S. Miguel á bordo de la «Si el noble conde. Alardeen hubiese. realmente deseado se cómeteme la. fragata la Reina de Portugal, con algunos trasportes, y un bergantin portu paz con la Francia, se hubiera, abstenido «le pronunciar «1 discurso tap,ac…</t>
  </si>
  <si>
    <t>….. plato par Corulla * á 1 id. ó de confesar que es inevitable la degeneración de loe gobiernos mixtos, han Bilbao par. Santiago iii)id&gt; tomado ci empeño de probar que la caída de D. Pedro se debe solo á la aver Descuente de letras á 4 por toe al año*. sión de lo* americanos á los europeos. Las preferencia* dadas á los portugueses sobre los brasileños en la concesión de destinos públicos: hé aquí la única cau la del suceso en el concepto del Di…</t>
  </si>
  <si>
    <t>…, cuyo corazón abriga los mas ardientes deseos las villas de Cantanhede y Penedomo, instruidos por los papeles públicos de dp conservar la paz en Europa. haber llegado á Europa el Sr. D. Pedro , ex-Empcrador del Brasil, engañado "El mal estado de nuestro comercio se aumenta todos los días, y las me por sus enemigos, que bajo la máscara de amigos, y no contentos con el mal jores casas hó pueden hacer circular su papel. EL Támesis está cubierto de bu…</t>
  </si>
  <si>
    <t>…lguna qua merezca ínteres sobre la «pe*-; mo en Inglaterra, que para un ejército de 1009 hombres tiene 545 oficialee dicion portuguesa; y solo podemos asegurar que el ex-Emperador D. Pedro • -generales, entre ellos 6 feld-mariscales con 1459 francos de sueldo, 96 gene permanece siempre en Terceras, continuando sus preparativos para un ataque de rales en gefe con 509, y 238 tenientes generales con 349: Recuerda que cisivo. D. Miguel parece prese…</t>
  </si>
  <si>
    <t>…estos forasteros; pero se cree generalmente que van 4 aumentar qay, ministro- de Guerra, Clauzel y Bugeaud, que apoyan la propuesta del el ejército expedicionario del ex-Emperador D. Pedro. (Gaceta de Anjou.) general Lamarque; Passy y Teste que lo combaten, la Cámara se conforma . la Gaceta de Rotterdam inserte el párrafo siguiente puesto con motivo con la opinión del general Lamarque. de ciertas doctrinas emitidas en una sesión de la Conferenc…</t>
  </si>
  <si>
    <t>…sar el Se ha vituperado indirectamente el sistema que Inglaterra ha seguido res primee monasnto. de (fervescencia, nada hubiere tratado. Hice-mucho tiempo pecto á la expedición de D. Pedro. Mas. ¡qué pódíamos hacer ihi una Poten 4M.se dice que na.irán bien 1» cosas sino cuando el derecho.de elección esté cia extrangera intentase conquistar á Portugal, comprando que debíamos inter en la ciase «tedies . venir; mas tratándose de una contienda entr…</t>
  </si>
  <si>
    <t>…-que en esla capital se han suspendido enteramente los enganches hecho positivo que acredita el - estado actual de las decididas intenciones del ppralá'expedición del ex-Emperador D. Pedro, y que ayer se hizo saber esta Rey dé Holanda, y todo el movimiento de su política. Que él pueda variar1' determinación á muchos oficiales que aguardaban órdenes para marchar. de dictamen, no lo disputaremos, y que ceda por último á las ejecutivas no HI cóler…</t>
  </si>
  <si>
    <t>…cona mas que 500 bía faltado á todas las obligaciones de un estado neutral permitiendo los ar nombres después de la llegada de nuestros dos primeros batallones. (M. de mamentos de D. Pedro; y concluyó pronosticando vendria acaso' tiempo en que el pais se arrepentiría' de haber abandonado respecto de Portugal su anti — ---El mariscal Paslcewitsch ha debido publicar hoy en Varsovia la nueva gua y saludable política por mezclarse en las querellas…</t>
  </si>
  <si>
    <t>…tñbrar pan una media ración Jo se mudó el ello de I82S 4 consecuencia del nacimiento del Príncipe heredero le catedral de Cuenca 4 D. Nicolás Valiratey’Torrioe para lá dignidad de D. Pedro, d4ndosele el título de Princesa del Gran Pará, que es al que se arcediano de Soria en la iglesia catedral da Osma, vacante por muerte de Don prescribe y d4 por el artículo IOS de la constitución del Brasil al heredero Julián Izquierdo, 4 D. Romualdo Gómez Bl…</t>
  </si>
  <si>
    <t>…o del Soberánó.ae. este reino: causa por Taque lo* Infantes D. Juan bre establecida, nunca- pudiera, variar ni alterar las leyes fundamentales de la y D. Dionis, herederos del Rey D. Pedro r; fueron.declarados por la» cortes monarquía, ni los usps y libertades de los portugueses sin consentimiento de celebradas en Coimbra ^l-iñó de 1385 inhábiles para suceder en e! trono, en las Cortes reunidas en los tres Estados. rqzon de haberse probado qup…</t>
  </si>
  <si>
    <t>…roco de Bernuy de Zapardlet; la hermana de este, la hija da Vázquez: para otra de la de Búrgos, vacante por muerte de D. Atanasio Do la misma; Nicolás y JbsefRevilla, herauans del D. Pedro; Miguel Alvares Alfonso, mínguez, á D. Jóséf Agustín Parra: para una canongía subdiaconil "de Huesca, vcctno.de Páramo del Sil : «usebio Zancajo y su muger: Jacinto Gomales y Gabriel vicante por promoción .de D. Segundo Sierra , á D. Juan Josef Biec: para una…</t>
  </si>
  <si>
    <t>…de Ancona. En cuanto á los asuntos de Portugal, el gabinete francés adelante se ejecute en garrote ordinario la que se imponga á personas del esta desea mucho que el litigio entre D. Pedro y D. Miguel se arregle sin inter do llano; en garrote vil la que castigue los delitos-infamantes, sin distinción vención extrangera. de clase ; y que subsista, según las leyes vigentes, el garrote noble para los que Las noticias del Haya no son muy favorables. El Rey no…</t>
  </si>
  <si>
    <t>…llan los intereses de Portugal, sino también los de Espalia. Tenga ó no buen éxito las cosas en este canton. -No se-consintió-én admitirle su dimisión , y asi per la expedición de D. Pedro, sus consecuencias se extenderán'por toda la pe manecerá con el mismo «carácter. Por su parte el coronel dé la Haspe, que nínsula , y -pondrán en .peligro las relaciones pacíficas y amistosas que tenemos habí* pedido con urgencia se -le reeraplazaac, ¡ha sido…</t>
  </si>
  <si>
    <t>…y la facultad de sus mo los oficiales de Jos cuerpos, quedaron atónitos cuando supieron que el1 Señor pender las facciones de ayuutainjentos. Conozco que.él fin que se propone la D. Pedro no ííabia traido mas que 500 ingleses aventureros sin subordinación mayoría haciendo estas concesiones,es dejar al ministerio toda la responsabilidad alguna. De' lá tropa que tiene á su disposición sólo 39 hombres son portugue desemejantes actos; mas no compr…</t>
  </si>
  <si>
    <t>222</t>
  </si>
  <si>
    <t>…rvaremos! deeste intendio. (Diarioiebte'Mótela.) " Unos dicén qué sí, y otros que nó. El ministerio no dice ni sí ni iíó; y yo alabo _____Parece que la expedición'del ex-Emperádor D. Pedro contra Portugal mucho lá discreción. Y ¡ por qué no hacéis ';i?a pregunta 4 la Conferencia dé se suspende hasta el mes de'Jimio próximo. Sus amigos alegan para ésto el es Lóndres, que és la que debe decidir este asunto!,ha llegado a creer que la tado miserabl…</t>
  </si>
  <si>
    <t>…era el dia 8 de - reo dijo un célebre poeta francés: Abril poc estarla bloqueando Sertorio, gefe de la escuadra del cx-Empcrador Tout U¡ ttnrtt loftí teñí, iort le geure ennuyntx: D. Pedro; jr otro llegado á Gibraltar asegura' lo mismo. ASade este último . Y ciertamente, las desgracias domésticas, lo» acontecimientos de b vida co que habiendo verificado un desembarco los sitiadores en número de 1,500 mun bien presentado» en la escena, pueden in…</t>
  </si>
  <si>
    <t>…a un proyecto de ley relativo á dicha libertad. núa muy incomodado. 1* nación portuguesa está unánimemente resuelta í sostener á D. Miguel. íaises-sajos. ' Hasta'los niños miran á D. Pedro como una especie de coco, y empuñando Hoya 22 de AMl- . sus espadas de caña gritan: ¡guerra á D. Pedro! (Standard.') La noticia que os voy á dar es tan poco.interesante, que apenas me atrevo- —-Anteayer salió de este puerto para el Canadá la Clio con 150 «mig…</t>
  </si>
  <si>
    <t>…de eo veridcarlo, les parar* perjuicio. —rsaava tMecteSeaHa «n«rUii mauuat : eontlene la descrlpcldá dr todos lós palée» «a cita * los'acreed ores * .la testameotaria y bien** de D. Pedro dti flstrrirrno, de las dañe-parte» del Mundo.- coordinad# con arreglo i1» geografía universal&gt;det marques de Murlllo , d i sus herederos á represrotanies, para que dentnMiel preciso cdlebte godgrafc Mr. Maíte-Brun, yrn vista dr lo» dlcdonarles ma» moderaostq…</t>
  </si>
  <si>
    <t>…io 128 ha pa pero que habiendo sido reconocido fue preso. (The G/oír.) gado por cada óii*a un real y diez y siete maravedís en bandera nacional, pa- ____Escriben de la Tercera que D. Pedro había resuelto hacer con todas sus gandowaqui adelante cuando vinicre en bandera extrangera dos y midió rea- fuerzas un desembarco en Lisboa. La expedición debía salir de S. Miguel el fe* «ntimriitA Artículo 8.a Le» alhajas;de oro y plata con- piedras finas y…</t>
  </si>
  <si>
    <t>…á reconocer su autoridad y. á recibir lan, y se reimprime en Madrid), al mismo precio de 6 rs., y se hallarán en los in comunicación alguna de ella ,&lt; no sabiendo con'qué-derecho D. Pedro nom dicado»'almacenes. ' ........ •* —' ----- Se halla vacante el vinculo, capellanía para sacerdotes, qne fundó el licenciado braba una regencia para Portugal después- querél mismo habiendo abdicado la Don Juao do Sierra, por fallecimiento de su último-poscc…</t>
  </si>
  <si>
    <t>…es constitucio i... , . . .. . • TAIS ES—RAJOS. nales de’su hija Dona María, Se han encontrado sobre uno de los insurgente varios papeles , de los que resulta que estos creían que D. Pedro habia salido : 'Brusela* 27 de Mayo. de Brest dirigiéndose al Brasil con las tropas que le han proporcionado las - . Anteayer hubo* junta de ministros, y en ella se volvieron á examinar to- Potencias de Europa. El presidente de la provincia ha dirigido á los…</t>
  </si>
  <si>
    <t>…o vohtcion . interior, hubiera aspirado £ quebrantar en lo exterior los tratado* por un buque francés que recaló por Tercera el día-15 dé Mayo. Parece que europeos. la escuadra de D. Pedro debia salir de aquellas islas el dia 25 con dirección £ Ahora bien, h guerra va £ estallar tegan aseguran. «A cual de Im de* la costa de Portugal. Los buques de Sartorio han debido reunirse, abandonando 1 partes se ha de echar la colpa! el bloqueó de*la Mader…</t>
  </si>
  <si>
    <t>…intervención á favor del gobierno Razóla á recoger el cuaderno núm. 24 de dicha obra (tratado a.'-1 de la electricidad de Portugal, toda la dicha fuerza se emplearía en auxilio de D. Pedro. Continúa abierta la suscripción. ■ Los suscriptores á la historia natural, general y particular del conde de Bujfan,. »Que S. M. B. envía al Tajo un trasporte grande para recibir á su bordo con la continuación de la historia natural de los cuadrúpedos, ovípa…</t>
  </si>
  <si>
    <t>…e, 4 480 rs. I» carga. - *1 término de 30 diai. ■ , Man entrado en este puerto en. todo el mes de. Maye; último 407 naves ——Se cita á los acreedores á Ja testamentarla y bienes de D. Pedro (áe Aativñvnt. mercantes, y salido, 405 cor frutos y efectos del país. marqué: dé Murlllo, ú á sus berederos.d representantes, para que dentro dé 30óV.tt préctsós comparezcan ante*el'Srí Modet, del coñsejo 'Real, juez en dicha lestamMq* Lérida. Trigo i. de 64…</t>
  </si>
  <si>
    <t>…no de nucstros/compañeros ha publicadpuna carta de' las Azores, en guin, Marte, Coranieres, Stourm, OdUon-Batrot, Paillet, Bethmonf, R¡ia cual se da á entender que cl ex-Emperador D. Pedro aun se hallaba .allí el chomme &amp;c. &amp;c.; que entre los que-han adherido^ ella cuenta en el-tribunal 23 de Mayo; pero que.5C_adymiaq|i«L»su: calida, iba á vetificarse inmediata supremo á MM. Cremieux, La Coste; Teste-Lebeau; Mandaroux-Verttmy y. mente.” Muy bie…</t>
  </si>
  <si>
    <t>…y un cirujaoo portugués, cuyo nombre ignoro. La entrega y bendición de bandera que re anunció en la orden del dia co «tas noticias que oro* pangaos dan «on las mas siniestras para D. Pedro, piada en la última Gaceta, se ha verificado en los términos 'que «le antemano Dicen que toda iá (ropa atan dnalentadas por la falta de pegas y por la in- fueron anunciado*. La concurrencia, el entusiasmo y la pompa han llegado al certidumbre en que se baltan…</t>
  </si>
  <si>
    <t>…las naciones con una llamada Exposición, en la qua la pretenden, trastornar las leyes de unto» sialos, y craUvioer la pnuía q*a. l«» misma facción fundó el llamado manifiesto del Sr. D. Pedro. dióel ser,«casa digna «le espanto,y de borro». , Fúndase principalmente aquel documento en la supuesta prescripción, de laa , , Entre tonto la eaperiepcia lo» desengañará do qae Ja nacioa pnrtiigua» no lepes de una monarquía que cuenta siete siglos de existe…</t>
  </si>
  <si>
    <t>…enazas. Azores'con'fecha 15 del pasado, qurln mas:campleu anarquía reine entre ha' «El jurado (la misma oposición es quien lo ha proclamado); el jurado es tropas del ex-Emperador. D. Pedro, las cuales no quieren embarcarse', porque tá expuesto en la'Véndée á abundar en tas opiniones de los que comparecen saben que los víveres filtan cn la cscúadra..En.l¿ mismas cartas se habk délas ante él, ó por lo menos 4 mostrar en favor de los delincuentes…</t>
  </si>
  <si>
    <t>852</t>
  </si>
  <si>
    <t>…l,primer documento y dé ambos re vecinos, porque en él se interesa la humanidad y la gloria de un español, obsulta que el Brasil se ha separado para siempre de la madre patrtay dé D. Pedro, jetó ya de los'aplausos y del amor dé tinos'hombres entre quienes la virtud que á juicio de aquel, pais no tiene mejor derecho que aquella. alcanza todo su precio, y porque con attoy de. esta naturaleza' se dan mútuaCualquier conjuración que se dirija, i vol…</t>
  </si>
  <si>
    <t>…haber mayoría para ningún ministerio, ni paEn fin, ya üe* hallamos en el esto de poder enundat la salida de lar ex ra niagun &lt;siMcma dc gpbierpo! , j;i . ;; . ... . t pedición de D. Pedro. La detención, para no verificar antes dicha salida ha ¡Ó|ab que el ministerio no abuse del liempo.qué falta hasts que se retman sido ocasionada por loa vienta* qu* han sido contraria*:.ana*.aon muy; ligero* otra ve* la* Cáinent parsaumostar todavía mas lu di…</t>
  </si>
  <si>
    <t>…ecía defensa)/como se ejecuto durante la noche y madrugada migos que tenemos que combatir. siguiente sin perder gente, munición», ni cou alguna, y haciendo retirar los »Mi hermano D. Pedro , después de haber hecho guerra á mi augusto Pa cambia públicos, lós magistrados y demas empleados. dre , «le feliz mérnoria; después de haber privado i Portugal del Brasil, que La tropa ha manifestado el mayor entusiasmo en defen» de S. M.; j la «ra la'mejor…</t>
  </si>
  <si>
    <t>…rtes recibidos de Oporto por el gobierno de S. M., y que solo al Matute a 48 ri. ee pasta. Loa hay ademas con una colección de.léminas finas quo re canzan fusta el 13, se sabe que D. Pedro subsiste en aquella ciudad con una presentan ios principales pasages, á yo rs. en pasta con cantos dorados. - La epidemia pestilencial en general: discurso médico-político sobre su ejenefa, parte de su gente, mientras que el resto se halla colocado en las inm…</t>
  </si>
  <si>
    <t>…Marta el levantamiento en masa de los pueblos, y su ardor por salir ai en ____ Por las cartas de Viena se sabe que el ejército austríaco se adelanta, prin cuentro á las tropas de D. Pedro, habia hecho pasar á la orilla derecha del cipalmente el que se halla en la Bohemia, en donde .se esperan con la mayor Duero la brigada que manda el brigadier Cardozo, y ademas otra de dos ba impaciencia los resultados de la Dieta de Francfort. Las noticias q…</t>
  </si>
  <si>
    <t>…o i la vista de Lisboa una fragata, una corbeta, un her- y el acorde son muy dignos de alabanza; pero si en esto no, en lo* retratos, anlin, una escuna y tres trasporte» de lo» de D. Pedro; pero el navio Don y.aun en él colorido, le fue superior. En ate'tomo se publica el de la Conde .mas-llaman Musco atención de los que uno por.su Ja en el sa dt Oxford, menores buques fragatas la escuadra tantos uan del de y otro» dos ó tres vi, muy lecciones…</t>
  </si>
  <si>
    <t>…: «ya ha ventajas que ya en las primeras escaramuza» han obtenido. bían salido para las márgenes del Miño dos guerrillero» de lo* de mas nom En efecto, el dia 18 destacaron los de D. Pedro un» columna de 900 bre; que aquel día había pasado por allí (Coimbra) el general Povoas con él hombres con 2 piezas de artillería, que se dirigió i Peñiliel para cortar al tsa— regimiento de caballería del Fuñdaan; habiéndolo verificado miauanio el re- tallón…</t>
  </si>
  <si>
    <t>…aría firmeza y denuedo con que por ello* es recibida, le bá infundido tal des Micaela Ftañe , de ídem; Tere» Inglés, dé idem ,'y Amoma'Gil, de idem. aliento , que según se afirma, D. Pedro duerme todas las noches a bordo; ha mandado transportar i sus buques todos los efectos de que se ha apoderado, y aun'jas mochilas de los toldados, y ha llamado la escuadrilla de Sartorius, qué "veas' íoTxxtA'' réiúmvÁ. comp hemos dicho habia aparecido en las…</t>
  </si>
  <si>
    <t>…cree que Los extrangerc* que se encuentran en Oporto se preparan para el caso de MÍ esperaran las consejas del Mentagero. verse precisados á abandonar la ciudad; y las fuerzas de D. Pedro, recono ."Si pues este periódica time toda la solicitud y cuidado que dice por la ciendo la inferioridad de su número, atrincheran las avenidas de ella. tranquilidad y seguridad de la familia Real, baria muy bien en lo sucesivo de Diariamente se trasportan de…</t>
  </si>
  <si>
    <t>…ue reina, sino también á los de la Alemania que hasta que las tropa de S.M. F- continuaban ocupando las mismas posición», y que ahora han estado exentos de semejantes males. 1» de D. Pedro no habian hecho tampoco movimiento alguno. «Solo á los gobiernos tocaba examinar esta cuestión , no solo por sí mis El Sr. D. Miguel l ha nombrado para comandante eri gefe de la 2.a y 4.* inos , sino por sus aliados unidos £ la Confederación, para billar en e…</t>
  </si>
  <si>
    <t>…ciones que se han recibido de Lisboa llegan hasta el 6. Las de esta corte, sobre la pertenencia de 14 vales Reales de la creación de r.° de Ene tropas de S. M. Fidelísima y las de D. Pedro continúan ocupando las mismas ro de 1822 de á loo pesos, señalados con los números desde el 31,339 al 31,352: dos de á 100 pesos de la misma creación, números 32,158 y 32,159; y 16 de a 50 posiciones, en Pcñafiel aquellas, y estas en Oporto. La escuadra Real…</t>
  </si>
  <si>
    <t>…e»rie ¡ a-negó cotí fecha 9 del qite rige', fefie— ■ --Étl los tres eKritores mérciorados descubrimos uní facundia n turél, una líñrttn nueécrdcsca'a'iro sufrido por las tropas de-D. Pedro. Estas- sfc aWojarotd facilidad-prodigiosa, y uña razón-sagaz y jn* ;urs; peto to uu éaracter-qrigii atacar la segunda división d*l ejército Real mandada por el..general Povoaf ual qaie-los separe y -ÓS! ¡na profunda M ente tk- nt" t escritores: solo el -éult…</t>
  </si>
  <si>
    <t>…luntarios Realistas de Villaviciosa, y cinco piezas de cobre , madera, hierro y acero. artillería. Dinamarca.' Durante el año de 1831 han pasado el Sund 12,986 buques, La gente de D. Pedro permanece encerrada en ¡os atrincheramientos de los 6430.procedentes del mar del norte, y de ellos 3o54 cargados; los 65u6 Oporto, de donde no se atreven á alejarse. del mar Báltico, y los 6321 con carga. La mayor parte de buques que han- La escuadra de S. M.…</t>
  </si>
  <si>
    <t>…u mam pata que hubiese transacion,:y solo cuando, estuvo . necesariamente introduciría un sistema general dé educación opuesto' al ac -cicero de que «ra abacduumente imposible que D. Pedro -sostuviese; la guerra, tual. i.- ■ fue cuando -creyó que era tiempo decolocar le tiu&lt;*0, á Portugal en el rango , ”La» grandes esperanzas de ira feliz éxito que so habían concebido asi por de las naciones-, y de reconocer i p. Miguel* Con este motivo recuerd…</t>
  </si>
  <si>
    <t>…s. Luego que esta vió á su Personas fidedignas remiten de Lamego la traducción de una orden dada compañero tan mal parado ,'corrió á hacer frente i las balas y í escudarle con por D. Pedro, que aseguran haberse publicado, según se les decía, en la CW- su cuerpo, á pesar de las repetidas descargas y de la herida profunda que ello nks de Oferto del 8, y es del tenor siguiente.* habia recibido en el lomo. Estuvo sufriendo nuestro fuego mas de diez…</t>
  </si>
  <si>
    <t>…sí entre.loa ex- esté particular. • &gt;- • : trangeros que creian venir á repartirte los despojos de una conquista sin opo sición, como entre los portugueses que tigueala bandera de D. Pedro , mu- : El buque correo núm. 1.a de la empresa-de la Habana, que bar llagado al chas de ellas forzados y dispuestos á abandonarla á la primera Oportunidad, puerto de la Coruña, dará la vela el l.° &lt;^e Octubre próximo, con u cor-: El marques de Pálmela y el co…</t>
  </si>
  <si>
    <t>…umple!...No cier «le la Sierra, et cual, bien que fortificado y defendido con tenacidad por 6U0 tamente! Seamos enhorabuena compasivos; pero esta compasión tenga los jus de los de D. Pedro, bajo la protección de la artillería de Oporto, y de un tos cotos que le prescribe la prudencia ■- sangre mejicana es la que te derram* bergánltti y dos lanchas cañoneras, no puede lardar en rendirse, pues adema» ¡pero acaso la sangre que derrama Santana es s…</t>
  </si>
  <si>
    <t>…de Octubre de 1832. = A D. Francisco Javier de UlLoa. concesiones á que ya se ha prestado ha hecho cuanto se podía exigir dei Mo En consideración al mentó y servicios del teniente general D. Pedro narca de una nación independiente , y que ha obrad ' con arreglo a hi p ’o.nca Agustín Oiron, marques de las Amarillas, y usando de las tacú’, tades que el eneraalt de la* Potencia* diiea n a* ( . or/red/ó:: ) de Europa , de-prenó:endose 1 *'&gt;* he&lt;eaf laRe v…</t>
  </si>
  <si>
    <t>…a anarquía. Nada hemos dicho todavía de Portugal que seré un manantial de grave* dificultades (Continuación del correo anterior.) para el ministerio si sa malogra la expedición de D. Pedro. ( Moming-Cáre— Por Reales decretos expedidos con fecha 13 del corriente ha promovi melé.') do S. M. á la dignidad de pares de Francia á las personas siguientes: MM. ____ En Edimburgo te ha celebrado una junta en honor de sir Walter Scott, Allent, consejero d…</t>
  </si>
  <si>
    <t>…desertores rebeldes en nuestra línea del norte.” Fita; Dofia Gertrudis Rodríguez de Gómez; Dofia Pascuala Capellán de Castro; Dolía De San Cosme dicen con fecha \6 del presente: «D. Pedro ha impuesto Benita Muiflp; Dofia Josefa Capelan de Callejas; Dalla Manuela Aheleada: Dofia Gre gona Vicenta Rodríguez de Gómez; Dofia María Bernarda Perez de González, Dolía á los vecinos de Porto una contribución de tres millones de cruzados, y ha Antonia Ba…</t>
  </si>
  <si>
    <t>…o emboscado el regi «te ha mandado que ci barco de vapor Cm éntrr en el rio para estar á dispomiento núm, 16, que cayendo de improviso sobre ellos, los rechazó, causan— «licion de D. Pedro en caso que se viese obligcsdo á huir (2)”. (G. de Lisboa.') doles mucba pérdida. De Villanova continúan arrojando bombas'contra Por to, en.donde han hecho mucho .estrago. . . Y"\ '.espada:;.;; También hemos recibido varias cartas de:lns provincias, de las cu…</t>
  </si>
  <si>
    <t>…su lugar guisantes secos. Cada molino d: café se vendía en Porto i 300 rs., cito de observación arriba enunciado." (/&lt;/.) porque los emplean en moler trigo y maiz para hacer pan. D. Pedro hábil hecho ____ En el Híiii fehtlad dt Amiterdam se lee lo siguiente: presentará los comerciantes muchas letras de cambio pan que las aceptasen; P. D- En este momento acabamos de recibir una carta del Haya escrita pero casi todas fueron protestadas, y solo s…</t>
  </si>
  <si>
    <t>…ventajosa para las tropas del Sr. D. Miguel 1. hacia la 4-a división. De Messaiz escriben lo siguiente: Se han presentado algunos ingleses que XEALES LOTERÍAS. hablan muy tnal de D. Pedro, afirmando que no tiene pan que dar a sus tro Noticia de loe pueblos y administraciones donde han tábido loe frenóte pas. He visto 4 un soldado que se ha presentado hoy: me ha dicho que servia mayorte , de loe que comprende el torteo del dia 24en el batallón…</t>
  </si>
  <si>
    <t>…tán señalados para el sábado 8 de Diciembre próximo íU4as n de su mañaoa el del pan, y el del carbón á las 12 de la misma, uno y otro en la casa de a tomar las armas en defensa de D. Pedro, pues si caíamos en poder del ene juzgado de dicho Real sitio, en cuya escribanía se hallan de manifiesto las condicio migo, seriamos hechos mil pedazos. Todos nosotros estábamos de un mismo nes de la subasta. modo de pensar, y resueltos á insistir en que se…</t>
  </si>
  <si>
    <t>…4 24 rf. galón. nas que te crean coq derecho A la hrrencia y bienes pro indiviso que quedaron por fa Tábaéo dé 14 vuelta de arriba-......... 94 4 17 petos quintal. llecimiento de D. Pedro remande* Valdivieso y D.* Josefa Otlver tq vecinos Id. de 1« suelta de abajo,.manojo..... 24 4 7 ra. que fueron de la referida ciudad, para que en el término pereátorlo’úe 30 dlai com parezca* ante ni enunciado juca; con apnrctblmieoin quede na verificarlo le…</t>
  </si>
  <si>
    <t>…, en .las que. otros extrangeros establecidos en aquella ciudad cho de la línea, los cOSlé» ctm’sii bierrsosfénrtrfo füegb'dieron la señal de ata les dicen; que no habiendo podido D. Pedro destruir las baterías eslabkcid* que. Los batallones de{-nygfjpi,*ytp de cnaadqres-ds^Beira Alta y.’Beiu ¡Baja, al sur del rio Duero, el resultado será que dentro de muy poco.tiémpu ten? gjplyyéeojkfdaa.yerBdas que van ¿ fierra, y á.ViHaneva , y los regínjien…</t>
  </si>
  <si>
    <t>…or'nó haberles sido posible penetrar en el Duero; Los suministrará noticias interesantes sobre lo* altercados que ha habido entra lo* periódicos ingleses presentan la situación de D. Pedro como absolúfaménte de polacá ds'cMt prorincia y los empleados alemanes. sesperada. (Id.) ___Las últimas cartas de Lóndrés nos anuncian como muy próxima la sé pa .» • Parít.2 dt Dititmirt. rición del ministerio Grey. Dicen que la formación del nuevo ministerio…</t>
  </si>
  <si>
    <t>…* bien** como acreedore* que se con derecho crean perteoedente* la t. columnas, de las cuales dos se dirigieron al Padrao da Lego* i Lordtllo por -----Los Aumoroso, vecino que (be D. Pedro de testamentaria de la Torre de y del comercio el camino de Carvaliido, y la tercera por Serio i S. Mame de con el objeto esta corte, le deducirán en el juagado del Sr. Bailen, teniente corregidor de'esta destacar nuestros campamentos; pero desde ellos fueron…</t>
  </si>
  <si>
    <t>…cot. Tres por 100 consolidados 83| á £. fuego de fusilería que se ha hecho desde la muralla se ha ejecutado con tente ____ Tenemos el disgusto de anunciar que uno de los buques de D. Pedro exactitud y tanto orden, que se asegura ha causado muchos estragos. con 300 hombres á bordo, ha perecido á la altura de la costa de Irlanda. S« Al anochecer los holandeses en número de 80Ü hombres han hecho una temé que otro buque haya sufrido igual suerte. (…</t>
  </si>
  <si>
    <t>…Jas personas que le rodean, donde había salido el 29 de Noviembre, en cuya época se miraba Ja causa de ia Puerta parece hallarse en una situación muy critica, y en estado de no po D. Pedro como desesperada. Los soldados se habían insurreccionado, y en lader defenderse contra Mehemed-Ali. La intervención de una potencia extran ciudad se padecía ya hambre. Esta noticia la dan los periódicos ingleses en loa jera podrá solamente sostener y salvar a…</t>
  </si>
  <si>
    <t>…consecuencia de la crí Acciones del basco eatica situación en que' estaniot rebeldes y la ciudad de Oporto, y de contide- 7..] 1. fuiol............... rar por perdida la causa dé D. Pedro, iba á salir de la ciudad un comercianla. ingles á pedir permito para que pudieran trasladarse é. otro puerto todo* «Atoiuai. lo* ingleses que hay en Oporto. . En una carta de Villanova de Gaia te dice con fecha\d*l .14 que. en la Parla zé-g, CUUf 4. |4evllto…</t>
  </si>
  <si>
    <t>Pedro, S.</t>
  </si>
  <si>
    <t>S. Pedro</t>
  </si>
  <si>
    <t>…l 17 han confirmado oto opimon. En la «Este dichoso recuerdo nos ofrece la dulce esperanza de que la barca de noche de este dia una patuda cbSpuesla *■ unos 30ff hó»br«* adicto* 4 Don S. Pedro, contrastada hasta ahprg por horribles tormefltasííy agitada por las Pedro, r cuya mayor harte’pertenecían í la guardia nacional, marchó sobre ensoberbecidas olas, vbelya.il- fin-bajo vuestros auspicios'y diáeccion 4 navegar la ciudad-con.idos cañones de camp…</t>
  </si>
  <si>
    <t>Pedro-</t>
  </si>
  <si>
    <t>…a el l.° &lt;^e Octubre próximo, con u cor-: El marques de Pálmela y el conde de Villareal han regresado á Oporto lla respondencia de aquella isla ; Puerto-Rico f Canaria». mados por D. Pedro-, y sin haber podido lograr loa principales- objetos de tu viage á Lóndres. ... . . i. XXAX lOTBXin. nlMITIVA. La escuadra del Sr. D. Miguel se preparaba á salir, ti el tiempo lo'per En la retracción celthdda en- el di» de he# han salido agraeiaiei los némitía…</t>
  </si>
  <si>
    <t>Pedro.Fírúlitienté</t>
  </si>
  <si>
    <t>…fici íáííííiiBdfé'éíríai pregiiiítAvsiéWpré á preséncía ifc Higgins, ' s ‘ wS-jj... -- -'-i——- -i I* misma,.'ép&lt;x» demostrq-despsies.de.lo cual la alistó formalmente por cuenta de D. Pedro.Fírúlitienté ■ P*R.. tíhdráy'dícfá^ qíté’,h'*t?a ‘l(í días ‘qúe recibfí de los mismo* mié lo habían ....... „ %¡ antemano^ ^i».y^f^4^&lt;fcéra de?if;«; Vm&gt;.d¡ario¿:‘ Li cbnsecuc'ivcii'qúe 'ííé iodos estqs^t^.hachos se deduce. irrémisiblemente.e*; Lucio &lt;é réeibiíSiá'ífeclára…</t>
  </si>
  <si>
    <t>PedroGallastegui</t>
  </si>
  <si>
    <t>…Fernandez Valiejo, D. Ma filtrado se deslie en él goma arábiga muy blanca, y depurada de cualquier cuer nuel Guerrero Seren,marques de Villa!ta, marques de Roda, D, Pedro Mayoral; Don PedroGallastegui, D. Ramón Antonio Hevia y D. Pedro Gluzt, ó sus representantes, po extraño, todo én las proporciones siguientes: á kilogramo y medio de áci se presentarán dentro del término de tres meses en la contaduría de dicha orden, do hidroclórico se mezcla el polvo de…</t>
  </si>
  <si>
    <t>Peel</t>
  </si>
  <si>
    <t>…volucionarios, vienen ahora diciendo que en resa.° pagaránCualquierael podrá1.a y elsuscribirseén elperactocartade recibirdirigidaelá r.aBarcelona,; y el 3.aconcuandosobrerecibaná-D. Peel la ciudad de Estrila y otros vario* puntos de la España ha habido graves al dro Nolasco Vives, quien cuidará de remitir á su tiempo los ejemplares1*! lugar que borotos con motivo de disposiciones económicas de las autoridades municipa se le designe. , ., les;…</t>
  </si>
  <si>
    <t>Péen, Francisco de Paula</t>
  </si>
  <si>
    <t>Francisco de Paula Péen</t>
  </si>
  <si>
    <t>…la, vacantes por fallecimiento «le D. Antonio Góógora asi si la constitución brasileña le hubiese considerado como extrangera, porque y Armen» y dé D. FranciscoYafiez Behamonde, 4 D. Francisco de Paula Péen tal caso, en vez de darle el título de Princesa del Gran Par4 , se la hubiera reira y D. Manuel María de la Vega, racioneros deis misma ¡ y pon estas re excluido del troné del Brasil conforma al artículo 119 da la Constitución mitas 4 D. Manuel Esquive! y D.…</t>
  </si>
  <si>
    <t>Peino, Pedro</t>
  </si>
  <si>
    <t>Pedro Peino</t>
  </si>
  <si>
    <t>…9; el Viage hecho para reconocer el estre la suma vigilancia con que están guardados. Refieren también que allí se ha cho de Fuen, con su Atlas ; las Vidas de los célebres marinos D. Pedro Peino y el mar gue r de ia Victoria ; el Discurso sobre la importancia,de la historia de ia marina espa— dispuesto que todo soldado convencido de conato de deserción sea fusilado in ñola: la Colección de viages y deseubrimientoe de loe españoles; el Tratado de las…</t>
  </si>
  <si>
    <t>Pelayo</t>
  </si>
  <si>
    <t>…dopoderoso con recta , apoyada sin ejemplo en contrario en la térie de once siglos, desde que serve la preciosa vida de V. M. loa año* que desea y ha menester esta Montrla hija de D. Pelayo, Ormesinda, por muerte de su hermano Favila heredó la 3uía. Carmona 13 de Octubre de 1832.s=Sefiora.=A L. R. P. de V. M— corona, y juntamente con la mano de esposa la pasó á su marido Alonso i: roief Galindo Colm*nartt=Juam María Zebrttot, escribano d* cabild…</t>
  </si>
  <si>
    <t>Pelet</t>
  </si>
  <si>
    <t>…l mapa geográfico de Francia, cuyo coste no bajará de 25 á 3u »Las cartas que hemos recibido de París nos aseguran reina en esta última millones de francos: el mariscal Soult y el general Pelet contestan que la ex capital una grande inquietud; que los liberales llamados del movimiento están traordinaria exactitud con que se han hecho las triangulaciones y las observa muy descontentos por el actual estado de los negocios py que se han puesto de cione…</t>
  </si>
  <si>
    <t>Perei-</t>
  </si>
  <si>
    <t>…lor , desembrazo, inteligencia y buetu vo- natural de, id., 1270 n- y 2ó.mrS^cHenrique deGsutman, id. id., de S.Carlas luntad que mostró contra lot rebeldes en 1828 j y también el teniente Perei-» de Pangisinan, 892 rs. y 23 mrs =Mateo Antonio,’id. id., natural de Hocos, ra de la Rocha, comandante de ia media bateríade artillería de 4, manifestó 915 rs.-y 13 mrs.=Andres .Domingo, id. id. de id.,.'1807 rs. y 23 mrsjs inteligencia, valor y la mejor volu…</t>
  </si>
  <si>
    <t>Pereira, Alvaro Leite</t>
  </si>
  <si>
    <t>Alvaro Leite Pereira</t>
  </si>
  <si>
    <t>…..... ' que ácabamos de insertar. En aquella; mañana, el regimiento de milicias .de Fc.ra mandado por el La. escuadra dilSr. D. Miguel i no ha regresado-aun, y no sé sabe da ella coronel Alvaro Leite Pereira d* Mello ocupó el pmta.de la población lie Pe- mas que lo que en nuestro número anterior-dijimos, i ■eiros en el camino que va de San Juan da Mudar» * Cqryoeiro-, y por la tar de pu¿ al mnmo sitio ¿ tomar, razo» de ios herido», prisioneros y presenta? dos, y…</t>
  </si>
  <si>
    <t>Perelló, Gerónimo Bras y</t>
  </si>
  <si>
    <t>Gerónimo Bras y Perelló</t>
  </si>
  <si>
    <t>…primera dignidad de la colegial de Ufla, vacante por fallecimiento de Don ------En virtud de ejecutoria de los seOores del Real y supremo coosejo de Castilla, Francisco Andréu, á D. Gerónimo Bras y Perelló: para Ja dignidad de.sa dory autode estaproveídovilla, ense citaau cumplimientoá Doña victoriaporZancajo,el señor viuda,de Norzagaray,residente tenienteen Orleans,corregirei cristán mayor de la -colegial de Roda, vacante por promoción de D. Josef no de'Franci…</t>
  </si>
  <si>
    <t>Peres, Juan</t>
  </si>
  <si>
    <t>Juan Peres</t>
  </si>
  <si>
    <t>…agisterio de primeras tetras de la villa de Torrolaguan, Por Real orden «le 3 «le Junio de este afio te he servido el Rby nuestro Sefior conceder privilegio exclusivo por S años é D. Juan Peres, vecino de provincia dé*Madrid.- tu dotación éwitlsté en zoo durados, que * le meras produeee unas tierra»v vhbs que puede-arrondar el maestro.* labrarla* por al; *0-409 rs. &lt;!«•* Cierres, pera asegurar la propiedad «le una prensa que ha inventadoparn en- le…</t>
  </si>
  <si>
    <t>Perez, Gabriel</t>
  </si>
  <si>
    <t>Gabriel Perez</t>
  </si>
  <si>
    <t>…Manuel López D. Manuel Goozalez Ledo, Somoza, turales á nuestros amados Soberanos, manifestó) lo sensible que había sido al D. Gonzalo Osorio, D. Ramón Regueiro, Pedro Fernandez, D. Gabriel Perez, D An ayuntamiento no haber podido desempeñar antes este grato deber de su sumi gel García Fernandez, Elias y D. Gregorio López, D. Antonio González, Juan sión y respeto. El Rey nuestro Señor recibió esta demostración de los senti Arias, Silvestre Lope2, Sant…</t>
  </si>
  <si>
    <t>Perez, Josef María</t>
  </si>
  <si>
    <t>Josef María Perez</t>
  </si>
  <si>
    <t>…icitado á la Reina nuestra Señora la ciudad de Real decreto. S. Felipe; las villas de Zafra; de Casares, en e! partido de Ronda; de CaraAtendiendo i loa méritos y conocimientos de D. Josef María Perez, ge- vaca , en Murcia; de Torredonmíguel con su cura párroco; la de Oreüana fe de la comisión del presupuesto, y á los particulares servicios que ba presta la Vieja; el Estado de Aguisados dé i caballo caballero» de Alarde de la do en el desempeño de la plaza…</t>
  </si>
  <si>
    <t>Perez, Ramón Domingo</t>
  </si>
  <si>
    <t>Ramón Domingo Perez</t>
  </si>
  <si>
    <t>…amente á la cancelación de la fianza bajo que se procedió Bolonia 21 de Atril. en la aduana de Barcelona al despacho de 848 pacas de algodón, y ISO eueroa que i la consignación de D. Ramón Domingo Perez, de aqueL comerció, Según las noticias recibidas de Ancona parece que.se habia dado á la vela condujo desde Santiago de Cuba el bergantín americano Htptrian, cuyo capi :el navio ’SaffrtM con 230 hombres; y que müy pronto pasará un-prelado a tán ae dejó olvida…</t>
  </si>
  <si>
    <t>Perier, Domingo</t>
  </si>
  <si>
    <t>Domingo Perier</t>
  </si>
  <si>
    <t>…Vicente Aguilar y Jurado, conde de Casa-Valencia, conde de al ácido no embebido, y se cubría luego la piedra con una solución de goma las Lomas, D, Domingo Villanueva y Larraondo, D. Domingo Perier, D. Francisco Gorriola, D. Fernando Senra, D. Francisco Blas de las Llamas, D. Francisco Javier arábiga para llenar sus poros é impedir que tomasen la tinta. Por el nuevo mé Foodevila, D. Francisco Merlo, D. Francisco Terradellas, D. Josef Espinosa y Tello, t…</t>
  </si>
  <si>
    <t>Persono, Juan Antonio</t>
  </si>
  <si>
    <t>Juan Antonio Persono</t>
  </si>
  <si>
    <t>…corresponda. —Por providencia del Intendrote subdelegad» de rentas de esta provincia de Ma «Inmediatamente apareció á nuestra vista una inmensa cima de figura semi drid se cita 4 D. Juan Antonio Persono*, vecino y del comercio que fue de esta lunar, de mas de dos millas de largo, una milla de lado á lado, y como 800 corte, para que ea el preciso término da so días se prestóte en la misma lubdélepies de profundidad. El fondo estaba lleno de lava, y hácia los…</t>
  </si>
  <si>
    <t>Pertegas, Pascual</t>
  </si>
  <si>
    <t>Pascual Pertegas</t>
  </si>
  <si>
    <t>…: el 6319, de toyl, el mismo: el 6j20. de 1400 rs:á D. Francisco Pas natural de Zebú, en Filipinas, 1023 rs. y 6 mrs~Pascual Sahagun, hijo de cual Llop|s.:.el.6j2f., de 2230 &gt;s, á D. Pascual Pertegas: el 6323, de. 1359 rs. , 1,- O. Pedro.Abadía, Las personas en cuyo .poder puedan hallarse dichos créditos,,los, Agustín, natural de Panay , en llocos, 1662 rs. y 23 mrs.=Josef María de presentarla en Madrid eo lá dirección general de liquidación déla deuda de…</t>
  </si>
  <si>
    <t>Peter, Henfique Manzanal y Pedro</t>
  </si>
  <si>
    <t>Henfique Manzanal y Pedro Peter</t>
  </si>
  <si>
    <t>…s. arrobe. . • • ■ ' ; Callos Duba!, desertor de ntarme-,' salió el dia 4 de Junio. Ce#». Trigo,.de. 43 á SO rs. fanega: cebada, de 14116 id.: aceite, de 38 D. Teodoro de la Cruz, D. Henfique Manzanal y Pedro Peter; estos in á 42 n. arroba: vino., de 13 4 14 id-............................................. dividuos salieron en 26 de ídem. Málaga. Trigo, de 40 ¿ 14 r*- futstgt: cebada, de 17.4 20 ¡d. ,- . D. Timoteo Inurrigarro, D. Luis Ceferino-Bclcanidc' y Juan Guiller…</t>
  </si>
  <si>
    <t>Petra'Jacinta</t>
  </si>
  <si>
    <t>…a del 2 de Mayo cualquiera pensaría que este suceso fuera motivo si no pera retractarse, el menos de 1808 en Madrid, ha cabido en suerte con el primer extracto de la de este día á Doña Petra'Jacinta. Abollo, hija del teniente de infantería D. Andrés, para vacilar y detenerse los sostenedores de loa modernos principios políticos. El rayo habia herido á uno de los mas alto* y desprendidos sectarios de la doc muerto en el campo'del honor. trina moderna; y e…</t>
  </si>
  <si>
    <t>Pfti</t>
  </si>
  <si>
    <t>…adamente de las guarniciones prusianas de tas provincias del Rin, tie á los que hayan sido puestos en libertad'el motivo de haberla obtenido. Ulti nen por ni comandante en gefe al general Pfti»I, comisario prusiano (1). Can al mamente es la soberana .voluntad de S. M., que tanto la Dirección general de mismo tiempo ha habido dos acciC-ies, en Bevain, junto a! lago de Neufchatcl, Rentas, como el Inspector general de carabineros de costas y fronteras…</t>
  </si>
  <si>
    <t>Pfuhl</t>
  </si>
  <si>
    <t>…nte propia para favorecer &lt;1 espí Coblentza y Ehrenbreitenstein, sobre el Rhin y el Mosela. . ritu de conquista, y el engrandecimiento de U Francia: al mismo tiempo no El teniente general Pfuhl, comandante de la 15.* división, y al mismo podemos mirar sin horror la entrada de un ejército francés en Bélgica, por tiempo gobernador de Neufchátel, manda la plaza de Colonia. que la miramos como el preludio de una nueva inundación de sus licenciosas En Lu…</t>
  </si>
  <si>
    <t>Pia</t>
  </si>
  <si>
    <t>…por Fenlmore¡£oopér, y tradtfde Siran; Juan Cabrillac, de Bronmat; Jeremías Rislez, de Mulhautsen; &lt;ida al castsUaaopdrSU P. El primer tomo ae haila de venta ca Madrid librería de Doña Pia ‘Ramona Mendoza, de Bilbao; Clemente de Fourcadé; D. Miguel ■‘JOfáMa Mormeturey Temítai, novela .en dos .t omasa.°con una Umlnállaa cada une. $a Lavin, de Santiago de Chile; Doña Sebastiana Ansa y su hija Dolía Joaquina, veadé en esta corte en ta libraría de…</t>
  </si>
  <si>
    <t>Piat</t>
  </si>
  <si>
    <t>…defensos, quitándoles inútilmente el reposo y la cmsdtea.de Laeenaki. el coode-.de,'Wunsabnnd, MM. Martin, director del -asustaúde-á las mugeres y¡á ios niños, el ejército del Sr. general Piat regresó gabjncta y dAppel &amp;c. .cut.Uia. á Toloa al dia siguiente por 1* mañana.... ¡Si se pensará en poner «I medúa• Por la vía de Trieste se be sabido que el gobierno dcl coode A. Cspo d'b- -disibajd el- mismo pie -que la heroica Vendes! tria habia condui4o.…</t>
  </si>
  <si>
    <t>Piedra, Victoriano de Encima y</t>
  </si>
  <si>
    <t>Victoriano de Encima y Piedra</t>
  </si>
  <si>
    <t>…tiene conferidas por ctetatsa del despacho de Hacienda, y nombro para que la sirva eo propiedad tu decreto de fecha de ayer , el restablecimiento de la» universidad?» literarias i D. Victoriano de Encima y Piedra, director de la Real cafa de Amortiza i aquel grado de lustre que tanto ha ennoblecido la España en lo» siglo» ante— ción* Tendreislo entendido, y lo comunicareis i quien correporato par* tu riere»; y mando, que cesando lo» estudio» particulares que hasta aho…</t>
  </si>
  <si>
    <t>…a.=Está rubricado de la Real mano de la Ruina nuestra Scfiora -=San periódica, ó mal informada, ó con siniestra intención, calumnian atrozmen llihfohm i Ifi de Octubre de 1832.= A D. Victoriano de Encima y Piedra. te al gobierno ruso cuando dicen que trata i la polaca con inaudita barbarie. : Hoy, por ejemplo, leo en un periódico, qut en 29 de Noaitmbrr de 1830 'Teniendo en consideración lo importante que es al mejor servicio del Rbt euiia la foblacion de Vanmia á 130…</t>
  </si>
  <si>
    <t>…tan impor cion y cumplimiento.*^Fstá rubricado de la Real mano. = En Palacio 4 ^ tante objeto, logrando la satisfacción d» verlas coronadas de un feliz éxito, Noviembre de 1832«A D. Victoriano de Encima y Piedra. cotí especialidad desde que en 1828 se adoptó el régimen dé presupuestos anuaSteaks ¿rdavs. les. Yapara completar sus augustos y. besiéftcos designios, y asegurar el pago rwniííííl de las obligaciones rigorosamente indispensables, he tenido a bíenacor- Excmo…</t>
  </si>
  <si>
    <t>…y partidos, para cuya extirpación no bastaran to=Está rubricado ¡de la Real mano de S. M=En Palacio á 17 de Noviem jamas las bayonetas, las prisiones y los cadalsos.bre de 1832.—A D. Victoriano de Encima y Piedra. Señora: V. M. ha franqueado la puerta que conduciría'á esta nación mag Exposición al Rbt: nuestro Señor. nánima al rango de prosperidad á .que:está llamada por el Destino: entre Señor: El placer que hoy anima d la Real, sociedad económica gaditana, de V. M.…</t>
  </si>
  <si>
    <t>…e cesario á tu cumplimiento.=:Estárubricado de la Real mano—En Palacio á 23 fable placer de unir sus acentos de |úbilo al aplauso general de los pueblos por de Noviembre de 1832»A D. Victoriano de Encima y Piedra. el suspirada restablecimiento del Rey nuestro Señor, y por el sabio y bené Ai aprobar por mi soberano decreto de 9 del presente la planta de la se fico gobierno que ejerce entre tanto V. M. En esta venturosa época, V. M. cretaría de Estado y del Despacho del…</t>
  </si>
  <si>
    <t>…para su cumplimiento. Está rubricado de la Real mano de S. M —En la Vieja, á cuyo nombre me cabe el honor de felicitar á V. M., están poseí Palacio á 29 de Noviembre de 1852.se A D. Victoriano de Encima y Piedra. dos de esto* sentimientos; ysi antes lo han comprobado con hechos, en lo su cesivo lo harán con el estímulo á que les obliga la innata bondad de V. M. La Reina nuestra Sefiora, de acuerdo con la soberana voluntad de su au Sí, soberana Sefiora, continuarán le…</t>
  </si>
  <si>
    <t>…io para su cumplimiento.—Está rubricado de la Real mano de S. M.—En mes á los mismos tribunales y á la sala de alcaldes de mi Real Casa y Corte; Palacio á 9 do Diciembre de 1832—A D. Victoriano de Encima y Piedra. y reunida cuanta instrucción y datos pueden apetecerse en materia tan vasta y delicada, resulta demostrado coa exactitud que desde el afio de 1784 se ha dis Teniendo en consideración la Rbina nuestra Señora las ventajas que resul minuido progresivamente el n…</t>
  </si>
  <si>
    <t>…compasiva un venero ina tocseRubricado de la Real mano de S. M.=En Palacio á 18 de Diciembre gotable de bondades sobre sus caros españoles, vuestra sociedad aragonesa de de 1832ÁA D. Victoriano de Encima y Piedra. Amigos del País, y academia de nobles artes de S. Luis, no pueden ser indi ferentes á tanto bien y á-tanta esperanza; no pueden menos de considerar i Exposiciones S la Reika nuestra Seriara. V. M. como el iris de paz y de consuelo. Sefiora: Cuando la ira del…</t>
  </si>
  <si>
    <t>Piiig, Amonio</t>
  </si>
  <si>
    <t>Amonio Piiig</t>
  </si>
  <si>
    <t>…ará» Realistas de Barcelona; gobierno* acceden ¿ esta justa demanda................ r sk Fr. Domingo Filgiicin, procurador del Real monasterio de nuestra Scjtort ck Montserrat; de D. Amonio Piiig|'hacendado sfc Urge!,' y di IX Gre Contenió del Estado de ia Nueva Granada. ' gorio García, secretario sk la 'capitán!* general', que lo es dé la misma junta;, Considerando: 1.a Que limitada actualmente lá acción de la comisión del disfuesto todo por el expre…</t>
  </si>
  <si>
    <t>Pilmerstoo</t>
  </si>
  <si>
    <t>…a cual se ha tratado de las medida»'coercitivas propuestas por el príncipe de Talle y-; este último parece le ha manifestado la grátíde satisfacción que le ha causado el zand-y el lord Pilmerstoo, loa plenipotenciarios de Pruaia, Rusia y Austria bsien résúltadó dé I« últimos acontecimiento* de París; habiéndole también se habían expresado respecto de este asunto tan formal;'y explícitamente, que. dado á entender qué este feliz Suceso dé luis Felipe po…</t>
  </si>
  <si>
    <t>Pineda, Agustín de</t>
  </si>
  <si>
    <t>Agustín de Pineda</t>
  </si>
  <si>
    <t>…al que fue de 'di M. amarilla........................... .............. 54 4 6. cha ciudad, y espitan que parece era de Reales guardias espabolss por los aftos de l7j3; y * ios de D. Agustín de Pineda, Fernandez Valdivieso, coronel de dércM*, Miel dp purga—,.............................. 44 4 41 rs. barril. agregado últimamente al estado.mayor de ta plata de Madrid/y A todaá 'lai p-rsoabejas.......— ........ . 4 4 24 rf. galón. nas que te crean coq derecho…</t>
  </si>
  <si>
    <t>Pino, Francisco Fernandez del</t>
  </si>
  <si>
    <t>Francisco Fernandez del Pino</t>
  </si>
  <si>
    <t>…a Católica. reina en los corazones de los que componen vuestra jurisdicción Real ordina Una diputación de la Real maestranza de caballería de Granada, compues villa. ta del Excmo. Sr. D. Francisco Fernandez del Pino, ministro del Consejo y Conservando aun el sobresalto y anonadamiento en que lo* puso el estado Cámara de Castilla, del marques de la Regalía, y de D. Juan Fernandez del lamentable de su Rby y Soberano, no pueden acertar á expresar sus senti Pino, oficial de…</t>
  </si>
  <si>
    <t>Pino, Rafaela del</t>
  </si>
  <si>
    <t>Rafaela del Pino</t>
  </si>
  <si>
    <t>…eino por sus Reyes.” de 18t&gt;8 en Madrid, ha cabido en tuerte con el primer.extracto de la de este, El Sr. D. Pedro, ni observó aquella formalidad establecida por una ley «le diz á Doña Rafaela del Pino, hija de. D. Domingo, sargento primero dal re cortes, ni menos se ofreció i cumplirla corno hizo, un Soberano extrangero . gimiento infantería de Baza, muerto en acción da guerra. con 609 hombres prontos á invadir el reino. 2.a Prometió Felipe n: «Que uempre…</t>
  </si>
  <si>
    <t>Pinto, Manuel González</t>
  </si>
  <si>
    <t>Manuel González Pinto</t>
  </si>
  <si>
    <t>…ente de Veraerar, con diez dias de navegación, una colección de tos 4 D. Juan Francisco Ateneo Caballero ¡pera la del' Puerto de Su. María 4 D. Joaquín González; pan la de Ronda 4 D. Manuel González Pinto:tensores de dieba ciudad, cuyas fechas llegan al 9 del corriente. Las noticias para la de- Colmenar Vie)0'4 D.r Cayetano Bencdkjtó; para la de Bórgos 4que encierran del estado político de Méjico.son d* importancia- Parece que se prepara en este desgracia*! pa…</t>
  </si>
  <si>
    <t>Pintor, Antonio Luis</t>
  </si>
  <si>
    <t>Antonio Luis Pintor</t>
  </si>
  <si>
    <t>…y oficiala del batallón de artilleros de Penichc y Ovidos por haber derecho y justicia en la Instancia que penlte en dicho supremo tribunal y escribanía de Mejla, por apelación de D. Antonio Luis Pintor, relativa á hi enagenacion en vir cedido á beneficio del Ral erario todo el sueldo que la correspondió en el tud de un préstamo, de la tercera parte de dos casas en Madrid, que fueron de Doó ma de Diciembre próximo pasado. (G. dt lútea.) Antonio Mena, difunto…</t>
  </si>
  <si>
    <t>Pioelro, Josef</t>
  </si>
  <si>
    <t>Josef Pioelro</t>
  </si>
  <si>
    <t>…ano, D. Pablo Alberlte, D. Víctor Aguila, los sefiores Cadorniga , Do Dios &amp;c.s A bordo del navio D. Juan vi anclado en el Tajo i 14 de lía Gertrudis Fernandez, Francisca Vicente, D. Josef Pioelro, Francisco López, JoOctubre de 1832—Juan Félix Pereíra de Campos, gefe de escuadra y co sef González, Basilja Garete . Dorotea Rivero, Antonia Verde, Manuel Mateo, Don Gerónimo Salinero, D. Joaquín Lara y compaBla , Francisco Gayo, D. Andrés Mar mandante de l…</t>
  </si>
  <si>
    <t>Pisa</t>
  </si>
  <si>
    <t>…uque que se les presenta. Un sugeto , que en com Í«¡sanos, haciendo salir á muchos de ellos de los bosques, y caer en manos de pañía del coronel Raybaud fue á Vonitza á visitar al general Pisa, dice os soldados ingleses, que los esperaban en el declive de los montes. que lo halló sumamente abatido, pues sus saldados se hallaban en rebelión Mas no por estos contratiempos y reveses se entregaron los esclavos i las porque se les debían lt) meses de pa…</t>
  </si>
  <si>
    <t>Plano, Juan de</t>
  </si>
  <si>
    <t>Juan de Plano</t>
  </si>
  <si>
    <t>…ta alguna. sonas que la buscaban. Se hallará á ía cuartos en la librería -de Giran, y en la-im prenta de Hernando. Puede Ir en carta. —El en» de atraías, poema en tres cantos, por D. Juan de Plano: un tónip eu Madrid 18 de Mapa. 8." Véndese cu Madrid en la librería de la viada de Qniroga; á 4 rs. vn; en rústica. —Se halla vatanteelpartlóo de.médico de la villa de Rus;-provincia dejaeo; so ■ Por Reales órdenes de 28 de Junio del afio prózimo pasado y 26…</t>
  </si>
  <si>
    <t>Plazaola, Francisco de Paula</t>
  </si>
  <si>
    <t>Francisco de Paula Plazaola</t>
  </si>
  <si>
    <t>…de ¡a frontera de Irum, y dias en que salen de ellój. legsda que le dejé-su tío el coronel D. Blas inmota; apercibidos que de no verificarlo les para&gt;á per uicio. Día 19 de Mayo. D. Francisco de Paula Plazaola, comandante principal —Por providencia del corregidor dé Talayera de la Relea se cita á Trlfon Corral, de ingenieros del departamento,oriental de la isla de Cuba: D. Gabriel For vecino de Ceclavin, para que se presente en el tribunal ordinario del referido co…</t>
  </si>
  <si>
    <t>Plout, Juan</t>
  </si>
  <si>
    <t>Juan Plout</t>
  </si>
  <si>
    <t>…a, obra escrita en francés por el conde Chaptal nían en la tragedia hacer .ver al hombre que estaba sujeto á un destino inevi Par de Prenda 81c ¡te., y traducida al castellano por.D. Juan Plout, del comételo dé table , y querían acostumbrarle cóft tales espectáculos 4' una ciega resignación. Barcelona, con notas a liad Idas por el traductor ; dos tomos eu 4.° Se, hallarán en lá El objeto de los moderno», y el fin moral que se proponen, ó por lo meno…</t>
  </si>
  <si>
    <t>Plquér, Juaa Crlsdstomo</t>
  </si>
  <si>
    <t>Juaa Crlsdstomo Plquér</t>
  </si>
  <si>
    <t>…rroba. —Oficio Parvo da nnesira Scñora para los tres tlrmpos del abo, puesto en perífra. Pueblos de la Alcarria. Trigo, de 40 fi 55 rs. fanega: cebada, de 14 fi sis castellana por D. Juaa Crlsdstomo Plquér: séptima impresión : un tomo en a.9,' 20 rs. id.: aceite, de "¿O fi 50 n. arroba. 4 10 rs. en pasta.—Piirrima erga Del Genililcem ievotio aá Imfclrontam graliam fra articula morí it fer di** hebdómada*, titfasit*-, au Straph.Dpct.ip., bonavntnra de— *4*™?' Tr…</t>
  </si>
  <si>
    <t>Pluzen</t>
  </si>
  <si>
    <t>…pereció ningún enfermo. En Bruselas 9 de Noviembre. cuanto á los 3 casos que se decía haberse manifestado en la campiña, el único Se asegura que el general Chassé ha declarado al coronel Pluzen que bom verdadero es el que ha habido en Crau, pues en cuanto á los otros 2 casos so bardearía la ciudad de Amberes al primer movimiento que advirtiese, ya fue lo ha ocurrido que habiendo llegado á Arlés una muger de Camarga enferma, te en elejército, ya fues…</t>
  </si>
  <si>
    <t>Pon, Francisco Tuero y</t>
  </si>
  <si>
    <t>Francisco Tuero y Pon</t>
  </si>
  <si>
    <t>…siguientes: En primeras letras. Primer premio: Los Sres. D. Ramón Campuzano, ANUNCIO*.D. Fernando Perca de Nueros y D. Manuel Rivacob?. Segundo: Los Sres. P. Ildefonso Henestrosa, D. Francisco Tuero y Pon lo, Ielletse ie lo nstneslets, 6 descripción de los árboles, pláataa, cataratas, Josef Nieulant. lago». Islas, manantiales. Puentes, grutas, montes, rocas, minas, volcaaei los mas considerables y eatraordlnsilos del globo: contiene también la pintura de la er…</t>
  </si>
  <si>
    <t>Poncianc</t>
  </si>
  <si>
    <t>…años; otro igual extraordinario , D. Ce síntomas de guerra civil. En todos los puntos de Ja Vendée se excita á la in sáreo Gariot, natural de Tolosa, de 18 años; en la escultura, D. Poncianc* surrección, no ocultamente y con misterio , $¡09 en medio del . dia. Se1 for Ponzano, natural de Zaragoza, de 17 anos; en ia arquitectura, D. Manuel man cuadrillas, se las provee de armas y municiones, y se las paga exactamen de Mesa, natural de Madrid, de 2…</t>
  </si>
  <si>
    <t>Ponsomby</t>
  </si>
  <si>
    <t>…á pesar de la considerable exportación de trigo, aceitey seda. ,' , ello*i sin'exceptuar las uiugeres, y para que inmediatamente las envien 4 las Dentro de pocos días se espera al lord Ponsomby , qué reemRlazá. á .Mr. ' «ludada principales las notas que formasen. - HUI en el cargo de cmbajador.dp Inglaterra.;El conde de St. Aúlairé'há'lle gado de Roma, y se entretiene en recorrer ios campos y pueblos inmediatoa AUSTXIA. a esta. Ademas de los muchos…</t>
  </si>
  <si>
    <t>Ponuné, Remy</t>
  </si>
  <si>
    <t>Remy Ponuné</t>
  </si>
  <si>
    <t>…sólida tres hijos; Félix Authicu;‘Ds EmilioCarcenae; D. Juan Pedro Verdell; Juan estructura del edificio político: en esto vemos, la elevacion.de ideas de los .que Bautista Viler; D. Remy Ponuné; D. Hipólito Iiapeiro; Juan Morlef : sa viven en él. Conócese en lo uno cuánta es la oposición que hay entre el cuerpo lieron el 1.a de Junio.: &gt; colectivo de la sociedad española y los principios revolucionarios: se advierte Dia-31 de Mayo entraron D; Agustí…</t>
  </si>
  <si>
    <t>Ponzoa, José Antonio</t>
  </si>
  <si>
    <t>José Antonio Ponzoa</t>
  </si>
  <si>
    <t>…en lo largo de las palabras ó de las sílabas qué aprende cada clase. —Memoria codee el terremoto, leida ú la Real academia médica de Murcia en la se sión de aa de Mayo de 18x5 por D. José Antonio Ponzoa. Se veude á 3 ts. en las libre Por el método común el arte de escribir está enteramente separado de la rías de Sojo y de la viuda de Miyar. lectura y del silabeo; pero según este nuevo sistema se enseña 4 un mismo —Los suscriptore» á la colección litográflea…</t>
  </si>
  <si>
    <t>Ponzoa, Josef Antonio</t>
  </si>
  <si>
    <t>Josef Antonio Ponzoa</t>
  </si>
  <si>
    <t>…la referida dase de cuartos á D. Francisco de Posada, oficial cesante Exposidanes i ¡a Ruví nuestra Señara. de secretaría del Despacho; y oficial segundo de la clase de quintos á D. Josef Antonio Ponzoa, catedrático de economía política en esta corte, y vocal de la Sefiora: La academia de buenas letras de Sevilla, que debe su institución, suprema junta general de Caridad. Tendreislo entendido, y dispondréis lo ne su protección y mercedes á los progenitores a…</t>
  </si>
  <si>
    <t>Portal</t>
  </si>
  <si>
    <t>…ley relativo ! la facultad de Mr. Manchal: Empecemos por ahorcar; después se formará causa {Riso imponer pena de prisión. • . ' general.) . Después de oir algunas reflexiones del barón Portal, CQndé Portaiia, du Mr. Demarqay dice que su ánimo ha sido impedir que el Presidente prive que Decues, conde Roy y otros 'Pares, aprueba, la Cámara los artículo* l.“ y i la Cámara de sus derechos; y que hasta ver si un diputado'ct culpable no se 2.a d«rproyec…</t>
  </si>
  <si>
    <t>97</t>
  </si>
  <si>
    <t>…el centro: La menoría es facciosa. censos de la marina. A derecha t izquierda: Al orden! Á1 orden! Llámese al orden al calum Comienza la discusión sobre tránsito de mercancías. El barón Portal de niador! _ sea que la ley sea útil al comercio, y pide que el gobierno dé cuenta todos Mr. Mercier; Pido que se pase lista para’que consten los nombres de los los años de! efecto que produce para modificarla si fuese necesario. que han querido aniquilar las…</t>
  </si>
  <si>
    <t>…n ha sido tanto mayor cuanto so de 1832.=De Peyronnet.** (Carreé franett.') .. ... creia que nade hebia que temer en esta ciudad á causa de las aguas termales.- ;___Por muerte del barón Portal ha sido nómbralo-vocal de la junta gene Do» médicos, que han estudiado el cólera, uno en Bruselas, y otro en- Vie-: ral de hospitales Mr. Orfila. (Car.) na, han contribuido con sus conocimientos prácticos á que se tomen con acier ' Dicen que ha sido preso un…</t>
  </si>
  <si>
    <t>Portalis</t>
  </si>
  <si>
    <t>…l conde Mathieu-Dumas; pero el de Segur y el duque de Broglie nial puro. Ademas que nadie podía obligar al general Lafayette á recibir á su adhieren al dictámen de la comisión: el conde Portalis al del marqua de Ma- costa. Púa bien: el general Lobau no gasta sus 509 francos en ceremonial, lo* lleville; y el marques Marbois cree que lo qiie propone la comisión es anti emplea en reunir lo que se procura dividir. El conde Lobau a el centro. {Ri constitu…</t>
  </si>
  <si>
    <t>Portillo, Federico</t>
  </si>
  <si>
    <t>Federico Portillo</t>
  </si>
  <si>
    <t>…la Mills, por tangida, está prooto á entregarse ca las llbrerlaj siguientes: Ma drid, Jordán; Jarea de la Frontera, Bueno; Orense, Pazo; Reas, viuda de Angelón; Segundo: Los Sres. D. Federico Portillo, P. Manuel San (aros ría, Pon y en las principales de las demás prualocias, á d rs. tamo para los que los torneo d Fernando Madrato y P. Francisco Viado. medido que vio saliendo. En humanidad. Primer premio en latía y griego: Lo* Sres. P. Ramón ——Ciar/* ie er…</t>
  </si>
  <si>
    <t>Posada, Francisco de</t>
  </si>
  <si>
    <t>Francisco de Posada</t>
  </si>
  <si>
    <t>…, vocal secretario de la junta de Fomento dé la riqueza del Reino; oficial viembre de 1832 —Al gobernador del Consejo y Cámara de Castilla. cuarto de la referida dase de cuartos á D. Francisco de Posada, oficial cesante Exposidanes i ¡a Ruví nuestra Señara. de secretaría del Despacho; y oficial segundo de la clase de quintos á D. Josef Antonio Ponzoa, catedrático de economía política en esta corte, y vocal de la Sefiora: La academia de buenas letras de Sevil…</t>
  </si>
  <si>
    <t>Povoaf</t>
  </si>
  <si>
    <t>…ropas de-D. Pedro. Estas- sfc aWojarotd facilidad-prodigiosa, y uña razón-sagaz y jn* ;urs; peto to uu éaracter-qrigii atacar la segunda división d*l ejército Real mandada por el..general Povoaf ual qaie-los separe y -ÓS! ¡na profunda M ente tk- nt" t escritores: solo el -éulti— el, dia 7 del actual, pasando el Duero jy-'r Vi lim -v&gt;: pero no solo fueron te- vado» chazadas , sino perseguidas desde 5o;r«* edondo donde se ■ empeñó lá aécton, tres 1 has…</t>
  </si>
  <si>
    <t>Povoas</t>
  </si>
  <si>
    <t>…e que la 'Josef. (U) y ..".v 4.1 división pasó ya el Duero y persigue á los rebeldes por la perú del norte. 1 n* magistrados, clero,- noblcznydemashabitaates.de las ciudades de El general Povoas con su división se halla á la parte dé acá. Todas las noticia» Oastello-Branco'y deAveiro y tu‘partido han renovado el juramento de fide están acordes en que el espíritu de los pueblos es por todas partes el mas deci lidad que tienen.,prestado ál Sefiór p. Mi…</t>
  </si>
  <si>
    <t>…sión del vizconde de Santa Marta continuaba situada en el cuartel residencia deRihgton, después de arreglados en Montege-Bay todos IdB asun general de Pefiafiel, y en Grijo la del general Povoas. En ambas reinaban tos de la guerra con sus subalternos; desde cuyo tiempo no hemos tenido no el mismo entusiasmo y las mismas buenas disposiciones. ticias ciertas del estado de aquella. Su* filas.habrán ya sido reforzadas por.una brigada de tres regimientos…</t>
  </si>
  <si>
    <t>…ión de hacer i S. M. tan grande y relevantpaerricio.ao ha sidp menor el., concepto Litta dt lar ¿antidaáts ftrtrrucuntrti individuo» dt fot túerpoi ¡di la.~JÍtal que ha formado el general Povoas. de la 2.* hrigadad». ipfantería y de sq.digArmada falltcijos th varios funtos de Ultramar , las tualti trirtim en no comándente el brigadier Yalelue, que todo el dia »e mantuvo con aquella la tttorería general y aduana Je Manila, V, au&gt;; consecuente i] Re al…</t>
  </si>
  <si>
    <t>Povoat</t>
  </si>
  <si>
    <t>…. 4, • e * 0 • • fi •,!,» **.»,• é . Tortosa. hecho frente fi los enemiga*, y.se ha medido victoriosamente con'ello*. La - 14,848....................... iooo:.,a..... .Madrid. del general Povoat, i la cual se ha reunido, últimamente un regimiento de lí 12,968............................ ...... 1000......................................................................... Idem. nea y otro de caballería completos, está todavía intacta, y es muy probable…</t>
  </si>
  <si>
    <t>…Tañeos, el general maestra-general brigadier Gorjao, el La última proposición de -Mr. Broussais merece mas atención. Concedien mariscal de campo, reformado, sir Juan Campbell, el brigadier Povoat,ayu do con el autor del Exámtn, que hasta entonces la medicina habia estado casi dante de órdenes da S. M., el mayor conde de Belmonte ayudan» de campo, siempre extraviada por el espíritu de sistema, convenimos en entrar en las y los condes (ie Viana, de Cart…</t>
  </si>
  <si>
    <t>Pozq, Manuel Angel del</t>
  </si>
  <si>
    <t>Manuel Angel del Pozq</t>
  </si>
  <si>
    <t>…ade Gerona 1 A ¡d. Santiago 4 la de Jiaroi* »» P- Baltasar Ohuriclles: para la dé Bcrja, 4 D. Juan tuca* AccioueasM baocoespañol, oo. Arráii; y paré el corrcginumto ¡JéAhdújir , 4 D. Manuel Angel del Pozq. Dtscuentode letra* A 4 por too al sBn. Nota de lat frrebt corrientes i» U Hskenuo tn 31 dt Dkítmht de 1831. ANUNCIOA A recoger el Tabacos puros según su calidad... .. de 5 4 20 p. millar. Des sutcrlptoret i lee eSrer pAanmr dsl Miar yrmt/waa acudirás emderao…</t>
  </si>
  <si>
    <t>Pozzo</t>
  </si>
  <si>
    <t>…l Sfándate ha pasado Francfort 29 it Octubre. todo el dia de hoy en pintarlo, 7 te creía que el martce por la mañane podría salir del puerto en unión con el Canway y el Velaje. El conde Pozzo diBorgo, embajador de Rusia en París, llegó £ Sttut- Un oficial de marina, de cuya carta se extractan la* antecedente* noticia*, gardt el 23, 7 volvió £ salir el 26. recuerda l»s peligros materiales que ofrece «la expedición, concluyendo ia En ei periódico po…</t>
  </si>
  <si>
    <t>Pozzo-di-Borgo</t>
  </si>
  <si>
    <t>…Gagarin, que viene de Roma para ocupar en Haya el puesto del de Agostó, prestaron juramento én manos dé S. M. muchos obispos y arzo conde. También se, dice que esta noche llega el conde Pozzo-di-Borgo, que bispos del reino: esta ceremonia se habia verificado hasta ahora á presencia ' permanecerá aqui muy poco* dias. Dicen que el objétó de su viage es ponerse del ministro de Negocios eclesiásticos, y tolo por pura formal¡dad. (£&lt;?rr*.rde acuerdo con nuestro…</t>
  </si>
  <si>
    <t>…rribles, y el peligro aumentaba por instantes; de modo que siendo im Francfort4 afr Notiembrt. posible dirigine i las Dunas, el almirante Malcolm se rió: preciado á fondear. .. £1 conde Pozzo-di-Borgo toloieha detenidoen esta tres dias: aeignor* «Ahora que son mas de las 12 del dia no tenemos ninguna noticia de la ti « directameitte í JParis, o si se dirigiri á Lóndrcs pasando antea por Bru escuadra francesa, y se hacen mil conjeturas acerca de.su estado.…</t>
  </si>
  <si>
    <t>Pozzoda.Régoi</t>
  </si>
  <si>
    <t>…ué se avjsa á todo* lo» dueSo» de ga que lo» distingue. ■ —' - - ■ 1 ñido merino trashumante, y demas bermaiw* del mismo Concejo, p*n que. Se han fugado últimamente al campo - del vizconde Pozzoda.Régoi 8 asistan á-las expresadas juntas; y se les admitirá en concepto de-vocal** si con franceses que, con los que se pasaron anteriormente;-forman&lt;18. Todos ellos curriesen en ello* las calidades qu* previenen-la»'layes y acuerdo» que tratan de aseguran ser muy g…</t>
  </si>
  <si>
    <t>Prad, Rodrigo de</t>
  </si>
  <si>
    <t>Rodrigo de Prad</t>
  </si>
  <si>
    <t>…Azpéit¡a=Memorias.genealógicas de. loa caballeras: vido mandar el Rey mi amo, qué, dicha ciudad y su puerto sean bloqueados Ptados , dé.Cncnca, y fundación dé-mayorazgo; queJiixo D. Rodrigo de Prad&lt;}, Hurtado .de Metidoza.compseixiiendo sus villas,deTorrecilia y la Zarzue- -por una división de la marina Real'portuguesa. Lo que tengo el 'honór do., participar á V. para su conocimiento y demas efectos convenientes. pÍQi&amp;c. , la.=Várias memorias' y capella…</t>
  </si>
  <si>
    <t>Prades, Juan Bautista Colomer de</t>
  </si>
  <si>
    <t>Juan Bautista Colomer de Prades</t>
  </si>
  <si>
    <t>…ha ta iglesia me'tfopolitana de Valencia, vacante por fallecimiento de D. Miguel cerlo en el dia, porque el gobierno mismo carece de. los datos necesarios para Zafra y'Bermuder, á D. Juan Bautista Colomer de Prades; y para la digni el caso. Investigando las causas &lt;jue; han reducido los cereales á un precio tan dad déarcipreste:de Sta. María, de la metropolitana de Zaragoza, i D. Beni bajo que causa la ruina de la agricultura, observa que muchos territorios de to Cappci…</t>
  </si>
  <si>
    <t>Prado, Andres Maríá de</t>
  </si>
  <si>
    <t>Andres Maríá de Prado</t>
  </si>
  <si>
    <t>…destmoqtiesea mas para la 'dignidad de1 tesorero de la catedral1 de-Osma, y una canongía da la análogo al nombre da la plata ca que está situado. (A ¡a votación! A lavo- misma , i D. Andres Maríá de Prado f D.' Josef García Salaaar: para una - toeionf) ■ ropellsnia.de S. Fernando de Sevilla i J&gt;.r Juan Josef Vcrdugb: pera dm me ' Mr. dt Ckortrouue mi* á lo tribuna, y en ti cintro gritan: A la rota dias, raciones de1 la catédral'de Córdoba i1 D. Réfxl Mufiox Mo…</t>
  </si>
  <si>
    <t>Prado, Juana Sainz de</t>
  </si>
  <si>
    <t>Juana Sainz de Prado</t>
  </si>
  <si>
    <t>…d de sus pueblos. rezcan por si ó por medio de apoderado á exponer ante el referido juez, y por la es* críbenla de Gaona, lo que á su derecho convenga, en la demanda que ha puesto Doña Juana Sainz de Prado, viuda y heredera de D. Josef Antonio Güemes, vecina Las comunicaciones que se han recibido de Lisboa llegan hasta el 6. Las de esta corte, sobre la pertenencia de 14 vales Reales de la creación de r.° de Ene tropas de S. M. Fidelísima y las de D. Pedro conti…</t>
  </si>
  <si>
    <t>Pranciaco</t>
  </si>
  <si>
    <t>…ive han salido de la casa ¡io nuovn; Cndlr, MaMMty compaBia ; CaraSa, Calvete ; Panol,' Tejada ; Granada, Agui sar; Lérida, Coraminas; Marola , Benedicto^.Málaga, Aguilar; Oviédo, D. Pranciaco observación de la Junquera para internarse en el reino cuatro patageros proce Loogoria; Pamplona, Longás; Sala manta, Blanco; Santander, Martines; Santiago, y compánUj; Romero; Toledo, Sevilla, Hidalgo Hernández; Valencia, Cabrerizo; dentes de Francia, que hi…</t>
  </si>
  <si>
    <t>Pre</t>
  </si>
  <si>
    <t>…i naturaleza» dimisión á toda Europa. se acaba de comunicar la misma noticia en la secretaria de Estado de Negocio» La nación francesa no convendría en semejante sacrificio. Sí el señor Pre extrangeros por personas encargadas de oficio de verificarlo,-, sidente de la junta de ministro* creía que las condicione* eran deshonrosas, una dimisión, por. grande: que . fuera ata calamidad, no seria el modo de lu "• VXAHCIA. char-contra tan imperiosas ex…</t>
  </si>
  <si>
    <t>Préndente</t>
  </si>
  <si>
    <t>…generalidad para gotiemo da la armada ; tomo 4.0 que contiene las eapedidas en el alio 1827: su precia 18 rs. en rústica. Véndense Mr. Laucaret: Protesto contra la resistencia del Sr. Préndente. en el despacho de U dirección hidrográfica, calle de Alcalá: eo la librería de Hortal Una wz^Decid contra tu terquedad. y compaflia de Cádiz, eo la* mayorías generalas de los apostaderos de Ferrol y Car . ...• Se levanta lá sesión. (&lt;£. dr la C) tagena, en l…</t>
  </si>
  <si>
    <t>Presidenta</t>
  </si>
  <si>
    <t>…efUo o. Juan de la Fueate totet dal di* 4 dr Marro prdilma ym deberos y ocuche. —de halla varíate el saaglMerlo de primeras Ierres de la viila de Vepes, provínola Mr. De Ladre: El Sr. Presidenta debería hacer qua te rsupttim la Carta, de Toledo, cuya podlaclvn es da nao vecinos: la dotación de dicha plaza es Ae jab jUamando al núaúttroal orden. docadw zn«les pagado* da M» Ibndw de proplea , y deber» de proveerse pidvf* opoMr. Clért : Nuauro deber a»…</t>
  </si>
  <si>
    <t>Presidente</t>
  </si>
  <si>
    <t>…. Continua Mr.Mauguin: La carta se ha escrito á lp que {artes en un ar la nación se halla diyididg, queji»o*'y‘ otros »: calumnian, que no háy répu- rebato dé ira: la entregaré al Sr. Presidente de la ¡tinta de misittraa; asi que " ración ngun, qoe Sé‘fomenta y irrijigi el odio dé lot partidos, y. que én. un . . a inútil leerla. catado combatido por tantas pasión» jr por tantas violencias, no et posible ( Mr. C Perier: Leedla! Leedla! baya la tegorid…</t>
  </si>
  <si>
    <t>…viduo de la junta de gobierno establecida en las casis Mr. C. Perier: No la admito. del ayuntamiento, defiende y aprueba el sistema del ministerio; añadiendo quq Mr. Odilón: Si el Sr. Presidente de la junta de ministros desea que dé las no conviene separarse de él. • ■ varones que tengo para haberme explicado en estos términos, lo haré. MM. Bcrrycr, Mauguin y Jacqueminot suben 4 la tribuna; muchpt dipu , Mr. C. Perier: Sí! Sí! Hacedlo! tados piden qu…</t>
  </si>
  <si>
    <t>…yectos sé mandan pasar á las comisiones respectivas. £n los centros: AY orden! ' ; Se principia s discutir el proyectó déley. relativo, i pensione* militares: MM. Mr. Demorfay: Él Señor Presidente es i quien se debellamar &lt;1 orden. Bacot y Rumilly se oponen al proyecto fundándose en vacias razones, entie En los centros: Al orden! al orden! a!orden! ellas en que la Cámara ha resuelto ya acerca de la suerte, que debe caber á los Presidente: Mr. Demarqay,…</t>
  </si>
  <si>
    <t>…. mara señala para su discusión el sábado próximo. Presidente: No tal! No tal l Mr. D’Argout, ministro de comercio, presenta un provecto de lep por el Mr. L’Herbette: Se ha dicho, señor Presidente..... cual se permite, á la ciudad de París tomar 4^ millonfcs de francos i premio. A la izquierda: Hablad á Ja Cámara! Hablad á la Ornara! Se aprueban después varios propectos de lep de interés local. Mr. L’Herbette: Pero e preciso que yo cont«te al señor Pre…</t>
  </si>
  <si>
    <t>47</t>
  </si>
  <si>
    <t>…extraordinaria, si no ha Mr Demarpay: El bien estar general es lo que constituye la felicidad del béis querido poneros en lista. las naciones! Mr- Jaubert: No hay que quejarse del Sr. Presidente, pues no. puede adi Mr. de Montalhet: no quede desterrado del palacio de los Reyes de vinar lo que cada individuo va á decir; sin embargo al ver la lista yo lo hu -Francia, para que el bien estar llegue hasta la cabaña del mas oscuro ae sus biera adivinado co…</t>
  </si>
  <si>
    <t>…el orden del diárdebo consultar la voluntad de la Cár contestar. ‘ ■■ ■ . mara. (Mr. O, Barroi sube á¡ la tribuHa.) Presidente ■■ ¡Se insiste en el orden del dia! . Mr:. Salterie: Señor Presidente, sabéis cortió nosotros to que se ha prac En el centro: Al orden del diá! Al orden del dia! ticado, enla: Cámara; siempre se cóntesta álosroíúiftrós. ' Presidente.: Debo ver cuál es la voluntad de la Cámara. . .. .Aútrrckd i izquierda: Hablad! Hablad! Mr: Laj…</t>
  </si>
  <si>
    <t>…nsal. Precisamente en el mismo día en que ""tale*que' las pueda manifestar á las Cámaras.” amo de nuestros compañeros se empeñó en afirmar con un tono de autoridad De ate modo, el señor Presidente de la junta de ministros, ofrece su qué nuestro gobierno no había tenido aviso alguno de oficio de tai naturaleza» dimisión á toda Europa. se acaba de comunicar la misma noticia en la secretaria de Estado de Negocio» La nación francesa no convendría en semeja…</t>
  </si>
  <si>
    <t>…Mr. Mau¿uin: Intimo alSr. Presidente qué ponga á votación si Jis de previenen las leyes, y que por lo mismo es tiempo perdido el examen que se cerrar la discusión.... Intiftio'al Sr. Presidente que observé él 'rfgiáméhtó. Mr. propone. Mr. Mercier dice que se han presentado certificaciones.falsas para Gaetan.se ha opuesto á que se cierre la discusión; yá no sé puede hablar .sobre conseguir pensiones , y pide que el comisario Real (Mr. Martineau) mani…</t>
  </si>
  <si>
    <t>…posición Mr. Garnicr dice que hay dra ejemplar*» de haber insertado los nombres *e_fortaleció con loa auxilio* de la religión, ostentando hasta en su último en el Monitor: »SÍ el señor Presidente, abade, tiene escrúpulo», que ceda el aliento la resignación de un buen cristiano, y espirando como el hombre de atiento á otro. (Iréis.} bipn , y con la serenidad de un bizarro militar. El Rsv nuestro Sefior ha per Mr. MauguinLa conciencia del Presidente—, (…</t>
  </si>
  <si>
    <t>…cias, y por ia negociación tramos indiferentes. Nuestra primera intervención es la de Ancona; pero el entablada en Constan!inopia para que sin pcr)udicar en realidad los intereses Sr. Presidente de la junta de ministros ha sido tan económico de noticias que • bien entendidos del imperio otomano, tenga mejores fronteras el nuevo Esta no sé qué decir de esta expedición. do griego. ¡Se. ha dado este paso por favorecer á los pueblos! Si ari fuese seria c…</t>
  </si>
  <si>
    <t>147</t>
  </si>
  <si>
    <t>…tes y Mr. C. Perier: Decid cuanto sepáis! No queremos que haya nada oculto! en actual servicio, á gastos de correos, regalos, auxilios &amp;c. De los 70o9 fran Mr. Garnier: ¡Quiere el Sr. Presidente de la junta de ministros que diga cos que se asignan para gastos secretos propone la comisión queso rebajen So9: todo lo que sé! MM. Coulmann y Merlin quieren que la rebaja sea de 1009. Mr. C. Perier Mr. C. Perier: Sí por cierto. dice que con estos foridot se…</t>
  </si>
  <si>
    <t>…lo esta expresión de los sentimientos que, Al orden!) ' " j¡. .; . : animan á les cobraros, siempre fieles y leales a su augusto legítimo SobenuioMr. Roytr-CoUard: Mas vale que el señor Presidente se cubra. Msdríd.13 d* Marzo de l832.tsScñor.saA L. R. P. de V. M.=Juan Hipó Los extremos de la Cámara piden á voces que se cierre la discusión, i lito Cruzita. -</t>
  </si>
  <si>
    <t>…l ticmpv «l« MirntUs aprobado tanto sus amigos como sus enemigos ¡porque en fin, ¡en favor de quién, y con qué objeto se ha enviado la expedición de Ancón», puesto qúe BSIQIGA* el Sr. Presidente se ha negado positivamente á admitir la tropa francesa, mientras que el ministerio trances asegura que esos 1500 hombres iban á las Bruselas 21 de Marta. legaciones romanas solo para sostener la causa de la Santa Sede y restablecer el El domingo por la taide…</t>
  </si>
  <si>
    <t>…n la piel una. (Afr. C. Perier te rit y habla con lot diputadot que tiene juntoi) una traspiración abundante. En estas primeras y cortas horas, en las cuales el Mr. Mauguin: Si el Sr. Presidente de ia. junta de ministros que se; sonríe arte puede obrar coU energía y eficacia, podrá sacarse algún partido: dsspues hubiera estudiado mejor la historia de Asia, sabria cuáles son los principios de son expuestos los cuidados mas esmerados y los medios mas a…</t>
  </si>
  <si>
    <t>…te salud. rezca un remanente en el resultad? definitivo anual de la referida gratificación, por equivalente 4 la dicha partida suplemental de gastos de herrage que no Circular drl Sr. Presidente de ¡a junta suprima di Sanidad í las superiores costea actualmente; sobre todo estando bien clasificados los cargos que.4 ella ■ de las provincias marítimas y 4 las limítrofes de Francia. competan, y no recibiendo otros que fueren mas propios de lagratificaci…</t>
  </si>
  <si>
    <t>…o sin convenientes. Dios guarde i V. E. muchos años. Madrid 23 de Octubre de manifestar malas intenciones: frenteal palacio de justicia se repitieron en coro 1832—José de Cafranga=Sr. Presidente de la Inspección general de Instruc la marsellesa , y las voces de guerra. ción pública. Aseguran que la fragata holandesa Javaan, de 60 cañones, ha salido de Exposición al Rey nuestro Señor. Flesinga para Helvoet, y que el comandante del navio Zeetrus, de 90…</t>
  </si>
  <si>
    <t>Preusaer</t>
  </si>
  <si>
    <t>…lativa 4 la ciudad de hasta. Herdembourg. A consecuencia de las medida» tomadas anticipadamen Damasco , en donde el orden y la tranquilidad pública han sido muyseriamen- te por el coronel Preusaer, se hallaban ya disponías'vario* coche» en la fron te alterado». El deseo noble y generoso de evitar la efusión: de sangre, y de tera para ios oficiales polaco». Las autoridades rusas han dado también dia no castigar í lo» habitantes, cuya-inocencia no te ocu…</t>
  </si>
  <si>
    <t>Preusscr</t>
  </si>
  <si>
    <t>…rublo de plata á tódo» toa oficiales que carecían de los medios causa da que.se suspéndate las medidas de rigor y de energía que hubieran de necesarios para continuar tu viage. El coronel Preusscr ha declarado que las bido' emplearse; pero el Sultán, por un efecto de su magnanimidad, no quie autoridades rusas habian recibido á lo» oficiales polacos con mucha cordiali re por ahora servirse de semejantes medio», á no »er que las cosa» lleguen al dad y bo…</t>
  </si>
  <si>
    <t>Prevot</t>
  </si>
  <si>
    <t>…siguientes: MM. ____ En Edimburgo te ha celebrado una junta en honor de sir Walter Scott, Allent, consejero de Estado: barón Athalin , mariscal de campo, cx-diputapresidida por el lord Prevot, y con asistencia, entre otras muchas personas do; Aubernon, «-diputado, prefecto en el dia; Baudrand, teniente general; de la mayor distinción, del duque de Bucelcngh, el marques de Lothian, el De-Berbis, «-diputado; conde Berenger, consejero de Estado; baró…</t>
  </si>
  <si>
    <t>Priego, Antonio Socuc Habitantes de</t>
  </si>
  <si>
    <t>Antonio Socuc Habitantes de Priego</t>
  </si>
  <si>
    <t>…rdoba. gido d loe habitantes de aquella villa ton fecha 14 del corriente la alocución Segundo:' Sr. P. Antonio Socucha. que Jigüe ¡ En música- Primero: Los Sres. D. Felipe Vedoya, D. Antonio Socuc Habitantes de Priego: Habiendo hablado la Renta nuestra Sefiora como ha, P. Benito Zappino, D. Vicente López Ballesteros y D. Juan Córdoba. Gobernadora de esta Monarquía durante la enfermedad de su augusto Esposo, Segundo: Los Sres. P. Joaquín Marcoleta, P. Juan Campuzano, Pon se…</t>
  </si>
  <si>
    <t>Prieto, Herrero</t>
  </si>
  <si>
    <t>Herrero Prieto</t>
  </si>
  <si>
    <t>…capital, rigirla los memoriales al escribano del ayuntamiento hasta mediados de éste mes. y los almacenes están surtidos de todo sin poder expenderse casi nada. —Eo el juzgado del Sr. Herrero Prieto, alcalde de la Real casa y corte, penden autos entre D. Antonio Salo* dé Zafra, intendente de provincia, y Sebastian BaramDescripción del cráter de Kirauea en la isla de Hawai!. bio, en representación de su muger heredera de Rameo Saavedra, contra Francisco P…</t>
  </si>
  <si>
    <t>Prisse</t>
  </si>
  <si>
    <t>…xplicaré ca do lo* refuerzos que han debido llegarle ayer y hoy, como hemos anunciado.’ tas infames intrigas. (Miscelánea Occitínica.") Ayer no se podían haber tenido noticias del coronel Prisse, pero aseguran que París l.° de Enero. por la noche llegó una estafeta despachada por éL. Sin embargo, es preciso que nuestro gobierno, unido con el de Francia, (Continuación &lt;kl correo anterior.) que tiene tanto interés como nosotros, obtenga una explicación…</t>
  </si>
  <si>
    <t>Pru-</t>
  </si>
  <si>
    <t>…Foronda; O. Ricardo Saenc tada de la consumada perfección hasta ahora Inédito. Uu tomo en 4.-% adornado con 4e#urua*a ; D. iUigenlo Martines del Burgo; D. Esteban Ortlz de zarate; D. Pru- nna hermosa lámina grabada por Ametller , y viúetas: &gt;* hallará en la librería de {feaóeMailadeVeristcguj, y o. «Valdu «corneta. ................. Nana, * *4 rs. to palta. EN LA IMPRENTA K2AI» ‘</t>
  </si>
  <si>
    <t>Prudencio</t>
  </si>
  <si>
    <t>…dirigirán, los memoria',es, hasta "Gárrrrer-Páeés, Gauth'ier'dé Rumilly, de Girardin , de Goúvé dé Nuticqties, el 1 ¡ de Julio al secretario de la corporación- de dicha parroquia D. Prudencio d’liérambault, Jcllivct, Laboi&gt;sicrc, el general Lafayettc, Lafayelte (Jorge), Bailo. " ........ ■ "- 1 ' EN LA IMPRENTA REAL.</t>
  </si>
  <si>
    <t>Prusia, Alberto de</t>
  </si>
  <si>
    <t>Alberto de Prusia</t>
  </si>
  <si>
    <t>…e Viena y Berlín-envasen alguna ratificación, se harian tantas mo guiente : dificaciones que seria preciso volver átratar el negocio desde el principio. Es notorio que el hijo del príncipe Alberto de Prusia y de la princesa Aseguran algunos quemo habjanttfkacion antes del plazo señalado por el Mariana de Orange,.quc nació .por él mes de Octubre último, fue solemne protocolo (15 de Enero); En cuaqto á las modificaciones de que se habla como mente bautizado i fine…</t>
  </si>
  <si>
    <t>Prusía, Alberto de</t>
  </si>
  <si>
    <t>Alberto de Prusía</t>
  </si>
  <si>
    <t>…aminado El Rey sale el próximo miércoles pan Amsterdam, y para Beriin la¡ de noche ínterin dormían e,l mariscal Máison. y sus espías militares. princesa Federica con;su.hermano el príncipe Alberto de Prusía. Parece que Lástima es gastar el tiempo en burlarse de semejantes tonterías. El pobre el halla rse'nuevauseote en cinta la princesa Mariana la impide este año venir Constitucional ce demasiado papanatas para el siglo xtx, y se habrádejado en á,pasarla primave…</t>
  </si>
  <si>
    <t>Prusia, Augusto de</t>
  </si>
  <si>
    <t>Augusto de Prusia</t>
  </si>
  <si>
    <t>…ques que Se dice que en el ejército habrá muchas promociones. El príncipe Guiller padece, ha sido nombrado por un ukase del 3 de Febrero el ayudante de cam mo, hermano del Rey, el príncipe Augusto de Prusia, y cí duque Carlos de po general y teniente general Levascheff, gobernador militar de la de Kielf y gobernador general de Podolia y de Volhinia, en donde se hallaba desempe Meklembourg, serán ascendidos a la dignidad de feld-mariscal; y el principe Guillermo,…</t>
  </si>
  <si>
    <t>Prusia, Federico de</t>
  </si>
  <si>
    <t>Federico de Prusia</t>
  </si>
  <si>
    <t>367 EKNM&amp;ttfV continúan inquietando todas nuestra* aldeas. Treinta hombres ar ——El príncipe Federico de Prusia ha llegado á Pétertburgo, mados ,TW»and« á la cabeza una bandera blanca, se prneniaron el S de cate — .-Los periódicos de Prusia anunciao que en la escuadrilla rus?, que se halla en al pueblo de Gres; pero fueron tan bien servidos 'por los paisanos, cuya actu…</t>
  </si>
  <si>
    <t>…pas para conservar la tranquilidad. para volar lu roca que impedían la navegación. Han asistido S. A. R- el ' Aseguran que Husaeim-bajá krá relevado del mando; y que ocupará su lu príncipe Federico de Prusia, que ha pasado el verano en su quinta de Rhcina-</t>
  </si>
  <si>
    <t>…sentado delante de las costas de nuestro reino buques .de guerra, asi inglese» como franceses, y á que ha entrado en Bélgica un ejército trances con Ayer llegaron á esta ciudad el príncipe Federico de Prusia y el barón de la intención públicamente anunciada de obtener por la fuerza’ la ejecución de Mufflmg, comandante del y? cuerpo. Aun no hace ocho días que el coman un tratado que el honor y los intereses de la nación nos prohíben aceptar; con dante general de C…</t>
  </si>
  <si>
    <t>Prusia, Guillermo'de</t>
  </si>
  <si>
    <t>Guillermo'de Prusia</t>
  </si>
  <si>
    <t>…estaban en diferentes puntos del jardín. El Emperador, el Cesarewitsch, Fercctte y Monseñor Carafa di Frajetto, nuestro legado apostólico, pasa el gran duque Miguel, y S. A. R. el príncipe Guillermo'de Prusia, pasearon ron á cumplimentar á S. M. como encargados especialmente para ei efecto por la isla á caballo, acompañando á la Emperatriz y i las grandes duquesas, por S. S.; y al mismo tiempo le propusieron se dignase entrar en los Estados que iban en una carrete…</t>
  </si>
  <si>
    <t>Ptlmerston</t>
  </si>
  <si>
    <t>…or actividad que en esto* Adair en la embajada de Lóndret en Bnnclas, y que Mr. Temple . hermano últimos dias. En efecto, según un parte telegráfico dirigido por Lila salió de del lord Ptlmerston, «naba nombrado pan sustituir á sir Ck. Bagot en él Ha Brincias el martes, llegó i esta capital el jueves; se dirigió inmediatamente al ya; pues hoy se confirman estas noticias, y sc aSadc que sir RÍAdair será palacio de las Tulletías; y en la misma noche sal…</t>
  </si>
  <si>
    <t>Puente, Francisco García</t>
  </si>
  <si>
    <t>Francisco García Puente</t>
  </si>
  <si>
    <t>…anongía. Algodones y lanas. Importación: 288.708,453 libras. Exportación: de la santa primada de Toledo, vacaste por fallecimiento de D. Domingo 4» ■ 22.308,555 libras. , Perca, á D. Francisco García Puente. Tejidos i hilos de., algodón. Valor de los tejidos 33.903,108 libras ester-, linas; los 14.456,525 libras esterlinas son do tejidos de algodón cstampadocr Nata, En la nota de la, aicaidiac mayores provfstas por S. M., Inserta en la Ga valor de los hilos expo…</t>
  </si>
  <si>
    <t>Puertas, Juan Clímaco</t>
  </si>
  <si>
    <t>Juan Clímaco Puertas</t>
  </si>
  <si>
    <t>…cha orden. SO vende e« diano de Moya, en 1* santa iglesia de Cuenca, vacante por fallecimiento de la portería del colegio de Santo Tomas da esta corte a 4 rt. D- Ramón Eyatarar, á D. Juan Clímaco Puertas; para la de abad de CaMro- ----- El Onlieitaéar, i oten strrevastaur n*rí la oviéentia io la Retarreeeien ti Joencelóte; traducida del Ingles por el licenciado D. GCrOnlmo Sánchez Tola, boticaria» jerix, en la metropolitana de Eúrgoi, vacante por muerte de D.…</t>
  </si>
  <si>
    <t>Puig, Josef María</t>
  </si>
  <si>
    <t>Josef María Puig</t>
  </si>
  <si>
    <t>…V. M., presentándole la mas expresiva y sincera fe licitación por tan singular beneficio, efecto patente, Señora, de la incom Complacida del zelo, fidelidad y largos servicios de D. Josef María Puig, prensible sabiduría del Supremo Ser, que vió lo que interesa la sagrada exis «Secano del Consejo Real, y deseando darle un honroso descanso de sus tareas, tencia de S. M., y la imperiosa necesidad de que en su delicada convalecen he venido, de acuerdo con mi…</t>
  </si>
  <si>
    <t>Puig, Ramón</t>
  </si>
  <si>
    <t>Ramón Puig</t>
  </si>
  <si>
    <t>…eos de porte al presidente del ayuntamiento de 1» referida villa «o el tárnMuf ~dg g. Por Real orden de 2 de Febrero dt este año se ha' servido el Rbt núes-’ tro Señor conceder á D. Ramón Puig, vecino de Barcelona, privilegio exclu -—Se halla vacante el partidode médlítrde ios logare»de Cerara.Galiléá y et l'el sivo por cinco años para asegurar la propiedad de unos polvos dentuticos an del, de la jurisdicción de la villa dé Ocoa ea le Rloj*; «6* la…</t>
  </si>
  <si>
    <t>Puzen</t>
  </si>
  <si>
    <t>…ión cierta. Esto nos inclina á creer que se debe tener mas confianza en do afirmar que todas las noticias que sobre este particular os iie comunicado se las pacíficas promesas del coronel Puzen que en las guerreras amenazas de Mr. hallan confirmadas, sin exceptuar los mas pequeños pormenores. El Monitor de Meulenaere , y que si nuestros disturbios con fjolgndq dfbfP decidirte por en esta ocasión ha manifestado la precipitación con que escribió un ar…</t>
  </si>
  <si>
    <t>Qiiintanilla, Vicente Prieto</t>
  </si>
  <si>
    <t>Vicente Prieto Qiiintanilla</t>
  </si>
  <si>
    <t>…ilo; empezó el pia doso aparato del sacrificio de la mita; y el párroco, predicador honorario do loa Serillos Sres. Infantes, siguen sin novedad en su importante salud. V. M., Dr. D. Vicente Prieto Qiiintanilla, pronuncié un elocuente discurso en acción de,gracia* al Todopoderoso por tan señalados favores, el cual concluyóReal orden comunicada for el Ésccmo. Sr. Secretario de Estado y del Dts- con las siguiente* palabras: «Bendito sea el Señor Dios de Israel que se…</t>
  </si>
  <si>
    <t>Qrey</t>
  </si>
  <si>
    <t>…según el tratado de 1814) Pues durante algunos dias, sabemos que el jueves se ha celebrado una especie de sub- no obstante la separación verificada d* hecho de los dos países, el lord Qrey, ¡confcnncia es\ Chandos-House, á la cual han concurrido los embajadores de para agradar á la Rusia, á la' que tiene buen cuidado de contentar, dígase íp .Rusia, Prusia y Francia, el barón de Wesstmberg y el principe Ésterhazy. que se quiera, ha declarado que…</t>
  </si>
  <si>
    <t>Qri-, Juan Miguel de</t>
  </si>
  <si>
    <t>Juan Miguel de Qri-</t>
  </si>
  <si>
    <t>…radecida á tan distinguido favor, dispuso ahora ac'amlncla están recopiladas todas las Reales disposiciones que sé han dictado que una1 comision.de su seno, compuesta de los Sres. D. Juan Miguel de Qri- hasta fin de 1831; las doctrinas relativas al régimen político, y económico, ú la recau jaiba, secretorio;de S. M..y tesorero de su Real bolsillo secreto; D. Francisco dación y distribución de las rentas.de la.coroua, en .queprecisamente tienen que in. BJfatc…</t>
  </si>
  <si>
    <t>Qucírás</t>
  </si>
  <si>
    <t>….i,del acvis Dia 2 de Jumo entraron Francisco Paíllac; D. Fernando España/correo cionista D. Josef de Jlmeno y Garay ; accionistas é Interesados respectivamente en de gabinete; el Sr. Qucírás con D. Armando y DI Maximino Caúuans; Don te ebmpaMa de mercaderes de fierro en'esta corte, para que deotro del término pe Joeéf Sánchez Posada;'Joaquín Javiél. Salieron el ó del mismo. ' rentorio de 30 días comparezcan en el juagado del aefior Norzagsray , t…</t>
  </si>
  <si>
    <t>Qucsida, Francitco González</t>
  </si>
  <si>
    <t>Francitco González Qucsida</t>
  </si>
  <si>
    <t>…lla, i D. Antonio Josef Guerrero; para otra de la catedral de Almería, los súbditos del reino de Polonia que se hallan en Espada, que recibirá y re por acento de D. Toma, Flora, 4 D. Francitco González Qucsida; pan la, mitirá cuanto ata á la autoridad competente las solicitud» de lo» que quie dignidad de chantre y una ración de la catedral de Avila, por muerte de Don ran rcgrcsar al reino, ó desea prolongar su réndesela en este «ais. Jotef García Tejero, i D- Franc…</t>
  </si>
  <si>
    <t>Queheille, Antonia</t>
  </si>
  <si>
    <t>Antonia Queheille</t>
  </si>
  <si>
    <t>…as comparescan por si d por medio de procurador á deducir, ame dicho juea y por la escribanía deCalvo, el derecho que croan competirles; coa drieu , Gevardo Claurct, Juan Terrail, Doña Antonia Queheille con sus cua apercibimiento que de na verificarlo Mentará perjuicio. EN LA IMPRENTA REAL.</t>
  </si>
  <si>
    <t>Quijete</t>
  </si>
  <si>
    <t>…arte* mecáolcii. agrlculturf. ciencias históricas, geografía, viajes y bibliografía mos, ha puesto á disposición de la junta suprema de caridad 2U0 camas com —El lugenieta-hidalfo D. Quijete de la Mancha: nueva edición en cuatro tomos en puestas cada una de un tablado pintado al olio de color verde, un jergón, un . 12.° mayor, adorgada cea *t estampa* .grabadas, por los tqejotes pro fe sorra. El edi colchón doble;,.cuatro sábanas, dos almohadas y…</t>
  </si>
  <si>
    <t>Quijote</t>
  </si>
  <si>
    <t>…r. Broussais , tomando por adversarios los eclécticos absurdos y ridículos que Hoy ha sido un dia venturoso para esta ciudad por habar llegado al arra se fornnr á su modo, Imita á D. Quijote en ¡a lucha que trabó con los moli bal de ella entre 3 y 4 de la tarde el augusto y adorado Rey de lo* portugu*-. nos figurándoselos-gigantes................... ■ se* el Sr. D. Miguel i, habiéndolo anunciado los infinitos y continuados rivas Pero ¡concederemo…</t>
  </si>
  <si>
    <t>…evilla, Hidalgo; Santiago, Rey Romero; en las provincias un Noticia estadística de Canadá. real mas por razón de porte.. - — ■El tomo 3.0 de la nueva edición del ingenioso hidalgo D. Quijote de la Mancha que La población total de Canadá, de Montreal, de Quebeck, de los tres se está imprimiendo en 4 tomos ea i».° mayor con 48 estampas grabadas por los Ríos y de Gás-pé, incluso' el nuevo distrito de Buenaventura, asciende á mejores profesores. Se h…</t>
  </si>
  <si>
    <t>Qurham</t>
  </si>
  <si>
    <t>…\6 Compiegne pasando por S. Quintín. El 9 se celebrarán sus desposorios. dias no ha habido en su población, que será de unas 1000 almas, sino 111 — El paquebot que ha conducido al lord Qurham á Cronstadt está de vuelta: personas atacadas del cólera. el 18 llegó allí S. S., y fue recibido perfectamente. (Ai. de las C.) En Amberes han sido atacadas de la enfermedad hasta el 24 á las cuatro ____En la sesión del 17 de Julio la Dieta helvética ha decid…</t>
  </si>
  <si>
    <t>R, A. G. y</t>
  </si>
  <si>
    <t>A. G. y R</t>
  </si>
  <si>
    <t>…tumbres de isa seúoritzc del entre los trópicos, que se hace sumamente probable que esto* seres singulares buen tono. Escrito en francés por Mad.* de I’lmaglnalre, y traducido por D. A. G. y R.—El Sacerdote preparado para aeirtir i loe moribundos, ó sea la practica de ayu clasificados por los naturalistas en lo* confines del reino animal, deban su fe dar á bien morir del beato Alfonso de Llgoria, obispo de Santa Agueda de los go cundidad i los volca…</t>
  </si>
  <si>
    <t>R, De</t>
  </si>
  <si>
    <t>De R</t>
  </si>
  <si>
    <t>…las órdenes soberanas en todos los asuntos con- Familia, tanto el ayuntamiento como el fiel vecindario de l'cnagos, sacrificarán cernienies á la inspección general de que es V. S. secretario De R.eal orden sus vidas. Penagos y Noviembre 3 de 1831. = Señora. = A L. R. P. de V. M. lo digo á V. S. para su inteligencia y fines convenientes. Dios fice. Madrid 4 — Lorenzo dtl Pino. — Manatí Dita- —Manuel Fttnansita. — Manuel de de Diciembre de 1831. ssMonet.…</t>
  </si>
  <si>
    <t>Ra</t>
  </si>
  <si>
    <t>…e la Cámara, para una ca- la solicite en la cantidad de 162,462 rs. 32 mrs. f á que ascienden, rebajada su ter tiongfa de la iglesia catedral de Sigüenza, vacante por promoción de D. Ra cera parte, y en su consecuencia se sacan ñ pública subasta, habiéndose señalado para su remate el dia 2 de Enero de 1833. Los que se crean coa algún derecho so món Vicente de Hevía y Loriczi ¿ otra de la de Zamora, á D. Francisco bre dichas fábricas se prese…</t>
  </si>
  <si>
    <t>Racas</t>
  </si>
  <si>
    <t>…iene sin que' ¿I lo haya solicitado. De maridos ó padres respectivos habían contraido matrimonio en diferentes ¿po resultas de la llegada de un correo de Viena, el general en gefe conde Racas sin la correspondiente Real licencia; y conformándose S. M. con el pare detzki ha dado varias disposiciones que indican un próximo rompimiento: to cer del Consejo Supremo de la Guerra en pleno sobre este asunto, con audien dos empiezan á temer las consecuenci…</t>
  </si>
  <si>
    <t>Radétaki</t>
  </si>
  <si>
    <t>…stro Ilustrisimo conservador,qqe hace veces’4¿ senador, s»iiÓ por la fuiste!*, llamado*; Vuestro* esfuerzo* han puesto término 4 la deplorable revo puerta Romana i cumplimentar al conde Radétaki , que 'ló recibió c&lt;rá H lución que ba trastornado en el reino de Bolonia, todas las bases del orden atención que le es natural. El prefecto y todo* lós empleados y migisfridi* público *]? recobrado asi este reino pan el imperio de Rusia encontraré otra .muni…</t>
  </si>
  <si>
    <t>Radetzki</t>
  </si>
  <si>
    <t>…ara llegar ITALIA. bajo las murallas de Namur y dispararos desde allí los primeros cañonazos. Miden» 24 de Entro. ¡Y queréis demolerlas! Las tropas imperiales al mando de S. E. el conde Radetzki han salido pa La última piedra de la última fortificación ¡no será para vosotros un pa ra lo. Estados pontificios, á petición del Emo. príncipe Albani, comisario del drón de oprobio! Luego aunque la nación francesa se cree mas fuerte que en Papa. S. A. R. el…</t>
  </si>
  <si>
    <t>…bowstü se limita á guarnecer á Bolonia y Forli, en don su importante salud. de su presencia quita todo rezelo de que se altere la tranquilidad pública. El general de la caballería conde Radetzki, comandante en gefe del reino lom PARTE NO OFICIAL. bardo-véneto, que i* había trasladado á Forli á ruegos del cardenal Alba ni para ponerse de acuerdo con S. Erna, acerca de la marcha combinada de las noticias extrangeras. tropas de las do* Potencias, debía…</t>
  </si>
  <si>
    <t>Radnor</t>
  </si>
  <si>
    <t>…n; declara que su conducta, sera conforme á la qtte observen los ministros, Mr. Hurne respqndc que está./.i péptico lo exiy pregunta á estos si tienen intención de crear Pares. El conde Radnor des ,-las palabras que ba pronunciado ea esta .Cantará V'púñ lo ñus duro que ha aprueba la costumbre de hacer preguntas i los ministros, y particularmente lo' ■diCjtojuicio.es.rig,,rímente.es .que podría .ser .útilcomtiSionaliKna.alabaod^élnS^ifiioSrhucearse…</t>
  </si>
  <si>
    <t>Radziwill</t>
  </si>
  <si>
    <t>…do de evitar la guerra ___Según el Mercurio de Suabia se espera én Berlin para fines de Diciem seria someterse enteramente la.naciñp.fraqqesp ala'voluntad de la Santa Alian-bre al príncipe Radziwill, gobernador del gran-ducado de Posen, cuya hija' za. (Murmullo en lot centros. Aprobdciónpn lot extremos!) mayor í la princesa Elisa, -debe desposarse con el príncipe de Schwarzenberg, Considerando el lastimoso estado «n'que hoy sé hallan todos los ramos qué…</t>
  </si>
  <si>
    <t>Rafael</t>
  </si>
  <si>
    <t>…sla de Cuba, su respetuosa parezca por si ó por apoderada cu el referido tribunal, á instruirse de los autos que contra el mismo ha promovido Doña María Cteofe de Huerta, viuda de D. Rafael felicitación por el fausto enlace de S. M. con la Reina nuestra Señora, y por Carreta, sobre pago de 155.028 rs* y 19 mrs. procendentes de 6 pagarés, y á dedu el feliz y venturoso nacimiento de SS. AA. RR. las Sermas. Sras. Infantas cir el derecho de que se c…</t>
  </si>
  <si>
    <t>…ien S. M. adjudicar las fábricas Navarrés a D. Miguel Martínez Tecles: para la de Kipoll á D.Mariano Bu- de cristal y acero, sitas en el pueblo de Utrlllas, proviocia de Aragón, á D. Rafael rillo Delgado; y para la de Guadalet y su valle á D. Francisco de Paula Ca Carreta, del comercio de Madrid, por las dos terceras partes de su v*]or, pero ha biendo fallecido este, y renunciando sus herederos i esta gracia , ha determinado ballero: nuevamente…</t>
  </si>
  <si>
    <t>Rambuteau, Lo</t>
  </si>
  <si>
    <t>Lo Rambuteau</t>
  </si>
  <si>
    <t>…a la propuata, valiéndose de las mismas razona presupuesto del ministerio del Interior: dapues de oir á MM. Dumeylet, de Mr. Dupin para probar que la ciudad de París debe pagar al mariscal Lo Rambuteau, Jaubert, Pcludrc, Eschasscrizux y Perier, se aprueban los capí bau; añadiendo que como gefe supremo de la guardia nacional desempeña las tulos J.° y 2.° de| presupuesto, asignando al primero, que trata de sueldos de funciona de un ciudadano, j coma tal ningú…</t>
  </si>
  <si>
    <t>Ramírez, Francisco</t>
  </si>
  <si>
    <t>Francisco Ramírez</t>
  </si>
  <si>
    <t>…menos actividad, han debido dar margen para que se santa iglesia primada de Toledo, vacante por promoción de D.Felipe Sánchez conciban rezelos acerca del estado de León. Agüero, á D. Francisco Ramírez; y para una media ración de la catedral de «No sabemos qué antecedentes habrá tenido el gobierno para hacer estos Sto. Domingo de la Calzada, vacante por muerte de D. Narciso Mare, á Don preparativos; pero según informes fidedignos que hemos tomado nos atreve…</t>
  </si>
  <si>
    <t>Ramírez, Paulino</t>
  </si>
  <si>
    <t>Paulino Ramírez</t>
  </si>
  <si>
    <t>…diaMonarcal4del-cprr»ente,que ha hechocon yasistenciahace U fe-del aquellos caudales, y después se alargó, sin que hasta ahora sé haya sabido "cosa' citadoExciuo. Sr. Abejla,,del .Sr. D. Paulino Ramírez de la Piscina, encar alguna de ¿1. El gobierno ha enviado requisitorias por todas pariesen busea d*: gado de Negocios de S. M. C en esta corte, y dp lodos los- individuos que este capitán, pero sin haber obtenido ningún resultado. ' ' “ " componen, la. legaci…</t>
  </si>
  <si>
    <t>Ramón</t>
  </si>
  <si>
    <t>…la Historia reondmico foHfíemy ertoMrtica En el capítulo 2.a de este obra,ose tratad* la agricutauá é industria .tu 4* la irla dt Cnfc» que publicó el afio anterior cti la Habana D. Ramón da te za!,-ra refiere el estado en que te halla cada ramo de cultivo; ra calculan»» Sagra, directo* del jardín botánico de aquella dudad, -y catedrático-de-bot4- -impectiva* ventaja»; se indican lo* vicio* comunes 4 todo d. Maternas se reco nica agrícola 6cc-…</t>
  </si>
  <si>
    <t>…pitió coa el mayor : Ja de Cervéra del Rio Alháma á D. Josef-Vicenté Díaz Olarte: para lñ de tusiasmo, asi como los demás cuerpos, para que-'Solo hiciese una descaiga y Chictana á D. Ramón :lbarra: para la de Casas de Bes á D. Isidro Benito cargase á la bayoneta á los rebeldes luego que so **omandante recibiese orden Afluido:.para la de Arahalá D. Rafael Josef Castilla: para la deAstudillo «leí brigadier Canavarro, y fuese ocision oportuna) for…</t>
  </si>
  <si>
    <t>Ramos, Josef</t>
  </si>
  <si>
    <t>Josef Ramos</t>
  </si>
  <si>
    <t>…eyes hechas con toda legitimidad en el congreso del puc- , qáe se verificará el dia de Pascua dé Reyes de 1833. Deberán estar I» memo- ' rus en poder del secretario de’la academia D. Josef Ramos^Jj «piien se diri- ’ «blo, de los grandes y del Príncipe, fueron las que declararon el inalterable ;irán en todo el mes de Setiembre de este año'de 1832. Si la mismaacademía 1 «derecho con que V. M. es llamada i la sucesión del Portugal.” A vista de estoa sol…</t>
  </si>
  <si>
    <t>Rapara</t>
  </si>
  <si>
    <t>…oria á D. Juan Josef Felipe: para IMS movimientos que su tropa Hizo con feliz éxito en la dicha acción del dia 28 canongías de la catedral de Patencia i D. Gerónimo Calzado Calvo, D. Rapara sostener y rechazar el ataque de los rebeldes, y el comandante.de la l.* inon Hégver» y D. Juan Manuel Pedregón: para el priorato primera silla dé brigada de la q.a divHiou da también el siguiente parte al comandante de esta Ja colegial de Roa á D. Manuel Mar…</t>
  </si>
  <si>
    <t>Raybaud</t>
  </si>
  <si>
    <t>…infinito á sus quier precio, fletan todo buque que se les presenta. Un sugeto , que en com Í«¡sanos, haciendo salir á muchos de ellos de los bosques, y caer en manos de pañía del coronel Raybaud fue á Vonitza á visitar al general Pisa, dice os soldados ingleses, que los esperaban en el declive de los montes. que lo halló sumamente abatido, pues sus saldados se hallaban en rebelión Mas no por estos contratiempos y reveses se entregaron los esclavos i…</t>
  </si>
  <si>
    <t>Rcndú</t>
  </si>
  <si>
    <t>…a desengañando 4 biéndtsse expendido en pocas horas un enorme número de ejemplares. (I). ? loa pueblos sobre ciertas ideas, ya haciendo que se quitasen la Oliscara sus mas ____ El barón Rcndú, vocal de la junta de hospitales, ha hecho las siguienfit ardientes enemigos, (fot.) observaciones acerca del cólera. . ' tur Bruselas no hacen otra cosa sino formar conjeturas jobre el asunto de En rigor, el domingo l.° de Abril y de la luna es cuando laepíd…</t>
  </si>
  <si>
    <t>Réal</t>
  </si>
  <si>
    <t>…favorable para un El R.ey sigue praidictxlo intefintmenteelg^binete, y se atá préparáqdo arreglo ,-y.mas digno de gente que no'quiere guardar ningún miramiento pa para un viage el príncipe Réal, que reunirá a} trono de Jubo.todas las opi ra conseguir»» mitas, que de un» hombres amantes dé la tranquilidad del nión»; mediátité lo cual sépreservarádelodoaíaque la idea dél 13 dé Mar Estado jr.da Jaíntegridad de la monarquía. Es preciso considerar todas…</t>
  </si>
  <si>
    <t>Real, Bernetti</t>
  </si>
  <si>
    <t>Bernetti Real</t>
  </si>
  <si>
    <t>…unda impresión. mente que SS. ÁA. RR, los Serraos. Sres. Infantes, siguen sin novedad en Roma 27 de Felrero. su importante salud. Mr. de Saint-Aulaire ha tenido últimamente con el cardenal Bernetti Real orden con váriae disposiciones solre el cartón de piedra. altercaciones muy acaloradas. Este embajador se baila ahora muy apurado. Se Deseando el Rey nuestro Sefior el fomento de las abundantes minas de dice que el de Rusia ha protestado contra el desembarque…</t>
  </si>
  <si>
    <t>Real, Imperial y</t>
  </si>
  <si>
    <t>Imperial y Real</t>
  </si>
  <si>
    <t>…ga de diesen regresar según se previene, á los dominios de S. M. 1. y R. Apostóli Paria. (Coi.) ................................ ’ ca, deberán presentarse al embajador, ministro ó cónsul Imperial y Real, mae ____ El conde de Survilliers (José Bonaparte) permanece todavía en Londres, próximo al punto donde residan, ante el cual prometerán formalmente con pero tío tardará ‘ett salir para Italia. {Id.) formarse con las obligaciones que se les imponen, ó 1c entr…</t>
  </si>
  <si>
    <t>Real, Pascual</t>
  </si>
  <si>
    <t>Pascual Real</t>
  </si>
  <si>
    <t>…ey, mi mujr caro y amado Esposo, me paña. Búrgos 29 de Octubre de 1832. s Señoras A L. R. P. de V. M— tiene concedidas por su soberano decreto, lúe'venido en nombrar espitan ge El general Pascual Real.. neral de Valencia jr presidente de su Real audiencia, al teniente general/Don Josef María Santocildcs, que servia dicho empleo interinamente. Tendreislo Señora: Mi coraron rebosa de alegría al verme encargado de elevar á entendido, y lo comunicareis i quien…</t>
  </si>
  <si>
    <t>Reales, Barón de Juras</t>
  </si>
  <si>
    <t>Barón de Juras Reales</t>
  </si>
  <si>
    <t>…ulo de El magistrado después de una revolución produjo en la Real audien manifiesta que el sistema que se observa respecto á empréstitos es vicioso, y cia de Cáceres su regente el Sr. Barón de Juras Reales. Principia asi: hace ver la necesidad de tomar precauciones para que no se repitan desfalcos •nldcirco in hac custodia, et tanquam in specula collocati sumut, ut va— de ésta clase. cuum omni metu populum romanum uostra vigilia et prospicientia redjert— Mr. Ma…</t>
  </si>
  <si>
    <t>Redondo, Francisco</t>
  </si>
  <si>
    <t>Francisco Redondo</t>
  </si>
  <si>
    <t>…plaza tercera de fiscal, y nombro para ella al que lo es ac tranquilamente y entre los brazos de la Religión del Trono de dos mundos la tualmente de la Real audiencia de Valencia; D. Francisco Redondo, reser última sombra Real, cubrirá con su invicta diestra la monarquía de 15 siglos, vándome pura mas adelante reintegrar ¿ dicho supremo tribunal en el pleno go y la. patria de Pelayo tremolará los pendones de. Castilla por la sucesora deí ce y posesión de t…</t>
  </si>
  <si>
    <t>Redro</t>
  </si>
  <si>
    <t>…á los pasageros, cuanto mas lucrativo puede ser e( estableci de 18u8 en Madrid, ha cabido én suerte con el primer extracto de la de .este diaá DoñaIsabel María Rodríguez, hija de D. Redro, capitán que'fue del miento de diligencias y posadas por lo que se prolonga la unión coa el camino Kgimiento de caballería de Santiago, muerto en eícanipo del honor. ( de Castro, Larcdo y Bilbao. El rumbo indudablemente mas bl-evé que los expresados para lleg…</t>
  </si>
  <si>
    <t>Rege, Andrés</t>
  </si>
  <si>
    <t>Andrés Rege</t>
  </si>
  <si>
    <t>…canor de Regoyos y á los últimos tenedores de dlchos vales que lo son: D. Ma tí lot nuestros en que el cometa que no» prometiste para este afió y'loe si- nuel Sánchez del Aguila ; D. Andrés Rege dé S. Juan; D. Pedro Lamalgnere, por va guientet dt /5 en 7S años no es efoue tu reconociste y admitieron tus con- lor de D. Apolinar Alguarau ; p. Miguel Ortlz; D, Josef Esteban Alvares; D. Gabriel temporáneos , tino otro distintó He ios años 1772 y 1806 seg…</t>
  </si>
  <si>
    <t>Regó, Juan</t>
  </si>
  <si>
    <t>Juan Regó</t>
  </si>
  <si>
    <t>…perjuicio. se corregidor esta providencia del Sr. de Norzagatay, de teniente de villa, —Por exponer el comisionado los sentimientos de amor y veneración de aquellos na Do ¡cita á D. D. Juan Regó, López Manuel López D. Manuel Goozalez Ledo, Somoza, turales á nuestros amados Soberanos, manifestó) lo sensible que había sido al D. Gonzalo Osorio, D. Ramón Regueiro, Pedro Fernandez, D. Gabriel Perez, D An ayuntamiento no haber podido desempeñar antes este…</t>
  </si>
  <si>
    <t>Regoa, Pezzo da</t>
  </si>
  <si>
    <t>Pezzo da Regoa</t>
  </si>
  <si>
    <t>…cto por Inglaterra’, Portugal y Ciudades anseáticas. su derecha con la columna establecida en aquel punto. .■ En Cothemburgo durante el año de 1831 han entrado 342 buques pro-' El general Pezzo da Regoa ha determinado permanecer en Recareim, cedentes del extrangero, que miden '50,648 toneladas; y han salido para el pueblo que dista una legua de Baltar, y en los pinares que hay alrededor de mismo destino 306 buques con 55,329 toneladas. Las Potencias que mas…</t>
  </si>
  <si>
    <t>Regoyos, Nicanor de</t>
  </si>
  <si>
    <t>Nicanor de Regoyos</t>
  </si>
  <si>
    <t>…s.y concircularonendorsoádeldiferentesD. Matías,rugequetas,redarguyey por lo'mismode falso,sehechoCita alá alaben» en.el tuyo fueron unos-pobres hombres. Ahora han convenido entre D. Nicanor de Regoyos y á los últimos tenedores de dlchos vales que lo son: D. Ma tí lot nuestros en que el cometa que no» prometiste para este afió y'loe si- nuel Sánchez del Aguila ; D. Andrés Rege dé S. Juan; D. Pedro Lamalgnere, por va guientet dt /5 en 7S años no es efoue tu…</t>
  </si>
  <si>
    <t>Regueiro, Ramón</t>
  </si>
  <si>
    <t>Ramón Regueiro</t>
  </si>
  <si>
    <t>…na Do ¡cita á D. D. Juan Regó, López Manuel López D. Manuel Goozalez Ledo, Somoza, turales á nuestros amados Soberanos, manifestó) lo sensible que había sido al D. Gonzalo Osorio, D. Ramón Regueiro, Pedro Fernandez, D. Gabriel Perez, D An ayuntamiento no haber podido desempeñar antes este grato deber de su sumi gel García Fernandez, Elias y D. Gregorio López, D. Antonio González, Juan sión y respeto. El Rey nuestro Señor recibió esta demostración de los…</t>
  </si>
  <si>
    <t>Reinhard</t>
  </si>
  <si>
    <t>…y la princesa Amalia Augusta. El mismo Mr. L. de Rívrere ha entre tada y llena de partidas de insurgentes, y sueñan en la emancipación de este gado también las recredeneiales del conde Reinhard, á quien ha sustituido en reino, deberian saber cuál es el origen de donde salen sus noticias. Pocos hom Drésde él barón Bourgoing en calidad de enviado extraordinario y ministra bres habrá á la verdad que esten dispuestos á renovar la tentativa que nos ha pl…</t>
  </si>
  <si>
    <t>Reís</t>
  </si>
  <si>
    <t>…, dándoles por todo alimento patatas y bacalao, después de haberlos pago de los intereses dé las acciones, á razón de un 5 por 100; y la 3.* desti despojado de cuanto poseían. El coronel Reís,'Vicente Borgcs, teniente coro- nada á extinguir capitales de las mismas acciones, sorteándose i la cooclusioa nel del batallón de S. Miguel y otros pocos fueron enviados al castillo de San de cada junta las que han dé quedar extinguidas según la porción de f…</t>
  </si>
  <si>
    <t>Relicta, A la</t>
  </si>
  <si>
    <t>A la Relicta</t>
  </si>
  <si>
    <t>…» bienes, especial menté á ua Crédito A sueldos • componen dicho cuerpo. Al intento, reunidos todos;el dia 12 del-corriente en - y tMSHtoS,'AOAn á Adudrlo ame el seftor juez MCsor general A la Relicta y -«I Real monasterio-de S. Vicente de. Fora, se celebró una solemne misa; y ■ patritoool» y-escribanía Ai juzgado A U rqisma en el t Amine A aoélas: prevcui. A na hacerlo les parará perjuicio. , -concluida esta, el llustrúimo celebrante, con las ceremonias d…</t>
  </si>
  <si>
    <t>Rennyon</t>
  </si>
  <si>
    <t>…carme del modo mas iadecente , y Techazo sui palabrM con desprecio. á ninguno de los puntos que los autores de esta dispoacksn tienen por esencia ’ El presidente llama al orden al lord Rennyon -, y el duque de Cumberland les; y lo mismo haré respecto á los bilh relativos a Escocia é Mande. rúega a sés colegas que sigan discutiendo el bilí con mas moderación! »Esta no Curiosidad tengo de ver cómo salen los miniutot del cenagal en que vo es ocasión,…</t>
  </si>
  <si>
    <t>Renova, A</t>
  </si>
  <si>
    <t>A Renova</t>
  </si>
  <si>
    <t>…spuesta en el Real decreto A 28 de Marzo úl tonamientos, socorridos provisionalmente los jornaleros necesitados , recompen timo, Aberán' presentarlo* inmediatamente en -la oficina general A Renova sados los militares que por su conducto se habian hecho merecedor» de esta ción en Madrid y én las respectivas comisiones A la Real Caja en las provin racia, al cuidado de los jueces formar la causa acerca de lo ocurrido, y al cias; en inteligencia A que los…</t>
  </si>
  <si>
    <t>Requena, Josef López</t>
  </si>
  <si>
    <t>Josef López Requena</t>
  </si>
  <si>
    <t>…encia de Cataluña i D. Clemente García Escudero: para otra de oidor —Gil Mies ie Santulona, precedido de observaciones criticas por uD.espaltol en de la audiencia dc-Extremadura á D. Josef López Requena; y para la vara de respuesta al conde de Neúfchateau: ti tomos en'S.° con láminas, i lo rs. vn. cadá alcalde mayor de Vich á D. José Balmaseda. Uno. Los tomos 4.0 y g.*0 se hallarán en Madrid librería de Matute y Rodrigues, y en Valeacia en la de Fauli.......…</t>
  </si>
  <si>
    <t>Retscy</t>
  </si>
  <si>
    <t>…o observar hasta ahora sino tres enfermos; á saber: uno en Ratcardenal Albani. herhite, el marinero de la Augusta y el niño de Southwark; y habiéndose La columna del t«a¡cate fcld-mariscal Retscy, que debía proteger la ocu- hecho la autópsia por estos comisionados, y en vista del informe dado *n se-</t>
  </si>
  <si>
    <t>Rev, Víctor</t>
  </si>
  <si>
    <t>Víctor Rev</t>
  </si>
  <si>
    <t>…o.de Páramo del Sil : «usebio Zancajo y su muger: Jacinto Gomales y Gabriel vicante por promoción .de D. Segundo Sierra , á D. Juan Josef Biec: para una N., primos de la dlfliota; D. Víctor Rev|IU, cirujano de Vita y el Parral, y Melchora Revllla, residentes en el enuuciado pueblo de VUlaaueva, y en los de Bodon, Dolía herederos Teresa d lás inmediaciones; unos, de y otros legatarios iermuy, 1 1 . m y natural que fue esta VliUnueva, dél referido vec…</t>
  </si>
  <si>
    <t>Reviera'para.So, Otón.de</t>
  </si>
  <si>
    <t>Otón.de Reviera'para.So</t>
  </si>
  <si>
    <t>…órdena, yen fintadala coftrspqndcncia.* (fiot.') (M.delasC.) I*s noticia de lóndrri una inclinan i creer lo que dice el.Ceursrr en el CÁMARAS. artículo en donde «unciukderrim .del príncipe Otón.de Reviera'para.So La de los Pares, en sesión de 2Ó de Febrero, oyó el informe sobre la ley berano de la Grecia. El protocolo que lo contiene estipula que ni la Francia 'relativa at crédito suplementario pedido por el ministro dt; Guerra; y en se ni la Inglaterra se empeñarán á'da…</t>
  </si>
  <si>
    <t>Revuelta, Andró Santos</t>
  </si>
  <si>
    <t>Andró Santos Revuelta</t>
  </si>
  <si>
    <t>…c la catedral de Oviedo, vacante por muerte de D. Josef Men daz Villamil, á'p. Jo*ef Alfonso Llano: pora otra de la catedral de PalenACADXKtAM Cía»CIAS. 1 ciaVácanté'pbr muerte de D. Andró Santos Revuelta, á D. Santiago Gar Serien del, .21 Je jtfpviemtré. cía Urieta: para una media ración de la catedral de Córdoba, vacante por Abierta la sesión se léyfcroo 'varías memorias, periódicos y algunas cartas promoción de-Q. Juan de Tena,.¿ D. Juan Pcralbo Calero: par…</t>
  </si>
  <si>
    <t>Rey</t>
  </si>
  <si>
    <t>…re) los tres Estados del reino en las 'do a'tarí altó grado el entusiasmo', que solo el respeto que la fiel nación, por— .Cortes.del año de 1439, á pesar de que la disposición del Señor Rey D. Duar tugHpsa.tríjMjUha á la piedad de .mi, august? P»dre,pudo contener á lo» pueblos te era de otra naturaleza mas conforme ¿ los usos de la monarquía que la de Mra qjt^ nó sacrificasen í áquéllo^ que .habían promovido y sostenido ía revo •la creáciort de esta reg…</t>
  </si>
  <si>
    <t>…ados siempre que' cf bien público- lo exigiese •• conformé á esta Alejandro , ;p en el,casco se notaba cincelado i Aquilea conduciendo el nádát- •Real determinación, y i ló que eF Sr. Rey D. Pedro tt, observó sibtído. fever .de Héctor alrededor de laa murallas de Tropa. De'este descubrimiihtb gente del réino'cónvocando lóiCoftés de 1668 :í ló'que obsenó el gobierno jdeberá concluirse que un contemporánea deAristóteles pisó el suela brailefleí del reino…</t>
  </si>
  <si>
    <t>…e se ha obsaréado en Por años, declararon nulo todo lo que «hirauteaqucl tiempo te, había practicado* tugal y en todos los países&lt;kl mundo. aun por derecho natorai. ' ' 7 libre al Sr. Rey D. Juan tv y i toda la nación portuguesa, del juramento ^ ; La iuc¡on portuguesa.por la actitud en que, s« halla desde m¡ llegada á esto» que ihabian prestado,_ fundándose para todo esto.* 1.® en. que. loa. trey Estada jrepuia, y por su fidelidad i los principios rel…</t>
  </si>
  <si>
    <t>…á su advenimiento al trono; cuando á pesar de aunque en cierne todavía, da grandes muestras de que la cosecha será muy que los Estados no se habian juntado desde la menor edad del Sr. Rey Don abundante. A risa nos provocan , á la verdad, Jos miserables ignorantes, aun Juan v, cuando fue jurado en Cortes aquel mismo Soberano y el Sr. Rey que llenos por otra parte de presunción, que forman tantos castillos en el aire D. Josef t, se hicieron cargo de…</t>
  </si>
  <si>
    <t>…la de Oro, en Ingl»., fin «le asegurar la propiedad de un prócedimieMo que ha inventado para álorn- ’ »térra la Magna Carta flic."- y continúa en el V ó76 : "Porque como el dicho «Sr. Rey D. Alfonso Hcnrique fundó su monarquía portuguesa, quiso por , brar con gas de agua. En su consecuencia el supremo Consejo di; Hacienda le ha expedido Real cédula de la referida gracia. "aquel legítimo modo precaver (oda futura discordia tanto sobre la forma'del. «gobierno monár…</t>
  </si>
  <si>
    <t>…enuncia de una porclon de dinero en plata 6. a Los poseedores de acciones inalienables no serán inscritos en la nómi columnarla americana de todas clases, y cortada del tiempo del señor Rey D. Feli na de los que deben componer la Junta general sin que se haya anotado la su pe v, encontrado el año de 1825 en un lienzo de pared'de una casa situada 1 la en trada de la calle Real del lugar de yéveoes de Toledo, hallándose depositadas las cesión en las inscr…</t>
  </si>
  <si>
    <t>Ribera, Cárlos Luis de</t>
  </si>
  <si>
    <t>Cárlos Luis de Ribera</t>
  </si>
  <si>
    <t>…ado bien , y. se des En primera clase, y premios primeros de medallas de oro de 3 onzas: en aprueba la conducta de los que han peleado contra ellos: •&gt;Todo medio conci I* pintura, D. Cárlos Luis de Ribera, natural de Roma, de 15 años de edad; liatorio es inútil, prosigue; los partidarios de la.contrarevolucion caminan á en la escultura, D Sabino Medina , natural de Madrid, de 18 años; en la ar su objeto con la cabeza, erguida, y la audacia se ha aumentado en.…</t>
  </si>
  <si>
    <t>Ribera, Nicolás</t>
  </si>
  <si>
    <t>Nicolás Ribera</t>
  </si>
  <si>
    <t>…rio el tael Saa, de ídem; Juan Gonzalo,d* ídem: Félix,de.L&amp;Mro, 4e ídem; Ancntusiátmo que manifestaban los soldados. .Que las milicias de Monte-Mor S res Trapero, también de Ídem; D. Nicolás Ribera, de ^Siq. María la Real entraron i ocupar el lugar de los realistas de Villa Real, y al siguiente din de Nieva; Frutos Aaafiedo, del Espinar; Joscf García Luciafíe*. de Scgotria. se prepararon alojamientos para l¿ innumerables milicianos que de todas par (Se…</t>
  </si>
  <si>
    <t>Ribera, Pedro López</t>
  </si>
  <si>
    <t>Pedro López Ribera</t>
  </si>
  <si>
    <t>…ñeiro y Camba, D. Juan López, D. Francisco Andrés Alvamientos del ayuntamiento de la villa de S. Juan de los Remedios con aquella rez, D. Manuel María Losada, D. Domingo de Arcos, D. Pedro López Ribera, y Don bondadosa amabilidad con que siempre oye los testimonios del amor y fideli Manuel Valcarcel Saavedra; para que en el término perentorio de 20 días compa dad de sus pueblos. rezcan por si ó por medio de apoderado á exponer ante el referido juez, y por l…</t>
  </si>
  <si>
    <t>Ribero, Antonio Fernandez del</t>
  </si>
  <si>
    <t>Antonio Fernandez del Ribero</t>
  </si>
  <si>
    <t>…dé brigada de la q.a divHiou da también el siguiente parte al comandante de esta Ja colegial de Roa á D. Manuel Martínez Casquete: para la canongía de la colegial de Santillana i D. Antonio Fernandez del Ribero; para tres canonmisma división. ; limo, y Excmo. Sr.: Habiéndome mandado V. E. que tomase posición so gías de la colegial de Talavera á D. Josef Sánchez Patencia, D. Lorenzo bre S. Mamede para auxiliar en caso de necesidad i la 2.a división que estaba Fernand…</t>
  </si>
  <si>
    <t>Ricafort, Mariano</t>
  </si>
  <si>
    <t>Mariano Ricafort</t>
  </si>
  <si>
    <t>…te* de que alatsca Zafra, procedente de Cádiz en 37 dies de navegación, conduciendo i tu bor- mano, después de haberme despedido y saludado al público con el pabellón do el Excmo. Sr. D. Mariano Ricafort, teniente general'de lee Reales ejér que tremolaba, me dejé subir con regular velocidad, y Untado el paracaídas' citos .nombrado por S. M. para reemplazar al Excmo. Sr. D. Francisco Dio ofrecido, di alivio al globo que asCCudió mat rápido sobre el casco de la…</t>
  </si>
  <si>
    <t>Riccí</t>
  </si>
  <si>
    <t>…ntusiasmo y alegría, á tan respetuosa invitación , se presentó en medio de nosotros en la mañana y por la noche hubo iluminación y fuegos artificiales, del 16: se apeó en casa del caballero Riccí, desde donde se dirigió á la cas cada de Velino, que examinó con admiración, y que vió con particular gus AUSTRIA. to por ser uno de los espectáculos mas maravillosos que la naturaleza ofrece. Viena 2 7 de Julio. En seguida pasó á Terni, y desde aquí se volvi…</t>
  </si>
  <si>
    <t>Ridigt, Jaime-</t>
  </si>
  <si>
    <t>Jaime- Ridigt</t>
  </si>
  <si>
    <t>…tables tribunales donde se pronuncian sus fallos literarios sin en el lazareto 4- Idem. ídem. conocimiento de causa. Allí no se examinan imparcialmente las obras, ni se Idem 3. El Sr. Jaime- Ridigt, obrero de fábricas, de Inglaterra, proce trata de disimular los lunares en gracia de las perfecciones. Se juzga en globo, dente de St. Remis con dirección á Barcelona; dias de observación en Perpi porque pera analizar se necesitan criterio, filosofía y sólid…</t>
  </si>
  <si>
    <t>RincoO</t>
  </si>
  <si>
    <t>…randa, y después de haberse entrado í lltrar el consuelo y c| socorro a sus hermanos afligidos, sin qué náds Ies de en Oajaca y levantado allí tropas, salió á batirse con el mismo general RincoO tenga, ni tipa fatigas, oí la /¡nfe¿e¡on, nieltemór de la muerte misma. De cri las inmediaciones de la ciudad. noche y de efla se haltán síó^separarse dé la cabecera de loe enfermos, tumi- "Siguió ya Calderón sitiándolo, lo estrechó y puso en tal conflicto, q…</t>
  </si>
  <si>
    <t>Rio, Ventura Barcalztegui y Dou Josef del</t>
  </si>
  <si>
    <t>Ventura Barcalztegui y Dou Josef del Rio</t>
  </si>
  <si>
    <t>…ierto de 1799, corregidas en 1Í04 7 .’gpg, cae presencia de lo* trabajos hechos en le parta sus terribles golpes, encogiéndome cuanto .pude, y haciendo mi cuerpo un meridional por Don Ventura Barcalztegui y Dou Josef del Rio; lutbiéadose aprove ovillo. Eita precaución, junta á la naturaleza de 1 terreno fangos* ,yála,pesa chado jámbico el resultado-de algunos de los reconocimientos practicados última da estructura de las petas de la elefanta, fue sin duda la que me preservó de ca…</t>
  </si>
  <si>
    <t>Ripoll, Pedro</t>
  </si>
  <si>
    <t>Pedro Ripoll</t>
  </si>
  <si>
    <t>…s fuertemente; náufragos españoles procedentes del bergantín A7’. S. del Carmen, de porte de pero como no tardó mucho en conducirlos el hambre 4 los mismos garages, 334 toneladas, capitán Pedro Ripoll, armador D. Juan Miguel de Irigoyen, se les ha dado algunos castigos, y después se les ha echado fuera de allí. Res de Cádiz. Dicho buque se habla ido á pique dos dias antes, y los que estaban pecto de los niños que no han podido dar señas de sus casas ni fam…</t>
  </si>
  <si>
    <t>Risas, Francisco Bagutr y</t>
  </si>
  <si>
    <t>Francisco Bagutr y Risas</t>
  </si>
  <si>
    <t>…los puertos del mar Negro, Je Asuro y del PORTUGAL. Danubio, y modo de entablar relaciones merca ntiles con ta Pcrsia por Tifjlis: Lisboa 5 de Mayo. escrita de orden superior por D. Francisco Bagutr y Risas, cónsul de S. M. A eso de las doce de la mañana del día 30 de Abril último se hallaban en Odesa. (1.) formados en dos líneas en la .Real -Tapada de Alcántara los cuerpos de la bri A la alta penetración del paternal gobierno de S. M. no podía ocultarse llante…</t>
  </si>
  <si>
    <t>Riva-, Juan Josef</t>
  </si>
  <si>
    <t>Juan Josef Riva-</t>
  </si>
  <si>
    <t>…el Cisamada, presbítero: * tomos en S.° mayor á ia rs. rústica. Se veade en la librería de Raúl», y ea Barcelona ea la de Indar. Segundo': Lo* Sres. P. Francisco Javier Dalmaces y D. Juan Josef Riva- —ti Aeesss ie lo gota*, obra postuma del Dr. Mutis, que comprende la historia aoba. médica de*, uso de esta preciosa corteza, sus virtudes, tu legitima preparación en En titirita. Primer premio en proa* latina y griega: Sr. P. Pedro Sia- las héticas, y lo» si…</t>
  </si>
  <si>
    <t>Rivera, Pedro Díaz de</t>
  </si>
  <si>
    <t>Pedro Díaz de Rivera</t>
  </si>
  <si>
    <t>…ido en nombrarle secretario del Consejo supremo de U Guerra, en los mis ha hecho los mayores esfuerzos para evitar la guerra, aunque no era dudoso el mos términos que lo ha estado D. Pedro Díaz de Rivera, el cual es mi vo éxito que esta, había de tener! ¡Quiera Dios que en esta nueva complicación luntad , que cesando en este encargo continúe desempeñando las funciones de de acontecimientos no procedan los europeos con el desacierto que ha carac su plaza de mi…</t>
  </si>
  <si>
    <t>Riverp, Ignacio Bernardo</t>
  </si>
  <si>
    <t>Ignacio Bernardo Riverp</t>
  </si>
  <si>
    <t>…sea .41 dtbe guardar el de Lerma á D. Lucas Pablos; para el de Madrigal i 0. Diego Vázquez su fe, y cumplirá una religación un sagiadh." ' Valcirce!; f&gt;3T3 el de Rota y Chipión* á D. Ignacio Bernardo Riverp; para : Ciertamente Nala va á repetir á Daiamanta las palabras de las (fiases: ella la alcaldía mayor de Peñaranda de Bracamonte a 0. Juan Vicente García le mira,- y con amable sonrisa (i la que corresponde el héroe coa otn igual) Monsalve; para la de Miranda…</t>
  </si>
  <si>
    <t>Rmrzó</t>
  </si>
  <si>
    <t>…cpmuh¡catif)aés;S/pí«;"ú»r»r«/ siiió con el Rejr. bierno, actual; culpo i la oposición violenta ^'exagcrada («!//aitíM), que con Vi Qué* hace en el ¿laya Mr. Labinsk.¡, á quién el conde Rmrzó^t Borgp "buenasJntenciones, pero olvidando nuestros 'yerdaileros.inuresmigenerales paha enviado desdé aquí, sin duda para dar priesa al conde Orion! «Será cíer- ralíza de continuo la marcha de) gobierno. (ínterrupciun. Muchas voces dios</t>
  </si>
  <si>
    <t>Robles, Francisco Martines</t>
  </si>
  <si>
    <t>Francisco Martines Robles</t>
  </si>
  <si>
    <t>…da, maíz, arroz fec.,.le¡da en el primer ejercicio de opotlcioo á las cátedras de agricul que hay entre sus tropas. (G. de Lisboa.') tura mandadas establecer de orden do S. M. por D. Francisco Martines Robles, pro - ■ El dia 21 asistió el Rey nuestro Señor i la procesión del Santísimo Cor fesor de medicina 7 agricultura. Contiene este escrito cuanto bata el día se ba po pus Christi■■ la señora Infanta presenciaron este religioso acto desde lu ven dido indagar rela…</t>
  </si>
  <si>
    <t>Rock</t>
  </si>
  <si>
    <t>…Interipr, in dado orden paníibrtificar cuanto se jpüeda la jtlaza &amp; Flesinga, y de enviar terinamente. ■ '-V. t . 5 --'.3. á ella toda la’Fuerza disponible.-El cuartel generaldel^general Rock, se ha Se ve por esta relación que los ministros nombrados en propiedad y defi trasladado i Rrgdcm. (CaL)...... , r. .-.r-.m-.-j -,s. nitivamente son el de Guerra, Justicia y Hacienda. Loi'decretos de’ la Re ____ S. M/ftapólftana, qué salió-de su capital éf d…</t>
  </si>
  <si>
    <t>Rodas, Josef María de</t>
  </si>
  <si>
    <t>Josef María de Rodas</t>
  </si>
  <si>
    <t>…manta f D. Salvador Guerrero: para la. de Viso de Alcor á D. Vcre- --—Compendio ds i* T«(dirUta eif*ñe!*, compuesta por D. Francisco de Paula Mar muado Mediano: pera la de Beena i D. Josef María de Rodas: para la de ti, adicionado y sistematizado por el Dr, D. Francisco Serra y Zinesta, catedrático del mismo arte en la'escuela gratuita de la casa loa-a de Barcelona: un cuaderno en s.» Bañera i D. Lucas Gutiérrez; y para el corregimiento de Becerra de Cam rúst…</t>
  </si>
  <si>
    <t>Roden</t>
  </si>
  <si>
    <t>…ménsage á la Cámara de los Comunes para comunicarla la resolución de S. M. de este hecho', y aunque se suponga que el reo está demente , no por eso debe El lord canciller dice al lord Roden que seria conveniente suspendiese quedar impune. Esta demencia, si existe, dimanará tal vez de causas políticas hasta el 1.° de Junio la importante propuesta que piensa hacer acerca del es que habrán exaltado la imaginación .dél delincuente. Por tanto el resp…</t>
  </si>
  <si>
    <t>Rodios</t>
  </si>
  <si>
    <t>…tado comunicó en 9 de Ene jeros que desde el año de 1828 se habían apoderado de todos los empleos. F.l ro último al de Hacienda lo que sigue: El ministró de S. M. en _'os Estados- coronel Rodios ha reemplazado al general Gerard en el mando de todas las Unidos con fecha 27 de Octubre próximo pasado me dice lo siguiente: El se tropas regulares. Se dice que ha habido una pendencia bastante acalorada entre cretario de Estado de esta república ha hecho pu…</t>
  </si>
  <si>
    <t>Rodrifuss, Maoutl Aotonla</t>
  </si>
  <si>
    <t>Maoutl Aotonla Rodrifuss</t>
  </si>
  <si>
    <t>…mlca de Oviedo , se omitid por olvido poner el nombre del disector da la dipucaciue do «Lo,que mas haUsrán nuestro» lectores que admirar es el decreto del go- corte , que ip as tl.Sr. D. Maoutl Aotonla Rodrifuss. en la imprenta real</t>
  </si>
  <si>
    <t>Rodrigó'de-Ovitdo</t>
  </si>
  <si>
    <t>…dé los accidente»'de* cada palabra, que si pasó , también por España el torrente de los modernos errores., este, mis A tin de taciitt.r su inteligeiícíA éd el grado posible , por D. Rodrigó'de-Ovitdo. eamo dejó en su stielo abundantes escarmientos, con cuyo beneficio.florecerán teontiec óe buena versión de Ios-Reales estudios de.eata corte. Eo esta obra aprtnperpetuamente,Ja.obediencia .y..la unión. Asi juzgaría cualquier, observador drn íujveineule los n…</t>
  </si>
  <si>
    <t>Rodrigue, Clemente María</t>
  </si>
  <si>
    <t>Clemente María Rodrigue</t>
  </si>
  <si>
    <t>…rral, uno y cuartillo, una y medio, y uno y tres lebres: de todo* tiempos, confundida.con la de-otrosdesconocidos.” En efec cuartillos, hasta 103 cuartillos rs. vn. la fanega; por D. Clemente María Rodrigue*. to, recorrimos aquellas lápida inmensas , verdaderos anales de la caverna de Se vende en ata- corte en la librería de Ruóla, y eo Salamanca en la de Blanco, ú 3 rs. vn. en rústica. . . - - , ( -Y 5. Pedro, que nos suministraron materia para nuevas reflexion…</t>
  </si>
  <si>
    <t>Rodrigue, Francisco</t>
  </si>
  <si>
    <t>Francisco Rodrigue</t>
  </si>
  <si>
    <t>…Bien sa D. Bonifacio Coro González, comandanta de loa de Bomba, y de los oficíales bido es que ate no hizo caso de nueve terribla plaga con que afligió Dio* á D. Julián. Maestro y D. Francisco Rodrigue!, p de los Voluntarios de tn lodo su pueblo por su endurecimiento, huta qu* el ángel exterminador mató mando, disponiendo una sorpresa que tuvo tan buen resultado, debido á su en una noche iodos los primogénitos desde el qu* se sentaba en el trono testa zelo…</t>
  </si>
  <si>
    <t>Rodríguez, Antonio</t>
  </si>
  <si>
    <t>Antonio Rodríguez</t>
  </si>
  <si>
    <t>…legado de Bolonia. VKANCIA. ' Genova 14 de Enero. París 22 de Enero. S. M. en audiencia del 7 del corriente se ha dignado nombrar al caballero! (Continuación del correo anterior.) D. Antonio Rodríguez, asesor del tribunal de Prefectura de esta ciudad,; juez El baile que en la noche del 18 dió el embajador de Austria fue muy del Real consejo en el magistrado supremo de la Real audiencia de Cagliari. brillante. Entre te mas incansables bailarines se vió al e…</t>
  </si>
  <si>
    <t>Rodríguez, Salvador da Reina</t>
  </si>
  <si>
    <t>Salvador da Reina Rodríguez</t>
  </si>
  <si>
    <t>…....................... Cmallas. - Id. •ia'latem.................. Asimismo ha venido S.M. en nombrar para I* alcaldía mayor da Segorbe á Acdoae* del basca ct- 1 paAol............ D. Salvador da Reina Rodríguez, alcalde mayor casante, y para la de Orihuafe 1 D. Manuel Vicente Moreno, aknlde mayor cesante; para la regencia «fe lá chancille ría de Granada, vacante por jubilación de D.’ Josef Saltllesy Psloa, canil**. 4 D; Juan «fe la Dehesa, fiscal «fe lo civil da la…</t>
  </si>
  <si>
    <t>Rodríguez, Vicenta Bachiller</t>
  </si>
  <si>
    <t>Vicenta Bachiller Rodríguez</t>
  </si>
  <si>
    <t>…en la mañana del 10 asociado del comandante de loa tercia* de volun muña, que han causado tanto* atragos conocido* por todos, «cha mano de la tarios Realistas de B«nba p Pefiaflor D. Vicenta Bachiller Rodríguez, de que en otro tiempo ablandó el coraron de Faraón, Rey de Egipto 1 Bien sa D. Bonifacio Coro González, comandanta de loa de Bomba, y de los oficíales bido es que ate no hizo caso de nueve terribla plaga con que afligió Dio* á D. Julián. Maestro y D. Francis…</t>
  </si>
  <si>
    <t>Roederer</t>
  </si>
  <si>
    <t>…tre 24 da los concurrentes á ella reunieron la suma de 1100 libra* conde Freissac, ex-diputado; conde de Rayncval, embajador en Madrid; conde esterlinas. de Reinhard, «-embajador; conde Roederer, ex-diputado de la asamblea nascu. constituyente, ex-senador y «-consejero de Estado; Rousseau, corregidor de uno de los cuarteles de París; barón Rousrín, vicealmirante, individuo del Marsella 9 Je Octubre. Instituto; conde de Rumigny, embajador en Suiza; ba…</t>
  </si>
  <si>
    <t>Roger</t>
  </si>
  <si>
    <t>…es cortes del Norte no pueden hacer mas que Prosigue la discusión sobre el presupuestó de 1832. prestarte i reconocer el tratado de los 24’ártículas, ó] i negarse á ratificarle El barón Roger dice que el informante dé la comisión, despea de mani pura y sencillamente, nuca al hacer modificaciones i este tratado pertenece ex- festar et dictamen da la mayoría de aquella, debió hacer mención de las va cluaivamcnte 4 la Conferencia de lóndres. rias opí…</t>
  </si>
  <si>
    <t>Rogniat</t>
  </si>
  <si>
    <t>…ir los discurso* y razones que se han dado: el conde de Presidente: La Cámara ha cerrado la discusión. -Segur-Lamoignon está contra el proyecto: el conde Dejean opina que el go El general Rogniat habla á favor del proyecto. El conde de Sesmaisons pro bierno representativo no puede existir sin que la dignidad de Par sea heredi pone que el articulo principie en «tos términos: «La dignidad es hereditaria; taria; y propone que conservando el derecho de he…</t>
  </si>
  <si>
    <t>Rogues, Manuel</t>
  </si>
  <si>
    <t>Manuel Rogues</t>
  </si>
  <si>
    <t>…y'(¡ara una media ración dé la'de Calahorra, vacante greae sln cesar desde ei principio basta et fin, preparando aceñas-Interesantes, in por fallecimiento de D^ Martin Cabello, á .D. Manuel Rogues. ’ culca las .sarna máxima* que i* propone iuptrir ai lector; pintando con fbertes colorido* lo mucho que influye en la* hijas el ejemplo de las madres, y las desgra '■U . VARIEDADES.: - ' V', .... ‘j. cias que ja veleidad y ligereza suelen acarrear: dos tomo…</t>
  </si>
  <si>
    <t>Román'no</t>
  </si>
  <si>
    <t>…ía verificado en la capital Üel reino; y que á la sa ivwrd (id.) _ • lida' de’dicho buque no estaba todavía reprimida,. Se decía que todo esto era - En el día de ayer fue preso el general Román'no, merced á un infame es éfwi&amp;iUuM1 conspiración que habia intentado él. partido del ex-Emperador pía,que se le ha. pucstodcsde tos acontecimientos de los dias S y 6 del corriente. DI FVJlO,‘qné parece estaba muy unido al partido' republicano; y aun se.aña- Sab…</t>
  </si>
  <si>
    <t>Román, Josef María</t>
  </si>
  <si>
    <t>Josef María Román</t>
  </si>
  <si>
    <t>…o ocurriese. Lo que me ha parecido conveniente noticiaros. Dado en el palacio de Caxias á 8 de Octubre de 1832—E1 Rey.=Al honrado duque de Hueva eremítica griego, compuesta por el coronel D. Josef María Román, te Cadaval, mi muy amado y apreciado primo. niente coronel del Real cuerpo de Ingenieros, Impresa de orden del Rtr nuestro Se Ministerio de negocios de Marina y de Ultramar. limo, y Excmo. Sr.: ñor en la imprenta Real, y dedicada á la Reiwa nuestra Señora: u…</t>
  </si>
  <si>
    <t>Romarino</t>
  </si>
  <si>
    <t>…ós honorables diputados, ¡Habéis oido decir que se debia péódareiir la re— visita frecuentemente los. cuerpos del ejército, .Por todo* los medios.’ se procu pública!. ¡Conocer* al general Romarino! ¡Habetsoido decir qué'éste general' ra fomentar, y excitar cj.entusiasmo de los soldados, para lo cual1 se - distribu debió ser proclamado generalísimo! ¡Conocéis á Mr. Lachapélie! ¡Habéis oido yen cruces y se prometen recompensas á los servicios, que se pre…</t>
  </si>
  <si>
    <t>Romero, Gerónimo del Pozó</t>
  </si>
  <si>
    <t>Gerónimo del Pozó Romero</t>
  </si>
  <si>
    <t>…ba querer fondear ; Habiendo tenido 4.bien S. M. , por 'Real decreto de 19 de Marzo último, i la fuerza sobre estas costas, debíamos pedir datos mas positivos: y habien perdonar 4 D. Gerónimo del Pozó Romero, comandantede voluntarios Rea do recibido los pormenores siguientes, nos apresuramos a insertarlos á conti listas de la ciudad de Su. Fé de la Vega , y tesorero de la fábrica de cigarros nuación: de Cádiz, la falta cué cometió y dió tugar á la soberana determ…</t>
  </si>
  <si>
    <t>Romo, Judas Josef</t>
  </si>
  <si>
    <t>Judas Josef Romo</t>
  </si>
  <si>
    <t>…arquía con la isla ni en fuerzas, ni en re - Sermón predicado el regando dio ie Paicut de rtnuneitm en la catedral de SigQencursos, ni en el estado de defensa. za, por el canónigo D. Judas Josef Romo.—Idem de Todos Saetat por el mlimp,au Se venden á a rs. cada uno por separado, y á 4 en un cuaderuo en la librería dé Podemos asegurar i nuestros lectores que las principales combinaciones de tor. " Raoz. los rebeldes se han desgraciado con haber abandonado e…</t>
  </si>
  <si>
    <t>Romset</t>
  </si>
  <si>
    <t>…e hubo ayer no faltaron asunto* sobre qué ciaron las precauciones, y la enfermad*! la ha sorniamlidoi deliberar tanto exteriores como interiores: lo* último* sobre todo han «do El doctor Romset, declarando un rodeos desde c) instante da m llagada lo* de mas importancia. Lo* dueños de haciendas de calla de la isla Mauricio que no era posible dar é la enfermedad que reinaba en Arlé* otro nombre que se han sublevado; y están pronto*, según dicen, á sos…</t>
  </si>
  <si>
    <t>Rosell, Manuel</t>
  </si>
  <si>
    <t>Manuel Rosell</t>
  </si>
  <si>
    <t>…Madrid, y origen de sus parrognies, tepe— , ría moderna en el sorteo de kcy. cielmente de tu de S. Miguel, con algunas refiexjones sobre la disertación histórica; publicada por el doctor D. Manuel Rosell,'acerca dé la aparición de S. Isidro Labra ndxBxoa. rxEUios. adxiuistkacioves. dedor Mondejaral Rey D.;Alonsopor D. vnzJuanantesAntoaio'Pellicér:de la batalla deunlas(omitoNavas,en enB.°defensamayor. delSe hallarámarquesá 6 rs. en rústica, en la librería de R…</t>
  </si>
  <si>
    <t>Rougé</t>
  </si>
  <si>
    <t>…tas pasiones políticas: que lo único que podría perjudicar á la revolución de dictamen del conde Molé. Julio seria que se le diese un movimiento demasiado rápido; pero que gra El conde Rougé combate el párrafo, y el conde Daramont vuelve á tra cias á la fidelidad del ejército y de la guardia nacional la nación va á recobrar tar la cuestión general é insiste en que se conserve el derecho hereditario por su prosperidad y su fuerza. Confia en que el…</t>
  </si>
  <si>
    <t>Roupell, Jorge Boone</t>
  </si>
  <si>
    <t>Jorge Boone Roupell</t>
  </si>
  <si>
    <t>…rden del tribunal supremo de la cancillería de In Sanidad. glaterra, fecha el día 3° «e Abril de 1832 entre partes. r'El procurador general de S. M. contra Lovelace,” se comete al caballero Jorge Boone Roupell, uno délos Desde el dia 18 hasta 22 inclusive del mes de Julio último, han entrado maestros del mismo tribunal, que investigue si hay algunos parientes pobres, y cu^ en la casa de observación de la Junquera 12 personas, y desde 28 del propio les sean , de Jua…</t>
  </si>
  <si>
    <t>Rousrín</t>
  </si>
  <si>
    <t>…Reinhard, «-embajador; conde Roederer, ex-diputado de la asamblea nascu. constituyente, ex-senador y «-consejero de Estado; Rousseau, corregidor de uno de los cuarteles de París; barón Rousrín, vicealmirante, individuo del Marsella 9 Je Octubre. Instituto; conde de Rumigny, embajador en Suiza; barón Silvestre de Sacy, Son muy tristes la* noticias que acabamos de recibir de Arlé* con fecha di del Instituto; barón Thenard, del Instituto y ex-diputado…</t>
  </si>
  <si>
    <t>Rovi.ru, Pedro Josef</t>
  </si>
  <si>
    <t>Pedro Josef Rovi.ru</t>
  </si>
  <si>
    <t>Las colonias inglesas de América , Ruda, ¡os Estados-Unidos, los Países- Morilla' del Palanear y Campillo de Alto Buey á D. Pedro Josef Rovi.ru; Bajos, Prusia, Alemania y Francia son les países que han tenido relacione», para la de'Salamanca á D. Victoriano Jiménez Aliso; para el corregimiento mas activas con Inglaterra. de Logroño á D. Vicente Calvo, y para el de Puebla de banabria í D. Jcsef'. De F…</t>
  </si>
  <si>
    <t>Roy</t>
  </si>
  <si>
    <t>…calumniada inmediatamente se volverá i constituir con arreglo á las siguientes disposicio cuando se ha opuesto á los designios del partido que fue causa de la ruina de la nes.” El conde Roy cree que será mas natural discutir el proyecto del gobier antigua dinastía, y que las injustas acriminaciones de este partido ingrato no no comparando sus articulo* con lo* correspondientes de la propuesta del con pueden perjudicar á la Cámara— de Dejean. Duq…</t>
  </si>
  <si>
    <t>…isión. • . ' general.) . Después de oir algunas reflexiones del barón Portal, CQndé Portaiia, du Mr. Demarqay dice que su ánimo ha sido impedir que el Presidente prive que Decues, conde Roy y otros 'Pares, aprueba, la Cámara los artículo* l.“ y i la Cámara de sus derechos; y que hasta ver si un diputado'ct culpable no se 2.a d«rproyecto concebidos en estos términos: ’ . “ . le puede dispensar el honor de llamarlo al orden, (nú*.) Conteste el Pre…</t>
  </si>
  <si>
    <t>…proyectó; después 'de oir la'explicación que da gando tanto el entusiasmo de cierta sefiorita que llevaba bordadas sn el suyo Mr. Dupin con motivo de ciertas dudas que ocurren aj[ conde Roy acerca ds' una H. y una V. ( D. itl tomento.") la . indemnización que se asigna por las mejoras hechas én el Pcitáis Royal. ____Hé aquí la excisión entre los dos poderes parlamentarios definitivamente El duque de Coigny propone que nunca se graven los bienes…</t>
  </si>
  <si>
    <t>…enal de Tournon: finalmente, pide i la Cámara adop Prosigue la discusión del proyecto de ley sobre importación de percales:. te el proyecto de ley como lo presenta el gobierno. El conde Roy habla con Ma. Pataille cree que se debe permitir la introducción de granos con un leve tra la manía de hacer empréstitos: manía que á su entender encierra en sí el derecho; pero Mr. Delaborde dice que imponiendo derechos queda en pie la germen de lo* mayores…</t>
  </si>
  <si>
    <t>…iguales exenciones de calentu y Malieville, ha sido víctima del cólera el Sr. conde de Cassini. ras intermitentes. Estas observaciones serán tanto mas útiles, cuanta por la ex El conde Roy, en nombre de la comisión encargada de examinar el pre periencia se prueba desgraciadamente que el cólera-morbo invade de nuevo supuesto de gastos de 1832, después de hacer varias reflexiona sobre los puntos los países ert donde anteriormente 1ta ejercido sus…</t>
  </si>
  <si>
    <t>…truir el .. 20. Debe haber un número competente de empleados pan el servicio do canal lateral del Garona. . los acordonados. • „ En seguida, y después de oir las.observaciones del conde Roy, y las res 21. Habrá una piem destinada pan ks fumigaciones de loa efectos «k las puestas del ministro de Hacienda, acerca del pago de derechos que ha debido necesitan. nacer la casa de Orleans por libertad de bienes amayorazgados; de, la renta de los bosques…</t>
  </si>
  <si>
    <t>Roza</t>
  </si>
  <si>
    <t>…sbonp.inilicias ¡de, Oliveir* dq .A?e,me,¡&gt;, de Louzá y de Covi- Para dar idea de la felicidad que disfrutan lo» rebeldes en Oporto inser lhá, todos de'la 1.* brigada que manda el brigadier Roza,' salieron U¿ sus tamos la siguiente esquela hallada en la faltriquera de un rebelde muerto en campamentos para guarnecer los atrincheramientos que tenían á su frente: el una acción: batalle*de.noluntatios^ELeaUjas de Villaflur» qu?,acababa de llegar, estaba…</t>
  </si>
  <si>
    <t>Rozo</t>
  </si>
  <si>
    <t>…ayor satisfacción cuanto que á la circunstancia de ser el primer varé en mi pecho agradecido á sus bondades. (D. M. de C.) espafiol que se dedica ¿ este- peligroso arte , reúne el señor Rozo la de natural de Cádiz y compatriota nuestro. Es indudable que la tentativa verificada de un Madrid 2 de Julio. Viage aéreo en ésta ciudad, tentativa -qiie ninguno de los aeronautas que han Según los periódico* de Lisboa, que alcanzan hasta 27 de Junio último…</t>
  </si>
  <si>
    <t>Rozo, Manuel García</t>
  </si>
  <si>
    <t>Manuel García Rozo</t>
  </si>
  <si>
    <t>…ano. lares de la ciudad. Por la tarde se verificó la gran ascensión aerostática, en la cual el gadita Para concluir los regocijos de «te dia se verificó un baile á la hora opor no D. Manuel García Rozo, primer aeronauta español, hizo ver tenia mas tuna en las casas del capitán de navio D. Francisco de Paula Castro, situadas valor y destreza que los aeronautas evtratigeros Lunardi y Robertson, que no frente al mencionado cuartel decorado en la calle de las A…</t>
  </si>
  <si>
    <t>…r damos Jugar en nuestro periódico á la siguiente descrip salvo, marchando en derechura en cata del Sr. gobernador, á quien me. pre ción de la ascensión aerostática verificada por D. Manuel García Rozo el dia senté como era debido, pasando desde allí luego y del mismo modo á la demi 30 del puado Mayo en celebridad de los días de nuestro Soberano. Tenemos morada rodeado de las aclamaciones de mis compatricios, que siempre conser én ello tanta mayor satisfacc…</t>
  </si>
  <si>
    <t>Rst, El</t>
  </si>
  <si>
    <t>El Rst</t>
  </si>
  <si>
    <t>…ada por el tepicnte Oujé enfilando el camino que pasa por Souto Redondo, y entre el p&gt;■&gt;-; Madrid XT'deAftlta. rage escogido para la acción; otra pieza de á 4 bajo las órdenes del teniente El Rst nuestro Señor se ha.servido nombrar á consulta de !a Cámara para Pereira, en el camit.ó que va casi perpendicular al otro, y pasa por entte ios la alcaldía mayor del Carpió á D. Mariano' Vergara: para la de Hornos á pinares al frente de la posición; y la rest…</t>
  </si>
  <si>
    <t>Rubio, Cristóbal</t>
  </si>
  <si>
    <t>Cristóbal Rubio</t>
  </si>
  <si>
    <t>…ar para una ración de la catedral 'dé ----- ‘Manual kictórica dogmática-moral¡réhigido á los, protestantes de todas las sectas Cuenca, vacante por promoción de D. Agustín'Parra; á D. Cristóbal Rubio; que han abjurado tus errores en Espada desde el alio de 1823 hasta el de 1827 inclu y para otra de la primada de Toledo á D. Claudio Francisco Majada. : sive, y han entrado en ql ‘gremio dé la Iglesia católica apostólica romana : un tomo en 8.a de marquilla…</t>
  </si>
  <si>
    <t>Rudiger</t>
  </si>
  <si>
    <t>…calles de Londres 4 están en )a frontera de la Galliztia. 2 rs. 23 maravedís. El sello cuesta 1 real y 12 maravedís por número; se abo »EL general Kreutz manda .él 2.® cuerpo: el general Rudiger el 3.°: el nan 25 maravedís por cada número á las personas que se encargan de la venta cuartel general del l.° se halla en Plock, y el del 2-° en Lublin. de periódicos; de modo que solo queda 1 real de ganancia neta por cada nú «Eo el palatinada de Sandomir s…</t>
  </si>
  <si>
    <t>Rufener</t>
  </si>
  <si>
    <t>…e Rusia" MM. Bondeli, ez-dircctor de policía; el capitán Wisttembach; el mayor nunca habian consentido en ello. Si ahora entramos en Bélgica con su con Loertscher, de Spiez, el ex-juez Rufener y otras muchas personas de todas sentimiento , habrán sin duda mudado de opinión, y entonces concederemos clases. que la diplomacia hace milagros. De todo- modos la determinación del ga Zurick 14 de Setiembre. binete francés habia sido tan precipitada y urgen…</t>
  </si>
  <si>
    <t>Ruiz, Juan de Pifia y</t>
  </si>
  <si>
    <t>Juan de Pifia y Ruiz</t>
  </si>
  <si>
    <t>…evamente para su. exacta tro da las 24 horas de haber sucedido. (Je continuará.) y puntual observancia, y su tenor i la letra es como sigue. =» Al intendente honorario de ejército D. Juan de Pifia y Ruiz, que ejerce funciones de pro PARTE NO OFICIAL. pietario en el de Castilla la Nueva, digo hoy lo que .sigue. =:He bccho pre sente al Rnv el memorial de la marquesa de Jaureguizar, viuda del comisa NOTICIAS EXTRANGERAS. rio ordenador marques del mismo título, s…</t>
  </si>
  <si>
    <t>Rummel</t>
  </si>
  <si>
    <t>…ados, cadetes y sargentos graduados, en los cuales no puede tener lugar el Ftting Í2 de Diciembre. pase al Servicio pasivo, reduciendo dichas dudas á los impurificados en prime El general Rummel, comandante de esta plaza, ha dirigido una proclama ra instancia que se hallaban ya retirados antes del 7 de Marzo de 1 320 , los á.los polacos que auq no se habían aprovechado de la amnistía-, para invitarles que tulléndose en el mismo cato disfrutaban solo…</t>
  </si>
  <si>
    <t>Ruper</t>
  </si>
  <si>
    <t>…tos de esta villa á sufrir la cuarentena el' historia nacional se ha sustituido la admiración. Los pueblos privilegiados Dr. D. Vicente María Vázquez; D. Juan y D. Jaime Frenerry; D. Ruper (bourgr-pourris), cuya reforma se pide hoy, son causa de que se hayan disi to del Campo; D. Faustino Goya; D. Genaro de Echeverría y Fuertes: Don pado las ilusiones de esta constitución inglesa tan alabada por Montcsquieu, asi Tomas Pilling; D. Grrlos Deplace…</t>
  </si>
  <si>
    <t>Rus, Salvador Jurado y</t>
  </si>
  <si>
    <t>Salvador Jurado y Rus</t>
  </si>
  <si>
    <t>…ha- dro Berrocoao, P. Josef García' Salazar, D. Joaquín Pastor de . los Reyes, tii entretenido núevatrieBteL'éb‘ñun fenómeno quaobaervó en,182/ relativo •D.'JoséfCirriHo Cersxnt, D. Salvador Jurado y Rus, D. Rafael Aguí lar y al sonido producido al leducine á sólido el fósfqrocuandqse halla debajo de Fernandez, y D. Joaquín Rodríguez Ortega. "una' cohtmrude agua^Despuá. de éarias experiencia se ha convencido «te sa bio de 'que ‘dicta sonido» aóálogo ál produc…</t>
  </si>
  <si>
    <t>Ruspoli</t>
  </si>
  <si>
    <t>…es de amistad que el Informal documento de que arriba sé hace mención, y que has firmado el nunca se han interrumpido entre Francia y los Estados de la Santa Sede. Los se— táñente coronel Ruspoli y el coronel Combes-, sino que 1» ha.desaprobad» * Sores oficiales de las tropas pontificias que componían la guarnición; de Anco enteramente, y lo considera como nulo y como si no hubiera .exwbth), rescr—, na , bien hayan salido de la ciudad, ó luyan permane…</t>
  </si>
  <si>
    <t>Russel, John</t>
  </si>
  <si>
    <t>John Russel</t>
  </si>
  <si>
    <t>…o por mí, ja down,los vizcondes Goderich, Durbam y Althorp, el lord Holland, el ca- más he variado en mi profesioD franca y solemne .de nú. adhesión á la. unidad tallero C. Gran!, lord John Russel, sir James Gratara, Mr. Stanley, el católica, de mi entera sumisión de todo corazón á las decisiones de la santa duque da Richcmond y el lord canciller, que á este fin salió del tribunal de la Silla apostólica, singularmente las relativa» al cisma constitucio…</t>
  </si>
  <si>
    <t>Russel, William</t>
  </si>
  <si>
    <t>William Russel</t>
  </si>
  <si>
    <t>…a «abajada. El conde da LaiOcbcfoucauld salió para Paria , y Mr. Abercromby no Schamhorst se halló en el cuartel general del príncipe de Orange, en don .para Londres. de le rió el lord William Russel, á quien R. A da ir envió como parlamenta La amnistía concedida por el Rey á los habitantes del gran ducado de Po rio al campo holandés. sen no es á la verdad completa; perol es bastante explícita para satisfacer á las Sí se reflexiona en los apuros de la Gra…</t>
  </si>
  <si>
    <t>…tropa de línea y laber st ba tido destinada esta jara intervenir en los negocios de Portugal , 7 en la sensatez y denuedo de los ciudadanos. Contando con ellos ha tomado las u el lord William Russel, ó el comandante de las tropas, ha recibido orden disposiciones oportunas para que w fuerza y justicia queden en buen lagar. para queintcrveoga.encierto* casos., ¡ .. .. L . ... CD. de los Debates.) Et lord Palmen te.1 dijo: En contestación a la pregunta que…</t>
  </si>
  <si>
    <t>Rute, Diego</t>
  </si>
  <si>
    <t>Diego Rute</t>
  </si>
  <si>
    <t>…us tres hi —Por providencia del asesor general de la guardia Real se cita i todos los herede jos Doña Catalina, Doña Dolores y D. Josef Agustin Milau; Juan Caballo ros del difunto D. Diego Rute, vecino que fue de U ciudad de Málaga , á fin de qué con su muger:y tres hijos, Josef Antodini, LeonardoPedrarii,Guillermo'An* eo el término de .30 dias comparescan por si d por medio de procurador á deducir, ame dicho juea y por la escribanía deCalvo, el der…</t>
  </si>
  <si>
    <t>Rutel, John</t>
  </si>
  <si>
    <t>John Rutel</t>
  </si>
  <si>
    <t>….miada á do. legua» da dad qür no podón dejar de inspirar el mayor interés por su» desgracias. aquí, en la que se habó refugiado y atrincherado el capitán lentuly , quien 00 ' Bl lord John Rutel ha sido atacado del cólera cu Dartmouth; pero ya quiso dejarse prender por lo. $obambres enviado» para apoderarse de su per- «stá fuera de peligro. r rona; pero como no podía resistir i las cuatro pieza de artillera, 1» hizo in Un buque que salió de b Jamaica…</t>
  </si>
  <si>
    <t>Ruyter</t>
  </si>
  <si>
    <t>…y ha escrito de propio puño al doctor Ingles, dándole gra ha cesado el gran visir de pasar revistas, inspeccionar los parques y almacenes cias porque le ha regalado el retrato del almirante Ruyter. de; municiones y víveres, y trabajar con los gefes de varios ramos para ase ____ El sábado pasado se reforzó la guarnición del fuerte de Bath; y hace días gurar todo lo necesario al servicio. Durante esta semana han entrado aqui nu que se trabaja con la mayo…</t>
  </si>
  <si>
    <t>S'ántaná</t>
  </si>
  <si>
    <t>…anunciaban, reuníralrededor del guarnición y la de Ulúá. Hoy se dice que' se ha dado una represenlacion il trono" personas detodas'las opiniones ¡peto todoál contrar¡o:ñohanh«cho general S'ántaná pidiendo-la expulsión- dé los españoles ájuei hay - en la .plaza, mas que sembrar la discordia entre hombres verdaderamente francos y género- sin excepción ninguna; pero' aun no iabémo* el resultado que produzca. Con sos que hubieran sabido muy bien unir el a…</t>
  </si>
  <si>
    <t>S, J. G. de B. y</t>
  </si>
  <si>
    <t>J. G. de B. y S</t>
  </si>
  <si>
    <t>…e trigo; cés, por el teniente de infantería, alférez del tercer regimiento de granaderos de la 2.541,529 de avena; 363,117 de cebada; 823,318 de garbanzos; 6,795,310 Guardia Real. D. J. G. de B. y S., y circulada de orden del Rey nurstro Señor á to das las armas de su ejército, nueva edición. Un tomlto en i6.°, que se vende en de patatas; 1.228,067 toesas de heno; 145,964 quintales de manteca y 11,729 Madrid en la librería que fue de Baylo, á 3! rs., y i…</t>
  </si>
  <si>
    <t>SaatlbaSit, Jotef Manual da</t>
  </si>
  <si>
    <t>Jotef Manual da SaatlbaSit</t>
  </si>
  <si>
    <t>…ntamiento por conducto del aterida ma Id. de 200 id. yor, en nt tdrmlno fijo de un mea. Id. de 400 id. —Habiendo sida llamador por el curadas sd bono y 4*mu aIbices», nombrad» por D. Jotef Manual da SaatlbaSit. todos tos (creadoras á liquidar aatrajuáklalman lm carpetas deberán venir extendidas en medio pliego, 4 lo menos, fe te tus crédito», y os habléodolo Vari Beado parte de eü», ae 1» cita panqué lo chad*: y frauda* por lo* intentada*, y no se admitir4n de modo…</t>
  </si>
  <si>
    <t>Saatlpartidas, Luir A. de</t>
  </si>
  <si>
    <t>Luir A. de Saatlpartidas</t>
  </si>
  <si>
    <t>…Vari Beado parte de eü», ae 1» cita panqué lo chad*: y frauda* por lo* intentada*, y no se admitir4n de modo alguno lm hagan en el término de do dita; pin lo cual sa preeentaráa á D. Luir A. de Saatlpartidas en que vengan mezcladas la* clases que quedan ditiinguidH. heSle, que tiene au habitación an te caite da la Gorgnera, a.® at, pito bajo. - En las carpetas se citarán, la cías* de los vales, tu numeración d» menor Arare. En te Gaceta saterías, columna •,*, aau…</t>
  </si>
  <si>
    <t>Sabregoodi</t>
  </si>
  <si>
    <t>…A. Parece que la diplomacia, bajo d pretexto de restablecer el orden, no trata en realidad sin* de asegurar en estos pueblos la dominación de la Santa Sede. Viene/ 22 de Julio. El caballero Sabregoodi ha vuelto á Roma; pero parece que sus negociaciones Esta mañana í las cinco ha muerto S. A. el duqpe de Reichstadt; su pér diplomáticas tolo conciernen á los intereses del cuerpo de observación austría dida es sentida • generalmente. Esta triste noticia ha si…</t>
  </si>
  <si>
    <t>Sacratario</t>
  </si>
  <si>
    <t>…otenciario de S. M. , frítucianet par las maestros is pastas p carteras. el Rey de Baviera, el cual tuvo el honpr de entregar á S. M. I. sus cre denciales. ' Con c$U facha digo al Sr. Sacratario da finado y dal Dapacho de Hacían» Por un ukase imperial acaba de crearse entre los vecinos de lo* pueblo»dalo que sigue: . ¡_ Exctno. Sr.: He dido cuenta al Rvt.nuaatio Señor del oficio deV. E. da una sueva clase de nobles. P'del me» próximopasado,en el que…</t>
  </si>
  <si>
    <t>Sacrtaarío</t>
  </si>
  <si>
    <t>…NARIA DE MADRID DEL JUEVES 15 DE NOVIEMBRE DE 1832. ARTICULO DE OFICIO. La Ruma nuestra Señora, de acuerdo con la tobe rana voluntad de su augusto Esposo, va ha dignado dirigir aV Sr. Sacrtaarío interino del Despacho de Estado el decreto siguiente: Desde que el Ret , mi muy amado Esposo , por su decreto de 6 de Octubre de este afíp me llamó á tomar parte en el gobierno de la monarquía, para que con mi coopera ción recibiese algún alivio en el despacb…</t>
  </si>
  <si>
    <t>Sacy, Silvestre de</t>
  </si>
  <si>
    <t>Silvestre de Sacy</t>
  </si>
  <si>
    <t>…Estado; Rousseau, corregidor de uno de los cuarteles de París; barón Rousrín, vicealmirante, individuo del Marsella 9 Je Octubre. Instituto; conde de Rumigny, embajador en Suiza; barón Silvestre de Sacy, Son muy tristes la* noticias que acabamos de recibir de Arlé* con fecha di del Instituto; barón Thenard, del Instituto y ex-diputado; Trípier, «-dipu ayer. El cólera hace progreso* muy rápidos, pues se contaron: tado; conde de Turgot, de la diputación provin…</t>
  </si>
  <si>
    <t>Saenz, Lorenzo</t>
  </si>
  <si>
    <t>Lorenzo Saenz</t>
  </si>
  <si>
    <t>…JA. dan ante dicho Sr. y por la escríbanla de Martlnea, « usar del derecho de qué sn crean asistidos par* la obtendoo y goc* de la memoria patronato de lego» no cota- ' Arnedilla. D. Lorenzo Saenz de la Cámara, en dicha villa: desde 1." de ti va, fundada en la iglesia parroquial de S. Miguel d* esta corte, por D. Jnsef Sola Mayo á fin de Octubre. no, presbítero; prevenidos que de no verificarte Im parará perjuicio. Baños de Bejar. D. Francisco Martínez…</t>
  </si>
  <si>
    <t>Saetía, Saturnino</t>
  </si>
  <si>
    <t>Saturnino Saetía</t>
  </si>
  <si>
    <t>…ca:en Cádiz librarla de Mortal, y en Barraran* en la de Plftrrar, pegando un chez y P. Juan Manuel Berriozabal. real mea por raaoo de porte.' Segundo: Los Sres. P. Josef Saldafia, D. Saturnino Saetía, D. Jotef Ma —Hletsris ie no ftet ion, contada por él misara: escrita en franca» por la aefioleo* y P. Ignacio Henestrosa. rlta laelgnac y traducida al cipaSol por D, M. A. t la habilidad da tu autora ha sa bido encadenar blstoríetas al parecer taconeáis entr…</t>
  </si>
  <si>
    <t>Saetu, Satutnino</t>
  </si>
  <si>
    <t>Satutnino Saetu</t>
  </si>
  <si>
    <t>ss«........................... . . ....... ■muño* hecho*. Loe síntoma* de lst «afcmededn ton apariencia* conemai 900 Segundo: Loa Sres. P. León Terna!, D. Satutnino Saetu, D. Frmmaco pueden sentir de caracteres pan distinguir una* enfermedades de otra*, ati tocia, y el Excaao.Sr. marque* déla Ver*. •orno las hojas y flores ralea para distioguir las plantas t tal es la idea y la fi- ; Eu historia. Premio: Sr. P. Antooio Soasaba…</t>
  </si>
  <si>
    <t>Saez, Ambrosio</t>
  </si>
  <si>
    <t>Ambrosio Saez</t>
  </si>
  <si>
    <t>…l de Calahorra a D. Fulogio Martínez Morentin: para el dea- de Ambere* con los fuertes que de ella dependen, espera que reconocerá nato puntera silla de la catedral de Sigíienza á D. Ambrosio Saez : parz la justicia de es» pretenaiot», pue* de lo contrario empleará el medio de una canongía penitenciaria de la catedral de Menorca á D. Cristóbal Alsina: «upar la ciudadeia. ..... . . para el beneficio de S. Blas de la metropolitana de Tarragona a D. Josef…</t>
  </si>
  <si>
    <t>Saez, Benito</t>
  </si>
  <si>
    <t>Benito Saez</t>
  </si>
  <si>
    <t>…rez , natural de Roma, de 21 años. Premios se debilidad con que respecto a ellos se ha procedido. Ed el diase entregan audaz gundos de medallas de oro de dos onzas; en la pintura, D. Benito Saez, na mente al desorden; en. una palabra, están completamente manifiestos los tural de Pradillo de Cameros, de 2S años; otro igual extraordinario , D. Ce síntomas de guerra civil. En todos los puntos de Ja Vendée se excita á la in sáreo Gariot, natural de Tolos…</t>
  </si>
  <si>
    <t>Sagastfzabal, Andrés</t>
  </si>
  <si>
    <t>Andrés Sagastfzabal</t>
  </si>
  <si>
    <t>…ionistas de la Real distinguida arden española de Cirios ni causa cerraron, y facilitar absorción de agua. Se hacia por medio del ácido D. Antonio Colombi, D. Angel de Santlbabez, D. Andrés Sagastfzabal, D. Antonio nítrico rebajado, y tenia ademas por objeto hacer insolubles al agua el lápiz y Martínez y Salcedo, D. Andrés Tacón, D. Agustín Caballero, D. Bernardo Cantero; la tinta, despojándolos del álcali que contienen. Se lavaba después para quitar D. Vent…</t>
  </si>
  <si>
    <t>Sagow</t>
  </si>
  <si>
    <t>…de reserva, y los 35.® y 35.® de la reserva de Maguncia. ria para proteger ios intereses de nuestra nación y defendernos contra loa in ‘ El 4.° cuerpo del ejército mandado por el general Sagow, que también sultos y agresiones de nuealros enemigo»; pero j cuánto mas temible seria este llcguá aquí, se compone igualmente de cuatro regimientos de infantería, de azote, si no la reclamase el interés de nuestra seguridad ó de nuestra propia cuatro de caba…</t>
  </si>
  <si>
    <t>Saini-Lcger</t>
  </si>
  <si>
    <t>…neas, tomándoles sus trincheras, matándoles varios soldados y oficia predios y arbitrios.- Lo* qúe'deáéen concurrir á dicha oposición’ deberán preseotar ntes, y quedando herido su coronel Saini-Lcger. Los ingleses, fueron .rechaza sus memoriales á esta Real academia por conducto de sq secretarlo, francos ó* P«rndo* después de una obstinada resistencia, y el enemigo llegó á apoderarse de te dentro del térmluo de 40 días. «su campamento; pero reforzados aqu…</t>
  </si>
  <si>
    <t>Sainte-Suzanne, Berengjuer de</t>
  </si>
  <si>
    <t>Berengjuer de Sainte-Suzanne</t>
  </si>
  <si>
    <t>…... Un periódico cita los siguientes Pares entre los que han resuelto hacer -. _ La Cámara de los representantes ha votado s? envíen é su* casas los guar iu dimisión, á saber : el conde Berengjuer de Sainte-Suzanne,*el marques de dias cívico* que para él i. «le Eneró próximo hufaieréñ cumplido 31 afim dé Raigeccuri, el duque de Duras, el barón Glandeves,el marques «le Arjuzop, edad. Nos parece «pié en las mtualcs circunstancias la rnujroria dé la Cámara nó él duque de C…</t>
  </si>
  <si>
    <t>Sainz, Rarhon</t>
  </si>
  <si>
    <t>Rarhon Sainz</t>
  </si>
  <si>
    <t>…Braiciaj Día 23 de Mayo quédáron''ién ’obseryacion Luis Pujol; Josef Pasultra^ en todas parres cogíamos á tói liberales de improvisó: nuestra gérité:es*aWí lle-‘ Gabriel Fregmals; D. Rarhon Sainz, correóde Nápolés; este salió él 2&lt;/ Lui na del mayor entusiasmo que se podía desear: en el dia ha dismiptíidó Bastante1 sa Cuadraux; D. Juan Bautísta Caballero; Doña Braulia, su esposa-, Marga su ardor ysu confianza. Nada podré hacer si no* té mé avisase tri…</t>
  </si>
  <si>
    <t>Saja, Antonio González</t>
  </si>
  <si>
    <t>Antonio González Saja</t>
  </si>
  <si>
    <t>…dolor la triste situación y olvido en qué ha yacido hasta aqui la calor. Se ha podido encontrar felizmente un cochero’ que ha vivido muchos digna y benemérita familia del teniente general D. Antonio González Saja ba, capitán general del reino de Goatemala, que á los $4 años de honorífi años en las Indias,-y que es el encargado de una empresa que afortunadamente- ha merecido la sanción del virey, y qué se realiza por cuenta de uno de sus cos servicios, / 11 en dicho de…</t>
  </si>
  <si>
    <t>Saken</t>
  </si>
  <si>
    <t>…riódicos alemanes anuncian que el general Paskewítsch ha sido lla ter , hallaríamos sin duda en nosotros el testimonio mas irrefragable de que mado á Pctersburgo para sustituir ai general Saken en el destino .de coman sigue dentro de ciertos límites una dirección invariable é independiente de dante general del ejército ruso. El general Woronzoff mandará ,en Polonia, toda especie de contagio. y el general Witt en las colonias militares. (Af. de lai C…</t>
  </si>
  <si>
    <t>Sal</t>
  </si>
  <si>
    <t>…consultado por el intendente de la gunos soldados del regimiento pardo escocés que se halla de .guarnición cu provincia de.Zamora, acerca de si la donación que ¡tizo de sus bien». D. Sal* Bírmingham. habían sido ganados y excitados a entrar en la unión políticas yador Bruguera, vecino de Toro, debe satisfacer ademas del derecho de he pero inmediatamente que los oficiala descubrieron estas maniobras, dieron rencias el medio por ciento de hipot…</t>
  </si>
  <si>
    <t>Sala, Juan</t>
  </si>
  <si>
    <t>Juan Sala</t>
  </si>
  <si>
    <t>…e que llevea toda W'col«ccWn, y 4 j por foseas sueltos. Deseando el Rar nuestrp Sejíor que lo» acreedores del Estajo que han r—Itmccacion éoi derecho ttoat da Arpete, ordenada por D. Juan Sala, pavorde dé presentado coditos en las_ provincias pan.w conversión en inscripciones de la metropolitana iglesia de Valencia, y cuadrática de prima de leyes de U univer *1° do* tomo» sidad Se veode.en el dn archiva ctiidad; de le misma en j’.* edición, renta a…</t>
  </si>
  <si>
    <t>Salazar, Luis María de</t>
  </si>
  <si>
    <t>Luis María de Salazar</t>
  </si>
  <si>
    <t>…anto en Villanova como en el cuartel general del vizconde de Pezo nisio Alcalá Galiaoo; el Discurso sobre los progresos y estado actual ¿e la hidrografía en España, por el Exento. Sr. D. Luis María de Salazar; la Relación del viage hecho al de Regoa, mas de 200 rebeldes, entre ellos muchos paisanos. Confiesan esto* estrecha de Magallanes en 1735 y 86, y el Apéndice del viage que se repitió para pasados que seria considerable el número de los que desertasen, á no s…</t>
  </si>
  <si>
    <t>Salazar, Vlcebíé</t>
  </si>
  <si>
    <t>Vlcebíé Salazar</t>
  </si>
  <si>
    <t>…«animaba í su gente gritando: ¡ Vamos, muekacüoc, dentro de ppeo tendremos usar de su derecho ee los auiot que **»&gt;»lar!},«ÍPr5*,íd» c’&gt;“ ®°Sf Rosa Olmédllta, p. Juan Bautista "y D. Vlcebíé Salazar, dueflos del plfjúbrtltulad» (t) Observes nuestra* Iceteles que este párrafo na sé capis dé un béffddlc» rea de San Rafael, sitó en la Citada’ eludid; y -Di- Juan Melnlel tu arremMario. sobes lista, sisa 4e los mas adictos al partido de los rebeldes, y escrit…</t>
  </si>
  <si>
    <t>Salaztr, Josef Montes</t>
  </si>
  <si>
    <t>Josef Montes Salaztr</t>
  </si>
  <si>
    <t>…ovisional; 5 calles á cordel como las de los demas pueblos, que bajan hácia el mar de mediodia á norte, de 95o pies de largas por 40 de El teniente general de los Reales ejércitos D. Josef Montes Salaztr falle anchas; y de levante aponiente tiene 5 calles, 2 de á I4IO pies de largo, y ció en Salamanca el día 24 de Setiembre de 1830 á los 78 años de edad y 66 las 3 de 55o por 40 pie* de ancho todas. de.scrvicio, habiendo principiado su carrera en la clase de c…</t>
  </si>
  <si>
    <t>Saldaba</t>
  </si>
  <si>
    <t>…s años á los oficiales del ejér los recursos de agresión que poseen las otras Potencias.’’ cito polaco, á sus viudas é hijos. La Gaceta de Prusia nos anuncia hoy que Un es solo el general Saldaba el único hombrea quien el justo medio di la comisión de socorros instituida para, admitir las solicitudes y examinar lo* plomático ha separado de la equívoca expedición de D. Pedro. Si se dirige la derechos de ios exponentes, ha celebrado ya su primita junta…</t>
  </si>
  <si>
    <t>Salinero, Gerónimo</t>
  </si>
  <si>
    <t>Gerónimo Salinero</t>
  </si>
  <si>
    <t>…. Josef Pioelro, Francisco López, JoOctubre de 1832—Juan Félix Pereíra de Campos, gefe de escuadra y co sef González, Basilja Garete . Dorotea Rivero, Antonia Verde, Manuel Mateo, Don Gerónimo Salinero, D. Joaquín Lara y compaBla , Francisco Gayo, D. Andrés Mar mandante de la escuadra—limo, y Excmo. Sr. conde de Basto, ministro de tínez, D. Manuel Vega, D. Francisco Abello, Mr. Bonet, Pedro Alonso, Joaquín Marina. (G. de Lisboa.) Kodriguez, Francisco Callej…</t>
  </si>
  <si>
    <t>Salir-Ziszers</t>
  </si>
  <si>
    <t>…e (Sar Jlegó el 18 de Abril último al puerto de Corfú. the) y desarmaron á algunos guardias nacionales; pero Jé. de los mas atrevidos ____ La Gateta de los Grisones anuncia que el conde Salir-Ziszers ha obte de estos se retiraron'al campanario, donde se han soslenido.hasta que fueron á nido del gran, consejo la autorización de reclutar gente en los Grisones (Suiza) librarlos el subprefecto, algunos gendarmes, cazadores y.guurdias.nacionales. por cuenta de…</t>
  </si>
  <si>
    <t>Salmón, Manuel González</t>
  </si>
  <si>
    <t>Manuel González Salmón</t>
  </si>
  <si>
    <t>…Para que no sufran retraso los negocios de mi primera Secretaría de Esta bierno ingles no haya arreglado tiempo hace los asuntos de una Potencia en do por la enfermedad que padece D. Manuel González Salmón, he venido en cuya suerte parece que se interesaba mucho en algún tiempo; pues si asá lo .encargaros el despacho de «te ministerio interinamente, y hasta el restableci hubiese, hecho habría destruido can suma facilidad un objeto de desavenencia miento jje su…</t>
  </si>
  <si>
    <t>…de que muchos Pares ministeriales habían El 18 de Enero de este afio falleció en esta corte i los SS año* de edad el amenazado pasarse al bando de la oposición. (.Tiempo.) Excmó. Sr. D. Manuel González Salmón,-primer Secretario de Estado y del El ministerio ingles camina en falso como el ministerio francés. En In Despacho Universal; consejero de Estado; caballero gran cruz de la Real y glaterra caminan por lo seguro los que í todo trance quieren sostener los tra d…</t>
  </si>
  <si>
    <t>Salmón, María del Pilar de Onís de</t>
  </si>
  <si>
    <t>María del Pilar de Onís de Salmón</t>
  </si>
  <si>
    <t>…rosperidad y la de toda su Real ramilla rogaba á Dios fervorosamente. compendio del arte de escribir ha sido también adicionado, y puesto por tiempos las Su viuda, la Exenta. Sra. Doña María del Pilar de Onís de Salmón, ha reglas de la curvatura para mayor facilidad é inteligencia de los nidos. Se hallan ve dado él último doloroso testimonio de tu amor conyugal, haciendo celebrar nales en el despacho del autor, calle de’/acometrezo, y en el almacén de mejora de papel, calle…</t>
  </si>
  <si>
    <t>Salo, Antonio</t>
  </si>
  <si>
    <t>Antonio Salo</t>
  </si>
  <si>
    <t>…ados de éste mes. y los almacenes están surtidos de todo sin poder expenderse casi nada. —Eo el juzgado del Sr. Herrero Prieto, alcalde de la Real casa y corte, penden autos entre D. Antonio Salo* dé Zafra, intendente de provincia, y Sebastian BaramDescripción del cráter de Kirauea en la isla de Hawai!. bio, en representación de su muger heredera de Rameo Saavedra, contra Francisco Pacheco, de esta vecindad, sobre pago de maravedises.De lo alegado por…</t>
  </si>
  <si>
    <t>Salvador</t>
  </si>
  <si>
    <t>86</t>
  </si>
  <si>
    <t>…el expresado juzgado á deducir ros acciones y derechos á una casa que pertenecía ía patria ’Ña córifiado en grait'pa'rte la, defensa de sús mzs carós interesés, y de ár expresado D. Salvador, srtuada en está ciudad en lá calle de 8. Dionisio , plaza de qoHÉliifelicidad del pueblo es no solavsot* tu ley suprema , sino: su única la Yerba; apercibidos que de no vtflficarlo les parará.perjulclie.®, EN LA IMPRENTA REAL.</t>
  </si>
  <si>
    <t>Salvia-, Ramón</t>
  </si>
  <si>
    <t>Ramón Salvia-</t>
  </si>
  <si>
    <t>…arcía de Lina Tit. al port. «fe 5 por loo. res; pan una ración de la santa iglesia de Almenar, en la diócesi* «fe Lérida, Id. Id. de 4 por seo..... |||l M«IW *4*4 val. Ap.*daife i D. Ramón Salvia-, para una canongía de 1* catedral «feTuy á D. Manuel Vale*Id. a* coasolldados..........cooaolldadoa,.,.. Mendei; para una ración de la de Mondolledo ID. Juan Basante Cancio, y Deuda ocg. del g p. 100 para un bcnaficio.de la iglcua dé la villa de Tórnale* á D.…</t>
  </si>
  <si>
    <t>Samadla, Pedió</t>
  </si>
  <si>
    <t>Pedió Samadla</t>
  </si>
  <si>
    <t>…atillon de Real islas jrde las guerrilla)» primera que tomé estado de las tres ’berminii Tértsa, Antonia y Dólbres qué Us'mataron SO hombres f ies hirieron mucho* mis. La gente dé D. Pedió Samadla, naturales dé Castellón Be' Ampudii;obispado dé Gerona'; Martí incendió en Pc&amp;ifel un convento, robó y cometió otros exceso*, y lo mismo Téresa Jóve, natural de Cetrera; MaríaÁñguera‘, ée ídem; la' primera que Mío et» Braga y «ros pueblos' por donde ha pasado…</t>
  </si>
  <si>
    <t>Samana</t>
  </si>
  <si>
    <t>…. Manuel Gómez Pcdraza, legítimamente hacerlos participantesd&lt; gracias y liberalidades, restituirlos, alye no de tus electo.en Setiembre de l 818 , y que ya ha sido llamado por el general Samana 1 familias! librarlo» del duró ytigo.á que los ataban las privaciones propias de ! y por otros muchos oficiales y geies En consecuencia , declara la legislatura que babilar ei^ pajtet detconpeidos ;de estas consideraciones ,ylo qué, es m“&gt; del .reconoce á Góm…</t>
  </si>
  <si>
    <t>Samartin, Francisco</t>
  </si>
  <si>
    <t>Francisco Samartin</t>
  </si>
  <si>
    <t>…s, con nota circunstanciada de los' de-Mayo i 30 de Junio: 2.a desde li° de Setiembie á fin de Octubre.artículos que pueden permutar recíprocamente la Espafia y la Rusia. Fortuna. D. Francisco Samartin, en Orihuela; 1.a temporada: desde 1* Asimismo da á conocer el estado del nuevo comercio que se hace en las de Mayo á 20 de Junio: 2.a desde 22 de Setiembre á 30 dé Octubre.. .provincias rusas situadas mas allá del Cáucaso, y los medios que pudieran em Villav…</t>
  </si>
  <si>
    <t>Sampere, Rafael</t>
  </si>
  <si>
    <t>Rafael Sampere</t>
  </si>
  <si>
    <t>…= Juan Castelló y Roca. = Excelen vincia de Tuy al maiiscal de campo D Francisco Moreda, en relevo del de tísimo Sr. Secretario de Estado y del Despacho universal. la misma clase D. Rafael Sampere: gobernador de la plaza de Cartagena al mariscal de campo D. Oerónimo Valdés, en relevo del de la misma cla*e Excmo. Sr.: S. M- durante este día ha seguido bien, habiendo estado le D. Santos Ladrón; y gobernador de la plaza de Ciudad-Rodrigo al mariscal vanta…</t>
  </si>
  <si>
    <t>Sán, Francisco</t>
  </si>
  <si>
    <t>Francisco Sán</t>
  </si>
  <si>
    <t>…to do quinina. Véndese en Madrid en .lsie librerías da Perca, de Asas, y en te droguería da Trasvina á *0 rs. en paita y rd en En la primera clase de Jstosofia. Primero: Lo* Sres. D. Francisco Sán rdatica:en Cádiz librarla de Mortal, y en Barraran* en la de Plftrrar, pegando un chez y P. Juan Manuel Berriozabal. real mea por raaoo de porte.' Segundo: Los Sres. P. Josef Saldafia, D. Saturnino Saetía, D. Jotef Ma —Hletsris ie no ftet ion, contada por él…</t>
  </si>
  <si>
    <t>San-Simon</t>
  </si>
  <si>
    <t>…por lo mismo desaprueba esta con Continúa la discusión que quedó pendiente en la anterior sesión. tradicción. Critica la conducta de los que instan porque las cenizas de Manuel El general San-Simon quisiera que el proyecto de que se trata nó se hu y Constan! sean colocadas en el Panteón, y niegan hoy los principios de sus biera discutido en esta Cámara, para lo cual hubiera sido mas decoroso adhe amigos políticos: examina y rebate todo el proyecto parte…</t>
  </si>
  <si>
    <t>Sánchez, Dominga García Freire de</t>
  </si>
  <si>
    <t>Dominga García Freire de Sánchez</t>
  </si>
  <si>
    <t>…a división de su mando reno; Dofia Bernarda Perez de Gran; Dofia Vicenta Gaian y Abelenda de Fuente: acantonada á las inmediaciones de esta corte y perteneciente al ejército de ob Doña Dominga García Freire de Sánchez ; Dalla Maria Moflimo de Rodríguez; Dolía María Ramona Tejido; Dolía Manuela Tejido; Dolía Antonia Mulfio; Dofia Juana servación, deseando manifestar sus sentimiento* de gratitud y de piedad cris María del Carmen Cardal; Dofia Ramona Abelenda de Mofilmo; Dofi…</t>
  </si>
  <si>
    <t>Sánchez, Francisco</t>
  </si>
  <si>
    <t>Francisco Sánchez</t>
  </si>
  <si>
    <t>…a las ligrimas de esta nación generoaa En equitación. Premio: Sr. P. Manuel Morales. prometiéndonos dias venturosos que debemos aguardar confiados en su amor y En esgrima. Premio: Sr. D. Francisco Sánchez. desvelo; vuestro alcalde mayor, que siempre ha marchado por la senda de Ja En baile. Premio: Sr. P- Andrés Alcedo. lealtad, se dirige á vosotros, moradores de Priego, invitándoos i permanecer En la dase general de caligrafía. Primero: Lo* Sres P. Vicente San…</t>
  </si>
  <si>
    <t>Sánchez, Francisco Javier</t>
  </si>
  <si>
    <t>Francisco Javier Sánchez</t>
  </si>
  <si>
    <t>…rmosas de lasparra á D. Juan Belnionte; para la de Cartaya á D. Miguel Luque; para la clamaciones , trozos de elocuencia; pero nos parece esta demasiado estudiada; de Comtantina á D. Francisco Javier Sánchez; para la de Dona Mencía a sobradamente laboriosa, como si no tuviese otro fin que el de producir stan D. Juan Manuel Doñaniayor; para la de Luqúe'a D. Josef Pascual Bayot; des efectos. Se descubre demasiado el predicador; el hombre de gravedad so para la de C…</t>
  </si>
  <si>
    <t>Sánchez, Nicolás</t>
  </si>
  <si>
    <t>Nicolás Sánchez</t>
  </si>
  <si>
    <t>…. desde el afio de Hay, podrán recoger el cuaderno xi, en que se prescriben las re glas establecidas para el uso del papel sellado y letras de cambio, conforme á la Real Saelicrs. D. Nicolás Sánchez de las Matas, en Salamanca: desde 15 de cédula de tfi de -Febrero de 1IZ4 que se inserta con las adiciones posteríorcv Pu Junio á 16 de Setiembre. diendo suceder que á algún sefior tuscrlptor so le hubiese extraviado la papeleta, so • Sacedon. D. Angel Sanz y…</t>
  </si>
  <si>
    <t>Sancho</t>
  </si>
  <si>
    <t>…ia á los demás elogios premiados por la Acade , Fue al fin preferida la dirección de Enanillas, No debe negarse que ha mia. El 2.° será: el cercó de Zamora por el Rey. dq Castilla D. Sancho iu biendo por este punto desde Pesadas' i; Soncillo una distancia de 139,079 pies, poema en octavas , cuyo número no ha de bajay .de 74», ni exceder de 100. resultaba por el camino de Rampelaiz, según le habían delineado los faculta »Los que aspiren á los ref…</t>
  </si>
  <si>
    <t>Santaití</t>
  </si>
  <si>
    <t>…dad el general Pedrazi, dentro de 8 ó 9 dias , y sé espera lidad: cebada, á 24 id.: aceite, á ¿80 rs. lá caíga: vino, á 80 rí. id. que no desista i las urgentes solicitaciones del general Santaití y'sus amigo* Han entrado en este puerto en todo'él mes Je Setiembre 344 naves mer para que por medio de su influencia contribuya á la tranquilidad del país. El cantes, y salido 348 con frutos y efectos del pais. coronel Castillo ¿ enviado antes para'este mism…</t>
  </si>
  <si>
    <t>Santana</t>
  </si>
  <si>
    <t>…rfcd ¡ la '. «Nos hallaihot aqui en una agitación , cuyo término es imposible de pro* -cual: le condenó.*-serarrastrado,' ahorcado ycorud* la mano derecha , colo Ver.Habiéndose el general Santana rebelado contra elgobierno ha entrado en reándose ata en, una jaula de hierro*:ia.parte¡exterior dé la puesta de Tierra: 'esta cíudadá lá caben de sus tropas, é inmediatamente impuso i lo* habitan- -Ja sentencia ha. sido.ejecutada,en «fiche ciudad el «Üa;9-de…</t>
  </si>
  <si>
    <t>…es son consiguientes. El gobierno de Méjico se halla lodos los oficiales subalternos y á todos los soldados ^ue abandonasen las ban resuelto á no transigir de manera alguna con el general Santana y guar deras de la rebelión, y se sometiesen á mi Real autoridad, á fin de poder res nición de Veracruz. Esta desafia al ejército federal, el cual habia salido ya do tituirse al seno de sus familias en plena seguridad. Jalapa para apoderarse del puente nacion…</t>
  </si>
  <si>
    <t>…i Contestaciones hatidat entre el Sr. cónsul general de S. M. Británica bles asi llamadas , y de su uso en sostener la función de la respiración, es una D. Carlos T. O'Gorman y el general Santana. cosa menos conocida que la de los otros agentes ó causas morbosas; mas no se. Santa Fé i las dos de fe madrugada del 18 de Enero de 1832.=Excmo. Sr.: puede dudar al mismo tiempo que su aplicación á la superficie del cuerpo es Acabo de llegar í este punto,en…</t>
  </si>
  <si>
    <t>…se ____ Las noticias de Méjico posteriores i las que recibimos por el último pa admitirá la plata labrada en cualquiera pieza dorada á sin dorar, sin,pie quebot , anuncian que el general Santana habrá intentado escaparse disfrazado; dras que con arregló al arancel de, entrada partida 10 del folio 128 ha pa pero que habiendo sido reconocido fue preso. (The G/oír.) gado por cada óii*a un real y diez y siete maravedís en bandera nacional, pa- ____Escrib…</t>
  </si>
  <si>
    <t>…consiguiente __iS»-han-recibido cartas de Veracruz con fecha del;2 de Mayo.'Según ;ellas ' conforme á tas leyes existentes, y después de haber tomado el dictámén de' parece que el general Santana era todavía dueiló de la ciudad? que se habla 'en nuestro consejo íntimo, hemos resuelto y ordenamos lo que sigue: ........... tablado con d una negociación, en la que se. le propónia embarcarse y auscr!-. »No podra en lo sucesivo celebrarse ninguna asamblea…</t>
  </si>
  <si>
    <t>…: mos con desconfianza cuanto nos comunican sobre Méjico especialmente; pero 1. ° El de los créditos y débitos de masita en lodo el año último anterior, una carta con la firma del general Santana. que corre traducida en lo* papel», con el de los precios geoerala respectivos i las prendas de la misma. y que se publicó por primera vez en la Gaceta de Filadelfia, no nos deja du 2. ° El de los ingresos y gastos de la gratificación general de entreteni da…</t>
  </si>
  <si>
    <t>…noticias de Méjico que alcanzan hasta el 20 del pa este toda la extensión que conviene. El marques de Lansdown 'sostuvo que el sado (Junio.) En una carta del 17 se asegura qué el general Santana había to lili se aplica á todas las procesiones, y por lo tanto es muy imparcial. mado á Jalapa, y tenia sitiadas á las tropas de Calderón en el convento «jerSas También se leyó por segunda vez el bilí sobre el empréstito ruso, después Francisco : que se habí…</t>
  </si>
  <si>
    <t>…S| aun debe hacer el viage á Londres, se espera ____ El navio Virginia , que salió de Veracruz el 2 de Julio, y ha llegado I' que no lo retardará. Nueva-Yorck, ha asegurado que el general Santana se hallaba todavía en esta -El 11 del corriente llegaron á Munich Mr. de La-Mennais y el conde ciudad, pero que debía salir de ella el 4 para reunirse á su ejército cerca de de Montalemberg. (.Id.) Jalapa. Esta plaza se hallaba en poder de las tropas de! gobi…</t>
  </si>
  <si>
    <t>…. 00 coDsolldádpt........ Cádiz 16 dt Novitmbrt. Deuda neg. M'i'fl roo ' á papel...c..c.c.í... UQ¿ttadtTampico del 7f de Agosto dice,lo si|uiente; , Id. tía latereS.,........ *&gt;El general Santana estaba aun en Drizaba, '* ?/.,l'qguas de Míjico, cón Accioaes del banco,essu ejército compuesto de 49 hombres. Fació re hallaba entre él ^ Méjico coo pattol....v.'..:;v tus fóerzpí, que ascendían 4 29 hombres, observando |oS/óiov*mientos de tu enemigo; y el g…</t>
  </si>
  <si>
    <t>…si acaso se creen necesarios. Aun suponiendo que y se dirigía una parte de su división á Tampico. los franceses se apoderen de la luneta de S. Lorenzo, esta se halla dominada y El general Santana , después do haber derrotado por su parte completamen enfilada por todas partes por la ciudadela, de modo que será mas dificil man te al general Arurate en S. Agustin de Palmar , se habia apoderado de Pue tenerse en ella que construir un fuerte nuevo contra l…</t>
  </si>
  <si>
    <t>Santander</t>
  </si>
  <si>
    <t>…El Elitor y propietario del Invenía Céretcede grzidftámynté ,M' uso de eitt *n letran las rentas. .... ..... vor de los labradores, cuyo ceqdal.no exceda de 400ducados.' - ‘ * "El general Santander ha sido electo diputado por la provincia de Pamplona. ; Mota.: En la guia de Forastrros, pá*Ina iSd, donde ao pane la sociedadecémlmlca de Oviedo , se omitid por olvido poner el nombre del disector da la dipucaciue do «Lo,que mas haUsrán nuestro» lectores que…</t>
  </si>
  <si>
    <t>Santandreu, Pedro</t>
  </si>
  <si>
    <t>Pedro Santandreu</t>
  </si>
  <si>
    <t>…tercera clase, premios primeros de medallas de plata de 5 onzas: en la El mariscal íioult hace ver que las pensiones que se han conservado soit pintura , vacante; en la escultura, D. Pedro Santandreu , natural de Manacor 'las,que,ha estimado justas una comisión nombrada al efecto, y de la que fue en Mallorca , de 24 años-, en la arquitectura D. Patricio de Velasco , natural vocal el general Lamarque; y reduce á 50t)9 francos la suma destinada á este de Es…</t>
  </si>
  <si>
    <t>Santarem, Je</t>
  </si>
  <si>
    <t>Je Santarem</t>
  </si>
  <si>
    <t>…ue por lo mismo he dado orden para que cuarto ames se rompa el fuego. Dios &amp;c. Cuartel general de Agoas Santas 9 de Noviembre de 1832—Vizconde de Santa María—limo. y Excmo. Se ñor vizconde Je Santarem. ANUNCIOS. "Copia: Recibí á bordo de la fragata de S. M. B. Briton dos cartas del Los suscrlptores al Diario general de demias médica/ puedeo pasar i la librería comandante del ejército portugués, una dirigida al cónsul y otra al comandan de Escantilla á reco…</t>
  </si>
  <si>
    <t>Santiago</t>
  </si>
  <si>
    <t>…pió á D. Mariano' Vergara: para la de Hornos á pinares al frente de la posición; y la restante: artillería de á 6 y de á i en el D. Fnncisco.de Paula Osorió: para la de Berlangá á D. Santiago de los Ríos camino que corta la posteioó dispuesta á marchar y colocarse adonde convi Muñoz:para ja de Berlinga ! en Extremadura, á D. 'Andrés Mateo Moreno: niese. r parada de Baños de Jaén á'D,. Esteban Pedrero .-'para la de Conil á'D.'CrL— ”E1 regimiento de…</t>
  </si>
  <si>
    <t>Santlbabez, Angel de</t>
  </si>
  <si>
    <t>Angel de Santlbabez</t>
  </si>
  <si>
    <t>…---- Los caballeros pensionistas de la Real distinguida arden española de Cirios ni causa cerraron, y facilitar absorción de agua. Se hacia por medio del ácido D. Antonio Colombi, D. Angel de Santlbabez, D. Andrés Sagastfzabal, D. Antonio nítrico rebajado, y tenia ademas por objeto hacer insolubles al agua el lápiz y Martínez y Salcedo, D. Andrés Tacón, D. Agustín Caballero, D. Bernardo Cantero; la tinta, despojándolos del álcali que contienen. Se lavaba des…</t>
  </si>
  <si>
    <t>Santo, Francisco</t>
  </si>
  <si>
    <t>Francisco Santo</t>
  </si>
  <si>
    <t>…un préstamo, de la tercera parte de dos casas en Madrid, que fueron de Doó ma de Diciembre próximo pasado. (G. dt lútea.) Antonio Mena, difunto, á quien se biso dicho préstamo por D. Francisco Santo Do mingo; en inteligencia que dicho tdrmiao pasado sin comparecer, la parará perjuicio. ESPAÍÍA. ——Se saca á pública subasta el suministro de utensilios para las tropas estantes y Madrid 17 dt Febrtra. transeúntes en el distrito de la capitanía general de Catalu…</t>
  </si>
  <si>
    <t>Santocildcs, Josef María</t>
  </si>
  <si>
    <t>Josef María Santocildcs</t>
  </si>
  <si>
    <t>…. M— tiene concedidas por su soberano decreto, lúe'venido en nombrar espitan ge El general Pascual Real.. neral de Valencia jr presidente de su Real audiencia, al teniente general/Don Josef María Santocildcs, que servia dicho empleo interinamente. Tendreislo Señora: Mi coraron rebosa de alegría al verme encargado de elevar á entendido, y lo comunicareis i quienes corresponda. Está rubricado de la Real V. M- los sentimientos de amor y gratitud que animan i todos l…</t>
  </si>
  <si>
    <t>Sanz, Ramón</t>
  </si>
  <si>
    <t>Ramón Sanz</t>
  </si>
  <si>
    <t>…ocado el dittámen Gabriel Fresináis: estos individuos salieron el 19 del mismo. de todos ellos sobre la existencia de tan grave mal. Lo que hay entre nosotros Dia 17 de idem entró D. Ramón Sanz, correo de Nápoles. ’ son libertinos por vicio; gente irreflexiva y presuntuosa que ostenta mas bien Dia 18 entró D. Felipe Pcrlasco, y salió el 22. que abriga la incredulidad. En llegando el peligro de la vida todos claman i El thiurío dia 18 entraron el Exc…</t>
  </si>
  <si>
    <t>Sarabia, Antonio González</t>
  </si>
  <si>
    <t>Antonio González Sarabia</t>
  </si>
  <si>
    <t>…go escribe desde Roma con posible las lágrimas de ja infeliz viuda y desvalidos huérfanos del benemérito fecha 10 de Marzo último, que el Papa ha consentido en qué las tropas fran D. Antonio González Sarabia, á cuya digna memoria1 es su Real voluntad cesas ocupen Ancona , pero con ciertas condiciones. Sí esta noticia es cierta, es •a tribute ademas este público recuerdo por medio de la Gaceta. preciso que las condiciones sean muy poco favorables á la Francia, pue…</t>
  </si>
  <si>
    <t>Sarabia, Ramón González</t>
  </si>
  <si>
    <t>Ramón González Sarabia</t>
  </si>
  <si>
    <t>…terado S. M. de tan relevantes circunstancias y merecimientos, qup se temí» el ataque de. los romeliotás. que se ha complacido en atender á sus súplicas. , . * Habiendo solicitado D. Ramón González Sarabia, hijo del difunto Ge . FKANCIAi neral , la plaza de archivero de la dirección general de Correos, vacante por fallecimiento de D. Alonso Bueno, ha sido un verdadero placer para S. M. Parit 11 de Abrü. el poder «lar este nuevo testimonio de su paternal y benéf…</t>
  </si>
  <si>
    <t>Sariat</t>
  </si>
  <si>
    <t>…reunión En cuanto á la muger que quedó á bordo del Carlos-Alberto, ha declara rera conocido; y como se témia que pudiese causar algún desorden, estaban to do primero en Ajaccio el capitán Sariat, como también lo declararía en Mar madas todas las disposiciones necesarias para evitarlo. La policía de la capital sella, adonde el buque volverá con dicha muger, que esta es la misma que vió -tenia apostados numerosos destacamentos én- las inmcdicciones del…</t>
  </si>
  <si>
    <t>Sarmiento, Augusto Prieto de Moraes</t>
  </si>
  <si>
    <t>Augusto Prieto de Moraes Sarmiento</t>
  </si>
  <si>
    <t>…. Dios guarde á V. E. Cuartel de Pedroizos á 29 de Noviembre de 1832. Bayona, 00. Alicante a corto pla Coruda | Burdeos, 00. to par. Granada i Id. Zaragoza 11 ( Id. limo, y Excmo. Sr. Augusto Prieto de Moraes Sarmiento. —Juan de O áurea Hamburgo, 00. Barcelona A petos fs. MAIaga par. Descuento de letras Ozono, brigadier graduado y comandante de la 1.a brigada de la 4&gt;a división taladres A 90 días *A*b. Santander id. id. A 4 por local alo. del ejército de operaciones. . 171…</t>
  </si>
  <si>
    <t>Sarnz, Saturnino</t>
  </si>
  <si>
    <t>Saturnino Sarnz</t>
  </si>
  <si>
    <t>…cipio era razonable. y ti hubiese liegado á conocer todo* los- re nando Nieulant. . cursos del método natural, de ese método que atiende i todas los caracteres, Segundo: Los Sres. D. Saturnino Sarnz, D. Silvestre Collar ,D. LuisVa que cuenta coa todos los elementos de lor objetas, en lugar de cimentar susde lle , D. Antonio Madera, D. León Teruel y P. Felipe Vedoya. terminaciones únicamente sobre los síntomas, hubiera comlru ido un» obra ente En lengua i…</t>
  </si>
  <si>
    <t>Sarsfield, Pedro</t>
  </si>
  <si>
    <t>Pedro Sarsfield</t>
  </si>
  <si>
    <t>…. E. muchos años. S. Ildefonso 13 de Octubre de 1832, á Jas siete de la mañana. = Pedro Castelló. = Sebastian Aso Travieso. = Excmo. En atención al mérito y servicios del teniente general D. Pedro Sarsfield, Sr. Secretario de Estado y del Despacho universal. y usando de las facultades que el Rey , mi muy caro y amado Esposo, me tie ne conferidas por su soberano decreto de 6 del actual, he venido en 'elegirle Excmo. Sr.: Desde el parte de esta mañana S. M. ha seg…</t>
  </si>
  <si>
    <t>…nción á las constantes y decididas pruebas de lealtad y- dadero , pedirán como lo hacen por la conservación de la vida del Rby nues relevantes servicios de los tenientes generales D. Pedro Sarsfield, capitán ge tro Scfior, de V. M., su Real Familia y dinastía reinante. Salamanca 31 de neral de Extremadura, y general en gefe del ejército de observación, y Don Octubre de 1832.=5eñor*^=A L. R. P. de V. hLssMastseel Lope*. Manuel Llauder, inspector general d…</t>
  </si>
  <si>
    <t>Sartorio</t>
  </si>
  <si>
    <t>…a escuadra de Sartorio; y la vista de la bandera de Doña Mará causó en su enfermedad durante este dia, y se teme mucho de su actual estado. una gran sensación. Al día siguiente el almirante Sartorio expidió al gober El Monitor contiene con fecha del 27 la Real orden siguiente: «El con nador de la isla unos pliegos, cuyo contenido no ha podido traslucirse; pero de Montalivet, Par de Francia, ha sido nombrado ministro del Interior, en sí que la contestació…</t>
  </si>
  <si>
    <t>Sc</t>
  </si>
  <si>
    <t>…' ............ TraTÍe*o.=3uan Cásitlló y Roca Ss Juan,tequie: Ramón LlordARaiaurndo - - EilC discurso dió tnárgen £ una larga discusión'; hubo palabra* fuertes y , P»UÍB.í5f E«mo^ Sr. Sc*r«rario de Estado y&gt;del Despacho univcruL ' •‘emenans, se exaltáron les pasiones, basta que al fin Mr. Blair,' diputado de r-' Sx^tiñ. Sr. ;‘Él R*V ruéttro Sefinr sigilé en el mitmo etlado que'hemos ! la Carolina dél Sur., ’mahifestó al Congreso la conducta q…</t>
  </si>
  <si>
    <t>Scbastiani</t>
  </si>
  <si>
    <t>…que manda el general Se ro que lograremos nuestro objeto. Hemos armado el fuerte de Sta. María, bastian’, y se hjlla acampada en los Polders y en los diques. Sin embargo, la y el general Scbastiani ocupa los diques de la orilla izquierda del Bajo-Es intendencia se ha contentado con tener 25uti camas seguras y distribuidas del calda. El general Achard ocupa la orilla derecha, y ahora voy á armar el modo que sigue: 7u0 en Amberes, 250 en Malinas, ÓUÜ en L…</t>
  </si>
  <si>
    <t>Schi</t>
  </si>
  <si>
    <t>…no piensan ir tan pronto i Id.Acdeee»ala Interes.........del bese* cspattel........................................ Grata, y que se mudan al palacio de Wandsbeck que pertenece al conde Schi*uhetmin,el cual cité situado á do* legua* de Hamburgo, y se bella ro deado de magníficos y hermoso» jardines. Parts rf-19 S id. CSdlngd. SvvlllaSd. La Gaceta de Ñuremberg publica co fin la siguiente carta de Berlín del Bayosa, 00. Alicante A corto pla Corulla…</t>
  </si>
  <si>
    <t>Schramm</t>
  </si>
  <si>
    <t>…disputará á palmos, y que aun suponiendo que á Strasburgo. logre su intento, jamas pasará del fuerte de Bath, que puede considerarse como El 14 llegaron 4 esta ciudad el teniente general Schramm, comandante de la Termópilas del Escalda. Adema de la cañoneras se halla en esta el la división de reserva, compuesta de los granaderos y cazadora reunidos, y lo» (trenzo, buque de guerra; de modo que Bath será inexpugnable. Adema será maríscala de campo Rhul…</t>
  </si>
  <si>
    <t>Schütz</t>
  </si>
  <si>
    <t>…nistros de V. M., debiera observarse escrupulosamente, En Wesel es comandante «1 general Mohnhanpt. juzgamos que era puntualmente ahora cuando se trata de las diferencia que di El general Schütz, oficial que adquirió tan buena reputación en la guerra viden la Holanda y la Bélgicapero admitiendo que pudiera justificarse esta de 1813, 14 y 15 es el inspector de Jas fortalezas de la Dieta federal ger- intervención, no seria , á nuestro parecer, sino cua…</t>
  </si>
  <si>
    <t>Scilla, RufFo</t>
  </si>
  <si>
    <t>RufFo Scilla</t>
  </si>
  <si>
    <t>…ilumina Sin embargo, aun continúa el cólera haciendo estragos en Arlés, pues no ción general. (Cat.) hay dia en que no haya algún caso nuevo ó algún muerto. Por consiguitnta si El cardenal RufFo Scilla murió en Ñipóles el 17 de Noviembre. (Id.) sa levanta la cuarentena de mar, no será difícil que asta ciudad tea presa da ____Los periódicos belgas ninguna noticia contienen: desde que salió de Bru ésta azote. No intentamos persuadir á las autoridades; pero sí…</t>
  </si>
  <si>
    <t>Scrtorius</t>
  </si>
  <si>
    <t>…fo la precaución'y «i- ra evitar los estragos del cólera en lngUtcrra. , - ficieate sertaId id para apagó la llama con un pafiuelo que cogió ál instante, Mr. Baring pregunta si el almirante Scrtorius,. que manda la cxpdtcion v aanque ta le suministraran tin pérdida de tiempo los auxilios oportunos, se naval de D. Pedro, prteneee,todavía ,á la marina ingle»; lord Althorp con .&lt;la hkicran sin embergo'grandes quemaduras en la cabeza y ‘en el cuello ; pro tes…</t>
  </si>
  <si>
    <t>Sdúlf</t>
  </si>
  <si>
    <t>…s disposiciones, por ejemplo, uhá modifi titucionales de la Confederación y de los Estados de que se compone, lo cual cación del ministerio reuniendo en él bajo la presidencia del mariscal Sdúlf i •ve ejecutará con aquella delicadeza y madurez que forman una de las cuatida- MM. Dupin, Bertin de Vaux, Humann, Guizot, Thiers &amp;c., runa nume des distintivas del carácter aleman. A esto tiende esencialmente esta legalidad rosa creación de Pares elegidos ca…</t>
  </si>
  <si>
    <t>Se, Aldonzs</t>
  </si>
  <si>
    <t>Aldonzs Se</t>
  </si>
  <si>
    <t>…es de :^ R^ichenz, como fundador;del convcnto de relieiosáide la limpia Cosscepcion Madrid 19 de Setiembre........ - ^ •' de Utrera—Memoria fundada en' el,lugar de Villaverde, por'Doña Aldonzs Se han recibido noticias de,Lisboa dél 13, y de las.cercanía de¡P(&gt;rjft¡; de,Lújan.;~El convento dc Sta. Catalina de Bedoya y ernulaños de S. Agusdel 11 del que rige. Unas yotras, confirman lo que dijimos .en la Gaceta ante- . tinf'pényincjá^de Vitoti»MEl de la…</t>
  </si>
  <si>
    <t>SebaMia-</t>
  </si>
  <si>
    <t>…fendido por malecones. Durante el dia 11 en él no aparecerá el menor recuerdo de hombres que nada tienen que ver'con ‘ disparó la escuadra mas de 1200 tiros contra la división del general SebaMia- la revolución de Julio. ( Agitación). Se aprueba el acta, y en seguida por 212 'ai, y.solo le, mató tres hombres" _ votos contra 6rt el todo del proyecto de ley relativo &gt;•* la construcción, del •s&amp;ta división que tos periódicos orangistas suponen aniquilada…</t>
  </si>
  <si>
    <t>Sebastian</t>
  </si>
  <si>
    <t>…Lindret 30 de Julio. ré en este momento á recordar que en los últimos días del mes próximo pa Fondor públicos. Tres por 100 consolidados 83$. sado tuvo efecto una comunicación del conde Sebastian: relaíiva á los asuntos de Alemania. cíxaxa DE tos comunes—Continúa la sesión del 27. «Las deliberaciones, cuyo objeto es la organización de un ejército federal Lord Althorp presenta el presupuesto de medios y arbitrios: en él no se ileman, se continúan sin i…</t>
  </si>
  <si>
    <t>…tra de la de Zamora, á D. Francisco bre dichas fábricas se presentarán A deducirle en la subdelegacioo de propios y ar Garc.a de la Mata: para otra de la de Almería, por muerte de D. Sebastian bitrios del reino de Aragón , en donde debe verificarse la eoagenacioo ; apercibidos Jacinto García , á D. Marcos Lupianes: para una ración de la de Córdoba, que de no verificarlo les parará perjuicio. por promoción de D. Manuel de Soto, á D. Juan Gutiérrez C…</t>
  </si>
  <si>
    <t>…is visto que continúa amena Según noticias recibidas en el cuartel general, de la división que manda zando incend.ar á Amberes haciendo esfuerzos para probar que el primer tiro e! general Sebastian!, nada particular ocurría en la orilla izquierda-, nuestra que causare esto seria disparado por nosotros. Mas esta equivocación y esta ame tropa continuaba ocupando los fuertes de Sta. María y de S. Felipe , sin que el naza se han disipado hoy, pues no ha dis…</t>
  </si>
  <si>
    <t>…rat¡- Mr. Viennetx Y por el agradecimiento de toda Francia. vos que hace ,yque nuestros doctrinarios atribuían i otra causa muy distinta. En el centro con aclamación-. Sil Sil »E1 general Sebastian! ha hecho que la escuadra holandesa te acoja bajó el Una vot dt la izquierda: De los negociantes de la lonja! (-Súa.) tiro del'fuerte de'.tillo , en donde et imposible atacarla, porque no hay medio Air. de Corctlirt desde un asiento: Celebro haberme equivocad…</t>
  </si>
  <si>
    <t>Sebastiani</t>
  </si>
  <si>
    <t>…El Monitor coatiene una Real orden con fecha de anteayer concebida en (M. de la, C.) estos términos i ...Ñ las cartas de Venen» del 22 da Enero dicen: «Ayer llegaron aquí dos »E1 general Sebastiani, cuya salud se halla ya restablecida, rolverá á en emisarios de Alaman y de otros individuos del gobierno de Méjico, con el cargarse del ministerio de .relaciones exteriores.” encargó de'exponcr á Santaoa los 1 estillados de su calaverada, y de invitarle á __…</t>
  </si>
  <si>
    <t>Sebastiani, Tiburcio</t>
  </si>
  <si>
    <t>Tiburcio Sebastiani</t>
  </si>
  <si>
    <t>…ustero; pero si saliendo del ,estrecho cíegurado quedaban derrotados sobretodos les puntos. (Id.) culo en que encierran al cristianismo los hacéis entrsr.cn el espacio inmemo ——El general Tiburcio Sebastiani , que habia.ido á Brincias con una comi de los destinas'humanos; si le* preguntáis cómo sin- la verdad cristiana en sua sión , se halla.de vuelta en Parts. - tres relaciones intelectual, moral y política, explican la naturaleza .de: Dio*^ ------Se está espera…</t>
  </si>
  <si>
    <t>Secretario</t>
  </si>
  <si>
    <t>…te con importante salud. ;' vencido de que la Europa se halla esencialmente interesada en conservar la paz. (The Courier.)1 ~Ef'iR&amp;Y:‘tHtcMrd Señor se haservido dirigir al Exento. Sr. Secretario de —__la respuesta del Rey de Holanda á la nota de la Conferencia es muyEstado jr delDetpqcho de Qracia y Justicia el Real decreto siguiente: digna, por cualquiera lado que se la considere, de la ilustre casa de Orange. - K Tomando en consideración lo que me…</t>
  </si>
  <si>
    <t>…nación quiere la tranquilidad, el orden, la prosperidad de la agricul 4» botijas. tura, del comercio y de la industria; que se adquieran los progresos intelec Ckm*«raf«ha digo al Sr. Secretario dal Despecho de Hacienda lo tiguieod tual» y material» del país bajo la egida de 1» ley» vigentes, y que no se de te: Escoto. Sr.: He dido cuenta al Rn nuartro Sefior del oficio que «rigió tengan por establecimientos no autorizados por estas ley». A vista, pu…</t>
  </si>
  <si>
    <t>…de arreglar el presupuesto de gastos. tio de Aranjuca sin novedad ca &lt;u importante salud. ' VEAMCIA. Real orden expedida ’fof ti mfnilt&amp;i» deHacienda. ■ Parir IS it Abril. ■ ■ Al Sr. Secretario interino -de lutado y del Despacho digo con esta fecha' lo que sigue; Enterado el. Rkt nuestro Sefior de] expediente que el antecesor- . Babia dt ayer. Cinco por 100 consolidados 96 fr. 90 c. Accione* del banco de V. E. me.remitió con Rea! orden, fie 18-de No…</t>
  </si>
  <si>
    <t>…según.S. M. se sirve prevenírmelo en su citado Real decreto. Dios guarde i. V. E. muchos años. Palacio 17 de Agosto de 1832.= Exento. Sr.=Franciico Bruselas 6 dt Agosto. Jtlasco.=Sr. Secretario interino del' despacho de Estado. Los periódicos holandeses del 4 nada interesante contienen. En el Haya se esperaba al Rey para el 2-El cólera continúa haciendo grandes estragos en PARTE NO OFICIAL. ; Scheveniogen , en donde el 2 se contaban y» 27 casos jiue…</t>
  </si>
  <si>
    <t>…mucho* año*. S. Ildefonso í4 de Setiembre de 1832.=í te muy desprovista de tropa*', y‘Cuyos habítantés ven con la mayor repugnan- Ptdro'CiteHó.á-dSébastiatiAtoT’faVieSo.r: ExCihó.'Sr. Secretario de'Estado J ii»¡ilna'gueria-due pfore 'el colino á sus miserias, conduciéndolosalbordcqidel delDeepscho universal. ...«..¡.y!. m** abismo. El baja rebelde conoce perfectamente lodo el peligro que «MUais; si hay un desembarco, pe_ poco-numerosa que sea la trop…</t>
  </si>
  <si>
    <t>…os años. S. Ildefonso 19 de Setiembre de 1832, de volverse pacíficamente á sus casas. Este acontecimiento lo ha anunciado á á las siete de la mañana.=Juan Castelló y Roca.s Excmo. Sr. Secretario de las tropas el duque de Róvigo en la siguiente orden del día: Estado 7 del Despacho universal. »Soldados: Parecía estar muy cercana y ser inminente la nueva ocasión que se presentaba para que mostraseis vuestro valor: todos estabais'prontos para Tierno. Sr.…</t>
  </si>
  <si>
    <t>…parle de ella. Dios guarde á V. E. muchos años. S. Ildefonso 21 de Setiembrede 1832, PARTE NO OFICIAL4 las siete de le miñana.=PedroCastelló—Juan Castelló y Roca.ssExcelen tísimo :Sr. Secretario: de Estado y del Despacho universal.. NOTICIAS EXTRANGERAS. :Encino. Sí. : Los síntomas alarmantes de pecho y cabeza que tanto habían • vausiA. ■ comprometido la vida del Ruy nuestro Señor han disminuido notablemente; naaa.no. por .esto se halla aun S..M. fue…</t>
  </si>
  <si>
    <t>…s Mehemed, mas tiempo durara la miseria de esta. Por desgracia no hay que es pe. rar que esto* toteo* y pérfidos árabes se entreguen á reflexiones de semejante clase;Excelentísimo Sr. Secretario 'de Estado y del Despacho1 universal. porque si bien ínterin se hallan en tus pueblo* maldicen diariamente al bajá, r . Exemo. .Sr.: La enfermedad del Rey nuestro Señor, con el plan de cura ostentan tanto horror á la profesión militar, que muy i menudo se mut…</t>
  </si>
  <si>
    <t>…verme en breve restablecido; y estoy las siete y media de su mañana.=Pedro Castelló.=Sebastian Aso Travieso.s bien penetrado de que corresponderá á mi digna confianza por Exento. Sr. Secretario déEstado y del Despacho universal. el amor que rué profesa, y por la ternura con que siempre me Excmo. Sr.: El Rey nuestro Selíor ha pasado bien el dia, habiéndose ha interesado en beneficio de mis leales y generosos vasallos. disminuido el dolor de la mino.…</t>
  </si>
  <si>
    <t>…uniqúese al Director de la Gaceta para que se publique inmediatamente en extraordinaria.^: Los médico» de Cámara de S. M. han comunicado i las dos y media de esta tarde al Exento. Sr. Secretario interino de Estado y del Despacho el siguiente parte: Excmo. Sr.: *&gt; Tenemos la inexplicable sa tisfacción de decir i V. E. que no advirtiendo en toda la maña na en el Rey nuestro Señor la menor novedad ni la mas peque ña molestia, se ha levantado $.M. á las…</t>
  </si>
  <si>
    <t>…E DE 1832. ARTICULO DE OFICIO. A las cinco y media de este tarde te ha recibido de S. Ilde fonso por telégrafo el siguiente parte dado por loa médicoa de Cámara de S. M. al Excmo. Sr. Secretario interino de Estado y del Despepito: Excmo. Sr.: Habiendo disminuido de un modo progresivo y regular loa síntomas esenciales de loa diversos padecimientos go tosos que ha sufrido el Ruy nuestro Sefior desde el 11 del mes próximo pasado, y que varias veces han…</t>
  </si>
  <si>
    <t>…rogando'á Travieso. á Juan CaMelló yRoca.cr Juan lame, se Ratoon Llord. s Raiaiua- Í&gt;io», corserve las intereunret vidas de sus amados Retes largos afios para la do Durin. Excmo. Señor Secretario ce Estado y áci Despacho universal. felíeídaü dé la Monarquía'San Clemente 14 de Octubre de iSga sScfiora^: Escojo.Sr.: Desde U» diez y inedia de aoocbe hasu loa irea cuartos pa A L. R. P. de V. M. (jSí¡um lat/Irmas.’) : ra laa.uetedc ata mañana ha do» mido e…</t>
  </si>
  <si>
    <t>…de 11 meritado. Sobreviven á le influencia que tuvieron, y ningún talento, por-se del corriente: ductor que sea, podrá devolverles la preponderancia de que gozaron.' Se agitan El Sr. Secretario del despacho de Guerra que preside el consejo de mi» cual ti estuviesen galvanizado*; pero todos saben que no hay vida bajo U más nittro*, acabe de dar disposiciones para que en Paria entre mas tropa. cara de los aparecidos políticos. Los elogios que la intri…</t>
  </si>
  <si>
    <t>…He dado cuenta al Rey nuestro Sellor del expediente instruido i conse con que se contemplan los de Tito y de Trajano. Ese olvido generoso de un cuencia de la nota que ha pasado al Sr. Secretario interino del Despacho de tierno padre por los extravíos irreflexivos de sus hijos, y esa solicitud antable Estado el ministro de Inglaterra en esta corta , quejándose de la irregularidad y delicada de una madre compasiva que los procura disculpar y atenuar, q…</t>
  </si>
  <si>
    <t>Secretario, Manuel</t>
  </si>
  <si>
    <t>Manuel Secretario</t>
  </si>
  <si>
    <t>…dros* y Afor«wo.=Síndico personero, luir Pernas^z Antonio Amárosle y Ctrdido, secretario. = Vicente Antonio Martinec. ' Queriendo la Ruina nuestra Setlora dar á D. Pedro Castelló, D. Manuel Secretario. Sebastian y Castelló Travieso y Aso Roca D. Juan Cumian D. Perca, una PARTE NO OFICIAL. acier juicio y aprecio feliz «¡nado por zelo, su Real el incansable pniéba (le to qué han acreditado en la asistencia y curación «le la grave enfermedad que NOTICIAS EXTR…</t>
  </si>
  <si>
    <t>Secretarlo</t>
  </si>
  <si>
    <t>…municación entre ambas orilla* del Duna. - ' Real ordrH titadm tn Ip mnttrioh . — ____ Gmi feéhi’TSde Febrero escriben de NakJiitchevxn que según Ja», últi Con esta fecha, digo al Sr. Secretarlo del despacho dé Hacienda lo sizuieqr mas noticias de Persia ha cesado del todo la peste en Tauris y sus cercaníasr terExcmo. Sr. ::jGon Real orden de 2J,de Enero de‘1829 se remitió a con tampoco hay vestigios de esta plaga en lo restante del Adzerbidjan; y di…</t>
  </si>
  <si>
    <t>Seddeler</t>
  </si>
  <si>
    <t>…n al Monte pío, bres el uno, y el otro de 849. En el punto de la entrega se formaron en ba la tienen i las dos mesadas de supervivencia; se ha dignado S. M.'mandar que talla, y el coronel Seddeler les dirigió un saludo r al que correspondieron ellos la gracia concedida i las viudas y huérfanos de los empleados en activo servi en alta voz: en seguida formaron círculo, y colocado él en medio, les leyó cio y cesantes, por Real orden de l.° de Diciembre de…</t>
  </si>
  <si>
    <t>Sedeño, Vicente Delgado</t>
  </si>
  <si>
    <t>Vicente Delgado Sedeño</t>
  </si>
  <si>
    <t>…Juan Modesto «fe la Mota,oidor de la *»»• laatlago | á |«L ehancillería «fe Valladolid; pan la fiscalía de la Real sala de alcalde* de cara y corta, vacante por fallecimiento de .D. Vicente Delgado Sedeño, 4 D. Ge ANUNCIOS. rónimo Manuel Caballero, alcalde de corte del consejo de Navarra, y para tac sescrfpteres al Meetaaarta acetrina nlwml pasarán i la llbrerta da Rá arta plaza que'musita vacante i D. Demetrio Ortiz, oidor cesante «fe Extre sela * recager «1…</t>
  </si>
  <si>
    <t>Segovla</t>
  </si>
  <si>
    <t>…ia la agricultura mugeres; apercibidos que en su detecto les parará perjuicio. con los riegos, las artes con la maquinaria, y el comercio interior y exterior ——Por providencia del señor Segovla, alcalde de Beal casa y Corte, y por la escrí con Ios-canales de navegación y obras de puertos, banlo de Bomeral, se cita á los que se consideren acreedores á los bienes qua han uedado por fallecimiento da D. Josef Valentín Navidad, vecino que fue de la villa…</t>
  </si>
  <si>
    <t>Seguier</t>
  </si>
  <si>
    <t>…S. M. los.tribunales supremos del reino, el de primera instancia de esta capi- parte de esta última se espera en Módena, Ferrara y Bolonia, adonde han lle 1*1, y .el Instituto: el barón Seguier, primer presidente, del tribunal Real de gado ya los furrieres encargados de preparar los alojamientos para el estado Farís, dirigió á S. M. la siguiente alocución; mayor austríaco que debe llegar de un momento á otro. (Cot.) «Señor: V. M. y la patria acaban…</t>
  </si>
  <si>
    <t>Segur</t>
  </si>
  <si>
    <t>…do viene después á tomarlos, y deposita el dinero recibe auxilios y el que no los recibe. ' . . . ' en el plato; y cuando se ba ajanado, va élguarda á recogerlo. Esta Operación El conde Segur aplaude el modo de pensar de los polacos, y elogia d va - no ze.permitirá,á persona» {articulares. ■ lor que han-acreditado, creyendo asimismo que no abusarán de- la hospitali 10. Esta clase de comunicaciones a limitarán á un soló punto llamado lá dad. Sin em…</t>
  </si>
  <si>
    <t>Selby</t>
  </si>
  <si>
    <t>…sfactorio; pues son muy pocas las enfermedades que reinan, y estas común: rineros , volvió í salir para Teiel, adonde llegó .el 15 del corriente.. mente poco peligrosas. ( id.) El barón Selby, enviado de S. M. danesa cerca de iiuania corte, ha sali lAi periódicos de los Estados-Unidos que acabamos de recibir, y cu do para Copenhague, adonde va con 'licencia temporal. ya fecha alcanza hasta el 17 del corriente, continúan dando los ponneoores de los…</t>
  </si>
  <si>
    <t>Selon</t>
  </si>
  <si>
    <t>…Acompafiaa á S. M. belga el general d'Aosrschot, el marques de Chat- revolución para adquirir el ejercicio: de tea prítejididójf-' quimérico derecho telair, el general d’Hanc, el caballero Selon, el conde Félix de Merode, el de la soberanía que llaman imprescriptible.” conde de Rute, el doctor Lcbeau y Mr. Van-Praé. (Monitor.) En seguida explica el artículo las exageraciones con que se ha qneridddesacreditar ciertos derechos de la corona; y luego alt…</t>
  </si>
  <si>
    <t>Señora, Epifánio Esteban.'</t>
  </si>
  <si>
    <t>Epifánio Esteban.' Señora</t>
  </si>
  <si>
    <t>…espíritu de tos sean cumplidos, y que me proporcione cuanto antes la satisfacción de co partido que tanto ha desolado las grandes y pequeñas poblaciones; y en fin. municarlo asi á D. Epifánio Esteban.' Señora, haciendo renacer como Madre compasiva tantas familias que se veis* la multitud de atenciones que exigen empresas de esta magnitud ha nece en la mayor amargura; todo esto ha prolongado por cuatro días mas los re sitado también la cooperación de muchas autorid…</t>
  </si>
  <si>
    <t>Senra, Fernando</t>
  </si>
  <si>
    <t>Fernando Senra</t>
  </si>
  <si>
    <t>…lencia, conde de al ácido no embebido, y se cubría luego la piedra con una solución de goma las Lomas, D, Domingo Villanueva y Larraondo, D. Domingo Perier, D. Francisco Gorriola, D. Fernando Senra, D. Francisco Blas de las Llamas, D. Francisco Javier arábiga para llenar sus poros é impedir que tomasen la tinta. Por el nuevo mé Foodevila, D. Francisco Merlo, D. Francisco Terradellas, D. Josef Espinosa y Tello, todo se usa'del hidroclorato de cal, obteni…</t>
  </si>
  <si>
    <t>Sercey</t>
  </si>
  <si>
    <t>…mbres sensatos dicen que de los usos de la ciudad. (Id.) todo. se.echará mano para evitar las hostilidades, entre la Bélgica y Holanda, El bergantín Adonis, de porte de 20 cañones,capitán Sercey, llegó ayer y que se dará al gobierno holandés todo el tiempo que sea posible para que de Argel con 88 soldados pertenecientes á varios cuerpos. (Id.) envie su Ultimátum. ~ ’ París l.° de Octubre. .. , En .cuánto al papel que la Rusia, el Austria y la Prusia…</t>
  </si>
  <si>
    <t>Sérfinsle'Jé, Cubienitterio-</t>
  </si>
  <si>
    <t>Cubienitterio- Sérfinsle'Jé</t>
  </si>
  <si>
    <t>…e habia cerrado la universidad de Bolonia acaba tamenteimordenciy resoluciones que se la comumquea por el nuevo Mi-r . de renovarse-por un año. Anta de ayer llegó á:esta ciudad el general Cubienitterio- Sérfinsle'Jé incumbencia y,atribución privauva.de la secretariado Es- , ra desde la de Nápolcs. Se vuelve á hablar del' proyecto de casamiento entre Udo y dátt Déépadéó del Fomento gencraldcl Reino con arreglo i,sj»:,prin^ el Rey de Nápola y la princesa de Cerdeña. (G.) c…</t>
  </si>
  <si>
    <t>Serien, Santiago Gar</t>
  </si>
  <si>
    <t>Santiago Gar Serien</t>
  </si>
  <si>
    <t>…ante por muerte de D. Josef Men daz Villamil, á'p. Jo*ef Alfonso Llano: pora otra de la catedral de PalenACADXKtAM Cía»CIAS. 1 ciaVácanté'pbr muerte de D. Andró Santos Revuelta, á D. Santiago Gar Serien del, .21 Je jtfpviemtré. cía Urieta: para una media ración de la catedral de Córdoba, vacante por Abierta la sesión se léyfcroo 'varías memorias, periódicos y algunas cartas promoción de-Q. Juan de Tena,.¿ D. Juan Pcralbo Calero: para la dignidad dé d;verm to…</t>
  </si>
  <si>
    <t>Serón, Manuel Guerrero</t>
  </si>
  <si>
    <t>Manuel Guerrero Serón</t>
  </si>
  <si>
    <t>…cisco Javier Fondevlia, D* FrauCísúo^dérlo, O. Juan Dávlla, D. 'Josef do aumentarse una tercera parle si se dan en fincas/ó un doble si en vales Melchor Carrillo, P. Josef Agüero, D. Manuel Guerrero Serón , marques de Villana, Reales consolidados. Los empleados de Real nombramiento cesantes que as D. Pedro Mayoral, D. Pedro Gallastegul y D. Antonio Colombl, ú sus actuales repre piren á dichas plazas acudirán con sus instancias suficientemente documenta sentant…</t>
  </si>
  <si>
    <t>Serrano, Juan de Mata</t>
  </si>
  <si>
    <t>Juan de Mata Serrano</t>
  </si>
  <si>
    <t>…in , á D. Domingo Cuesta; para una canongía de la catedral de Sigüenza, ra tibles, que hacen patente como la luz del medio día la Resurrección de Jesucristo sante por promoción de D. Juan de Mata Serrano, á D. Mauricio Jasef Al y la verdad da un milagro porteotos*,,manifestado pleoliimameote d los apostóles, fil ente; pera otra de la catedral de Segovia, vacante por fallecimiento de Don y que anota y hecha por tierra todo cuanto han dicho halta ahora y puedan…</t>
  </si>
  <si>
    <t>Serrano, Serapío</t>
  </si>
  <si>
    <t>Serapío Serrano</t>
  </si>
  <si>
    <t>…ilitares y lo mas brillante Den.Id. si opeg.iuteres,de j porj alsoocontado.á pepst,,&lt;‘ Alicantenjiá corto. pla- SevillaValenciaé ápar.^14. del pueblo: nabia de predicar en ella el Sr. D. Serapío Serrano, arcediano de Acciones del basco español, 00. Barcelona i pesos ft. Zaragoza ¿ á | d. Trasancos y gobernador eclesiástico del obispado; péro por rio haber podido S éáffe' llegar á tiempo, lo verificó por él, preparándose en menos de tres días, et Descuento de…</t>
  </si>
  <si>
    <t>Sertonus</t>
  </si>
  <si>
    <t>…ta to que se prepara entre D. Pedro y D. Miguel. , , giosa,'y i la que no se hubiera dado tanta importancia si no fuesa por la no Sir J. Graham, ministro de Marina, replica que el capitán Sertonus está ticia de Lóndra confirmada por la cartas, . ..... incluido en la lula; de oficiales de. marina que gfl*»n medio sueldo ¡ pero que ___ Hemos sabido que el duquc de Macas pasó por Colonia el dia 9 con di que se crée irá enviado á la familia de Holy-Rood po…</t>
  </si>
  <si>
    <t>Sey-</t>
  </si>
  <si>
    <t>…entaja el Corisandre, propio de Mr. tuvo ocasión en que permaneció dos dias solo en el campo: sin embargo, en Bouvie , hijo; pero en las otras la obtuvo el Cyrus, perteneciente al lord Sey- el humilde estado en que se veia, alimentado solo con maíz, castigado por la mourt el premio,era de 59 francos, y el otro que era de 69, le ganó tam- menor apariencia de descuido, resolvió escaparé morir: en efecto se huyó, bieaxi-Eglér, propio del mismo lord…</t>
  </si>
  <si>
    <t>Seymour</t>
  </si>
  <si>
    <t>…escuido, resolvió escaparé morir: en efecto se huyó, bieaxi-Eglér, propio del mismo lord- y después de pasar 13dias caminando de oculto, viviendo con yerhas y grano, Se dice queel lord Seymour ha cedido el dinero de estos premios á su divisó por fin la casa cuadrada, á cuyo frente lo encontró la patrulla en el laeayu- ■ ................ estado mas lastimoso. ElReyy }a Reina, los Príncipes y Princesas asistieron á esta función; Durante su cautividad…</t>
  </si>
  <si>
    <t>…ha marchado j_ ijí ._■&amp;! íjí.n*1^ i--1 r,.i MiiS-ii —— á rloceacia, adonde iba ordinariamente. Algunas péfionat añaden que al des . .» ^auyKÍo pedirte del: embajador de Francia el lord Seymour, ledijoque losacónteci- . . _________ ___ ^yjddbíjiní- ... mientoa y crímenes de Ancona debían atribuirse á lu nación ¡ porque detpue* dot: se éricántiiúaron suc&lt;sivauiépte i tai " ' ~J ” “■ de haber fopientado el liberalismo ; habia tratado de sofocarle. - •…</t>
  </si>
  <si>
    <t>Sht, Tibureio</t>
  </si>
  <si>
    <t>Tibureio Sht</t>
  </si>
  <si>
    <t>general Tibureio Sht&amp;fírtí tnandaba est* aecion con la intrepidez, valor y $e- pero no han sido mas felices én este combate dado ya éh.reg!é,.&lt;$i?í lo fueron renídad que caracteritoñ al mrlrtar francés. ' enjas escaramuzas y emboscadas anteriores. * " ^ Siempre que lastfcpz* atac…</t>
  </si>
  <si>
    <t>Sia-, P. Pedro</t>
  </si>
  <si>
    <t>P. Pedro Sia-</t>
  </si>
  <si>
    <t>…Dr. Mutis, que comprende la historia aoba. médica de*, uso de esta preciosa corteza, sus virtudes, tu legitima preparación en En titirita. Primer premio en proa* latina y griega: Sr. P. Pedro Sia- las héticas, y lo» sistemas que bao adoptado loa mas célebres prolbsorei para admi temes. nistrarla con mas certera y utilidad. Déla * lu» el Dr. D. Manuel Hernández de Gre gorio, adornada coa el retrata del autor, y’ aumentada con un prólogo histérico del En…</t>
  </si>
  <si>
    <t>SIAerii, Tneans IGárcfa</t>
  </si>
  <si>
    <t>Tneans IGárcfa SIAerii</t>
  </si>
  <si>
    <t>…—Por providencia,de la ReaT'aiid'encli del principado de Asrurltt, te tira á todo** (ncion de justicia, lienen mat conexión con el plan y objeto de esta obra que Ios-herederos de D. Tneans IGárcfa SIAerii y su conjunta D.‘ Maris Antonia Garda cóa EEoe-elementos de jurisprudencia ó de -práctica forense; como por ejem- del Real .vecinps quefc^rojidg.tostoneejos de Itavla y Coalla en dicho principad», plo, la recaudación de los fondos de penas de Cámara y gasto*…</t>
  </si>
  <si>
    <t>Sicilia</t>
  </si>
  <si>
    <t>…a ha hecho. latttllana, reducidos i un tomo en 8°, en el cual te propuso, no solo com _ Para redamar desde las provincia* cualquier número eatraviado deberá ve pendiar la obra del Sr. Sicilia, sino dar á su doctrina un método mas sencillo nir 1» reclamación dentro de los primeros 15 días desde, la fccha.dc' la Gacela, y perceptible, aumentándola ademas con el auxilio de varios apuntes’ qué de con papelera del respectivo administrador de correo* qu…</t>
  </si>
  <si>
    <t>Sicilia, Joaquín López</t>
  </si>
  <si>
    <t>Joaquín López Sicilia</t>
  </si>
  <si>
    <t>…S. proveyó para varias iglesias metropolitanas y episcopales: ahora la bandera extrangera para el único, determinado y exclusivo objetó de en España para la de Valencia al Excmo. Sr. D. Joaquín López Sicilia, trastrasportar el carbón de piedra nacional de puerto á puerto de la península, fe r ¡do de la de Burgos: para esta al limo.. Sr. D. Ignacio Rivas y Mayor, pagando 6 por 100 sobre.el valor de 3 rs. vn. en quintal, sin exigirse ningún .trasferide de Calahorra…</t>
  </si>
  <si>
    <t>Sicndo</t>
  </si>
  <si>
    <t>…juicio. pi6 su carríra ds csíieté en el raginiiento de RéqlesGusrdissEspiaolas, en el ■■j) r Roe pravMendo.del sefior Norágany y escribanía dé Garamendi se cita por tér mo llegó á capitán Sicndo alféraz sirvió en Jo*'ejército* de Guipúzcoa y Ca- mino de ig días 4 lo* que se craso con derecho á la* bienes que han gradado por fe Ulufiacálaguéirra contra la república francesa, hasta la paz de 179S.Sc ha necimiento de D. Juan Manuel Cardo, vecino qué Ate…</t>
  </si>
  <si>
    <t>Sierra, Juao do</t>
  </si>
  <si>
    <t>Juao do Sierra</t>
  </si>
  <si>
    <t>…' ........ •* —' ----- Se halla vacante el vinculo, capellanía para sacerdotes, qne fundó el licenciado braba una regencia para Portugal después- querél mismo habiendo abdicado la Don Juao do Sierra, por fallecimiento de su último-posccdor D. Mariano de Garaycorona de aquel reino renuncio á todo y cualquier titulo para gobernarlos El gorta, presbítero, eo el valle de Orozco, señorío de Vizcaya. Los.que se creyesen Emperador alegaba por causa la necesidad…</t>
  </si>
  <si>
    <t>Sierra, Segundo</t>
  </si>
  <si>
    <t>Segundo Sierra</t>
  </si>
  <si>
    <t>…uez, á D. Jóséf Agustín Parra: para una canongía subdiaconil "de Huesca, vcctno.de Páramo del Sil : «usebio Zancajo y su muger: Jacinto Gomales y Gabriel vicante por promoción .de D. Segundo Sierra , á D. Juan Josef Biec: para una N., primos de la dlfliota; D. Víctor Rev|IU, cirujano de Vita y el Parral, y Melchora Revllla, residentes en el enuuciado pueblo de VUlaaueva, y en los de Bodon, Dolía herederos Teresa d lás inmediaciones; unos, de y otros leg…</t>
  </si>
  <si>
    <t>Sigiienza, Ma</t>
  </si>
  <si>
    <t>Ma Sigiienza</t>
  </si>
  <si>
    <t>…Dofia María Ernest; apercibidos qué de no verificarlo les parará perjuicio. aceite, de 49 á 44 n- arroba. —Por el juzgado de protección de las memorias fundadas en esta corte por D. Ma Sigiienza. Trigo, de 26 á 28 rs. fanega: cebada, de 13 á 15 id.: aceite, teo de la Via, y concurso de Parra, agregado i ellas, que se halla á cargo del sefior da 40 á 44 rs. arroba. de Hevia y Noriega , ministro del Real y supre.mo consejo de Castilla, se cita i to itu…</t>
  </si>
  <si>
    <t>Silva, Ignacia Gómez de</t>
  </si>
  <si>
    <t>Ignacia Gómez de Silva</t>
  </si>
  <si>
    <t>…os nego Manuel González Salmón, ministro plenipotenciario cerca dél Emperador dé' cios, porque han vuelto á hacerse precisos; por la misma ley camina hácia el Marruecos, y la Sra. Doña Ignacia Gómez de Silva. Hizo sus estudios en el' gobierno de Francia el partido que pre6ere la guerra á lo» tratados do 181S. seminario dé Nobles de esta corte, y concluyó su lucida carrera literaria en 1» (Nacional.) universidad de Alcalá de Henares, dando pruebas de aplicación, q…</t>
  </si>
  <si>
    <t>Silveira, Antonio Josef</t>
  </si>
  <si>
    <t>Antonio Josef Silveira</t>
  </si>
  <si>
    <t>…o; con tanto acierto loa movimiento*-ai. otro lado de Grijó conarregloá misór-r marinero,; soltero, natural, de Villaselem, en Mallorca; 180.=Jnan Romero, denes: al cuartelmaestre general Antonio Josef Silveira, por haber Uceado dispensen) de la urca Aurora, que murió , abintestato,. 1600.csDicgo íafrv, sus atribuciones; á mis ayudantes de- orden Juan Paes-de-Faría Pereira , y de marinero de la fragata Caballito, hijo de Juan, y natural de la villa de la campo Juan…</t>
  </si>
  <si>
    <t>Simeón</t>
  </si>
  <si>
    <t>…s —5e dice que Mr. Girod de l'Ain será nombrado ministro de Instrucción de línea,y ademas la milicia urbana: cu Santa Cruz hay igual número de tropas pública. También se habí* del conde Simeón; y esta elección seria mejor que regladas y Id en Lobas: las posiciones militares de los caminos están bien for la otra. (M. de lar C.) tificadas , y ademas se han levantado en diferentes puntos buena* batería*. C/- |la querido asegurar en la lonja que la ciu…</t>
  </si>
  <si>
    <t>Simond</t>
  </si>
  <si>
    <t>…th en donde será preciso recorrerla segun aséguran. Estos dos byques que nadie, podia acercarse 4 la ciudad;, por manera: que‘4 principios -“dé''A bril han sido construidos por el capitán Simond según el. modelo nuevo. Aunque el csubi ya desierta. También se ha manifestado ia peste en Bstsora’i’ deitriiyinó Snakt sola monta 16 cañones, es de 500 toneladas y del tamaño de una traga- do upa parte d* la población. La mano de- Dios parece detcafgai^W: go…</t>
  </si>
  <si>
    <t>Simoneau</t>
  </si>
  <si>
    <t>…ará Breda desde Braescbact hasta Wcstcwcsel. A la derecha se halla la brigada de á Venloo, ni se dividirá el Luxemburgo antes de que el Rey de Holanda haya cabellaría que manda el general Simoneau, compuesta de cuatro escuadrones adherido i las condiciones del tratado.” del 4.a de cazadores, y de otro» cuatro del g.° de húsares, la cual debe llegar Esta modificación, capaz de complicar singularmente ia cuestión gene -hasta Tbumhóut. Sobre el -camino de…</t>
  </si>
  <si>
    <t>Siñeriz, Juan Francisco</t>
  </si>
  <si>
    <t>Juan Francisco Siñeriz</t>
  </si>
  <si>
    <t>…a que hay en los montes cipios de nuestra sagrada religión para ia dirección de la juventud española, por del Líbano, y ver si le conviene laborearlas. Los príncipes de la montaña D. Juan Francisco Siñeriz. El traductor ha aumentado esta obrita cod varios diálogos tuvieron noticia de estas minas, y no las laborearon por temor de los turcos: entre dos niños, y al fin del libro otros varios sobre la religión, matemáticas, mú sica, jurisprudencia y geografía entre…</t>
  </si>
  <si>
    <t>Sivelo, Jotef</t>
  </si>
  <si>
    <t>Jotef Sivelo</t>
  </si>
  <si>
    <t>…Del mitmo modo ha venido ce nombrar para utu capellanía de coro de.la, to del reino de Polonia, que se halle en país eztrentero, y no haya tomado catedral de Cuenca, por muerte de D. Jotef Sivelo,á D. Jacinto Gutiérrez parte en la insurrección, está obligado 4 pedir, en *1 término de ira mesa Teaajai: para una ración de la colegial de Bclmonie, por renuncia de D. Jotef contado* desde que se publique de oficio ate aviso, permiso pera regresar al Amonio…</t>
  </si>
  <si>
    <t>SM, Francisco Antonio</t>
  </si>
  <si>
    <t>Francisco Antonio SM</t>
  </si>
  <si>
    <t>…capitán general de Castilla la Nueva se Ota d sedee lai persoaat que se crean tener derecho a loe Menea que bao. quedado por asneras Diciembre, y te asegura fue perpetrada por el comandante Francisco Antonio SM teniente coronel graduado De Ramón Sancho, castellano que fkie fifi la Real' alca' Carrera, á lü ocho y media de la noche, hallándote Bermudez en la cara de certa de L Fernando de Manila, para que en el término de 30 dias acudan á dedu Jaime Maíz. Se dice que…</t>
  </si>
  <si>
    <t>Smith</t>
  </si>
  <si>
    <t>…tencia á volcanes submarinos: tales son la'isla de la Decepción, ur.a de la* chas de fes reglas expresadas en él. conocidas con el nombre de Ketlano., la isla de S. Pablo &amp;c.~ Al capitán Smith, de la marina Real, es á quien se debe la completa ex— tloracion, ó mas bien el segundo descubrimiento de las nuevas islas de Shet— ANUNCIOS. &lt; ; Iand. El holandés Di retí Gheritz, capitán de uno de los cinco buques que sa los suscrlptorei i las Oteee complet…</t>
  </si>
  <si>
    <t>Soasaba, P. Antooio</t>
  </si>
  <si>
    <t>P. Antooio Soasaba</t>
  </si>
  <si>
    <t>…a* enfermedades de otra*, ati tocia, y el Excaao.Sr. marque* déla Ver*. •orno las hojas y flores ralea para distioguir las plantas t tal es la idea y la fi- ; Eu historia. Premio: Sr. P. Antooio Soasaba. losofia dé Saíuvagct. Es verdad que cate célebre médico ‘habia llevado dema 'En lengua italiana. Premiado*: Lo* Sea*. D. Juan Nsvarret* y D. Josef siado lejos la analogía, buscando en ella lo que necesitaba para establecer'en el Ballesteros Marafion. .. _ cu…</t>
  </si>
  <si>
    <t>Sobe, Josef</t>
  </si>
  <si>
    <t>Josef Sobe</t>
  </si>
  <si>
    <t>…tion fútutrt ti» grava mimería étt juriKKuuit» B. WttKttlr» i* Arg»— $ centímetros sobre el nivel del mar. A los S metros sobre dicho cero las mota, escrita para fortepiano por él profesor D. Josef Sobe^auo Avala. Sé hallará en aguas interceptan totalmente la circulación en el puerto ó muelle del tri ta libreril de Hermoro i 10 rs., tumo Igutinéuté los métodos'de tolíbo v plano j ■ .v1-;: . : , demas obras del mismo autor. -1 -oígo &amp;c. •Hicotréot él Ia teri.…</t>
  </si>
  <si>
    <t>Socucha, P. Antonio</t>
  </si>
  <si>
    <t>P. Antonio Socucha</t>
  </si>
  <si>
    <t>…nto y Portillo, alcalde mayor Je Prieto, ha diri En pintura. Primero: Sr. P. Juan Córdoba. gido d loe habitantes de aquella villa ton fecha 14 del corriente la alocución Segundo:' Sr. P. Antonio Socucha. que Jigüe ¡ En música- Primero: Los Sres. D. Felipe Vedoya, D. Antonio Socuc Habitantes de Priego: Habiendo hablado la Renta nuestra Sefiora como ha, P. Benito Zappino, D. Vicente López Ballesteros y D. Juan Córdoba. Gobernadora de esta Monarquía durante la…</t>
  </si>
  <si>
    <t>Soja, Soult</t>
  </si>
  <si>
    <t>Soult Soja</t>
  </si>
  <si>
    <t>…mérito de estos sermones y demas pie zas que contiene es bien conocido. Se venden en 3 tomos eo 4.° en las librerías de Después de aprobada el acta de la última salón presenta el mariscal Soult Soja y de -Ruizá jo rs. en paita y 38 en rústica. En las mencionadas librerías se ha el proyecto de ley adoptado por la Cámara de -los Diputados para-conceder al llarán -los sermones-fiel Dr. D. Manuel Fortes á so rs. en pasta y 16 en rústica, con ministerio de Gu…</t>
  </si>
  <si>
    <t>Soledad-</t>
  </si>
  <si>
    <t>…hacen ¡supresión alguna ex llermo de 'Castaing; Dóña joiefa ' Zata y tus hermanas Doña Víctor¡ina y terior; pero es mucho mas grande, es inefablemente grato el que dan los espa~. Doña Soledad-. Franciscp Antosúo.de Zanote; Jacobo de Longiinti : todo* es .Sotes cuando á la voz de su católico Soberano w postran al pie de los altares tos individuos salieron el 30 del mismo mes. ■I--vpidiendo humildemente que la Divina Magostad desvíe de este piadoso p…</t>
  </si>
  <si>
    <t>Soler, Ramón</t>
  </si>
  <si>
    <t>Ramón Soler</t>
  </si>
  <si>
    <t>…óla ; y en Barcelona en la de Sauri y compañía, 4 36 rs. en pasta. pla nada de lo que se prometió á la nación después de la ocurrencia de Julio —Lo gne son atine. Carra dirigida 4 D. Ramón Soler, en contestación 4 la que ha de 1830. Añade que el objeto de su proposición era asegurar la tranquilidad escrito 4 uo galan primerizo, y en defensa del bello sexo. Por D. Francisco de Pau j la confianza del Estado; recuerda el desorden en que se hallan en el…</t>
  </si>
  <si>
    <t>Soler, Tomo.Velda.y</t>
  </si>
  <si>
    <t>Tomo.Velda.y Soler</t>
  </si>
  <si>
    <t>…fr. Hifítíto dreguer 4 D. Mariano Monte*: pera la de Chote 4 D. Jaime de la Portilla.' obupo .de Lugo. para la .de Alcor* 4 D. Cirio* Martinez Vúicdo: para la da Oeil y Cana lla 4,D. Tomo.Velda.y Soler:.para la da Bicorp y Qucsa i D, Juan Anto aviao. nio Cércatela i y par* la.de. Jirca 4 D, Josef Fclici. El Emperador de todas la Runa se ha servido, mandar que todo súbdi Del mitmo modo ha venido ce nombrar para utu capellanía de coro de.la, to del reino de P…</t>
  </si>
  <si>
    <t>Solignac</t>
  </si>
  <si>
    <t>312</t>
  </si>
  <si>
    <t>…irlas bajo un solo mando para que pueda por medio 3tf , cuya fuerza unida asciende a 5,500 hombres. de sus disposiciones contener ó evitar cualquiera que pueda en io sucesivo veRl general Solignac está positivamente separado de su mando; y el genfcsi”' ' Vificarse, y sobre todo es necesario que este comandante merezca toda la con ral Bonnet, que deberá .encargarse de la 12.* división militar, que se compon- fianza de los patriotas de estas provincias,…</t>
  </si>
  <si>
    <t>Solignsc</t>
  </si>
  <si>
    <t>…la duquesa de estos reinos al Rey nuestro Señor D. Miguel ¡ desde la sensible muerte del deBerry. Sr.D. Juan vi. Pero «cuáles fueron los resaltados de aquel gran poder que iz ■ El general Solignsc, en cúrta recibida ayer,.dice que lo» vendeano» alista facción desorganizadora desplegó en Mayo de 1828 contra el deseo unánime de do» serán de 15 á 2o9. Muchos de sus gefes han propuesto entregarse tajo Ja rucíon! Su total ruina y destrucción. De nada aprove…</t>
  </si>
  <si>
    <t>Solisziu</t>
  </si>
  <si>
    <t>…' .. i:- ■ ' latas, del Aguila blan¿a¡y de S. Estanislao, se ha dignado nombrar al caer*, mí uí-,.,, »Htnp,y,Rmo. Señor.!,L. ... .. , IV¡,. ciller de ms órdenes,./consejero íntimo príncipe Solisziu, caballero de la i¡ ffNo: ignora V.‘ S. que eb25,del corriente je celebró ep Bolonia un.ea*orden&gt;del Aguila blanca / dé la de S. Estanislao de primera clase, y al eour gtao.al .que; asistieron algunas, prolegados sooAUSt.respetíivasconsejeroSíVa«ejercí íntimo…</t>
  </si>
  <si>
    <t>Solls, Aoioolo</t>
  </si>
  <si>
    <t>Aoioolo Solls</t>
  </si>
  <si>
    <t>…farfmrx* y el CtHvidait 4t eieirt, de D. Aotoolo Zamora:.V rr r*rr‘r- .finfV» y consecuencias de su obstinación , que consideraríamos como uno de los mas U Qttomillé dt Madrid, de D. Aoioolo Solls; y adelantar él Importe del 41auesoiá en prenn. Continúa abierta la lUScrlptlMt éb las provlnclat.'y en esta corfreo la lié funestos acontecimientos de nuestro reinado. La Regencia del círculo publica-, breria de la viuda de Cruz, i 4,rs. en pape»'ordinario,…</t>
  </si>
  <si>
    <t>Sorell, T. S.</t>
  </si>
  <si>
    <t>T. S. Sorell</t>
  </si>
  <si>
    <t>…Soy Ac. = Dc mi cuartel general en Agoas Santas á 8 comunicaciones mucho mas rápidas con la India. Fin estos momentos deben de Noviembre de 1832.=F7z«&gt;*i.ír ñe Santa Aíurfo.=llmo. Sr. T. S. Sorell, encontrarse en la corte de Teherán un embajador ruso y otro ingles. (A/. Je cousul de S. M. B. en Oporto." «limo. Sr.: Estando próximos á realizarse los accidentes previstos por■w c.)</t>
  </si>
  <si>
    <t>Sorroodegui, Juan</t>
  </si>
  <si>
    <t>Juan Sorroodegui</t>
  </si>
  <si>
    <t>…por unanimidad toma en considera- Real coqaervatorio dé nflstéa de Maríá Critoina: para la dignidad da tesorero i cion la propuesta de Mr. Portalis. de la metropolitana de Jaigo á D. Juan Sorroodegui, redor dé la iglesia de Mr. Fichmrriaux explica la proposición que ha hecho acerca da la pri- !'U Buenadicha da esto corte; y' pan la 'alroldía mayor de Córdoba á D. Joa mera emefianza-, MM; Salverte, Laurcncey Taillsndier declaran uuq te unen i 1* propuesta…</t>
  </si>
  <si>
    <t>Sosvllla, Pedro</t>
  </si>
  <si>
    <t>Pedro Sosvllla</t>
  </si>
  <si>
    <t>…hallará en la Procura general de Carmelitas dacaitos de Madrid. . La Iglesia de Roma proscribe toda alianza con ¡a libertad: quiere do* ----- La fragata espillóla San Ferbabdó, su capitán Don Pedro Sosvllla, saldrá det minar i los tronos, á las naciones,y hasta el pensamiento, y pone éntre— puérto dé Cádia para el de. Manila i principios de Octubre próximo; es buque de las dicho í la misma conciencia• . mejorescarga y'pasageros,circunstancias,para'lbsforradocual…</t>
  </si>
  <si>
    <t>Soto</t>
  </si>
  <si>
    <t>…con el profeta Osea, puede interesar i muchos desgraciados que perdieron sus bienes en «I afio de 21. que no hay verdad, no hay misericordia, no hay conocimiento de Dios en loe El Sr. Soto, con apopo del Sr. Toricss, presentó el siguiente propecto de hombra, al menos conocimiento práctico para respetarle, servirle r adorarle, decreto: según exige su magatad y grandeza. La maldición, la blafcmia, la mentira, »Los bienes que en conformidad de le…</t>
  </si>
  <si>
    <t>…á 16 rs. fjnega dél pais: cebada, de 5 á Sf id.: hidacstasboticus, conduce.dos comisionado;¡ é-Zereceroe, antiguo miembro 'Aceite,de 46 á 48 rs. arroba. del congreso mejicano y al coronel Soto; con despachos para ¿1 general • Pe- . Burgos. (En la ciudad.) .Trigo, de 33 á 34 r*. fanega: cebada, á 14i id. dtatay instándole é volver i ocupar la presidencia, para la cual fue debida- ; écéttevá 54 rs. arroba:' vino y á 17 rs. la cántara. miente electo e…</t>
  </si>
  <si>
    <t>Soto, Manuel de</t>
  </si>
  <si>
    <t>Manuel de Soto</t>
  </si>
  <si>
    <t>…debe verificarse la eoagenacioo ; apercibidos Jacinto García , á D. Marcos Lupianes: para una ración de la de Córdoba, que de no verificarlo les parará perjuicio. por promoción de D. Manuel de Soto, á D. Juan Gutiérrez Correa: para otra de la de Málaga , por muerte de D. Juan Pedro Herrera, á D. Pedro Nota. En el último anuncio de la Gaceta núm. 128 que se Insertó coa el justo mo tivo de evitar los perjuicios que resultan siempre de suplaotacloo de firm…</t>
  </si>
  <si>
    <t>Soto, Simón Fernandez de</t>
  </si>
  <si>
    <t>Simón Fernandez de Soto</t>
  </si>
  <si>
    <t>…ndB, de Argés; l&gt;. Emigdío Salazar, dé Cabeza Mesada; ——Motivo* de ttlliui en el Finta, arregladas pira harpa o piano', por D. Juan Bau «sidra de Moya ,. dé,Almcdóvar. del Campo; ,D. Simón Fernandez de Soto, de tista Rotsi, profraor déb'arpá de los teatrót de esta corte. Esta pieza lleVa en an . Pinto; D. Leo¡j£o¡ÍB, ,de; Aícáljfi dejfepares; D. Juan Manuel Sunche* Cac- portaéa una viBaéa ejecutada onol Re*l étt»bleclmieDio litogtáfecn;'representando un cuadro e…</t>
  </si>
  <si>
    <t>Sotomayar, Marta Antonia da Faz</t>
  </si>
  <si>
    <t>Marta Antonia da Faz Sotomayar</t>
  </si>
  <si>
    <t>…ecoger las drdeoes y otorgar lea carra* de pago para el cobro do élh... Los atrópeUainicntm de que méquejo continúan todavía: hov mísmó rédito# del aflo de ilyo. Asimismo lo harán Doña Marta Antonia da Faz Sotomayar, trataban varío» jóvenes de obsequiar á uno'de lm géneralcs que han defendido Veclna de Pedreta ét la ñlem V como evdre. Totora y carsdéra de tus hijos D. M», á Polonia; se háí reunido frente al Pántéón sin que nadie se haya pptMto; lió Doña Manoela. DaM'Roae…</t>
  </si>
  <si>
    <t>Sotomzyor, Diego Alniet</t>
  </si>
  <si>
    <t>Diego Alniet Sotomzyor</t>
  </si>
  <si>
    <t>…íqd^.^Varias m'íqvtriaa. f ^capellanías fúndadm aít la igleaia paeroquial J823......................................'* ;io52‘*Ó9p8.i),; j./-- i de Valdemoro.=Ejecutoria á favor de D. Diego Alniet Sotomzyor , cura qua 1824.. . ¡ , .1 fue de loa CarabancheIc}.=Privileg|^, y estatutoa de la ciudad de Tarazona, 1825.. ....-............... :946.948,442. en Aragon.=Id. de hidalguía á favor de ‘ D. Bautista Oneto, vecino del Puerto de Su. María, y natu(ald* GénovnJ=Pr…</t>
  </si>
  <si>
    <t>Sottlt</t>
  </si>
  <si>
    <t>…e aprueba el artículo 30, 4»* determina dure siete años el servicio nuo pone en ejecución lo que éu ella.se prévietwe. ínterin, lá oomisipn evacué del soldado. su informe, pide el mariscal Sottlt que la Cámara discuta,.»!-proyecto de. ley Mr. C. Periér presenta el proyecto’ de ley relativo al presupuesto de casa relativo al crédito de 18 millones para castos de guerra. Áúfc acuerda; y Mr. Real. Larabít nota que los estados mayores del ejercito déí hor…</t>
  </si>
  <si>
    <t>Souit</t>
  </si>
  <si>
    <t>…que se hallan actual ------ El dia 10 por la mañana hubo, según parece, una conversación bastante mente en París, dicen: : . acalorada entre una persona del mas alto carácter y el mariscal Souit. Suponen "Que convencidos por la lectura de la carta encíclica del soberano Pon alguno* que ae tratodel descrédito y desorganización del actual miniuerio, tífice Gregorio xvi dada en Roma él 19 de Agósto'di'1832, de qtó no po y de Ja desagradable it.í'uencia…</t>
  </si>
  <si>
    <t>Soukhoro-</t>
  </si>
  <si>
    <t>…obierno de Moscow; del coronel de la guardia línea ,7 fragatas, y un número considerable de buques de guerra;, aunque de príncipe. MenschikofF, mariscal del distrito de Kluni; del coronel Soukhoro- lo* inferiores. Esta escuadra debía muy pronto hacerse á la vela para, las aguas Kobyline, mariscal del distrito de Pedolsk; del capitán de caballería de la de Rodas. Se ocupan en S. Juan de Acre de arreglar y ordenar el mucho ma guardia y gentilhombre 01son6…</t>
  </si>
  <si>
    <t>Soulf</t>
  </si>
  <si>
    <t>…á constantemente rio una gran sensación, p no extrañaríamos que por tu gravedad motivasen la con el mismo carácter epidémico, y sin perder nada de su intensidad. pronta vuelta del mariscal Soulf. (Af. de Ut C.) En seguida pata á resolver la segunda cuestión, es decir, si se fijará en _Con fecha 4 de este mes escriben de Dos-Puentes lo que sigue: »Se dice aucstro pata, ó se contentará con pasar adelante después de habernos afligido que los seis artícu…</t>
  </si>
  <si>
    <t>Soull</t>
  </si>
  <si>
    <t>…¿ditó 4 la mas estúpida credulidad, no término medio entre conscrear y abandonar aquel territorio. hacen mas que echar sustancias deletéreas ¿ venenosas en los alimentos'de que El mariscal Soull contesta, que estando tomadas disposiciones .para conser se nutre el pobre para promover los ataques del cólera-morbo. var 4 Argel, y pidiendo fondos al gobierno para mantener la ocupación, es i Se dice que el gobierno ha tenido ya ocasión de sentir y pensar…</t>
  </si>
  <si>
    <t>Soult</t>
  </si>
  <si>
    <t>…uco, con fecha 18 de Noviembre último, que había cusión de este informe el día'39 del-corriente. habido allí serios alborotos contra los portugueses; algunas personas dicen que El mariscal Soult, ministro dé-Guerra, presenta un proyectó de ley para fue revolución. Los habí tanta como mas numerosos y fuertes insisten en que «I alistamiento de 809 hómbres'de la clase de 1831VÉste proyecto se manda se prive á los portugueses de todo empleo público, y ci…</t>
  </si>
  <si>
    <t>…sigue, se ha dicho que te bahía devuelto í li familyi . píe, á .discutir en la sesión dei- (unes. . de Orleary por los decretos de I8I4’; que'sus producto* solo se debeh cargar El mariscal Soult presenta un proyecto de ley por el cual se concede un en cuenta desde la ley que confinp^ ésfen decreto*.....” suplemento de 18A233 francas pera extraordinarios de su ministerio Muchas voces :¡_A' lá votación! (Rumor en tlkénco me los Ministros.) durante ¡el…</t>
  </si>
  <si>
    <t>51 Rejr.de Holanda ceda de una manera míe no ei de presumir: entonces la rati nado á Africa, á consecuencia de la solicitud del mariscal Soult por el ejér ficación , que sin condición espera la Conferencia para el 31, podrá muy bien cito y el respeto á las decisiones judiciales. (Cor.) no .tener lugar á pesar de la confianza con la cual se asegura el estado satisfac- ... En el Monitor triga se lee e…</t>
  </si>
  <si>
    <t>…declara que »en caso de guer pide, eran demasiado numerosos, y estaban dotados con profusión. ra, todo francés que haya cumplido el servicio militar, ó que no esté com- Responde d mariscal Soult,que U indemnización que se da á ios oficiales rendido en el contingente, puede entrar i servir voluntariamente.”Se levante superiores es inferior. 4 las de Napoleou, que daba Lu3 frqneos mensuales á Ei sesión. un mariscal ademas de U gratificación, dé. alojam…</t>
  </si>
  <si>
    <t>…, y que esta profusión de reVerificado el nombramiento dice Mr. Lafeyetie, «pie b contestación que cótnperisás no ha producido el efecto que se esperaba, pues muchos guardias ' el mariscal Soult dió ayer áí general Lanurque debió dirigirla á la Cámara de ‘ nacionales no han querido admitirla; extraña que algunos coróneles hayan sido los Lores, pues allí es donde sé ha dicho oue Francia ¿ Inglaterra habían con ascendido* á'mariscales de campo en una ¿…</t>
  </si>
  <si>
    <t>…se aprobaron los artículos- modificados, dejando los demas como estaban en hecho en los sueldos, y que no se deben incluir otra vez en la ley los artículos la de 1814- Insiste el mariscal Soult en que si se da margen á dudas respecto á que ha suprimido la Cámara de los Pares por consideración á esta. los derechos adquiridos por los militares, los derechos que puedan adquirir no Mr. de Tracy dice que todo lo relativo á economías pertenece á la Cáma e…</t>
  </si>
  <si>
    <t>…han d«do. luga* ¿aquí!á muchas, obíetvacioheíiy. conjeturas, por' las paraprestarse i loteóme jos ,ó mas bien insinuaciones de aquélla. Si en rea cuales se líega^ deducir qug.. el mariscal Soult. ha querido imponer i la opoei- lidad iá desgracia' de Mr. de Brouckére- es solo consecuencia de la diver ¿On i expensas del, lord* Grgf ¿ -óbienque no. estaba perfectamente. instruida gencia de opiniones efi la junta de ministros; si creía que no podia conti…</t>
  </si>
  <si>
    <t>…anes acudirán i la librería de Razóla a recoger el cuaderno núm. 14 de dicha obra. Continúa abierta la suscripción. dentro de pocos dias la ley de que ha hablado Mr. C. Perier. El mariscal Soult —Escuela dri corazón, escrita en latin por el p. D. Benito Naesten, y por el mis lo promete en nombre del gobierno; y la Cámara desecha la propuesta del mo orden en que compuso el Camino rtal de la Cruz, adornada igualmente con 54 la duque de’ Coigny, aproban…</t>
  </si>
  <si>
    <t>…a 10 de Marte., El Presidente habla, mas el ruido impide- que te oiga lo que dice. Mr. Tute: Pido la palabra contra el Presidente. (Aplaneo/.) Después de leer el acta, presenta el mariscal Soult el proyectó de ley re lativo al reemplazo del ejército, que por segunda vez ha sido examinado en Mr. Teste sube á la tribuna y habla al Presidente con mucho acaloramien to. Mr. Dupin dice af Presidente que no debe permitir que bable Mr. Teste.la Cámara de los…</t>
  </si>
  <si>
    <t>…eludre, pidiendo ademas que se disminuya el excesivo las autoridades acerca de los medios y precauciones que en semejantes casos número de empleados de la secretaría de Guerra. El mariscal Soult adhiere al deben emplearse, lejos de ser favorable af comercio debe de serle ntuy perju dictamen de la comisión, y la Cámara se conforma con él. dicial, porque necesariamente el resultado no será otro que el de prohibir la De los 4^99 francos que en el capitu…</t>
  </si>
  <si>
    <t>…e todos los de la ley á los mariscales de Francia! (Movimiento de atención y de sorpresa.) puestos públicos las proclames del justo medio que habia mandado fijar el ge Contesta el mariscal Soult que aunque es cierto goza del sueldo de Maris neral Cubieres. (.Cotí) cal de Francia y del de Secretario del despacho de Guerra, no cree contrave cáuAKA dk loa eiPUTAno*^__Sesión de 13 de Ufares?. nir á ninguna ley: además expone las razones en que funda su c…</t>
  </si>
  <si>
    <t>…e 454® francos que propone' la comisión, después de Oír ——El ultimátum del Rey de'Hotánda para el arregló, de los asuntos de Bél algunas refiexiones que en 'contra de ella hace el mariscal Soult. Asimismo gica, ha sido desechado por la Conferencia de Lóndres. Los individuos que apruaba las rebajas siguiente* -hecha* por la comisión: 209 francos sobre el componen esta Conferencia, considerando sin duda como suspendidas sus sesio sueldo de 15 mariscale…</t>
  </si>
  <si>
    <t>…scusión que quedó pendiente al concluir la sesión de ayer: la época de esta desgracia debe de considerarse muy próxima. Entre unto sa MM.Passy y Salverte sostienen el artículo; el mariscal Soult dice que el artículo bemos con amicha satisfacción que acaben de comunicarse órdenes para que sin de que se trata corresponde mas bien ála ley de ascensos, y pide que no se ha pérdida de tiempo salgan pan laa Antillas refuerzos considerable» da tropa». ble de…</t>
  </si>
  <si>
    <t>…el 21 del corriente Jha, tenido: i bien mandar S. M. que ea tos pertenecientes al Estado. ' toja la costa se formen xompafiías de-art i Hería ur bana para auxiliar á las guar , £¡ mariscal Soult: Ayer tuve el honor de decir i la Cámara que Bour- niciones, délas-baterías de.la misma. mqnt y Marmont habían prestado juramento; me he informado mejor, y es . .-Continúan ios donativo# en dinero y afectos pan • atender.# las urgencias toy seguro de que el p…</t>
  </si>
  <si>
    <t>…ncesa criando estuvo en Illiria; confirma de los ricos, los cuales han abandonado la capital, retirándose casi todos á sus el hecho el mariscal Clauzel; pero habiendo asegurado el mariscal Soult que casas de campo. El Parlamento situado en Westminster á las orillas del Tá- no es necesario el aumento, porque mientras el sea ministro cuidará de que mesis empieza ya á temer, y se dice que si la enfermedad toma mas cuerpo se - sean recompensados los bene…</t>
  </si>
  <si>
    <t>…establecer una constitución tos permanecen en silencio, aquel baja de i* tribuna. (Risa general.") democrática que derrocase el antiguo edificio de las leyes monárquica* de Es El mariscal Soult declara que no hay motivo para presumir que el gobier paña , en cuya defensa y no por otra cosa batallaban sinceramente su* hijos. no quiera desprenderse de Argel, añadiendo que seria una indiscreción exten La heroica resolución del Rey Católico y la fidelida…</t>
  </si>
  <si>
    <t>…ores oficiales da ar CAMAKA «K LOS DirUTADOt._ JV/tÚM di id.tillería. (Cu/.) __ Han sido víctimas del cólera Mr. de Roultard, oficial de la secretaría Aprobada el acta presenta el mariscal Soult el proyecto de ley. relativo á del ministerio del Interior, y un mozo de la misma oficina ¡ madama Scipion la organización de consejos de honor adoptado ya por la Cámara de ios Pares, Perier , cufiada del presidente de la junta de ministros; Mr. Beatón, aboga…</t>
  </si>
  <si>
    <t>…en dan margen í creer que Mr. fericr ha empeorado. de 1832, y í la facultad de dispensar el pago de tos derechos del sello. La »Esta noche se han reunido los ministros en casa de! mariscal Soult.” Cámara resuelve que ato* informa se discutan mañana, y se levanta la sesión. EL Noticioso. nada dice respecto ! la salud del señor presidente de la jun iGnK_^J&gt;/:en del 18. ta de ministros. (Coi.) — Mr. Girod (de L’Ain) ha sido nombrado ministro de Instrucc…</t>
  </si>
  <si>
    <t>…lidados, 00. 'ifom , 00. Barcelona A pesos ft» sesión solo para manifestar su opinión sobre ciertas cuestiooe*. Deuda negoc. del J por too * psp., 00. I arsella,00. 4 A i b. .: El mariscal Soult, duque de Dalmacia,.pide la palabra para-leer el de Id. sin Interes, 00. ■ntnndcr A corto sangoaa 4 A 1 d. creto por el cual $. M. cierra las sesiones. Acciones dsl banco cspaflol, 00. liíbaopiaao,Id.parid. A t b. CorullaSantiago4 1UUid. Presidente : El minis…</t>
  </si>
  <si>
    <t>…e mas ha sufrido: sóloél'cuenta 52 herido*, y 20 muerto*. (Af. dé las C.) costumbre en reuniones de esta clise elogiar algún hecho particular del.hombre ____.Es muy totoral que el mariscal Soult adquiera en .el dia un - gran influjo grande cuya memoria se celebra; pero hoy procuraré evitar toda alusión A loe en los negocie*. Según-** no* ha dicho cifres hoy-el-cargo de pietideni* del acontecimientos dél dia, no porque estos dejen de interesarme mucho…</t>
  </si>
  <si>
    <t>Sóult</t>
  </si>
  <si>
    <t>…nscrita ..en Bohemia, y.en la Sajorna ducal, vuelve á El ministerio’está alerta, tomo lo está el público y nosotros. difundirte por Alemania. (/Wrín.) El Monitor promete paz; y él mariscal Sóult se precave por si hay^petrra. __ Aunqueel cólera'ha cesado en Bruselas se ■ extiende por otros mucho* En la parte orienta! se van á formar dos campamentos de tropa dé" línea, puntos de Bélgica. En Mons Tjá habido 133 casen, y de ellos 67'muettos y 3 cada uno…</t>
  </si>
  <si>
    <t>…tomar la agua. to que se vería precisado á emplear las sumas destinadas á este fin en la legiti Es probante que Mr. de Sebastian! salga también, ¡ me defensa de su territorio. El, mariscal Soult va á los baños de Mont-d’Or. S E. atará de regreso Anejo C. • Nota el Rey de los Paises-Bajos, explicando el protocolo nú pera la época en que te.ha de celebrar el anivenetio de los tres gloriosos diaa. mero 59, bese de loa actuales convenios de la Conferenci…</t>
  </si>
  <si>
    <t>…0 del actual, que si rio está dividido en dos partidos,que son rivales, cuando no sean enemigos: el continúan las obras y coloca artillería dentro del radio del alcance de la arti mariscal Soult, el barón Luis y M. Barthe por una parte, y por la otra MM. llería de la ciudadela, romperá el fuego para destruir dichas obras una hora Sebastiani, Montalivet, d’Argout y Girod. El Diario de los Debates supone después de avisarlo; y si aun entonces no se sus…</t>
  </si>
  <si>
    <t>…dia nacional una lista de los que han de componer el nuevo gabinete, en la ca, dice , un movimiento general esa- todo nuestro .ejército, que se aproxima á cual están incluidos el mariscal Soult,. presidente; MM. Humann, Raynevat, las fronteras de Francia y Bélgita. rPor todo el reinó se hace una especie de Basarlo, de Rigny.y Barlhc; pero lo mas verosímil es que nada se haya re , alistamiento en masa, pero1 comía-prudencia preserva que nuestro gobie…</t>
  </si>
  <si>
    <t>…gobierno (Continuación del correo anterior.) de la vehemencia con que diariamentc.se le excitaba á poparse en un estado de Después de haberse anunciado el próximo nombramiento del mariscal Soult hostilidad; cuyos-resultados sabia muy bien que le serian desagradables; pero para la presidencia de la ¡unta de ministros, el Times dice con este motivo lo su posición era delicada respecto la oposición revolucionaría, que á beneficio siguiente: «Se asegura…</t>
  </si>
  <si>
    <t>…las.Cámaras por mta inconsecuente que fuese este deseó. Francfort 6 de Octubre. .. . »La oposición , continúa dicho periódico-, no procede dé bóená fé cuando Parece cierto que el mariscal Soult va i ser presidente del ministerio fran no* ameram.coa.medidas violenta*. Sin buscar otras lecciones políticái ¡no cés. Algunos consideran este nombramiento como indicio de.guerra ¡.pero no basa pan contencer-aun i loa menos ilustrado* del peligró qué' hay'en…</t>
  </si>
  <si>
    <t>…apelaciones; Jumer-Lagnviére, vice-almirantc. {Monitor.) El 7.......................(no se sabe el número)................... 27. ____ El Monitor contiene tres circulares, una del mariscal Soult á lo* genera Este repentino aumento de muertos ha causado en la ciudad el mas grande les comandante* de 1.a, 4*a 12.a y 13.a división militar, y dos de Mr. Thiers, terror, pues mucho* de sus habitante* han emigrado, y se han refugiado en las una á los prefect…</t>
  </si>
  <si>
    <t>forros, f o* ¿of £«c¡M fo» h» 4» *«•*» Mttb hecho para apoyarle* noavvaAt. glicgtt Sftm de Ambtrtt. Carta del mariscal Gerará al mariscal Soult, miniftro Litbt* 2 dt Dieirmbtt. de Guerra-ssCuartcl gcacrai de Berchem inmedialo i Ambere*, * 3U de No Hoy he recibido el gobierno de S. Mi noticias de la ciudad dé Braga &lt;fcl viembre de 1832.sSr. ministro. Satisfago el daseo que V, E. me ha manifa- 3» del m…</t>
  </si>
  <si>
    <t>…C. Perier porque se penetró de lo que era un go claró ilegal el decreto relativo ai estado de sitio. bierno representativo, y supo tomar sobre sí la responsabilidad que le impo El mariscal Soult, presidente del consejo de Ministros, dice que sin en nía su destino: compara la,conducta de aquel tninistio con la de loa actuales, trar i exponer el sistema que sigue el ministerio, pues no lo ignoran los in que dan. principio á su ministerio quebrantando l…</t>
  </si>
  <si>
    <t>…Precios di ios principales frutos tn las provincias á primeros del mes de los Pares ha presentado Mr. Barthe ha sido acordada en un consejo, al que Diciembre. no asistieron ni el mariscal Soult ni Mr. Thiert; y también dice, que según Algeciras_(En la ciudad.) Trigo, de 46 á 48 rs. fanega:cebada, de 20 la opinión de varios Pares que tienen influencia en la mayoría, la Cámara á 22 id : aceite, á 41 rs. arroba. desaprobará y no admitirá dicha ley. Est…</t>
  </si>
  <si>
    <t>Souwaroff</t>
  </si>
  <si>
    <t>…fr.'Barthe una circular dirigida á carles un asunto diplomático.. , corregir los insoportabkt abusos de la imprcuiá libre , el ¿VarróiM/'dice sobre , . Ayer llegó á esta ciudad el príncipe Souwaroff, gentil hombre de Ja Cá ella lo que sigue: . mara'del Emperador de Rusia, cuya venida induce á hacer grandes conjetu «La famosa circundé Mr.'Eirthe en rigór So es mas que tira adverten ras, y, se cree generalmente que este viage tiene-un objeto político. (Dia…</t>
  </si>
  <si>
    <t>Soy</t>
  </si>
  <si>
    <t>…de 1830. Piden MM. Claussel y Bugeaud-que á los nombres que ha citado Mr. Sal La sesión que la' Cámara celebró el dta lO ha sido la representación de este verte se añadan los del mariscal Soy, MM, Dugommier, Massena, Hoche, caos-, cada -principio tenia sus-sentí-dioses. El despotismo y la libertad, la de Rlcbcr y Latour-d’Aurergne. (Tumulto.) Mr. Teste se opone i que se. agre fensa del territorio y la conquista, la defensa de las leyes y la anarqu…</t>
  </si>
  <si>
    <t>Sr</t>
  </si>
  <si>
    <t>…99; hembrar 61,260; total 133,559. Dt color. Librea: varoóc* 25,211 ; hembra» 28,941; lotaJ 54,152. ANUNCIOS. - total de co Varona* 47424 , hembras 37,166; total 84,590: Erelator. obispo Sr. limo. Godeau, por el da tfeaze, lo nóteos te tas pniittcU, ■ 138,742. lor D. cMos es del francés de las obras Bita por uaa mas tabla- enditadas I. de Ordejoo. Total general de la población en diebo afio 272301. meóte por su autor, célebre por otras muy aprec…</t>
  </si>
  <si>
    <t>Srinítoí, Marta Jesús</t>
  </si>
  <si>
    <t>Marta Jesús Srinítoí</t>
  </si>
  <si>
    <t>….... ,.„ (&gt; . . ... sen nuc^itroe anfygps ganihfítsc de íís ‘medidas que tomtfen nuiestt^dnHttío^! y ponerse, en circunstancias &lt;fe obrar lo m*s positivamente (toúble pófél Y nte- Doña Marta Jesús Srinítoí dé'0cale; Di 'F41geT¿{o MÍhauez ¿'FraS¿iíCó BaiKS gehswít'íqs avisos, hiri sftjb' tnüf mal compireítímsti pero muy 'áchfti&amp;i, denet', ¿otrebj Clernentlra/Bpifr- jiu'n' jífiüf "MdrideiirU Josef María iñuy,«áci(qs: ptá Shórase luriíurin' i prevenir qjué Madláil…</t>
  </si>
  <si>
    <t>St, Gentil de</t>
  </si>
  <si>
    <t>Gentil de St</t>
  </si>
  <si>
    <t>…tivo la disolución del Par- coraceros mandados por el general Vállate (división de reserva del teniente lamCBtb. El de temer baya algún retardo á vista de la marcha lenta que k ad general Gentil de St. Alphonse.) Estos cuerpos vienen de S. Quintín y Perón-</t>
  </si>
  <si>
    <t>Stipitz</t>
  </si>
  <si>
    <t>…icación-pera que lo» interesados éntteri rin‘ demora en el goce de tus res- pérdida.el cjército. Ep el iM&lt;ie.Setiembre murió el gefa dé la sección míiitar 4*1 .consejo de Estado , barón Stipitz , y después el prcridante &lt;3$! éonsejo áislico. dt'Gáeñéa cooda ‘ iPAR^^ trashonoresdías militaresel copd* cotrtspondstMuFrimom a »u cte. t^orren voces «le que 1 ri S. A. l. el archiduque Luis, director «le la artillería, ó el archiduqím Fer-' NOTICIAS EXTB.A…</t>
  </si>
  <si>
    <t>Stockman</t>
  </si>
  <si>
    <t>…fiquen las cláusulas relativas 4 la navegación: asi gurar que el gobiemo-se halla «n Ja*posicion.en ,quedebiav hallarse por Jo loque,Interin llega! Lóndres, el general Goblet y el barón Stockman, ami— ' - cante á hacienda! En cualquier, punto-del -mundo-cn-que-se lije Ja- atención se gos confidenciales de Leopoldo,-no cesarán en sus entrevistas con el lord Pal- verán señales ciaras de-que son-tales las,circunstancias políticas,qushsy la1 merston de p…</t>
  </si>
  <si>
    <t>Strogonoff</t>
  </si>
  <si>
    <t>…subido; pero se espera con ansiedad el desenlace del Conceder al reino de Polonia. negocio de la reforma, cuyas consecuencias se temían mucho en Inglaterra.- : ■El general mayor, conde Strogonoff, y él maestro de ceremonias, condu- Aquí se asegura que se hallaba todaéía ch Francia la duques de Berry. ‘ jeron í los diputados ante SS. MM. 11.; y el mas anciano, que lo era el prín Muchos individuos del cuerpo diplomático se están disponiendo para pedir c…</t>
  </si>
  <si>
    <t>Strolé</t>
  </si>
  <si>
    <t>…trate asi á los militares.” tación ! á la votación I) . A derecha: Se trata de dinero. El Presidente pone á votación la propuesta de Mr. Mangin, á pesar ds El mariscal CUuzel yel general Strolé sostienen el parecer de Mr. Bu que este pide que se divida en dos partes, y la Cámara la desecha. Varios di geaud: MM. Passy, Deludre y el general Demarqay votan por la rebaja, aña putados dicen que se ha debido dividir la propuesta', y el Presidente contesta…</t>
  </si>
  <si>
    <t>Strolz</t>
  </si>
  <si>
    <t>…n priesa risa.) La Cámara pasa al orden del dia. á retirarlas cuando sepan que la diputación de Tercera y su exposición solo Prosigue la discusión del presupuesto de casa Real: el general Strolz pro existen en la imaginación de alguno» amigos del ex-Emperador.” (Zas Revo pone que la presente ley «tenga efecto desde 7 de Agosto de 1930; y sin em lución. ) bargo las rentas. de los biena que en otro tiempo componían, el antiguo pre ____ Se lee cn el Ami…</t>
  </si>
  <si>
    <t>Stromayeri, Francisca</t>
  </si>
  <si>
    <t>Francisca Stromayeri</t>
  </si>
  <si>
    <t>…e buques, y nlido 917. ... : dactado por el candidato'Guiehiie, y que el'Garóht iu Rkm fue redactado " . ‘■'•'.S'í:! '.■■■" PaUSIA. i. -i hasta el mes de Mayo de este .'año por el doctor Francisca Stromayeri «ó-jiodrán en lo sucesivo estos sugetos conforme 'al párrafo 7 de la rcsoluciOn.del i ■’"yr' r". Berlín 24 deSetietkbrr.' 2 0. de Setiembre dq 1819, ser admitidos durante 5 años para redactar ningún ‘ - Ayir-llegaron :4 este capítsl el lord Durham, guarda-sel…</t>
  </si>
  <si>
    <t>Stromoqd</t>
  </si>
  <si>
    <t>…conmovió tanto que Pee); su hermano el coronel;. Mr. Mennerá Saltón,’ antiguo presidente'de‘ia no pudo hacer otra cosa sino apretar las manos á este desconocido y derramar Cámara; lord Stromoqd; sir James Scarlett &amp;c. Seo. S. M. ha creado cuatro algunas lágrimas. nuevos Pares, que son el. hijo del conde Derby; el hijo mayor del conde Todo el mundo se ha hecho inscribir para el alistamiento en .masa, y Stamford (que será lord Grey);.el marques deTavi…</t>
  </si>
  <si>
    <t>Stuart</t>
  </si>
  <si>
    <t>…o, que son precisamente .las copia* de la* instrucciones de la política biendo querido la guardia 'nacional mezclarte en esta Ocurrencia, se había da exterior que se remitieron al,lord Stuart.”- do Orden al general comandante de la 13.a división militar pan qúe enviare El conde Grey se opone á la comunicación de los documentos que te .pi 'tropa* suficientes para contener la población. (C.) den, y se funda, en que de la presentación podrían resulta…</t>
  </si>
  <si>
    <t>Stuttgardt</t>
  </si>
  <si>
    <t>…adera , se han recibido cartas con se ha manifestado en Stockolmo , Copenhague , Dresde, La-Hava, Bruselas, la fecha del Ib del corriente mes, en las que se dice que se creía allí general Stuttgardt, Caisrulie, Munich, llannover, Cassel, Darmstadt, Hanau, Bruns mente que aun se pasaría mucho tiempo antes que la isla cayese en poder de la wick, Turin , Ñapóles, Madrid, Roma ni Lisboa. (Id.) Regencia. El 6 de Abril, según parece, á mediodía se presentó del…</t>
  </si>
  <si>
    <t>Stuttgardt, Secretario de Escriben de</t>
  </si>
  <si>
    <t>Secretario de Escriben de Stuttgardt</t>
  </si>
  <si>
    <t>…o cuidado. - t Dio* gfcfrdé i V; E. mueboi años. S. Ildefonso 16 de Setiembre de 1832, ventajosa. Idem S Je Setiembre. á fas-cinco de la tarde, ss Sebastian Aso Travieso. — Ercmo. Sr. Secretario de Escriben de Stuttgardt que se trata de formar en todo el reino de WurtemEstado y dél Despacho universal. berg una milicia compuesta de todos los-ciud.idanos.de 20 a hO anos, y que ya está aprobado el reglamento de ella. El dia 27 del corriente se celebrará-el Ezcmó. Sar Desde' las’…</t>
  </si>
  <si>
    <t>Stvary</t>
  </si>
  <si>
    <t>…decie- ------ Escriben de Argel con fecha .27 de Diciéiübre último lo que aigue: sen sns órdynes ; pero(viéndose desairado re retiró. Los autores del desorden «El 25 llegó aquí el general Stvary coa ta gefe dv atado mayor el ma Cantaron cón gran pompé la manelteea, previniendo á los espectadores qué riscal de cartpo Trezel ■ ayer y hoy recibió á fes diferentes autoridad» civil»paré reverenciar la copla que empieza Sagrado amor Je ¡a patria re pusiese…</t>
  </si>
  <si>
    <t>Styrtem, Linshqrgo</t>
  </si>
  <si>
    <t>Linshqrgo Styrtem</t>
  </si>
  <si>
    <t>…ado de la Confedéraciou. ,eashsjadvt:extraordinario de 1* corte'de Inglaterra cerca de la deRysia,, y el 2.® Sé invitará á todos los gobiernos de la’.Cóñféderacion paré quq j^ibíi.conde Linshqrgo Styrtem, secretario de la legación, dé los Países-Bajos :el primero viene de Petcrsburgo y et segundo del Haya con pliegos. En el mis mo diá{nrtíerón para BreslauS.A. el'príncipe' Eugenio de Wurtemberg, ’ general de infantería al servicio de Rusia, .y Mr.’: de Mollen…</t>
  </si>
  <si>
    <t>Suarez, Joscf Ildefonso</t>
  </si>
  <si>
    <t>Joscf Ildefonso Suarez</t>
  </si>
  <si>
    <t>…rga. conde; quedando subrogados el señor brigadier D. Juan Mootalvo para el primer car Tuy. Trigo, é 56 rs. fanega: centeno, é 36: maiz, á 32: vino, á 21 rs. go, y el sefior oidor D. Joscf Ildefonso Suarez para el segundo: como Igualmente que queda expedirá la sefiora condesa viuda para administrar la herencia proindivisa por cántaro. si sola bajo los diferentes conceptos que reúne, en cuyo particular ha manifestado Viga. Trigo, é 54 rs. fanega: centeno, á 41:…</t>
  </si>
  <si>
    <t>Súbeme</t>
  </si>
  <si>
    <t>…ia se Mee el suministro de Argel lo mismo tiene el artículo que se discute, y la Cámara lo apruebaauc en al reato de Francia; y que en la ¿poca en que se trató de disminuir las El general Súbeme propone que al artículo 10 del actual proyecto se sus fuerzas que habia en Argel, preguntó el gobierno al general Clauzel si le con tituya el 13 del primer proyecto, que determina «que la mitad de las vacan venía conservar el mando, y prefirió venir ¿ Francia…</t>
  </si>
  <si>
    <t>Subiza, Andrés</t>
  </si>
  <si>
    <t>Andrés Subiza</t>
  </si>
  <si>
    <t>…nacional que cuando el senado húni D. Josef Villanueva y Arévalo, oidor decano de la'audiencia de Sevilla; á faro exclamó: »muramos por nuestro Rey MaríaTeresa:” Viva nuestro Ret D. Andrés Subiza, decano de la chanci Hería de Granada; á D. JosefAyuso laría Isabel Luisa. Tal hubiera sido el destino irrevocable de la afligida fa y Navarro, gobernador de las salas del crimen de la .misma; y á D. Josef Mar milia apañóla, y el mundo todo hubiera resonado c…</t>
  </si>
  <si>
    <t>Sucre</t>
  </si>
  <si>
    <t>…a, re timos movimientos insurreccionales ocurrido! en Cartagena, el general Oban unidos á los del resguardo y algunos gendarmes, Ies cogieron 11-prisioneros; é do , el asesino del general Sucre, se había apoderado y confiscado 2003 duros hirieron á muchos. r • ; pertenecientes á un comerciante ingles en Bogotá, quien,habia sm efecto pe — Tas cartas de Harlém «le fecha d* 23 de Diciembre anuncian que .el alis dido te/le.restituyesen. Obando marchó *o…</t>
  </si>
  <si>
    <t>Sudara, Fermín Gaztela y</t>
  </si>
  <si>
    <t>Fermín Gaztela y Sudara</t>
  </si>
  <si>
    <t>…acción y derecho hayan sucedido, tenedores y endosantes llón! á Ja defensa de la plaza de Oran, arruinada por los fuertes tvrremotot del de diferentes vales Reala, reclamados por D. Fermín Gaztela y Sudara, como hijo 'año anterior, sitiada con porfía por los moros, se halló destacado en la defen- primogénito 7 heredero de D. Roque Jacinto, vecino que fue de la ciudad de Pam plona , é fio de que por si ó por medio de spéderado acudió por ante dicho Sr. a de M de…</t>
  </si>
  <si>
    <t>Sulli</t>
  </si>
  <si>
    <t>…ntre las personas mas conocidas que han muerto víctimas del cólera, lo cer obras &lt;k fortificación, y las que se han ocupado en hacerlas cesarán en es han sido el teniente, general conde Sulli; el general Lesmire; Mr. Charron, te trabaje y no volverán á continuarlas. antiguo prefecto, y el marques Odart de Rilli. 5.a "Cuando el gobierno pontificio.no necesite ya del socorro de.tropas t« policía, dice un periódico, empieza á ¡ejecutar la ley que.ba…</t>
  </si>
  <si>
    <t>Sunche, Juan Manuel</t>
  </si>
  <si>
    <t>Juan Manuel Sunche</t>
  </si>
  <si>
    <t>…r. del Campo; ,D. Simón Fernandez de Soto, de tista Rotsi, profraor déb'arpá de los teatrót de esta corte. Esta pieza lleVa en an . Pinto; D. Leo¡j£o¡ÍB, ,de; Aícáljfi dejfepares; D. Juan Manuel Sunche* Cac- portaéa una viBaéa ejecutada onol Re*l étt»bleclmieDio litogtáfecn;'representando un cuadro ea uoa esceos.de dicho dprro. Véodeae,*n la librería, da Hermo^ode Fueritiduéfia de Tajo; Anselmo.Palcro, de Brea'; Isidro Cano, de valijjíeeha; Majía del Horno,…</t>
  </si>
  <si>
    <t>Superintendente</t>
  </si>
  <si>
    <t>…129 rs. ca metálico,una terticular.” Dios &amp;c. Oviedo 12 de Marzo de 1832.= Manuel Antonio Cor ti— cera parte mas en finca* ó doble en vales; y la de Tudele, en la ■ misma pro na =Sr. Superintendente genital de Policía del temo. . vincia, con 49 rs., y la fianza de 209 rs. en metálico, une tercera parte mas en fincas ó doble en vales. Loe empleado* de Real nombramiento cesantes que aspiren á dicho* destino* acudirán a esta dirección’general en el término…</t>
  </si>
  <si>
    <t>Tacón, Andrés</t>
  </si>
  <si>
    <t>Andrés Tacón</t>
  </si>
  <si>
    <t>…D. Antonio Colombi, D. Angel de Santlbabez, D. Andrés Sagastfzabal, D. Antonio nítrico rebajado, y tenia ademas por objeto hacer insolubles al agua el lápiz y Martínez y Salcedo, D. Andrés Tacón, D. Agustín Caballero, D. Bernardo Cantero; la tinta, despojándolos del álcali que contienen. Se lavaba después para quitar D. Ventura Ferran, D. Vicente Aguilar y Jurado, conde de Casa-Valencia, conde de al ácido no embebido, y se cubría luego la piedra con…</t>
  </si>
  <si>
    <t>Talleyrand</t>
  </si>
  <si>
    <t>…las tropas francesas, contra P. Sí. (Aquí se retiran los plenipotenciarios.) todo* los atentados que se han cometido en ofensa de su soberanía, y contra la El lord Palmerston y el príncipe Talleyrand se dirigen eetonca £ un mis infracción hecha por la misma escuadra en las leya sanitaria, declarando al mo tiempo £ los plenipotenciarios «fe Austria, «fe Rusia y de rrusia: gobierno franca responsable de todas las consecuencia que de esto podrán se «Señora,…</t>
  </si>
  <si>
    <t>Tamayo, Ramón</t>
  </si>
  <si>
    <t>Ramón Tamayo</t>
  </si>
  <si>
    <t>…y ciudades principales de las provincias. ' . Sobré éste.arte' mánvillosó , que á veces pompite con el grabado, y i ve -r~Kleeie.piethme del ,ixcmo. Sr. D. Juan Viltavicencio, por D. Ramón Tamayo, capttao de fragata retirado. Véndete en la librería de Martin, á a r*. ces "le *u?ers ; *e escrito en Paris Una Noticia histórica en 9 páginas de fo- —r—Kn virtud dt Real orden de 11 de, Noviembre del alio prdzlmo pasado a taca á lío lítograiuóís , i»n finot…</t>
  </si>
  <si>
    <t>Tapia, Eugenio de</t>
  </si>
  <si>
    <t>Eugenio de Tapia</t>
  </si>
  <si>
    <t>…ario del NE. i cierta altura, principiaba á influir alguna deKonfianza á los espec Manuel de frietiee fáreme: cuarta edición, aumentada con copioso* formularios* por el licenciado D. Eugenio de Tapia , 'autor del Febrero Novísimo; uo tomo en g.é tadores sobre mi salida; anuncié entonces que sin embargo de aquella ocur Inútil serla ya recomendar esta obra ta* conocida de los profesores de jurispruden rencia, que me haría persuadir-¡ría á parar con mi globo…</t>
  </si>
  <si>
    <t>….' ; ----- Metra ntvirlma,.tí librería de jueca,.abogados y escribanos; refundido y adi heulismo leg ilutada, y testimoniales de su prelado diocesano al Exento. Sr. pa cionado por D. Eugenio de Tapia. Se compone es» obra d# so tomos coa sus Indica triarca de la Indias en el término de 40 dias, &lt;jue se contarán desde el JO del. correspondientes por, orden alfabética, ya 1 vende en a» corteen » librarla do Corriente, y fenecerán en 18 de Noviembre próximo,…</t>
  </si>
  <si>
    <t>Tapies, Juan Bautista</t>
  </si>
  <si>
    <t>Juan Bautista Tapies</t>
  </si>
  <si>
    <t>…mé Foodevila, D. Francisco Merlo, D. Francisco Terradellas, D. Josef Espinosa y Tello, todo se usa'del hidroclorato de cal, obtenido por la completa saturación del D. Juan Dávila, D. Juan Bautista Tapies, D. Josef Barba chano, D. Josef Melchor Car ácido hidroclórico con mármol blanco pulverizado. Disuclto del todo y bien rillo , D. Josef Agüero, D. Luis Moreno y Huet, D. Miguel Fernandez Valiejo, D. Ma filtrado se deslie en él goma arábiga muy blanca, y depur…</t>
  </si>
  <si>
    <t>Taris, Secretaria</t>
  </si>
  <si>
    <t>Secretaria Taris</t>
  </si>
  <si>
    <t>…do obtenido mi Real licencia se casen clandestinamente contra lo prescrito por las leyes y disposiciones de la ntAMCIA. Iglesia. Dios ¿te. Palacio 20 de Febrero de 1832.=Zambrano.=Sr. Secretaria Taris 4 de Marzo. del consejo supremo de Guerra. Bolea dt ayer. Cinco pot 100 consolidados 98 fr. 10 c. Acciones del banca PARTE NO OFICIAL. 1625., EnEmpréstitolas tertuliasRealdiplomáticasde EspaSano75f.se hablaRentamasperpetuaque dedela id.siguiente52|. noticia,…</t>
  </si>
  <si>
    <t>Tascher</t>
  </si>
  <si>
    <t>…el gobierno anaisons, el marque» de Mortemar, los condes Roy y Berenger, el marques Corresponda í las necesidades morales del pueblo fríócés, que fácilmente se .de Raigecourt y al conde Tascher. Se levanta la sesión. presta a io que de él se eJfige cuando se le trata de un modo correspondiente i su carácter nacional; y por lo mismo desea saber si en León se ha cumplido civAta de ios diputado*---- Sesión dt 19 Je Diciembre. ¡M ley que dispone que la…</t>
  </si>
  <si>
    <t>…están aterrados.” (O. di OrUane.) címaxa dh ios faxes.__fisión dt 28 de Mareo. Aprobada el acta, coailinúa la discusión del proyecto de ley relativo al di Cólera-morbo. vorcio. El conde Tascher en un extenso discurso procura demostrar que la ley Desde el 8 i medio día hasta el 9 é las once hubo 843 casos; y en ellos 276 que se discute es contraria á la naturaleza del matrimonio, á las buenas cos muertos, de las cuales eran 169 hombres y 107 mugeres.…</t>
  </si>
  <si>
    <t>Taviel</t>
  </si>
  <si>
    <t>…................. intendente de ejército; ti conde Morand; el conde Cassini, Par' de Francia; Estovo que manifiesta las víctimas que el cólera-morbo ha arretetado en dos hijas del general Taviel; un sobrino del secretario del ministro de Comer París detJe que te manifestó dicha plaga hasta 16 de atril. inclusive. cio; Mr. foyer, individuo de la Cámara de los Diputados; el gefe de bata llón Mr. Bcraud, y su esposa; la condesa de Pajol, hija del marisc…</t>
  </si>
  <si>
    <t>Te, Francisco de</t>
  </si>
  <si>
    <t>Francisco de Te</t>
  </si>
  <si>
    <t>…ueve de su maüaoa , cp-ta posada do én que sé ocupan 'los alumnos de ésta escuela, y qué es preciSó facilitar la en- $■ S., para la junta de acreedores 4 los bienes concursados de D. Francisco de Te le frada en ella para que se formen hombres de mérito como lósMalus, íós Ara- chea , que file vecino' y del comercio de está corte, entre los que' sé comprende .uno ¿6, Gay-Lutsac y otros; y MM. Soult, Barthe y Voisin, úue creen inadmi cata-fábrica de curtido…</t>
  </si>
  <si>
    <t>Tecles, Miguel Martínez</t>
  </si>
  <si>
    <t>Miguel Martínez Tecles</t>
  </si>
  <si>
    <t>…o- rará perjuicio. dina y Gómez: para la de Bañólas a D. Kamon Simón Corrido: para la de —Por Real orden de 23 de Marzo de 1830 tuvo á bien S. M. adjudicar las fábricas Navarrés a D. Miguel Martínez Tecles: para la de Kipoll á D.Mariano Bu- de cristal y acero, sitas en el pueblo de Utrlllas, proviocia de Aragón, á D. Rafael rillo Delgado; y para la de Guadalet y su valle á D. Francisco de Paula Ca Carreta, del comercio de Madrid, por las dos terceras partes de…</t>
  </si>
  <si>
    <t>Telia, Cipriano</t>
  </si>
  <si>
    <t>Cipriano Telia</t>
  </si>
  <si>
    <t>…é la Fuente ;y para la dignidad de abad da Sancti Spiritut y una ca- sois* na conazcto—Cotización de hay i lat tres de la tarde. noogíade.ladc Zamora, por la daD. Jotef Fuente», 4 D. Cipriano Telia. y D. Agaaün Martin Corló. 1FUTM VOIU0M. ai rearad». . A a jo *.f. POterooot. Iascrlp. abre el (rio li 4» «a A aod. t. 1/ «Krye di lago i todoe eme mmadot túldiios eele/idtrieoe y tetiUrtt. Dichasbra alid.ap.seo........al 4 p. loo.... al port. por ico. Tlt. d…</t>
  </si>
  <si>
    <t>Tello, Josef Espinosa y</t>
  </si>
  <si>
    <t>Josef Espinosa y Tello</t>
  </si>
  <si>
    <t>…isco Blas de las Llamas, D. Francisco Javier arábiga para llenar sus poros é impedir que tomasen la tinta. Por el nuevo mé Foodevila, D. Francisco Merlo, D. Francisco Terradellas, D. Josef Espinosa y Tello, todo se usa'del hidroclorato de cal, obtenido por la completa saturación del D. Juan Dávila, D. Juan Bautista Tapies, D. Josef Barba chano, D. Josef Melchor Car ácido hidroclórico con mármol blanco pulverizado. Disuclto del todo y bien rillo , D. Josef Agüer…</t>
  </si>
  <si>
    <t>Teodorico</t>
  </si>
  <si>
    <t>…que Señores: Quid pax tranquilla d bellica confusione distaret si per visto te extingan las rentas compradas por el ¿lado, Se levanta la sesión. litigia terminentur? preguntaba el emperador Teodorico: ¡Qué diferencia ha bría entre la paz y la guerra si no se reconociera mas autoridad que «Tdomi idbm._J&gt;/Í0M del 25. nio de las pasiones, ni mas imperio que el impulso de una voluntad sin lími Leída el acta de la última sesión, jura y toma asiento Mr. Bastide…</t>
  </si>
  <si>
    <t>Teodoro</t>
  </si>
  <si>
    <t>…semuna pidaima. M.'C. Ptrier: En las actuales circunstancies ecooómicasy políticas, &lt;con El Jtláecfo eeliierit: obra Instructiva, curiosa y ülosddca, compuesta por el cé lebre P. D. Teodoro dé'Almelda, de S. Felipe Neri de Lisboe, traducida del original, viene oponerse á lo que índico! Si el gobierno cree necesario rebajar 100 mi- y aumentada ¿ Ilustrada coo vari» notas butírica», criticas y dlo»d6cas asi del au . lionas de la deuda Jtottnte, lo…</t>
  </si>
  <si>
    <t>…: id.: vino de 16 ¿24 rs. arrobe. . • • ■ ' ; Callos Duba!, desertor de ntarme-,' salió el dia 4 de Junio. Ce#». Trigo,.de. 43 á SO rs. fanega: cebada, de 14116 id.: aceite, de 38 D. Teodoro de la Cruz, D. Henfique Manzanal y Pedro Peter; estos in á 42 n. arroba: vino., de 13 4 14 id-............................................. dividuos salieron en 26 de ídem. Málaga. Trigo, de 40 ¿ 14 r*- futstgt: cebada, de 17.4 20 ¡d. ,- . D. Timoteo Inurriga…</t>
  </si>
  <si>
    <t>Teran</t>
  </si>
  <si>
    <t>…la ame bres , de los cuales muchos Habían desertado antes de haber llegado á aquella nazaba , añadiendo que él la llevaría i un estanque, y en él se podría ocultar ciudad: que el general Teran se habia reunido delante de Tampico con el ge entre los juncos. En efecto, según se- afirma, per maneció la Princesa once hora* neral Ramírez, que llegaba de Victoria; y que se esperaba de un momento á seguidas en aquella terrible situación, y con el agua has…</t>
  </si>
  <si>
    <t>…y'la tana; por otra parte el general Motezuma,que también ha abrazado su par libertad interior, se acreditará que las disposiciones que he sancionado no han tido , ha obligado al general Teran i retirarse á las cercanías de Tampico. sido inútiles para la seguridad del.Estado, asi como para la satisfacción y bí*h- «Nosotros nos hallamos'aqui mas tranquilo*, aunque los negocios mercanti«star da mis pueblos.” , VF les estáis enteramente paralizados: l…</t>
  </si>
  <si>
    <t>Tercero, Francisco</t>
  </si>
  <si>
    <t>Francisco Tercero</t>
  </si>
  <si>
    <t>…orden, 'y'queresa ahrir Rilxra dpi Frtotiq.i.th, Domingo Manuel Perez; para la de Mairena de Al un abismo de discordias! (¡Mueetrat de itnfatitntia tn él ítntro# Queréis aso cor á D. Francisco Tercero luengo: para la "de Mantilla de las Mulas á Do» ciaros í un pueblo frenético.... (Mutket difutaJoe dan muettra't dtdi:gueto. Ramón Qarcía launana: para la de Fuematida á D. Juan TÓmm Encina': pa' Dudo ti entro ¿ritan: Al orden! Alordeu!) Separaos del írimén-Á…</t>
  </si>
  <si>
    <t>Terradellas, Francisco</t>
  </si>
  <si>
    <t>Francisco Terradellas</t>
  </si>
  <si>
    <t>…. Fernando Senra, D. Francisco Blas de las Llamas, D. Francisco Javier arábiga para llenar sus poros é impedir que tomasen la tinta. Por el nuevo mé Foodevila, D. Francisco Merlo, D. Francisco Terradellas, D. Josef Espinosa y Tello, todo se usa'del hidroclorato de cal, obtenido por la completa saturación del D. Juan Dávila, D. Juan Bautista Tapies, D. Josef Barba chano, D. Josef Melchor Car ácido hidroclórico con mármol blanco pulverizado. Disuclto del todo y…</t>
  </si>
  <si>
    <t>…eé á la horÜ de las doce. —Los caballeros pensionistas de la Real distinguida orden española de Cirios lis Se hallan vacantes los destinos de administradores de Berlangá y .de Mon D. Francisco Terradellas, D. Luis Moreno y Huet, D. Pedro Gluzt, D. Antonio pillar-, teo, provincia de Extremadura, dotados con 33 rs. vn. anuales cada uno, cu tloez y Salcedo, D, Agustín Caballero, D. Bernardo Cantero, conde de Casa-Valencia, yas fianzas son del primero 178 rs., y d…</t>
  </si>
  <si>
    <t>Terreros, Joscf Salazar y</t>
  </si>
  <si>
    <t>Joscf Salazar y Terreros</t>
  </si>
  <si>
    <t>…n que tan siniestramente influye en do cuenta al Ruy nuestro'Señor de la instancia promovida por el subteniente el bien estar general. (porretp. de Nurembergí) retirado con sueldo D. Joscf Salazar y Terreros, que V. E. dirigió i este mi .—El regreso del conde Orloff á esta capital, cuya misión al Haya ka ¡ido nisterio con fecha de 19 de Julio del año próximo pasado, en solicitud de que considerada por los periddieos de Petersburgo como pacífica, ha influido fa se…</t>
  </si>
  <si>
    <t>Tetan</t>
  </si>
  <si>
    <t>…er una entrevista en Insptuclc el 17 de este mes con S. M. el se estaba esperando; y se creia que habría sido interceptada por las avanzadas Emperador de Austria.” (G.-tíé F.) del general Tetan. &lt;fht Gleit.) ___ .Rogamos á nuestros lectores t engan presente lo que sucedió el afio de 1823 Ciando el ejército francés tuvo que: entrar en España. ntAucta. '' Se formó un cordon-sanitario á la falda de los Pirineos esperando pretexto pára ptsfir el Bidasoa…</t>
  </si>
  <si>
    <t>TeynALEMANIA</t>
  </si>
  <si>
    <t>…e la elección de cámara de los "lores.__Sitien dtl 2' de Febrero.un Soberano para la Grecia. ('/Gaceta de Augtburgo.) El lord canciller, en contestación á una pregunta que hizo el lord TeynALEMANIA. hem, dijo que el gobierno trataba de nombrar una comisión para examinar las Orillar del Rliin 25 de Enero. leyes sobre la. mendicidad en diferentes partes dé la Inglaterra , y que se pro Mucho han exagerado los periódicos los socorros que el gobierno francés…</t>
  </si>
  <si>
    <t>Thenard</t>
  </si>
  <si>
    <t>…a 9 Je Octubre. Instituto; conde de Rumigny, embajador en Suiza; barón Silvestre de Sacy, Son muy tristes la* noticias que acabamos de recibir de Arlé* con fecha di del Instituto; barón Thenard, del Instituto y ex-diputado; Trípier, «-dipu ayer. El cólera hace progreso* muy rápidos, pues se contaron: tado; conde de Turgot, de la diputación provincial del departamento de Eure; El día 5........................... 20 caso*........................... y…</t>
  </si>
  <si>
    <t>Thiars</t>
  </si>
  <si>
    <t>…nouvel, Marcha!', Mauguin , el marque» de Mornay, Nkod, Odilonde esas charlas del ayuntamiento: i saber,‘que aunque hubiesen sido mas cr Bárrot, Phrtalts, Taillándieír,Tardieu, el general Thiars, deTracy. : iemos qué ya son, según tíos ló revela el general, nada importa i la nación. :r. . VOXTUCAI. , y Nadie ;excepto un diputado, ha podido comprometerse ennbrhbrédeelliq nadie ha podido obligarse á convertir la monarquía en república; porque Iqs ' lis…</t>
  </si>
  <si>
    <t>Tiberl, Francisco</t>
  </si>
  <si>
    <t>Francisco Tiberl</t>
  </si>
  <si>
    <t>…V. S. P. S. Francisco celebré en el convento de Sta. Marta de Jetar (vulgo J". Diego') de la ciudad de Jileóla de Henares ti dia 19 de Mayóte 1830, piqsidido por el Excmo. i limo. Sr. D. Francisco Tiberl, Madrid 6 de Julio. nuncio de S. S. en estos relqps de Espolia. Se han Insertado los sermones predicados Desde el día 13 de Junio último hasta 19 del mismo han entrado en la «¡on éste motivo.’Se vende en Madrid en la imprenta de Burgos. —No habiendo acudido a…</t>
  </si>
  <si>
    <t>Tienda, Jósef de</t>
  </si>
  <si>
    <t>Jósef de Tienda</t>
  </si>
  <si>
    <t>…María de Aguayo, dé Espejo; D. Jósef Bueno, que calumnian; y bástale pintar el siglo Be oro de la Iglesia, aquel alglé-ed qué veertrarde Buena; Angela León, de la misma''vecindad; D. Jósef de Tienda virtudes v el herotSmo-Xeboéspitleron pam démostnir las sdtibM^sulentos'sobre f-Arria, db'idíiD;'IJ&gt;.Antonio Cabezas. de Córdoba ¡ D. Prancisco Ariza, que.éstúría de Cabterl»,iundadat.ely énclcu.Madridla,raaonyeo la de_CyU^ta,,i#.ri.la verdad^ fe beUaré*q,V4e…</t>
  </si>
  <si>
    <t>Tille, J.</t>
  </si>
  <si>
    <t>J. Tille</t>
  </si>
  <si>
    <t>…o africano. sspaUa. Madrid 28 de Marta. Habana 34 dt Entro. A comalia de la cámara ae ba servido S. M. nombrar pan la Yara de al . Hemos recibido pee el paquete ingles CsmJt» , su comandante J. Tille calde mayor de Guadalajara 4 D. Francisco Fabián; para la da Fuente de Can Eiqr., procedente de Veraerar, con diez dias de navegación, una colección de tos 4 D. Juan Francisco Ateneo Caballero ¡pera la del' Puerto de Su. María 4 D. Joaquín González; pan la de…</t>
  </si>
  <si>
    <t>Tirado, Josef María</t>
  </si>
  <si>
    <t>Josef María Tirado</t>
  </si>
  <si>
    <t>…aneillería de Granada á D. Gregorio Ceruclo de Velasco; para la alcal cionar algunas otras obras de poca consideración que restan en estos y en los día mayor juez civil de Cádiz á D. Josef María Tirado; para la alcaldía ma otros 2 pueblos nuevos. yor de Medinasidonia á D. Pedro Moniemayor ,y pura la de'Benaventeí Den El método observado en h reedificación de ellos y recomposición de casas Francisco Hernández Carrillo. de los demás pueblos, sus campos y huer…</t>
  </si>
  <si>
    <t>…dos y un sargento del núm. 3.a de cazadores que cantidad de 15,753 rs. estaban de piquete rn la quinta de China: pasaron el Duero junto al semina ----- En virtud de providencia de D. Josef María Tirado, juez de lo civil de la plaza rio , trayendo todas sus arma*, y el sargento la espada del alférez que manda de Cádia, en autos de ocurrencia de interesadas 4 las dotes para casadas y religiosas, ba el piquete, y estaba durmiendo.” que Instituyó el fuodador de…</t>
  </si>
  <si>
    <t>Tirlet</t>
  </si>
  <si>
    <t>…rlonos daéelosCarlocarlovingm»,atagno, bastaal ducadoque aldefinParia,se unldquelaeraautoridadentoncesReal,el (rudocast.oula,:n:is eonside-en ma de la guardia nacional, propone el general Tirlet que se aumentan 3009 fran¿ eahl* A trauriá. lite penonir consta Va mas de dos siglos, desde' mediados del cps para crear inspectores de este armamento:'el genera l lamarque -y Mr.Teou • -«jar basta fines del a. filgué abierta la suscripción en Madrid librería…</t>
  </si>
  <si>
    <t>TIRMSS, Ansel</t>
  </si>
  <si>
    <t>Ansel TIRMSS</t>
  </si>
  <si>
    <t>…ropas, encargadas de castigar á los malvados que ¿ mano armada amenazan nuestra.religión y la seguridad de mis Estados!” Enterado el Rey nuestro Señor del expediente promovido por D. Ansel TIRMSS. mo de Zafra, arrendador de. la. renta de Aguardiente- de Alcalá la'Realy eñ reclamación de los perjuicio* .que se le irrogaron con. el .arbitrio de 16 mrs. ¡A ti, visir, Mchemed-Emin-Reuff-fiajá, ex-gran-visir , gobernador impuesto sobre dicha renta, para •!…</t>
  </si>
  <si>
    <t>Tit, Esteban García de Lina</t>
  </si>
  <si>
    <t>Esteban García de Lina Tit</t>
  </si>
  <si>
    <t>…. bro al 1 p. 100.............. Pon; pan la dignidad de deán de fe catedral de Tarazona i D. Jotef Marli- Dichas Id. al 4 por seo.. acz; pan la canongfa praabitcral «fe Tarazona á D. Esteban García de Lina Tit. al port. «fe 5 por loo. res; pan una ración de la santa iglesia de Almenar, en la diócesi* «fe Lérida, Id. Id. de 4 por seo..... |||l M«IW *4*4 val. Ap.*daife i D. Ramón Salvia-, para una canongía de 1* catedral «feTuy á D. Manuel Vale*Id. a* coasolldados...…</t>
  </si>
  <si>
    <t>Tlt-</t>
  </si>
  <si>
    <t>…*. sobre él gran libro *15 p. roo, 00. ladres i no dias CAdit fié d. Dichas id. al o por 100, 00. Sevilla 1 i J Id. El duque de Dalmacia con uniforme de mariscal de Francia i y el conde Tlt- &gt;1 port. de s por roo, S4i i40 días iris 15-ld. MAtaga f Id. de Montalivet con el de ministro, se presentan en la Cámara. Aprobada el acta fecha, A prima de 1 por aoo. imsterdan, 00. Granada Id. Id. id.de.la óltima sesión,.lee. el Presidente uqa carta en que…</t>
  </si>
  <si>
    <t>Tn, FjíxtrAttDO</t>
  </si>
  <si>
    <t>FjíxtrAttDO Tn</t>
  </si>
  <si>
    <t>…a. J Lr' " ‘ tenciario de S. M. Católica en esta corte , deseando festejar los dias de su au ” La política de Mr. de Lafayetle es disponer las cosas de modoque la' mo gusto amo el Sr. D. FjíxtrAttDO Tn de un modo correspondiente é tan so narquía se convierta en república: es preciso acercarse á.esta lo rúas que se pue lemne, dia, rennió en su casa )a noche del .30 de Mayo , por convite antici da , quiere decir, que es preciso debilitar mis y mas1 la monarqu…</t>
  </si>
  <si>
    <t>Todo</t>
  </si>
  <si>
    <t>…esconocido y derramar Cámara; lord Stromoqd; sir James Scarlett &amp;c. Seo. S. M. ha creado cuatro algunas lágrimas. nuevos Pares, que son el. hijo del conde Derby; el hijo mayor del conde Todo el mundo se ha hecho inscribir para el alistamiento en .masa, y Stamford (que será lord Grey);.el marques deTavistock, hijo mayor del du goo9 fusiles se hallan ya en el almacén para distribuirse. Por lo demás, to que de Bédford, y lord Uxbfidgc., este bajo el…</t>
  </si>
  <si>
    <t>Toga, Mariano Roca de</t>
  </si>
  <si>
    <t>Mariano Roca de Toga</t>
  </si>
  <si>
    <t>…conducta niosos versos, contrayéndolos al mismo asunto, y al acto solemne y honorífi deí gobierno, á que lo hagan citando hechos. co de distribuir S. M. por sí mismo los premies. D. Mariano Roca de Toga• Eljjeneral Lamarque explica la diferencia que hay entre los chouanes y los res leyó también otra composición poética del Excmo. Sr. consiiiario duque véndeános,elogiando el carácter y los méritos ale estos: asegura que la Ven de Frías hecha con igual motivo;…</t>
  </si>
  <si>
    <t>Tola, GCrOnlmo Sánchez</t>
  </si>
  <si>
    <t>GCrOnlmo Sánchez Tola</t>
  </si>
  <si>
    <t>…uan Clímaco Puertas; para la de abad de CaMro- ----- El Onlieitaéar, i oten strrevastaur n*rí la oviéentia io la Retarreeeien ti Joencelóte; traducida del Ingles por el licenciado D. GCrOnlmo Sánchez Tola, boticaria» jerix, en la metropolitana de Eúrgoi, vacante por muerte de D. Andrea Mar en Zamora. Bsn obra contiene tal número de prueba* y tan convincentes é' Irresis tin , á D. Domingo Cuesta; para una canongía de la catedral de Sigüenza, ra tibles, que hace…</t>
  </si>
  <si>
    <t>Toma</t>
  </si>
  <si>
    <t>…rovincia con el aumento de un real. Perca y P. Manuel Henestrosa. —-—gi tomo t.° de la AÍMiaieco ie vistee meSemse, que contiene el vlage i Is IsOis En ¡a clase superior. Primero: Sr. D. Toma* Blanco Cicerón. y á la Mills, por tangida, está prooto á entregarse ca las llbrerlaj siguientes: Ma drid, Jordán; Jarea de la Frontera, Bueno; Orense, Pazo; Reas, viuda de Angelón; Segundo: Los Sres. D. Federico Portillo, P. Manuel San (aros ría, Pon y en la…</t>
  </si>
  <si>
    <t>…de pravair 4 Zorrilla, i D. Antonio Josef Guerrero; para otra de la catedral de Almería, los súbditos del reino de Polonia que se hallan en Espada, que recibirá y re por acento de D. Toma, Flora, 4 D. Francitco González Qucsida; pan la, mitirá cuanto ata á la autoridad competente las solicitud» de lo» que quie dignidad de chantre y una ración de la catedral de Avila, por muerte de Don ran rcgrcsar al reino, ó desea prolongar su réndesela en es…</t>
  </si>
  <si>
    <t>Tomas</t>
  </si>
  <si>
    <t>…28 que se Insertó coa el justo mo tivo de evitar los perjuicios que resultan siempre de suplaotacloo de firmas, en lu Barroso y Castro: para otra de la de Tudcla, por promoción de D. Tomas gar de D, Juao Bautista Macao, debe leerse Moreno. EN I.A IMPRENTA REAL</t>
  </si>
  <si>
    <t>Tomás, Josef</t>
  </si>
  <si>
    <t>Josef Tomás</t>
  </si>
  <si>
    <t>…ro, entre ellos U traducción ranas y caracola de bronce. Todos ios referidos adornos han sido ejecutados por del primer canto del Paraíso peraido del célebre IVlííto-. c! escultor D. Josef Tomás; pero es p: cciso ilamar U atención de los inteligentes - — Los suscrip+ores av Diccionario xcortuviverjai pasarán á la librería de Ra sobre las ranas, galápagos y caracola de bronce , fundidas por el mismo con ma zóla á recoger el cuaderno n.° lo, romo 6.°,…</t>
  </si>
  <si>
    <t>Toral, Ramón</t>
  </si>
  <si>
    <t>Ramón Toral</t>
  </si>
  <si>
    <t>…,4 36 n. arroba. del corriente D. Cristóbal Jiménez, teniente comisionado para la persecución . Leo*__ Bañeta. Trigo, de 30 á 36 r». fanega: Cebada,418 id.: aceite, de ladrones, y D. Ramón Toral , vecino de Jaén, que le acompañaba , tu 4 60 rs. arroba: vino 4 32 rs. el cántaro. . . . vieron un choque con tres de aquellos á inedia legua de Torre del Campo. El . Benavente. Trigo, de 36 4 42 rs. fanega: cebada, 4 15 id.: aceite, 4 54 resultado 4c este e…</t>
  </si>
  <si>
    <t>Tordesillas, Josef</t>
  </si>
  <si>
    <t>Josef Tordesillas</t>
  </si>
  <si>
    <t>…esorero de su Real bolsillo secreto; D. Francisco dación y distribución de las rentas.de la.coroua, en .queprecisamente tienen que in. BJfatco, encargado de la mayordomía mayor; y D. Josef Tordesillas, gentil- tervenir los corregidores y ayuntamientos, y i la administración de justicia, ios autos acordados ó reglamentos de las’ salas del Crimen de las Reales chancilleres y hombredecasa y.boca y oficial de la tesorería de la misma Real casa, se pre audienci…</t>
  </si>
  <si>
    <t>Toricss</t>
  </si>
  <si>
    <t>…de interesar i muchos desgraciados que perdieron sus bienes en «I afio de 21. que no hay verdad, no hay misericordia, no hay conocimiento de Dios en loe El Sr. Soto, con apopo del Sr. Toricss, presentó el siguiente propecto de hombra, al menos conocimiento práctico para respetarle, servirle r adorarle, decreto: según exige su magatad y grandeza. La maldición, la blafcmia, la mentira, »Los bienes que en conformidad de le lep de 1.a de Octubre de 1B…</t>
  </si>
  <si>
    <t>Torrente, Mariano</t>
  </si>
  <si>
    <t>Mariano Torrente</t>
  </si>
  <si>
    <t>…Si se quiere obli ■Arias:.} tomos en.8.P con v.lámlnas, jo rs.—Estas tres obras (propiedad de^su au gar al Rey de Holanda á que ejecute el tratado de los 24 artículos, y á que tor D. Mariano Torrente), sé yeoden en Madrid eó la librerías « Sojd, Neiola,- No «vácúe.la plaza de Arribe res, nada mejor: dígase, y todos aplaudirán este he villo y Jordán, y en las-principales de las provincias; cesando deide esteáiala reba ja del 10 por loo que se hacia al que…</t>
  </si>
  <si>
    <t>Torres, Josef</t>
  </si>
  <si>
    <t>Josef Torres</t>
  </si>
  <si>
    <t>…re. inarquilla. Se vendé en el despacho de la imprenta Real, á 14 rs. en papel; ij en rústica y It en pasta; Llevando ejemplares por mayor en papel, se darán 13 por ca Hervideros. D. Josef Torres, en el Tomelloso: desde 10 de Junio á 15 da docena. de Setiembre. —bertas ece*tmicar,6 sea tratado tefirlco-prictlco elemental de I» rentas de la Puertollano. D. Carlos Mestrc, en la misma villa: desde S de Junio á 8 corona. Los suscrlptores á esta obra,.que…</t>
  </si>
  <si>
    <t>Total, Campbell</t>
  </si>
  <si>
    <t>Campbell Total</t>
  </si>
  <si>
    <t>…. . 593 315 908 ... estación' inglesa en el Levante tenia á bordo tres personas de distinción agre» DesdeE la invasión bas cadas 4 Laembajada de Comtantinopla: una dé ellas era el coronel Campbell Total general.. 10,990 : .6,988 17,978 i Tta31to 3 lde Agosto exclusive. bajo cuyaséudencs parece estaba el capitán del buque. Sin dilación se trasladó ! • ■ á este él vicecónsul ingles, y se dice que á este agenté se le hicieron varias Restitución délas partes des…</t>
  </si>
  <si>
    <t>Travassos</t>
  </si>
  <si>
    <t>…. y i dier Abreu aquella inteligencia y firmeza dc.mando.que manifestó en .la cam mrs._a=Miguel Celidonio, jd. id. id., 947 rs. yT7 mri^tTonas'de'la Cruz, paña de la Península. El capitán Travassos, comandante de la media batería de id. id., de llocos, 1050 rs, y -20 mrs.=Feliciano .Mates, grumete de id.- id., 6, continuó dando pruebas del valor , desembrazo, inteligencia y buetu vo- natural de, id., 1270 n- y 2ó.mrS^cHenrique deGsutman, id. id., de S.C…</t>
  </si>
  <si>
    <t>Trias, J.</t>
  </si>
  <si>
    <t>J. Trias</t>
  </si>
  <si>
    <t>…como siempre el amor que loa portu —.Ioetttigocitmttbrería de Villanal, JhioUgicot r méiieoo por Magendle, traducidas al castellano por guesa profesan i to Soberano, (/d.) . . . • D. J. Trias: cuaderno en I.*, i so rs. * la rúnica.—Locdanit dt Alfosio Lo-Roy ¿—^.Continúan los donativos, j reina la mayor tranquilidad en toda la mo acerca de lu pérdidas de sangre durante el embaraso, sobre abortos 4c.; traducidas al castellano por B. J. T.: un tomo…</t>
  </si>
  <si>
    <t>Trieste, Escriben de</t>
  </si>
  <si>
    <t>Escriben de Trieste</t>
  </si>
  <si>
    <t>…to es probable ijue el gobierno no permita que la corbeta vaya á reunirse á ía escuadra. — Mantil» 15 dt Entro. Li Gaceta Je Brétáiía contiene asimismo, acerca de la expedición de Don Escriben de Trieste con fecha 18 del pasado lo qué sigue: Pedro, los datos siguient», dados por un «bsero comerciante cuando llegó á ••Las últimas noticias de Alejandría relativas i la expedición del Virey de Belle-lsle. , . ’ Egipto alcanzan hasta 23 de Noviembre. El 22 del mis…</t>
  </si>
  <si>
    <t>Trillo, Joscf María de Aguayo y</t>
  </si>
  <si>
    <t>Joscf María de Aguayo y Trillo</t>
  </si>
  <si>
    <t>…o del pais, á 24 rs. ia carga; id. del Priorato, de foideas , escrita en francés por el Dr. Ranque, catedrático de clínica interna, y tra 56 i 72 id. ducida al espaflol por el Dr. D. Joscf María de Aguayo y Trillo , profesor de medici na de esta corte. El autor de la memoria que publicamos, después de haber expues Reus. Trigo, de 48 á 50 rs. fanega: cebada, 4 19 id.: aceite, de 34 á 36 to sucintamente el terrible cuadro de los sintomas que represeotan el cólera merbar…</t>
  </si>
  <si>
    <t>Trinidad'Alvarez</t>
  </si>
  <si>
    <t>…itución. Real deínfaotería al mandó del teniente coronel'graduado', teniente del mis2.a Que en tales circunstancias la.comisión expresada es no tolo inútil sino , cao Rcal cuerpo, D. Trinidad'Alvarez, una hermosa corapafií* del brillante gravosa á.los mismo* fondos destinados al pago de la deuda' nacional por ra— 1 regimiento infantería de linea de' Zamora, que su digno coronel D. Josef j$ezon sk lo* gastos que causa, los cuales deben ahorrarse en benefic…</t>
  </si>
  <si>
    <t>Tró, Jaime</t>
  </si>
  <si>
    <t>Jaime Tró</t>
  </si>
  <si>
    <t>…los memoriales*; fraacot d« porte,: al ayuntamiento délí'expresadá villa'Hasta el dia 9 de Junio 'prdximo.:..; . &gt; quiera que resultasen serlo acudan en el término de dos meses á D. Jaime Tró ___ da halla vacante el- partido de boticario de la villa de Parla, provincia de. 8Mt i Ivars, agente de negocios de los Reales Consejos en esta corte, Cava de San drld; tiene U asignación de^^tresrs. diarios.por,«¡ojo residir en dicfis.fJ'lá-.Lo* Pr#r Miguel…</t>
  </si>
  <si>
    <t>Tromotivos</t>
  </si>
  <si>
    <t>…de vengarse de las pérdidas que nuestras Portugal, porque tenemos nuevos motivos de queja; mas no te expresa qué tropas les habian hecho sufrir; bien que por los refuerzos que el general Tromotivos son estos. Voy á hacer una proposición para que te ilustre á la Cá biani ha llevado á Oran puede esperarse que los beduinos serán arrojados á loa mara sobre este punto con documentos auténticos. Se ha anunciado el regreso montes, y esta provincia quedará Ubre…</t>
  </si>
  <si>
    <t>Trott, Je</t>
  </si>
  <si>
    <t>Je Trott</t>
  </si>
  <si>
    <t>…ro íntimo en ejercicio. • Dios guarde á V. £. muchos años. S. Ildefonso 23 de Julio de 1832— Por Hannover, el Jmtm de Stralenheim, consejero íntimo de gabinete. Por Wurtemberg, el barón Je Trott, consejero de Estado.Exento Sr.=Pedro Castclló.=Manoel Damian Pcrez-=5ebastian Aso Tniie* Por Badén, el barón JeBlitterdorff, consejero íntimo.so—Exento. Sr.' primer Secretario de Estado y del Despacho. Por Hesae-Electonl, Mr. De Riessconsejero intimo. • - Ex…</t>
  </si>
  <si>
    <t>Tué</t>
  </si>
  <si>
    <t>…l legado, en donde Mr, Comba: 'intimó otra vez al co siona? mandante la orden para que cediese la ciudadela si quería obtener su libertad. P. No. «Pero habiéndose negado i ello el comandante Tué declarado prisionero, C. ¡Desea concurrir á mantener la tranquilidad en Europa? mi cotnolos Oficiales ¡f ks empleados civila y militares, hasta los que no se P. Sí. bailaban en -la ciudad,' habiéndosela designado ata por cárcel. A la misma C. ¡Y no teme, pers…</t>
  </si>
  <si>
    <t>Turbica, Antonio</t>
  </si>
  <si>
    <t>Antonio Turbica</t>
  </si>
  <si>
    <t>…de S. M., es una continuación del célebre tratado do las pena* igual día de Setiembre. dei Sr. Lardi aabal, donde se comprenden los punto* mis delicados de jurisprudencia Segura. D. Antonio Turbica, «n Calatayud: desde 24 de Junio á 4. de criminal, y las cuestiones mas curiosa* é importantes do economía pública. Un asun to que ocupa actualmente con cierta preferencia á tqs . primeros Soberanos de Etiré—*Setiembre. pa, y que es tan fecundo en grandes con…</t>
  </si>
  <si>
    <t>Tzavellas</t>
  </si>
  <si>
    <t>…ras contra ¡os es lina carta de Corfú inserta en el periódico titulado Notizle dtl Glomo clavos, no podían cubrir todos los puntos de ellas, en los que se mantenían •segura que el comandante Tzavellas enarbotó el dia 1.a de Mayo en la cin estos últimos sin miedo de los ihglcscs, que no podían soportar largo tiempo dadela de Patrás la bandera del príncipe Othofl con esta inscripción: Othon r, la temperatura ardiente de aquel clima. Sin embargo , por ser dic…</t>
  </si>
  <si>
    <t>Uenríquez, Alfonso</t>
  </si>
  <si>
    <t>Alfonso Uenríquez</t>
  </si>
  <si>
    <t>…rado basta la evidencia. tres Estados; y en cumplimiento de U promesa que Dios Todopoderoso hizo La misma facción hizo declarar ademas, que para persuadir que aquella al Santo Rey D. Alfonso Uenríquez en los campos de Ourique, quedarán sal constitución confirmaba la ley fundamental de la monarquía, habia renovado vos estos reinos de la impiedad y de lá anarquía. Palacio de Queluz ¿ 28 de la ley de sucesión con todas las cláusulas de las Cortes de Lamego; c…</t>
  </si>
  <si>
    <t>Uljoa, Francisco Javier</t>
  </si>
  <si>
    <t>Francisco Javier Uljoa</t>
  </si>
  <si>
    <t>…rvado novedad alguna! Monet, he venido en nombrar para que lo desempeñe interinamente al bri Píos., guarde i V. E. muchos años. S. Ildefonso 5 de Octubre de 1832, gadier de marina D. Francisco Javier Uljoa. Tqndréislo entendido, y lo co i 1as ochó de la mañaha.úcPedró Castelló —Juan Castelló y Roca—Excelen- municareis á quien Corresponda para su cumplí miento.=Está rubricado de la tísipto Sr. Secretario de Estado y del Despacho universal. Real mano.=S. Ildefons…</t>
  </si>
  <si>
    <t>Ulloa, Francisco Javier</t>
  </si>
  <si>
    <t>Francisco Javier Ulloa</t>
  </si>
  <si>
    <t>…stá rubricado de la Real mano de la Reina nuestra Señora. En S. Ildefonso floreciente y patriota Holanda: he bajado á las magníficas orillas del Rhin: ho á 9 de Octubre de 18S2.=A D. Francisco Javier Ulloa. admirado el salón de la casa de baños de Witbaden y sus 28 columnas do mármol: he bebido la cerveza de Cassel con el famoso Jordán, que os asegu PARTE NO OFICIAL. roUhlandcomerha¡tuescritoe¡t retrorsum:unos versoselen célebremi libritopoetade memorias;y dipu…</t>
  </si>
  <si>
    <t>Ulloa, Francisco Javier de</t>
  </si>
  <si>
    <t>Francisco Javier de Ulloa</t>
  </si>
  <si>
    <t>…dicío , y lo comunicareis á quien corresponda.=Está rubricado de la Real mano de la Reina nuestra Señora. = En S. Ildefonso á 10 de Octubre de 1832.=A Partes de la salud de S. M, D. Francisco Javier de Ulloa. Excmo. Sr.: Desde el parte de esta mañana se ha notado en $. M. un poco En consideración al mérito y servicios del teniente general duque de Cas de tos y una ligera anhelación , sin que por esto haya dejado de levantarse ni de tro-Terreno, y en uso de las fa…</t>
  </si>
  <si>
    <t>…limKalo. Palacio &gt;6 de Diciembre de i8gs.sEiti rubricado dría Real existir á la instrucción, concordia y opulencia; tres elementos, que apoyados mapo da Rama, nuestra S(fiar*.=r A D. Francisco Javier de Ulloa. en nuatra religión santa, constituyen venturosa á una nación. zz Señora. = A L. R. P. de V. M.=Francisco PiertnarmizzFrancisco MmpueHet de Mo— Exfosieiomesd t* Rnitu muestra Señora. rales. ^ Ramón Carnicer. Pedro Abtníz. ~ Pedro Escu.iero. = Robustí ■ no Séf…</t>
  </si>
  <si>
    <t>Ulloa, Ramonr Sánchez</t>
  </si>
  <si>
    <t>Ramonr Sánchez Ulloa</t>
  </si>
  <si>
    <t>…político de Méjico.son d* importancia- Parece que se prepara en este desgracia*! país una nueva guerra intestina no fncnoa ungri.en.7 D. Manuel Martin Bayon; pura, la de Motril 4 D. Ramonr Sánchez Ulloa; u y horrorosa que las que por tamo tiempo han atolido esa parte de la Amé para la de Puerto-Real 4 D. Luis Cuadrado Valdelomsr-. para la da HúrircalOhera á D. Juan Víctor Lorente; fiara el corregimiento de Víllená 4 D. Anrica septentrional. La violencia da l…</t>
  </si>
  <si>
    <t>Umins-</t>
  </si>
  <si>
    <t>…los belgas tomarían lecciones de va ratificaciones, concedió licencias de 15 dias á todo el ejército á razón de 30 lor,y no habría necesidad de que los franceses interviniesen. El general Umins- hombría por compañía, con la condición indispensable de que para el SO de ki mandaría estos polauos. Ya se conoce que este es un arbitrio imaginado Entro todos los licenciados habían de bailarse on sus respectivos cuerpos. (/«por el término medio; peto tambié…</t>
  </si>
  <si>
    <t>Uocumtaacia, Cándido</t>
  </si>
  <si>
    <t>Cándido Uocumtaacia</t>
  </si>
  <si>
    <t>…nocía!lento 4* cartas presentadasbre* mismas que lo* modernos brasileños. Si alguna vez ha sido semejante cir- en los antas que te siguen catre D. Juan Palacio* y las heredera fie D. Cándido Uocumtaacia ocasión de gran descontento y sediciones, fue siempre cuando por haber comunión ó dependencia de gobierno entre dos peises, ha podido creerse , que el empleado favorecería á aquel en que había nacido, en daño del otro que JVate. En la Gaeeta oám. j6, en el 'a…</t>
  </si>
  <si>
    <t>Uranga, Pedro Blas de</t>
  </si>
  <si>
    <t>Pedro Blas de Uranga</t>
  </si>
  <si>
    <t>…gobierno actual ha procurado tura, D. Diego Hermoso, natural de Madrid, de 28 años; en la arquitectura, abatir la revolución de Julio; y que no se debe votar ninguna suma para dar D. Pedro Blas de Uranga, natural de Madrid, de 23 años. pensiones á los ihonanes. En tercera clase, premios primeros de medallas de plata de 5 onzas: en la El mariscal íioult hace ver que las pensiones que se han conservado soit pintura , vacante; en la escultura, D. Pedro Santandre…</t>
  </si>
  <si>
    <t>Urbano</t>
  </si>
  <si>
    <t>…1799 , jr 23 dt Perrero de 1800 íán sido remi digno de elogio el servicio hecho ppr la cabal|ería:de Fuhdao; y lo hicieran también muy señalado en este dia el . teniente coronel, .comandante Urbano de tidas útlimam-nte al Real depósito hidrográfico Je Madrid, pepa, entre garlas f tus irgítimos keriJeros tan luego como se presenten en dfclso rz/d- Carralho y todos los oficíale* dé su regio&gt;ientó.‘No tuvo menos parte durante la acción el primer, escuadrón…</t>
  </si>
  <si>
    <t>Urbina, Damián</t>
  </si>
  <si>
    <t>Damián Urbina</t>
  </si>
  <si>
    <t>…de Goicoechea, de comparar con la Atala de Chateaubriand: en fin, los Poitaiorcc en que el autor describe las costumbres de los indios del Canadá, tua guerra* y la generosidad que D. Damián Urbina, D. Genaro María de Gamiz, D. Vicente de Averastu- á veces: ostenta o. Se-darán al público por tomos en 8.a de 400 plgioas poco mas ó menos, vendiéndote cuando se concluya la obra á ia rs, tomo en esta corté, y 13 en O) Farécrnos justo Insertar aquí los nombr…</t>
  </si>
  <si>
    <t>Urda</t>
  </si>
  <si>
    <t>…muy justó eximirla de la comcripcioa orde sioneros. Obando no bien tomó posesión de la capital cuando violó la conven nada legalmente, por los Estadoe generales. ción , arrestó al general Urda neta y le arrojó del país. Muchos ingleses ,y co ...------Varío* periódicos han anunciado qué' Mr. Cordier, inspector Je puent» merciantes han sido desterrados, ¿ insultado el cónsul ingles. y caminos, había marchado á Brusela con el objeto de solicitar le 'a…</t>
  </si>
  <si>
    <t>Urraca, Juan Bautista</t>
  </si>
  <si>
    <t>Juan Bautista Urraca</t>
  </si>
  <si>
    <t>el Sr. general vizconde do Pezo da Regoa en el oficio que en 21 del mes pró Hernández, á D. Juan Bautista Urraca; y para una canongía de ta colegial de ximo pasado dirigió al Sr- contralmirante Paslcer (de cuyo oficio acompaño Cervatos, en el arzobispado de Biirgos, por muerte de D. Paulino Bravo de copia asi como del otro que en él se cita de 17 del mismo mes), y en co…</t>
  </si>
  <si>
    <t>Uta, Antonio Manuel Antonia Di Juan</t>
  </si>
  <si>
    <t>Antonio Manuel Antonia Di Juan Uta</t>
  </si>
  <si>
    <t>…te. habia seHalado pera el 14 del que rige, se ha trasladado da Mtmina de las persona! 'que entran i mfrk.la cuarentinatn los lanarctos Real ordeo para el día á¿ de Julio próximo. D. Antonio Manuel Antonia Di Juan Uta Olazarán, de las Barreras, á Dolía de la frpntera de Iris»,y días en que,salende ellos. —Se Di Don D. D. Andrés Antonio Francisco Calvo, Ucelay, Ucétay, Juan de Aliaga, Dia'3L de Mayo entraron D. Magín Giiimeraa, su muger y cinco hijos; Juan Josef Castados, D…</t>
  </si>
  <si>
    <t>UUoa, Francisco Javier</t>
  </si>
  <si>
    <t>Francisco Javier UUoa</t>
  </si>
  <si>
    <t>…nuel Damian Perer.— Sebastian Navarro, vengo en nombrar para que la'sirva interinamente al Brigadier Aso Travieso.=Juan Castelló y R oca.=Juan Luque.= Ramón Llord.= R*¡- de Marina D. Francisco Javier UUoa, encargado en los propios términos del enundó -Durán.=Excnio. Sr. Secretarlo de Estado y del Despacho universal. -de la Guerra. Tendreislo entendido para sq cumplimiento. — Rubricado de la Rail mano.=S. Ildefonso l.° de Octubre de 1832.=A D. Josef de Cafranga…</t>
  </si>
  <si>
    <t>Uxbfidgc</t>
  </si>
  <si>
    <t>…en .masa, y Stamford (que será lord Grey);.el marques deTavistock, hijo mayor del du goo9 fusiles se hallan ya en el almacén para distribuirse. Por lo demás, to que de Bédford, y lord Uxbfidgc., este bajo el título de lord Pagct, y Tavisdo presenta aqui un aspecto como si estuviésemos en el estado mas perfecto tock, bajo el de lord Howland. (Cu/.) ■ &gt; de paz. Eetodo de los enfermos ¿lel cdlera que kan filtrado en lo/ hospitales y otro&lt; Sigue reinan…</t>
  </si>
  <si>
    <t>V, M.</t>
  </si>
  <si>
    <t>M. V</t>
  </si>
  <si>
    <t>…nos, al paso que tantos otros se Vigirán antes del i.° dé Abril aé..i8á« i Bruselij.j.í Mf. J. R.. Marmus habían separado prudentemente dé ellos. Nada hemos ocultado: hemos segui -D. M. V tll* del Lombard, núm. «4.H premio eonaktirá en una medalla-de do la mayoría "polque vimos en ella no una st-;:ti ó un partido -político, sino 'dro’deLvúlór'de'3óó;franÉós.i(jG;;»iWiyít.) " ; f;" \ -- la reunión de todos los-sinceros amigos de ia monarquía co…</t>
  </si>
  <si>
    <t>V, Praoclsco Górvea</t>
  </si>
  <si>
    <t>Praoclsco Górvea V</t>
  </si>
  <si>
    <t>…iglesia, JX Francisco Garata Sainz, escríbanla dé provincia en la’ Reál cárcel de obrte, paja una juma general dé acree dores á la casa‘comercio que fué dé ésta villa titulada'de D. Praoclsco Górvea V i»1 dignidad de arcediano de Valpuc»u,D. Juan FernándezCalderon y. D.To- brinos, cao el fio de que presentfn sus respectivo; créditos para al debida enésaen y ribio Josef Corlea, ambos.abogado* de los Reales, cónsejos, los bónoréa d«l calificación; apercibido…</t>
  </si>
  <si>
    <t>Vaea, Josef</t>
  </si>
  <si>
    <t>Josef Vaea</t>
  </si>
  <si>
    <t>…n l.° Se hallará á t rs. eo rústica y 10 en pasta en Les librerías de Cuma y Sanche»; eo Cádiz en la de Hurtal y compaftia, y en las principales libra korques, D. Manuel Mendiola, D. Josef Vaea, P. Pedro Cortés, P. Manuel rías de las capitales de provincia con el aumento de un real. Perca y P. Manuel Henestrosa. —-—gi tomo t.° de la AÍMiaieco ie vistee meSemse, que contiene el vlage i Is IsOis En ¡a clase superior. Primero: Sr. D. Toma* Blanco Cicer…</t>
  </si>
  <si>
    <t>Vah-Zuylen-Van-Nyevelt</t>
  </si>
  <si>
    <t>…ratado) llenar, respecto de este particular, dentro de ' ' _ ■ Líndres 9 de Noviembre. un plazo muy corto, sus propios empeños; y con k mira de conseguir este ' Hemos diého'qút el barón Vah-Zuylen-Van-Nyevelt iba á salir inme- objeto, por el concurso de medidas mejor calculadas para el efecto, el Rey de .diatamente.de. esta ciudad; mas tenemos la satisfacción-de anunciar á nuestros los franceses y él Rey de! reino-unido de la Gran-Bretaña han resuelto y fir lector…</t>
  </si>
  <si>
    <t>Vaíladolid, Nicolás</t>
  </si>
  <si>
    <t>Nicolás Vaíladolid</t>
  </si>
  <si>
    <t>…a en la de Martínez Aguijar; en Murcia en 1* de arroz, de 11 á 12 pesos la carga: seda en rama, de 29 á 30 ri. libra. Benedicto; en Omite en fa de Gómez Pazot &lt;-i\ (hitJo «n la de D. Nicolás Vaíladolid—(En la ciudad.) Trigo, a 33 rs. fanega: cebada, í 14 ¡d.: Longori»; en Pamplona en la de Longas; en Salamanca en la de*Reyes; en aceité j ¿ 52 rs. arroba: vino, á 16 rs. la cántara. Santander en la de Riesgó; en Santiago en la de Cotnpafiel; en Sevilla en Exá…</t>
  </si>
  <si>
    <t>Vaillanl</t>
  </si>
  <si>
    <t>…! 1J que de esta cindadela se han en donde se debía pasar, y se empleo mas de media hora en habilitarlo. El te viado el lunes pasado fusi.es de baluaile para la de Amberes. niente coronel Vaillanl y el ingeniero Negrier reconocieron la brecha y su Muchos destacamentos de tropas francesas infantería y artillería pasan to bieron á lo mas alto de ella. A su regreso, y á consecuencia del parte qu* dos los días por.nuestra ciudad para unirse con sus respect…</t>
  </si>
  <si>
    <t>Vaillant</t>
  </si>
  <si>
    <t>…certeza de que todavía se pudiera dar el asalto conforme después de haber ajustado una tregua, el conde Artois se la entregó al general á sus últimas órdenes , cuando el teniente coronel Vaillant, acompañado del ingles Graham. Los sucesos relativos á esta ciudad desde esta ¿poca son dema ingeniero- Negrier, se atrevió á pasar el puente,y 'logró asi llegar á la brecha. siado notorios; y asi nos abstendremos de referirlos. El general los llamósu-.presen…</t>
  </si>
  <si>
    <t>Valdelomsr-, Luis Cuadrado</t>
  </si>
  <si>
    <t>Luis Cuadrado Valdelomsr-</t>
  </si>
  <si>
    <t>…ungri.en.7 D. Manuel Martin Bayon; pura, la de Motril 4 D. Ramonr Sánchez Ulloa; u y horrorosa que las que por tamo tiempo han atolido esa parte de la Amé para la de Puerto-Real 4 D. Luis Cuadrado Valdelomsr-. para la da HúrircalOhera á D. Juan Víctor Lorente; fiara el corregimiento de Víllená 4 D. Anrica septentrional. La violencia da los partido», el delirio revolucionario y el, tonio Rico y Gómez, y para al oe Molina de Angón 4 D. Juan Víctorespíritu ciego de v…</t>
  </si>
  <si>
    <t>Valderra-, Antonio Perez</t>
  </si>
  <si>
    <t>Antonio Perez Valderra-</t>
  </si>
  <si>
    <t>…nuel Sotillos Montejo: para la de Calahorra de Granada á escuadrón de la caballería del mando del brigadier Abreu , y ei bata!; n de D. Francisco Moler o •. para la de Albolodúy á D. Antonio Perez Valderra- voluntarios Realistas de Monteategre, cubriendo todos el flanco derecho de nta;y para la de Aigccira* á-Di Josef Mateos Valle. la 1.a línea. De la 2.a brigada de infantería, que ocupaba el terreno mas defendible de lá posición en segunda línea, estaba simado…</t>
  </si>
  <si>
    <t>Valdés, Oerónimo</t>
  </si>
  <si>
    <t>Oerónimo Valdés</t>
  </si>
  <si>
    <t>…cisco Moreda, en relevo del de tísimo Sr. Secretario de Estado y del Despacho universal. la misma clase D. Rafael Sampere: gobernador de la plaza de Cartagena al mariscal de campo D. Oerónimo Valdés, en relevo del de la misma cla*e Excmo. Sr.: S. M- durante este día ha seguido bien, habiendo estado le D. Santos Ladrón; y gobernador de la plaza de Ciudad-Rodrigo al mariscal vantado por espacio de mas de tres horas. de campo D. Josef Miranda y Cabezón , en…</t>
  </si>
  <si>
    <t>Valdric, Alberto Felipe de</t>
  </si>
  <si>
    <t>Alberto Felipe de Valdric</t>
  </si>
  <si>
    <t>…Pérez, oficial mayor de la secretaría de Estado y del Despacho del Fomento mero por el considerable a livio de trabajo que les proporciona la creación del general del Reino, y de D. Alberto Felipe de Valdric , marques de Torrenuevo Ministerio, y en las que debe resultar el ahorro consiguiente á la supre Mejía, oficial primero de la clase de cuartos de la misma; usando de las fa sión .de sus plazas; usando de las facultades que mi mujr caro y amado Esposo cultades…</t>
  </si>
  <si>
    <t>Vale, Manuel</t>
  </si>
  <si>
    <t>Manuel Vale</t>
  </si>
  <si>
    <t>…ón de la santa iglesia de Almenar, en la diócesi* «fe Lérida, Id. Id. de 4 por seo..... |||l M«IW *4*4 val. Ap.*daife i D. Ramón Salvia-, para una canongía de 1* catedral «feTuy á D. Manuel Vale*Id. a* coasolldados..........cooaolldadoa,.,.. Mendei; para una ración de la de Mondolledo ID. Juan Basante Cancio, y Deuda ocg. del g p. 100 para un bcnaficio.de la iglcua dé la villa de Tórnale* á D. Antonio Anselmo á Mi.................................. Cm…</t>
  </si>
  <si>
    <t>Valencia, RamonaTirooneda-.-de</t>
  </si>
  <si>
    <t>RamonaTirooneda-.-de Valencia</t>
  </si>
  <si>
    <t>…ta circunstan Villar Gil, natural de la villa de Artua; cfcispndo de Santiago; Doña Vi cia, unida i la aversión que la muestran los^biuntes de Portugal, y él» centa Prat, de Lugo; Doña RamonaTirooneda-.-de Valencia; Doña María firmeza y denuedo con que por ello* es recibida, le bá infundido tal des Micaela Ftañe , de ídem; Tere» Inglés, dé idem ,'y Amoma'Gil, de idem. aliento , que según se afirma, D. Pedro duerme todas las noches a bordo; ha mandado transportar i sus b…</t>
  </si>
  <si>
    <t>Valencia’, Franc’ucaOastiiraj'de</t>
  </si>
  <si>
    <t>Franc’ucaOastiiraj'de Valencia’</t>
  </si>
  <si>
    <t>376 ..................... .. , íncii; pera lejos de lograr su intento, tuvieron lo* ggresores qucretirarse arra- eti el arzobispado de Tarragóna; Doña Franc’ucaOastiiraj'de Valencia’;, lé I Tiado* por ci ataque vigoroso de dicho batillon de Real islas jrde las guerrilla)» primera que tomé estado de las tres ’berminii Tértsa, Antonia y Dólbres qué Us'mataron SO hombres f ies hirieron mucho* mis. La gente dé D. Pedió Samadla, naturales dé C…</t>
  </si>
  <si>
    <t>Valencienncs, Gcrard de</t>
  </si>
  <si>
    <t>Gcrard de Valencienncs</t>
  </si>
  <si>
    <t>…ctricidad y del calórico, el magnetismo, la refracción sim ministro.de JLeopoldo tenia parte en este proyecto. ple ó doble , y la polarización de la luz. Ayer á medio dia salió el mariscal Gcrard de Valencienncs, 7 se diri Con este motivo hace Mr. Bácquerel importantes reflexiones sobre el agrugió á toda priesa á Bruselas. Es regular que en aquella noche haya regresado pamiento de las moléculas y su .interior colocación como causa de las formas al cuartel general de…</t>
  </si>
  <si>
    <t>Valente</t>
  </si>
  <si>
    <t>…ba esperanza - «Hallábase en nuestra posición la 1/ brigada de infantería mandada por de su restablecimiento. (/«/.)........ Canavarro, en i.1 línea; la'Z.1 brigada mandada por el brigadier Valente en ' ESPAÑA,. 2.a lina», y haciendo «le reserva; una pieza «leí calibre de ó, mandada por el tepicnte Oujé enfilando el camino que pasa por Souto Redondo, y entre el p&gt;■&gt;-; Madrid XT'deAftlta. rage escogido para la acción; otra pieza de á 4 bajo las órdenes d…</t>
  </si>
  <si>
    <t>Valente, Péfelra</t>
  </si>
  <si>
    <t>Péfelra Valente</t>
  </si>
  <si>
    <t>…es de Minho, y pbr la 1-* y 2-* Fondado dispuesta ¿ Marchar i dicha: posición; asi. como la 2.* brigada, man compañía del batallón de voluntarios Realistas de Arganil. dada por el brigadier Péfelra Valente, y la cabaTtdría bafo’las órdenes del de ' No hubo lugar , en consecuencia de. esta retirada, para que la pieza de 6 igual grado Abreu Castello Blanco;’marchando de Feira por habérsele avisado que enfilaba el camino que va de Souto-Redomlo á la posición, hici…</t>
  </si>
  <si>
    <t>Valiejo, Miguel Fernandez</t>
  </si>
  <si>
    <t>Miguel Fernandez Valiejo</t>
  </si>
  <si>
    <t>…tista Tapies, D. Josef Barba chano, D. Josef Melchor Car ácido hidroclórico con mármol blanco pulverizado. Disuclto del todo y bien rillo , D. Josef Agüero, D. Luis Moreno y Huet, D. Miguel Fernandez Valiejo, D. Ma filtrado se deslie en él goma arábiga muy blanca, y depurada de cualquier cuer nuel Guerrero Seren,marques de Villa!ta, marques de Roda, D, Pedro Mayoral; Don PedroGallastegui, D. Ramón Antonio Hevia y D. Pedro Gluzt, ó sus representantes, po extraño,…</t>
  </si>
  <si>
    <t>Valiente, Juan</t>
  </si>
  <si>
    <t>Juan Valiente</t>
  </si>
  <si>
    <t>…Mayo entraron Romualdo Fernandez; el trunques de Vaílesantoro; el marques de la Candelaria de Yarayabo; con sus dos sobrinos Doa Rogativa* pública* por el cfbra-morbo. Antonio y .D. Juan Valiente, y un criado; D. Josef María de Arambarri y ManceborGárlos Manry, y su auger Francisca Siudo; Mateo Daflfos de Mire; Magnífico es el espectáculo queofrcce la España cuando en medio delhu- Miguel Danos de Mate; Joeef Quaranta, tu múne Magdalena y dos hijos-, r…</t>
  </si>
  <si>
    <t>Valiratey’Torrioe, Nicolás</t>
  </si>
  <si>
    <t>Nicolás Valiratey’Torrioe</t>
  </si>
  <si>
    <t>…recibido, El Rnv miatro Señor ha traído 4 bira notñbrar pan una media ración Jo se mudó el ello de I82S 4 consecuencia del nacimiento del Príncipe heredero le catedral de Cuenca 4 D. Nicolás Valiratey’Torrioe para lá dignidad de D. Pedro, d4ndosele el título de Princesa del Gran Pará, que es al que se arcediano de Soria en la iglesia catedral da Osma, vacante por muerte de Don prescribe y d4 por el artículo IOS de la constitución del Brasil al heredero Julián Izqu…</t>
  </si>
  <si>
    <t>Valladolid</t>
  </si>
  <si>
    <t>…tt&amp;r*’ , la Si»» i?lem°ee*a tarde 6 7*faMTESa * (ot Estad.- general» se -.ü^secun dio*».-* yer en la segunda &lt;**"*£ , _ en formar la lista Sefiora: de en. unión de la provincia El intendente Valladolid, con lo» 'J*#istñfzzzs?,-i" de Propio» de Renta» y «ibdeleg¿ion , ygcf» á nom.br* dV j VMl« empleado» de.la miwa, ofrecen respetuosamente ALR. “■ * ’• , * ■_ ■ff«stfSa’SííKrt*'“ ’*-* -umat sincera» demostraciones de alborozo por el restablecimiento de ¡a impo…</t>
  </si>
  <si>
    <t>Vállate</t>
  </si>
  <si>
    <t>…inmediatamente la frontera. El 18 lo verificarán lo» regimiento* 1.® y 4.0 de - Féra el 2 de Diciembre está anuncitda de positivo la disolución del Par- coraceros mandados por el general Vállate (división de reserva del teniente lamCBtb. El de temer baya algún retardo á vista de la marcha lenta que k ad general Gentil de St. Alphonse.) Estos cuerpos vienen de S. Quintín y Perón-</t>
  </si>
  <si>
    <t>Valle, Antonio María del</t>
  </si>
  <si>
    <t>Antonio María del Valle</t>
  </si>
  <si>
    <t>…$a Lavin, de Santiago de Chile; Doña Sebastiana Ansa y su hija Dolía Joaquina, veadé en esta corte en ta libraría de Razóla v y en -Barcelona en la de.saurl y coade S. Sebastian; D. Antonio María del Valle, de Madrid; D. FranciscóBlaay. palUa , i 3* rs. pasta. ‘Estos individuos entraron en II dé Mayo , y salierón en 15 fol^ mistno. ------;NeceaitS»daee *0 «I Real cuerpo da Artillería tras mariscales dé la clase de se, guadas, non la dotación saepsual de 400 rs.…</t>
  </si>
  <si>
    <t>Van-Grccn</t>
  </si>
  <si>
    <t>…to de Reynen la división que allí habla, y entrando cu loa Estado» han venido i ponerse en guerra abierta con la Dieta, cuya «¡na/, '~M lugar la del príncipe de Sajoaia-Wcimar. El barón Van-Grccn ha vuelto tcncia se veía amenazada por algunas propuestas ó mociones hechas en aquella».. 4 pooer.en esta su cuartel general.. Pero lo que sobre todo llamó la atención general fue la tendencia, que se"*, ;4,„'. Cadipamento de Oiricket 8 dt Agoito. S. A. R. as…</t>
  </si>
  <si>
    <t>Van-Zuylen</t>
  </si>
  <si>
    <t>…El lirado de coo ejemóes/pero de tal' naturaleza, queriegunI* Opinión -déFembájador Holattdes el plaresdeun Volúmen en 8 •cuesta 177 libra "esterlinas •’ los' "tíerechcT' són jí, barón Van-Zuylen, se puede esperar con algún fundamento que su. Soberano y el volúmen puede vender» en ia chelines; y deduciendo los ejemplar» del las apruebe. Después de decretadas las referidas modificaciones, los individuos autor y los ¿«tinados * Ws biblioteca, solo ¡qued…</t>
  </si>
  <si>
    <t>Váneéchout</t>
  </si>
  <si>
    <t>…yiidaáfede Campo del girneral Haxo, desplegó un ze- sión son una verdadera propuesta asi como ¡as que han presentado MM. Afeelo y actividad que nuncapóórd'álabaríe debidamente. El capitán Váneéchout di* cier, Mosbourg y Pelet. Algunos diputados creen que seria oportuno mandar rigió JaS obras preparatorias del&gt;;¿altO ton tanta inteligencia como tifio. todas estas proposiciones á ia comisión que ha examinado la de Mr. Demarqay • El general Haxo, en fin*, W…</t>
  </si>
  <si>
    <t>Vara, Manud González</t>
  </si>
  <si>
    <t>Manud González Vara</t>
  </si>
  <si>
    <t>…cuaderno que a* publica, y,otro de los publicados. ua escuadrón de húsares, la que fue sofocada por los habitantes de la ciudad y —Manual de mineralogía, traducido del frahoel por D. Manud González Vara: ua pucho* inmediatos, de cuyas resultas faetón embarcados-para Maracaibo llS tomo ea *.* prolongado. Se vende en la librería de Razóla á $o r¡. en pasta.4 rndividuos.de tropa y 17 fpfes y oficiales de ambos' cuerpos, habiéndoles de ——Tratada elemental del gi…</t>
  </si>
  <si>
    <t>Várela, Ramón</t>
  </si>
  <si>
    <t>Ramón Várela</t>
  </si>
  <si>
    <t>…as y D. Gregorio López, D. Antonio González, Juan sión y respeto. El Rey nuestro Señor recibió esta demostración de los senti Arias, Silvestre Lope2, Santos Perez, Manuel Vázquez, D. Ramón Várela, D. Josef Arias Losada, D. Josef Piñeiro y Camba, D. Juan López, D. Francisco Andrés Alvamientos del ayuntamiento de la villa de S. Juan de los Remedios con aquella rez, D. Manuel María Losada, D. Domingo de Arcos, D. Pedro López Ribera, y Don bondadosa amabi…</t>
  </si>
  <si>
    <t>Varela, Venancio</t>
  </si>
  <si>
    <t>Venancio Varela</t>
  </si>
  <si>
    <t>…fue de la Alberca, eq el relnp de Murcia , d sus here repelidos y continuados vivas, presentaban á la verdad él triunfo mas completo deros, á los de D. Antonio Andrés Esteban y de D. Venancio Varela, poseedores que fueron de las dos capellanías fundadas en la Iglesia parroquial de S. Redro elde fidelidad y de entusiasmo. Real de la misma, por Doña Juana Velazquez, A.fin de que en el térmlnoperentorie El dia 4 visitó S. i»í, los hospitales de Pópulo y S:.…</t>
  </si>
  <si>
    <t>Varsovil, Welling-tul de</t>
  </si>
  <si>
    <t>Welling-tul de Varsovil</t>
  </si>
  <si>
    <t>…rtud de su derecho de pesquisa.El poder dar noticias sobre la complicidad de cierta potencia en los acontecí mien-; doctor Fillimore . 'presidente del tribunal, falló en favor del lord Welling-tul de Varsovil. Siguiendo Malachowski el consejo de sus amigos, se. presentó* tón en atención á que la ballena y el soilo.se Julián en el número de los pes en casa del seraskier Chosrew Mchcmct-Pacha, y le. suplicó le «^tendiese un cados que por privilegio de su destino est…</t>
  </si>
  <si>
    <t>VauMarzo</t>
  </si>
  <si>
    <t>…. Bcrthoi», di ce ocla. putado; la marquesa de Montcalm, hermana del duque de Richelieu; el pin En lo* últimos dias de tor Legrenée, y la viuda del escultor Chande!; la esposa del diputado VauMarzo..................... 33 55 10 98 guyon; el famoso Armand Petit, uno de los grandes asesinos del 14 de Julio, Ia de Abril.... 26 47 6 79y la hija mayor del célebre actor Potier. 2 id....................... 48 108 12 168 El ministro almirante de Rigny hace dos…</t>
  </si>
  <si>
    <t>Vázquez, Juan</t>
  </si>
  <si>
    <t>Juan Vázquez</t>
  </si>
  <si>
    <t>…, refrendada del Madrid 28 de Noviembre* presbítero D. Lorenzo de Molinuevo y Calera, notario mayor de su tribunal, se ci ta por término de 30 dias perentorios, A los herederos de D. Juan Vázquez, vecino La Retha nuestra Señora se ha servido nombrar para la alcaldía mayor que fue de esta corte , para que se presenten en dicho tribunal, á fin de comuni carles un asunto que íes interesa; en la Inteligencia de que no verificándolo les pade Caspe á D. Jos…</t>
  </si>
  <si>
    <t>Vázquez, Pedro Mendoza y</t>
  </si>
  <si>
    <t>Pedro Mendoza y Vázquez</t>
  </si>
  <si>
    <t>…antos Navarro; para la de Gergal á D. Serafín Velazquez de la zo de uno de los mejore» poema» de Bryant, intitulado lar Edades, escrito Parra; para el corregimiento de Gibraltár á D. Pedro Mendoza y Vázquez; por el estilo de Childe-HarolJ de lord Byron. y 'plra el de Herrera 3el Rio Pisuerga á D. Gerónimo Tejerína y García. «■Tierra verdosa de las praderas , dé ¡as cataratas y de los espesos bosques, manantial inagotable de ríos inmemos; madre de esas montañas,…</t>
  </si>
  <si>
    <t>Vázquez, Vicente María</t>
  </si>
  <si>
    <t>Vicente María Vázquez</t>
  </si>
  <si>
    <t>…que se miraba nuestra . El 6 han entrado en los lazaretos de esta villa á sufrir la cuarentena el' historia nacional se ha sustituido la admiración. Los pueblos privilegiados Dr. D. Vicente María Vázquez; D. Juan y D. Jaime Frenerry; D. Ruper (bourgr-pourris), cuya reforma se pide hoy, son causa de que se hayan disi to del Campo; D. Faustino Goya; D. Genaro de Echeverría y Fuertes: Don pado las ilusiones de esta constitución inglesa tan alabada por Montcsquie…</t>
  </si>
  <si>
    <t>Vcre-</t>
  </si>
  <si>
    <t>…or de Autoi á D. Juan Castillejo Navalon: para la de pasta. Se halle de venta en Madrid librería do Munalz y Miilaoa. , Almanta f D. Salvador Guerrero: para la. de Viso de Alcor á D. Vcre- --—Compendio ds i* T«(dirUta eif*ñe!*, compuesta por D. Francisco de Paula Mar muado Mediano: pera la de Beena i D. Josef María de Rodas: para la de ti, adicionado y sistematizado por el Dr, D. Francisco Serra y Zinesta, catedrático del mismo arte en la'escue…</t>
  </si>
  <si>
    <t>Vcroand, Jroef</t>
  </si>
  <si>
    <t>Jroef Vcroand</t>
  </si>
  <si>
    <t>…tscalera , tenlcBté corre»Idor da e*t&gt; vi teñaladotivcencurriendo en' tódaá ettO*,-tH&gt; Kílo Ib* hérmetió», sino tinibien in-' lla, rá cttá dén* herederos y aéreédMi á Ira Wrnra^de D. Jroef Vcroand» , dlfbnnumerables fieles, que con el mayor recogimiento, y 'deviación han escucha—1 tn! pan' qoaaa.et tdrmlao de Se dlMacudan ádlcho joigado y por U escríbanla 4*. Star tiñes 2 qrar da» derecho,de quqje.cmta ostitldm ea. gTerto pleito que ¡ seguía eu, do las…</t>
  </si>
  <si>
    <t>Vedoya, Felipe</t>
  </si>
  <si>
    <t>Felipe Vedoya</t>
  </si>
  <si>
    <t>…ro: Sr. P. Juan Córdoba. gido d loe habitantes de aquella villa ton fecha 14 del corriente la alocución Segundo:' Sr. P. Antonio Socucha. que Jigüe ¡ En música- Primero: Los Sres. D. Felipe Vedoya, D. Antonio Socuc Habitantes de Priego: Habiendo hablado la Renta nuestra Sefiora como ha, P. Benito Zappino, D. Vicente López Ballesteros y D. Juan Córdoba. Gobernadora de esta Monarquía durante la enfermedad de su augusto Esposo, Segundo: Los Sres. P. Joaqu…</t>
  </si>
  <si>
    <t>Vedoya, León Teruel y P. Felipe</t>
  </si>
  <si>
    <t>León Teruel y P. Felipe Vedoya</t>
  </si>
  <si>
    <t>…teres, Segundo: Los Sres. D. Saturnino Sarnz, D. Silvestre Collar ,D. LuisVa que cuenta coa todos los elementos de lor objetas, en lugar de cimentar susde lle , D. Antonio Madera, D. León Teruel y P. Felipe Vedoya. terminaciones únicamente sobre los síntomas, hubiera comlru ido un» obra ente En lengua inglesa. Primero: Sr. D. Juan Campuzano. ramente indestructible. De consiguiente Mr. Broussais ha dado una falsa idea Segundo: Ezemo. Sr. conde duque de Luna y los Sres.…</t>
  </si>
  <si>
    <t>Vega, Manuel</t>
  </si>
  <si>
    <t>Manuel Vega</t>
  </si>
  <si>
    <t>…erde, Manuel Mateo, Don Gerónimo Salinero, D. Joaquín Lara y compaBla , Francisco Gayo, D. Andrés Mar mandante de la escuadra—limo, y Excmo. Sr. conde de Basto, ministro de tínez, D. Manuel Vega, D. Francisco Abello, Mr. Bonet, Pedro Alonso, Joaquín Marina. (G. de Lisboa.) Kodriguez, Francisco Calleja, Agustín Gómez, Antonio Cuesta, Augusto Corden, ESPAÑA. Kugenlo Menendez, Francisco Nieto, Mr. Gallo, Juliana Valero, D. Feliz Yzaguirrr, los tiroleses…</t>
  </si>
  <si>
    <t>Velarde, Josef</t>
  </si>
  <si>
    <t>Josef Velarde</t>
  </si>
  <si>
    <t>…tes, teniente general; D. Bartolomé Amords y D. Diego Oarcb, i interesar el ciclo, invocando unos la Virgen del Carmen, de los ,Dolores, mariscales dé campo, y IL Pc-drO Miyorga , D. Josef Velarde, D. Minael -Moxd.y. *1 de Atocha,,de S. Lorenzo; otros el protector délas Españas Santiago el ma marqués de-Liano, brigadteées.' A que se preteotra por si d por sitadlo de persona A yor; otros, cada cual el Santo de su mayor devoción:-nuestras súplicas-fueron…</t>
  </si>
  <si>
    <t>Velasco, Gregorio Ceruclo de</t>
  </si>
  <si>
    <t>Gregorio Ceruclo de Velasco</t>
  </si>
  <si>
    <t>…do El Rey nuestro Señor se ha servido nombrar para una plaza de oidor de el terreno, y se han extraido ya; y á la conclusión de Torrevieja, y á perfec la chaneillería de Granada á D. Gregorio Ceruclo de Velasco; para la alcal cionar algunas otras obras de poca consideración que restan en estos y en los día mayor juez civil de Cádiz á D. Josef María Tirado; para la alcaldía ma otros 2 pueblos nuevos. yor de Medinasidonia á D. Pedro Moniemayor ,y pura la de'Benaventeí…</t>
  </si>
  <si>
    <t>Velasco, Patricio de</t>
  </si>
  <si>
    <t>Patricio de Velasco</t>
  </si>
  <si>
    <t>…n la escultura, D. Pedro Santandreu , natural de Manacor 'las,que,ha estimado justas una comisión nombrada al efecto, y de la que fue en Mallorca , de 24 años-, en la arquitectura D. Patricio de Velasco , natural vocal el general Lamarque; y reduce á 50t)9 francos la suma destinada á este de Estremera, de 2‘J años. Premios segundos de medallas de plata de 3 on objeto. Mr. Robineau reproduce las razones manifestadas por Mr. Chaigneau, zas: en la pintura,D. Pe…</t>
  </si>
  <si>
    <t>Velazquez, Juana</t>
  </si>
  <si>
    <t>Juana Velazquez</t>
  </si>
  <si>
    <t>…s Esteban y de D. Venancio Varela, poseedores que fueron de las dos capellanías fundadas en la Iglesia parroquial de S. Redro elde fidelidad y de entusiasmo. Real de la misma, por Doña Juana Velazquez, A.fin de que en el térmlnoperentorie El dia 4 visitó S. i»í, los hospitales de Pópulo y S:. Míreos, dando á los' de 30 dias se presenten en el referido tribunal y por el oficie!del presbítero D.. Lo enfermos militares que en ellos hay las pruebas mas termina…</t>
  </si>
  <si>
    <t>Velazquez, Serafín</t>
  </si>
  <si>
    <t>Serafín Velazquez</t>
  </si>
  <si>
    <t>…para la de Gausin i D- Juan Galrán Valiente; para la de Para conclatir este articulo traduciremos, como muestra , el siguiente tro-1 Hato á D. Santos Navarro; para la de Gergal á D. Serafín Velazquez de la zo de uno de los mejore» poema» de Bryant, intitulado lar Edades, escrito Parra; para el corregimiento de Gibraltár á D. Pedro Mendoza y Vázquez; por el estilo de Childe-HarolJ de lord Byron. y 'plra el de Herrera 3el Rio Pisuerga á D. Gerónimo Tejerína…</t>
  </si>
  <si>
    <t>Vellington</t>
  </si>
  <si>
    <t>…reo francés.) Por la mañana. Times........................... Al principio se declaró á favor dé la Reina Carolina; después al del ___En una carta de Varsovia'se lee lo que signe: lord Vellington, hasta que este »El pais está tranquilo, y nada de lo que pasa es efecto de la presencia do manifestó su opinión sobre el bilí las tropas rusas, cuyo número es bastante considerable. Se habla mucho de de reforma; y luego al del lord guerra; pero esto- no son…</t>
  </si>
  <si>
    <t>Venga</t>
  </si>
  <si>
    <t>…en misma; D. Juan Azemar; D. Abdon Deseya; D. Juan Badena. halla un nuevo incentivo la creencia general de los fieles. Dia 19 entraron Luisa Guidrauux; D. Juan Bautista Caballero; Doña Venga cuando Dios quiera el cólera-morbo. Tomadas por el gobierno las Braulia, su esposa; Margarita’, negra; D. Juan Capdevila, vicecónsul ingle* mas exquisitas precauciones para evitar su. introducción; preparado cuanto la cn Rosas-, Pablo Viñas, postillón de la J…</t>
  </si>
  <si>
    <t>Ventura</t>
  </si>
  <si>
    <t>…de diligencia:Se vendecomediaen l« nuevalibreríaende3 Razólaactos arreglaá 4 rs.A A filología, crítica y miscelánea; 67 A poligrafu; 39 A cartas familiares. al teatro espafiol por D. Ventura de la Vega. Véndese en Madrid á 4 rs. en la libre Historia y reografia: obra* impresas 113$, ¿saber: 33 A geografia; 59 dé ría de Escamilla, y en las provincias con un real de aumento por razón de porte. viages; 17 &lt;fe historia universal antigua y moderna; 62…</t>
  </si>
  <si>
    <t>…canes sub ——JUigutl y Cristina, comedia en un acto del célebre Scrlbe, arreglada al teatro marinos. Estos han hecho subir desde el fondo del mar hasta la superficie de espaúol por D. Ventura de la Vega. Se vende á 3 ra. en Madrid eo la librería de Es la* aguas la capa ó cubierta calcárea de la tierra, que ha sido' luego converti cantilla y á 4 en las principales de provincia. ó, el Catblieo de Irlanda, drama histórico eo tres actos, de grande da…</t>
  </si>
  <si>
    <t>Verdell, Juan Pedro</t>
  </si>
  <si>
    <t>Juan Pedro Verdell</t>
  </si>
  <si>
    <t>…t entraron Juan-Aúbrí; Juan Hertrique Cociendo,‘con sus la peste con que hiere i otra» naciones. De aquello puede Inferirse la sólida tres hijos; Félix Authicu;‘Ds EmilioCarcenae; D. Juan Pedro Verdell; Juan estructura del edificio político: en esto vemos, la elevacion.de ideas de los .que Bautista Viler; D. Remy Ponuné; D. Hipólito Iiapeiro; Juan Morlef : sa viven en él. Conócese en lo uno cuánta es la oposición que hay entre el cuerpo lieron el 1.a de Jun…</t>
  </si>
  <si>
    <t>Vereber, Jotef Pascual</t>
  </si>
  <si>
    <t>Jotef Pascual Vereber</t>
  </si>
  <si>
    <t>…- la Acima nuestra Sefior* u ba servido nombrar 4 coeeilia da la Cimera un solo cuerpo en nuestro Señor Jesucristo; recibamoa, amemos', rnmstrtiiaa para la alcalde mayor de Tur» 4 D. Jotef Pascual Vereber: para la de Pe- su pu. Palacio epscopat de Lugo 4 28 da Octubre -da llllufr. Hifítíto dreguer 4 D. Mariano Monte*: pera la de Chote 4 D. Jaime de la Portilla.' obupo .de Lugo. para la .de Alcor* 4 D. Cirio* Martinez Vúicdo: para la da Oeil y Cana lla 4,D. Tom…</t>
  </si>
  <si>
    <t>Vergara, Mariano'</t>
  </si>
  <si>
    <t>Mariano' Vergara</t>
  </si>
  <si>
    <t>…Rst nuestro Señor se ha.servido nombrar á consulta de !a Cámara para Pereira, en el camit.ó que va casi perpendicular al otro, y pasa por entte ios la alcaldía mayor del Carpió á D. Mariano' Vergara: para la de Hornos á pinares al frente de la posición; y la restante: artillería de á 6 y de á i en el D. Fnncisco.de Paula Osorió: para la de Berlangá á D. Santiago de los Ríos camino que corta la posteioó dispuesta á marchar y colocarse adonde convi Muñoz:p…</t>
  </si>
  <si>
    <t>Vetasco, Agustín de</t>
  </si>
  <si>
    <t>Agustín de Vetasco</t>
  </si>
  <si>
    <t>…nal de Comercio de esta plaza de Madrid se siguen autos ejecudejase ir á Lisboa para buscar embarcación que nos lleve. Cuartel general de tivos por D. José Ignacio de Ibarrola con D. Agustín de Vetasco y sus acreedores Agoas Santas 5 de Noviembre de 1832.~Mathaniel Flanagan, arcabucero, sobre preferencia al pago de su crédito, en los cuales se ha mandado vender las de Clonmel en Tipperary, en Irlanda.■=zjuan Jossey, agrimensor, de Mary— fincas que este hipo…</t>
  </si>
  <si>
    <t>Vi</t>
  </si>
  <si>
    <t>…Iiidorajr AntóniaCamoo, de León; Já»u» : la deserción de ella al ejército de Santa Marta no cea; y esta circunstan Villar Gil, natural de la villa de Artua; cfcispndo de Santiago; Doña Vi cia, unida i la aversión que la muestran los^biuntes de Portugal, y él» centa Prat, de Lugo; Doña RamonaTirooneda-.-de Valencia; Doña María firmeza y denuedo con que por ello* es recibida, le bá infundido tal des Micaela Ftañe , de ídem; Tere» Inglés, dé idem…</t>
  </si>
  <si>
    <t>Vi, Antonio</t>
  </si>
  <si>
    <t>Antonio Vi</t>
  </si>
  <si>
    <t>…l alto: y se pagan por'iepárado golpM dé mano airada, partos, y la rasura cuando eS i'díntfcillo.—Se halla IgmlmeMe va fantería de Zamora, finado el año de 1794 &gt; hijo legítimo de D. Antonio Vi cante en la refbrlda villa la plaza de maestro de primeras letras : ln dotación es de llellas, natural de Alcuezar, reino de Aragón, capitán que fue de la compa zioora. anuales pagadas en»metálico por la justicia, y. ademas aa.faoegas.de trigo ñía provincial…</t>
  </si>
  <si>
    <t>Viaemdt</t>
  </si>
  <si>
    <t>…&lt;ie Santiago dtCoKoya 184* Notkmbit «fe 1832/ «Desde.......... 8826 *1 9299' sjinMki TeUrt Jardea. comandante da la «aguada &lt;liv¡i»on.=sIlmo.y Exmo. IDesde........... 8844 al 889$ Sr. Viaemdt dt Santa Marta, (/&lt;/.) al 8988 ____ limo, y Excmo. Sr.: Tengo el honor de «Imr • conocimiento de V. E/ Maro...........JDetde.8902iDesde...................... 193*9 al 19448 la miración de loa movimiento* de lo» cuerpo* de 1* 4-* división que ¡meri IDesde.....…</t>
  </si>
  <si>
    <t>Vic</t>
  </si>
  <si>
    <t>…spondréis lo necesario para su cumplimiento.=:Rubr¡cado de la rio.erPor el clero; redro Mendos y Ganda, cura párroco.AlfonReal mano de S. M.=En Palacio á 29 de Noviembre de 1832—A D. Vic so Hidalgo y Cáceres—Por la clase de militares: el capiun ilimitado Eran- toriano de Encima y Piedra. cisco Jurado.=E\ teniente coronel graduado, capitán vivo y efectivo de in Exposiciones á la Rene* nuestra S/rTora. fantería, Francisco líenriquet —Fructuoso…</t>
  </si>
  <si>
    <t>Vicen</t>
  </si>
  <si>
    <t>…y su correspondiente de Afri han dado útiles descripciones sobre ella, y son muchos los que con laudable ca , escrito en los años de 1783 y 1784 por el brigadier de la Real Armada D. Vicen zelo se han dedicado a estudiar, traducir y publicar cuanto se escribe en el te Tofifio, director de las compañías de guardias-mari ñas. Segunda edición, corregi da y adicionada por la Real dirección de hidrografía. En nna advertencia preliminar extrangero so…</t>
  </si>
  <si>
    <t>Vicente</t>
  </si>
  <si>
    <t>…ervido conferir el gobierno militar y polí miento y junta de comercio adornados con los retratos del Monarca primoro- tico de las cinco villas de Aragón al brigadier de infantería D. Vicente de samente colocados, y en el primero hubo música. Vargas. ________ En la alameda se quemó un vistoso árbol de fuego, siendo extraordinaria la reunión de gente, como lo habia sido por la tarde en todas las inmedia Cartas particulares de Bayona del 8, que se r…</t>
  </si>
  <si>
    <t>Vicente, Francisco</t>
  </si>
  <si>
    <t>Francisco Vicente</t>
  </si>
  <si>
    <t>…nlonio Boix: n*ra ana nación de U tuto iglesia primada de Toledo la Histeria de Basóla á jo rs. en puta. *e Mentante. librería réstlca. de Razóla Celee'*a* la Se «ende tn iaers. I D. Francisco Vicente j|l«UTcro¿, para atn, da la catedral de Guadix i Don por nMet, adicionado francisco lat Esta impre- fosef de toro. emite te &amp; —ri Ifiaouel María dé Sotomayor: para otra dé la colegial de Roa á D. Juan Ma- slou consta d* si carácter a letra aoperlo» a lio ante…</t>
  </si>
  <si>
    <t>Víctor</t>
  </si>
  <si>
    <t>…ta’Roulle; D. Julián Druilhet, eclesiástico; Gui quien los vientos no coamuevsh ,-ni penetran, ni hacen ¡supresión alguna ex llermo de 'Castaing; Dóña joiefa ' Zata y tus hermanas Doña Víctor¡ina y terior; pero es mucho mas grande, es inefablemente grato el que dan los espa~. Doña Soledad-. Franciscp Antosúo.de Zanote; Jacobo de Longiinti : todo* es .Sotes cuando á la voz de su católico Soberano w postran al pie de los altares tos individuos salie…</t>
  </si>
  <si>
    <t>Víctorespíritu, Juan</t>
  </si>
  <si>
    <t>Juan Víctorespíritu</t>
  </si>
  <si>
    <t>…ente; fiara el corregimiento de Víllená 4 D. Anrica septentrional. La violencia da los partido», el delirio revolucionario y el, tonio Rico y Gómez, y para al oe Molina de Angón 4 D. Juan Víctorespíritu ciego de venganza reinan actualmente en ella sin disimulo, y anuncian ■ ' •...- ■acontecimiento» funesros y desastrosos para esa 'república. El general Sañtana Navarro. ' ae ha puesto al frente de la revolución, declarándose abiertamente contra,el r’v avito a…</t>
  </si>
  <si>
    <t>Victoriano</t>
  </si>
  <si>
    <t>…lo necesario á su cumplimiento.cnEstá rubricado de so el despacho de los importantes negocios de su incumbencia, y que la elec la Real mano.=En Palacio á 23 de Noviembre de 1832—A D. Victoriano ción recaiga en sugetos versados en conocimientos análogos é idóneos al efecto de Encima y Piedra. por todas: sus circunstancias ¿ procurando conciliar el acierto con la posible economía en beneficio del Real erario, lo que podrá en parte conseguirse tras Ate…</t>
  </si>
  <si>
    <t>Vieurta, Diniiiíi Antonio</t>
  </si>
  <si>
    <t>Diniiiíi Antonio Vieurta</t>
  </si>
  <si>
    <t>…„ ungríis , Francisco Remoríleur, de Argut; EduardóFayier, ingles; Julián Hwbont, y otra» operactane*.;&lt;&gt;np|fetfe dicha. yll|a can •• aoeja la Calera jga vaclnoa. Los de Párigisl; D. Diniiiíi Antonio Vieurta. de Pamplona; D. Vicente Báusii, . pretendientes dirigirán sus solicitudes A dicho ayuntamiento hasta el día 10 dri prd- •ximo Junio, franco* de parte* . ............... ‘ Corpríél, con Juan Paredes , criado; Antonio Duché, fo Salín; Antonio Flis- ——le taca i…</t>
  </si>
  <si>
    <t>Vigne</t>
  </si>
  <si>
    <t>…aciendo ’ nacionales. (Af. de loe C.) ------ ~~ su servicio. . it enihimm cartas de la Vendé* en que nos anuncian que. se continúa el 4-° «Se dan gracias al comandante Bancel y al-capitán Vigne por la exce- ■ recogimiento de armas.siendo de notar que las que ¿entregan scín ide los legiti* lente conducta que han observado en esta ocasión, y por los esfuerzos que h¡- ? mista», pues según ha dispuesto.el general se'dejan .las, escopeta* 4 Jos patriotas…</t>
  </si>
  <si>
    <t>Villaral, Pedro Pera y IX Cárlos</t>
  </si>
  <si>
    <t>Pedro Pera y IX Cárlos Villaral</t>
  </si>
  <si>
    <t>…buirse ------lo virtud de providencia del señor Gallado, alcaide de la Raúl cata y cáete, ae al ejercicio del'poder público por sugetos, que aunque naturalmae región dúiin- cita á D. Pedro Pera y IX Cárlos Villaral, veciooe que fUerea de esta corte te los ts, tienen el mismo origen , el mismo idioma, la misma religión y las costum años de itofi y 1I07, pan que luego que llegue á tu noticia este avise, comparez can ante S. S. á evacuar cierta declaración y reconocía!lent…</t>
  </si>
  <si>
    <t>Villcnéüvc</t>
  </si>
  <si>
    <t>…corbetas habían salido de Spithcad antes de ayer .des- dos ío* cruceros apresarán y enviarán i sus puertos las naves neerlandesas pues de aoedio dia, en uoion coa le escuadra del almirante Villcnéüvc, tiat'e-</t>
  </si>
  <si>
    <t>Villellas, Baltasar</t>
  </si>
  <si>
    <t>Baltasar Villellas</t>
  </si>
  <si>
    <t>…s dirigi rán sus memoriales at secretario de ayuntamiento .‘-franco* de porte,- en eltérml» de ivdías. 1 - •L - -.. - • ■&gt;.: / ■ ■. No sabiéndose la residencia de los parientes de D. Baltasar Villellas, na ; halla vacante el partido de cirujano de la,villa ée Driebes . provincia de May tural de Barcelona, capitán graduado, y ayudante que fue del regimiento in drld; su dotacioo es.de.ioo fanegas de trigo al alto: y se pagan por'iepárado golpM dé mano airada,…</t>
  </si>
  <si>
    <t>Villeneuve, Ducrest de</t>
  </si>
  <si>
    <t>Ducrest de Villeneuve</t>
  </si>
  <si>
    <t>…dados at «El ministro de Marina ha expedido ayer á las seis de la tarde un correo que según ley le corresponde mandar, se abonará por la tesorería general de con una orden para el almirante Ducrest de Villeneuve, y. se cree que en ella ejército una pensión que se considerará como sueldo, y será igual al que por se le manda darse á la vela para Spithead con el objeto de reunirse a la escua su empleo le correspondía. Con todo, los que solo se presentasen con el nú dra'…</t>
  </si>
  <si>
    <t>Viltavicencio, Juan</t>
  </si>
  <si>
    <t>Juan Viltavicencio</t>
  </si>
  <si>
    <t>…ojo, y eu las de las capitales y ciudades principales de las provincias. ' . Sobré éste.arte' mánvillosó , que á veces pompite con el grabado, y i ve -r~Kleeie.piethme del ,ixcmo. Sr. D. Juan Viltavicencio, por D. Ramón Tamayo, capttao de fragata retirado. Véndete en la librería de Martin, á a r*. ces "le *u?ers ; *e escrito en Paris Una Noticia histórica en 9 páginas de fo- —r—Kn virtud dt Real orden de 11 de, Noviembre del alio prdzlmo pasado a taca á lío lít…</t>
  </si>
  <si>
    <t>Vinlegra, Josef Marli</t>
  </si>
  <si>
    <t>Josef Marli Vinlegra</t>
  </si>
  <si>
    <t>…obre,exceléntay armadaComodidadesen corso y mercancía;en-dos espaciosaadmite Nunca se ha dicho mas advertidamente, ni con mu descaro lo contrario cámaras. Se despacha en Cádix por D. Josef Marli Vinlegra, callejón del Til le, nú de la verdad. ¡Proscribir la Iglesia de Roma toda alianza con la libertad; «ta mero rpa, y en Madrid se podrá tratar con D. Juan do GuaidamloO, del comercio, Iglesia que representa í la que ha «tablecido sobre la tierra la libertad! ¡…</t>
  </si>
  <si>
    <t>Vírga, María del Carmen Losída y</t>
  </si>
  <si>
    <t>María del Carmen Losída y Vírga</t>
  </si>
  <si>
    <t>…rendamiento,deuoa caia aimade Verin,dióctsisdeTuy;PoñaMairíádel Carmen Gramberos .delFerrol; ceo de aceite que tenia por su, cuenta 1* dirección,general de abastos, sita éd la Red Doña María del Carmen Losída y Vírga,' deSántiago; la primeraque tomé fies. Luis de’esta jtaMacion,eo la cata hím. »j,mjniina!íyj,''t&gt;fnÉ que ácudéfi ¿itadó de la» do» hermana* Dofia Miriay Dn5a N icol isa' Cuervo Arango, fientro del término pfééiaa de i J diás á deducirte ante el dpido JU»fiído…</t>
  </si>
  <si>
    <t>ViUeru.por, Cristóbal Manuel de</t>
  </si>
  <si>
    <t>Cristóbal Manuel de ViUeru.por</t>
  </si>
  <si>
    <t>…17 Fui constantemente auxiliado por los oficíales de mi estado mayor, viendom* mrs.pAntonio,Ramos, artillerode mar de iu wca Aurora, natural del Ferobligado ¿ elogiar ai-ayudante general Cristóbal Manuel de ViUeru.por su ac rol ,xasado con Benita García,- 255.=Francisco Artillo,' artillero de mar del tividad durante toda la acción,-y muy .particularmente por haber observado navio S. Pedro, soltero ; de Alcalá de lot Panaderos, 3&amp;^GuiUcrmo Pono; con tanto acierto loa movimi…</t>
  </si>
  <si>
    <t>Viva, Francisco Dionisio</t>
  </si>
  <si>
    <t>Francisco Dionisio Viva</t>
  </si>
  <si>
    <t>…do por un* comisión de laborea gefes y oficiales del ejército de orden y ‘de, fisga de cárcel 69, de moneda falsa 16, de aprehensión de arma* 109, da bajo la dirección del Exento. Sr. D. Francisco Dionisio Viva, actual gober incontinencia 86, «le falsedad 2S, de injurias 135, «le desacato » la autoranador y capitangencral de aquella isla. «!ad’9l, «le varios excesos 320, expedientes de sala 4129, id. de pública 1093, El resumen general que resulta de esto» cuatro ca…</t>
  </si>
  <si>
    <t>Vives, Francisco Dionisio</t>
  </si>
  <si>
    <t>Francisco Dionisio Vives</t>
  </si>
  <si>
    <t>…etito. sueldo y goces correspondientes, y presidente de aquella Real audiencia, en Dios guarde á V. E. muchos años. S. Ildefonso 13 de Octubre de 1832, lugar del de la misma clase D. Francisco Dionisio Vives, á quien admito la á las diez de la noche.=Pedro CasteiIó.=ManueI Damian Pérez. = Sebastian dimisión que ha hecho de este destino por lo quebrantado de su salud. Ten— Aso Travieso.=Juin Castelló y Roca.= Juan Luquc.=Ramon Llord. = Rai- dreislo entendido, y lo…</t>
  </si>
  <si>
    <t>Vlcesil</t>
  </si>
  <si>
    <t>…ufacturas y comercio ; pero estz*4o aquei-as comprendidas eo l»palabra genérica industria, ¿a qué puede enoduclr *1 especificar las separadamente] ■ - VUina tu la habitadMl dSl 1A D. Vlcesil*-d*0avia',4Msar dcVlleétéuétpod*aeilUeriu. EN LA JMPRINTA REAX. Ut</t>
  </si>
  <si>
    <t>Vrandsoa</t>
  </si>
  <si>
    <t>…sw:tbjm-CsMlilf , sa ha d*el*mdavacan-. decrero d* fi;de!AbBÍhd*1818i cor-:; . 'iaiádameaw con el-Real eh caqra»irííiid *• « Pañánato Seal de legds. que ea la villa AeOrgia füadó D. Vrandsoa htalde-' saipoediaton el inataawr vio* rmultadoa lal coásc^to qn* hibiun-felhnÉdáUtie* ■ad», t quv dhftutd MMta M' hlMeiati*«t#tls«MMrto RaiMre dv Tvi*Aa: csail- &gt; pciñaczo» empveaariee; como la etapcfitciou ea UaM imvperahla de les napsm, qahat pqwana qut ae…</t>
  </si>
  <si>
    <t>Vtotura</t>
  </si>
  <si>
    <t>…Ai léteC^ul», .y&gt;. taulto gape , ra cita 4.9, Augel gaes de Tejada, - Taüirrer it He Mtrnm. Trigo, á50 rt. fapega: sitaái , 415 asá.; acaita, ®. feétlMe Aroearan, 6. Jua* Barata, D. Vtotura de 1* Peta, B. Ahtoole Outfverer, ». «enUagé (ImoB la Celtade, R. «rapan* Maécra, ni fuéd tolda, Felipe Plegar á 46 rs. el cántaro.- vino , á 8 rs. arrota. me, ». Jeamiib Vaaqare, y P». 8&gt; U coe«rap»d»isd»l gilvadgr de esta corto .1 PoTiriipUoi’ Trigo, de 46…</t>
  </si>
  <si>
    <t>VVellingron</t>
  </si>
  <si>
    <t>…o nuevo en circunstancias tan críticas. ALEMANIA. En consecuencia Mr. Baring declaró á la Cámara de los Comunes que se ha •' ' Francfort i de Mayo. bía anulado la-comision dada al lord VVellingron para formar el ministerio, S. A.R. el gran duque de Weimar ha expedido el siguiente decreto: y lord Grey anunció á la Cámara de los Pares que S. M. le habia. hablado .&gt;&gt;Al ver los muchos abusos deplorables que se han cometido en estos últi de asuntos político…</t>
  </si>
  <si>
    <t>W, Pejdip'</t>
  </si>
  <si>
    <t>Pejdip' W</t>
  </si>
  <si>
    <t>…* y 4-* 4 lá. derecha Ai camino dé Vatongoc la 2.4’, mas'á.vanguar- ^á t. .Z.—ssalte* n lénnaaé áor,-arl-a mn AAA 't-C'l^JfhPmAin laa* aIMmassA dja en .1» misma djreccíi&gt;n. Xot de D. Pejdip' W. b¿n cóncéntrado én Opórto, y fi *Í*M* 1&lt;4 gefpM 'jí», íp&gt;l^ados quíf de ,1a* caber a fanegas y 9 celeminea, tasada én 330' rl.—Otra en id^m1,lasaija en.«ay rs. islas. ’qoe apenas les permiten salir, dé lof cüartéles, y han 'encwgado el servíi y.áf mrs.—Otradú…</t>
  </si>
  <si>
    <t>Wall, Eduardo</t>
  </si>
  <si>
    <t>Eduardo Wall</t>
  </si>
  <si>
    <t>…do de hacer la tin Segundo: Los Sres. P, Tomas Gabriel, P. Benito Zappino, D.Francráco tura esencial d seiiultis, y el extracto esencial m-:y superior á los «tractor de qui Ayala, D. Eduardo Wall y D. Gonialo Lifian. na conoceos hasta ahora, y el mismo sulfato do quinina. Véndese en Madrid en .lsie librerías da Perca, de Asas, y en te droguería da Trasvina á *0 rs. en paita y rd en En la primera clase de Jstosofia. Primero: Lo* Sres. D. Francisco Sán rdatica:en Cádiz lib…</t>
  </si>
  <si>
    <t>Waronatzki, Casimiro</t>
  </si>
  <si>
    <t>Casimiro Waronatzki</t>
  </si>
  <si>
    <t>…n general. (Cor) -------Por una sentencia d&lt;l consejo de Guerra aprobada por 5. M. han Sido ■ ■ En Grenoble los encargados del baile en beneficio de loe pobres mendi condenados el príncipe Casimiro Waronatzki, el gentilhombre Williamosos- go* do la ciudad se dirigieron al obispo, á quien manifestaron el sentimiento k¡ y el Schkacz y Truozocoski á la pérdida dé sn nobleza, confiscación de sus que tenían, atendida cierta consideraciona, de no poder inscribirle en el…</t>
  </si>
  <si>
    <t>Waxmuth</t>
  </si>
  <si>
    <t>…ayudante general OuschakofT: la caballería por trabado el combate con mucho vigor, perdieron 40 hombres, y los bomberos el general Deprizadowitch: toda la artillería por el mayor general Waxmuth; uno, y ademas tuvieron 2 heridos; también perecieron 2 soldados, y fueron y las escuelas militares por el ayudante general DemidoiF. heridos otros S. Los chouanes estaban mandados por el general Larochejaquelin A inédita dia se presentó en el sitio destinado…</t>
  </si>
  <si>
    <t>Wbamctiffe</t>
  </si>
  <si>
    <t>…presentará! la Cámara la.contestación de S. M. á la-exposicioq-que es yo misino dé. (Aflouto.') ta le ha hecho; el lord.A Itlioip responde.evasivamente, y se,leyanu la sesión. El lord Wbamctiffe insiste en desaprobar 1a creación de Pares; te queja címaxa ve toa iQixa.—iSeiioM.Jrl'H. , de la conducta del lord Grey; y repite que no puede asegurar cual será la su ya ínterin no se conteste i sus preguntas. ' • Son admitidos con xl ceremonial de .costumbr…</t>
  </si>
  <si>
    <t>Wcllibg-</t>
  </si>
  <si>
    <t>…que pasa en la corte nos ha dicho que propuesta que se le habia hecho; y que en todo el dia «le hoy «icbia dar cuen no es cierto . como se ha asegurad», que S. M. haya llamado al lord Wcllibg- ta lord Grey, á S. M.del-resultado de -la- junta. Esto es cuanto sobre el ton, ni le haya encargado forme un ministerio, ni menos que el_ lord hubiese asunto nos consta. Hay apariencia de que nada mas te sabrá basta que las Cá admitido el encargo de primer mi…</t>
  </si>
  <si>
    <t>Wcllington</t>
  </si>
  <si>
    <t>…oir las observaciones que hizo lord Grey sobre la elección del príncipe pulsado* por este general t en fin, que al parecer el proyecto de Santiñá .ér* Othon para Key de Grecia. El lord Wcllington se quejó de que las comi el de «levar á lá presidencia al general Pedraza,. que fue elegido presiden!* siones hubiesen hecho algunas modificaciones en el proyecto de dicho bilí. Asi en 1828, y Babia sido destituido por el partido que ahora manda.*1 mismo se a…</t>
  </si>
  <si>
    <t>Weld</t>
  </si>
  <si>
    <t>…o en la capilla del colegio británico una magní ____ Los desórdenes se multiplican en las ciudades del mediodia. En efecto, fica y edificante ceremonia, reducida á que S. Erna, el cardenal Weld admi escriben de Avignon el 18 de Agosto, que á consecuencia de algunas reuniones nistro el bautismo á dos ingleses de distinción, habiendo hecho antes la ab que hubo el dia 15 con motivo dé la fiesta de la Asunción, fue insultada una juración de sus errores.…</t>
  </si>
  <si>
    <t>Welling-</t>
  </si>
  <si>
    <t>…er, el marques de CamJen y los condes Balkurst do mucho* fusila que lo* alborotadora habian quitado 4 un cuerpo de guar y Bidón. El marques Camden pidió se brindase ! la salud del lord Welling- dia de la municipal de Parí*, y mucho* uniforma, de la escuela da Alfort. ton, y asi se verificó con mucho aplauso. Al retirarse S. G. casi todos loe Cuando los agenta del gobierno se apoderaban de estos uniforma j k presenconcurrentes se agolparon »! rededor…</t>
  </si>
  <si>
    <t>Wellingion</t>
  </si>
  <si>
    <t>…última consecuencia el bilí relativo al empréstito prusiano-holandés se verifique el lunes, próximo. de una lógica inhumana. Luego es evidente que la debilidad dé los constitu El lord Wellingion contesta que accede de buena gana á esta proposición. cionales de 89 los ha Hecho cómplices involuntarios de los niveladores de 93. En seguida se trata del bilí de reforma para Irlanda. El duque de Welling- (Diario de París.) ......... , (. ton propone do* ad…</t>
  </si>
  <si>
    <t>Wellington</t>
  </si>
  <si>
    <t>…sa muy singular acerca de la propiedad de una ba des riesgos qiae corría si permanecía en Constantinopla, y mucho mas si se , llena echada por las aguas sobre la costa de Kent. El lord Wellington la re atendía al gtande influjo de la Rusia en el ditan, y 4 la solicitud y conato que damaba como lord custodio de los cinco puertos, al mismo tiempo que tam— no dejaría esta de manifestar para apoderárse le una persona muy en estado do' bien era demandaba 4…</t>
  </si>
  <si>
    <t>…e han acometido al nombre de méri lassiju ientes noticias que acababan de llegar de Lóndres: to con estas armas prohibidas: tan cierto es que la envidia ó el espíritu de par-, ”E1 lord Wellington ha sido recibido en Windsor, y encargado por S. M. tido ciegan al hombre, le hacen ser injusto, y destierran de su corazón los de formar el nuevo ministerio. Habiéndose negado Mr. Pecl á tomar parte nobles sentimientos. Al contrario, un crítico juicioso, mode…</t>
  </si>
  <si>
    <t>…nductos dalos preciosos quo »ir R. Peel de cierta alusión que un diputado había hecho i la conducta del ilustrarán mucho esta famosa causa. Algunos pertonages notables y bien cono lord Wellington, cuando en Noviembre de 1830 hizo reunir en la capital cido» por su aversión al trono nacional de Julio te han fugado de.Martella, .una respetable fuerza militar, Sir Roberto dijo en primer lugar, que la dis</t>
  </si>
  <si>
    <t>…o al martillo¡ atributo distintivo del presidente. los ánimos un error popular, cuándo los partidos acogieron una odiosa acusa Luego que se concluyó este discurso se levantaron el lord Wellington y ción que se esparció entre ellos, lanzándotela unos á otros como una arma sus colegas, y te salieron del salón para no volver á él hasta que se hubiese emponzoñada, se le oyó exclamar en medio de su angustioso padecer: ¡Yo en adoptado el til!. venenador! Au…</t>
  </si>
  <si>
    <t>Wellíngton</t>
  </si>
  <si>
    <t>…daré que al instalarse mas de dos año* há la llamada Regencia de la isla Tercera', el mensualmente un número de esta colección (que se publica periódicamente jen'Miministerio del lord Wellíngton se negó á reconocer su autoridad y. á recibir lan, y se reimprime en Madrid), al mismo precio de 6 rs., y se hallarán en los in comunicación alguna de ella ,&lt; no sabiendo con'qué-derecho D. Pedro nom dicado»'almacenes. ' ........ •* —' ----- Se halla vacante…</t>
  </si>
  <si>
    <t>…deben cooocer Mr. Bering, sir R. Vyyian, el capirán (toidOTjr'JIí .Banfces¡“defienden en primer lugar Jos tribunales inferiores. El duque de Newcastle cree que en Ja conducta del lord Wellington, censurando como anticonstitucional la de circunstancias como las presentes no tiene el Rey derecho para crear Pares; los ministros, y se lamentan del lenguage incendiario de los partidarios del go que los Lores deben cumplir con su deber, y la nación juzgará…</t>
  </si>
  <si>
    <t>…tías para los nego nota que lo que ac?ha ¿g decir respecto a lo ocurrido con $■ ,M. la Reina, y cios públicos. Pero cuando ha salido con felicidad de una prueba tan grave y con el lord Wellington, prueban cuán justas han sido las observaciones de sir decisiva; en el momento en que restablecido el orden en algunas horas se con R. Peel. Gonviene con sir Burdett acerca del estado mental del delincuente; solida mas y mas, no es, digo, cuando el ministerio…</t>
  </si>
  <si>
    <t>…Estado de Pruiia.) ú diversas comisiones en las colonias,’’(Cor.) -En el pueblo Dro;i¡ de la Besa rabia ha parido una muger en el discurso __En una^arta de Londres se dice que el lord Wellington volvería al fin de una noche seis criaturas todas hembras; pero ninguna ha vivido sino pocas al ministerio. El Rey, que al parecer ya no simpatiza ct -, ios whigs, quiere horas. La madre, que siguió enferma de resultas de un parto tan trabajoso, se tegua te-…</t>
  </si>
  <si>
    <t>…dos Potencias, (Courier.') «Par con sus continuas declamaciones.’* {M. Je las C.) .Sabemos por personas que tienen buenas relaciones, y que acaban de lle .M. —La Tribuna dice que lord Wellington ha formado el plan de campaña gar de Holanda, que allí se hacen con el mayor entusiasmo los preparativos que ha de seguir Holanda en caso que los francesa ataquen, y que ha contado para defenderse hasta el último trance, en caso que las negociaciones no pro a…</t>
  </si>
  <si>
    <t>Wellington, Wellington y</t>
  </si>
  <si>
    <t>Wellington y Wellington</t>
  </si>
  <si>
    <t>…ntre tanto desmentios» formalmente el contenido ofertas positivas y por escrito respecto al bilí de reforma, y encargó al lord del Times publicado esta mafiana, cuando asegura que lord Wellington y Wellington que vicie ai.se podria-formar un m¡qisKria.que se obligase i cum sus amig» piensan retirarse-dé la camara de 1» Pares, y dejar á est» va plir aquellas Ofertas. lentón» políticos libertad para disponer de la Cámara alta, cómo han hecho Comprometido el lord * v…</t>
  </si>
  <si>
    <t>Wenceslao</t>
  </si>
  <si>
    <t>…s de Ocooor, contador da rentas Reales en dicta y 1‘&gt; mrs ciutad, como igualmente á rodos los que se crean con derecho á los bienes que han quedado por fallecimiento del expresado D. Wenceslao, para que en el término de Brigada. Gervasio Miguel, 1397 rs. y 19 mrs.crjosef de Vera, 907 un afta comparezcan á deducirle en el juzgado del referido alcalde v p, r ’.a tscrítar - y 23 maravedís.=Manucl Esteban, 1065 rs. y 22 mts. nta de Heorfquez, apercibid…</t>
  </si>
  <si>
    <t>Wguford</t>
  </si>
  <si>
    <t>…Ruth»; da modo que aun se ig había ordenado en tu testamento que inmediatamente después de su falleci nora cuál será el destino de estas tropas. miento. se abriese su cadáver. EL lord Wguford propuso que se preguntase á los jueces sobre la legali INGLATERRA. dad. dg los.pagos hechos y por hacía-de los intereses del empréstito ruso-ho JL/Sndret 4 de Febrero. landés. .. El lord canciller.habló en defensa de los pagos, y el lord Eldon declaró (Contin…</t>
  </si>
  <si>
    <t>Wharncliff</t>
  </si>
  <si>
    <t>…á - anos la pacífica posesión dp toda la provincia. Esto se verificará muy pronto, y Windsor. -entonces se verán en Oran las carabanas del desierto de Zahara. La población ____El. lord Wharncliff y el conde de Harrowbv tuvieron ayer una confe ■ europea se aumenta cada dia. En Argel había el 1.” de Enero 322U europeos, rencia con el conde Grey en la tesorería que duro mucho tiempo. - y. el 23 del mismo llegaban ya á 3300. ____ Acaba de'morir á los 92 a…</t>
  </si>
  <si>
    <t>Wharncliffb</t>
  </si>
  <si>
    <t>…nido. ,, Rey use de su prerogativa, y del honor y patriotismo de S. M., que seguir* El s^nctller del Echiquier dice'qui e4 ióíra ocasiónidéfenderá la conducta el consejo. Pregunta lord Wharncliffb ñ lo que ha dicha el preopinante ex •del ministerio en cuanto a los consejos que ha dado á S. M., y á haber hecho presa la opinión del ministerio. .dimisión de su destino. • - o*;----- - ' . El conde Grey: Creo que no estoy obligado i satisfacer las preguntas…</t>
  </si>
  <si>
    <t>Wharncliffe</t>
  </si>
  <si>
    <t>…a haya correos que remuden á los vinientes, á fin de internarse , y tros fondos. (Id.) traer la correspondencia expurgada en balija distinta de donde fue conducida; A petición del lord Wharncliffe, sostenido por los lores de la oposición, con la circunstancia de que los agentes diplomáticos extrangeros tomen asi se ha trasladado al dia Si de Abril la segunda lectura del bilí que debía hacerse mismo tas medidas que les convengan para conducir la suya ex…</t>
  </si>
  <si>
    <t>Wharnclifté</t>
  </si>
  <si>
    <t>…industria precisamente los mas opuestos á la referida creación, como se advierte por Ja no puede vivir sino por el- consumo que te loga de tus productos; bien pronto conducta del lord Wharnclifté, confidente y amigo intimó de esta'ministro, los propietarios arruinados no podrán ya consumirlos; en fin , esta y el comer y por la del pariente de este el lord Bentinck., que ha votado con- les torpe. cio no.podrán menos de perecer, á pesar.de que no debe o…</t>
  </si>
  <si>
    <t>Wharnclitfc</t>
  </si>
  <si>
    <t>…atos suficiente para Lda tores Harrowby'pSalMnity pof ’el'éooftiríO' apopan al conde de asegurar que S. M. esté resuelto i hacer de su prerogativa el uso anticonstltu- Camarón. El lord Wharnclitfc pide la división , v verificad* la votación se cional con que se nos amcnaaaty por hsmismri it tiuniihnim ltberindde apruebapor 91 votos contra 36 la cláusulíque concéde el derecho electoral í usar de todos los privilegios afectos á la dignidad de Par de Ingl…</t>
  </si>
  <si>
    <t>WharnelifFé</t>
  </si>
  <si>
    <t>…e __üHablamos dias há de la correspondencia que acerca de la reforma sigues S. M. que todo Oficial que se case sin la correspondiente Real licencia piérda el duque de Wellington , lord WharnelifFé y sir R. Peel. Uno de nuestro* irremisiblemente su empleo, observándose en esta parte con la mayor pun cohermanos asegura que el Duque se declan contra toda reforma-, mas esto no tualidad lo dispuesto en el artículo l.° del capítulo 10 del Reglamento del es e…</t>
  </si>
  <si>
    <t>Wicklow</t>
  </si>
  <si>
    <t>…ción que «juicre introducir el gobierno en el sistema de edu de estas tropas ha ocasionado en el gobierno de Si S. ha sido el de vene pre cación pan la Irlanda. La proposición del conde Wicklow contra el proyecte cisado á sacar de las legaciones sus propias tropas, con el objeto de impedir se del ministerio fue «brechada por 12S voto* contra 37. En la Cámara «k lea renovasen los antiguos desórdenes en las de mas provincias dónde se sostenía la Comun…</t>
  </si>
  <si>
    <t>Wicldow</t>
  </si>
  <si>
    <t>…ms de var cámara de íai ioem—Sciion del22 de Mayo. . ,.. el gobierno en poder dé la aristocracia. .: ' . «la Inglaterra, uí como la Francia, gima bajo la opreúon dé los obispos El conde Wicldow .pregunta qué sistema se propone seguir: elr;gobierno ó del clero. acerca del till relativo.á diezmos dé Irlanda. Lord Melbounw contesta que su , »La Inglaterra está .gobernada por uno.... que no tiene carácter, y qué ánimo es' proponer que la Cámara se forme…</t>
  </si>
  <si>
    <t>Wiefel</t>
  </si>
  <si>
    <t>…a&gt; . m Va HA I «■ i. V . ' O __ A. ^ I .a . t «A A A A AMila». H - — u Aaa liegnita. Timbien-han llegado i Magdeburgo.el teniente generaI,TJküe, ayu-&gt; dante«té'eampo.del-R.eyvy el doctor Wiefel,^&gt;rotomédifo.dcllejército. * -«Asimismo el 2S llegó » Memel el príncipe Guillermo, ,hi}o d;l Rey; nsiilan en despiiet de haber descansado ua rato -continuó tu camina,„y.« las siete de la Ogro mafitol llegó i Potadgcn, &lt;ln donde fue íecibidcrpor el príncipe La…</t>
  </si>
  <si>
    <t>Wildeman</t>
  </si>
  <si>
    <t>…armente por las fronteras belgas. En Breda hay una guarnición de 43 UU hom después de dar por orden de su gobierno mas de 400 pasaportes y 6003 fran bres escogidos mandados por el general Wildeman, antiguo militar y severo cos para gastos de viage á varios oficiales polacos, ha declarado que ha reci sin igual: á tas cuatro y media de la tarde se cierran las puertas de la ciudad, bido instrucciones, según las cuales no podrá ya facilitar ni pasaportes n…</t>
  </si>
  <si>
    <t>Winchelsea</t>
  </si>
  <si>
    <t>…uieran hacer un viage á España.: das tn los. bancos dt la oposición.) ■ _T.a obra de erridad á favor de los niños que han quedado huérfanos de _...En Jos mismos términos hablan.el.conde Winchelsea. jr el margues de resultas del cólera continúa y promete los mas felices. resallados. Los fieles se Londónderry, y habiendo hecho el 4!(imo&gt;:atgunas preguntas, al lord Grey/ apresuran á corresponder al llamamiento de su primer pastor,-y asociarse á sus contes…</t>
  </si>
  <si>
    <t>Wisttembach</t>
  </si>
  <si>
    <t>…dos cañones. A este castillo han sido conducidos desde Bernou usar de lot medios coercitivos: las cortes de Austria, de Prusia y de Rusia" MM. Bondeli, ez-dircctor de policía; el capitán Wisttembach; el mayor nunca habian consentido en ello. Si ahora entramos en Bélgica con su con Loertscher, de Spiez, el ex-juez Rufener y otras muchas personas de todas sentimiento , habrán sin duda mudado de opinión, y entonces concederemos clases. que la diplomacia hac…</t>
  </si>
  <si>
    <t>Witt</t>
  </si>
  <si>
    <t>…a vez que se verifica esto en el actual invierno. do de 17S3. De Real orden &lt;Scc. Madrid 17 de Diciembre de 1831c=Luis ____ Ayer llegó á esta capital el regimiento de huíanos del' general Witt. López Ballesteros. , Ya han comenzado á entrar en Polonia las tropas comprendidas en la am nistía , y que se habían retirado al territorio prusiano. Se les hace marchar porOtra sobret abonó de las dot mesadas de supervivencia á las viudas je huér fanos dt em…</t>
  </si>
  <si>
    <t>…gue dentro de ciertos límites una dirección invariable é independiente de dante general del ejército ruso. El general Woronzoff mandará ,en Polonia, toda especie de contagio. y el general Witt en las colonias militares. (Af. de lai C.) ¡Qué mas se necesita para probarlo que su impensada aparición en París, su sucesiva y desordenada irradiación en los 36 ó 37 departamentos comarcanos, ¿El cílera-morbo imadiráel mediodía de Europa? y en fin, su milag…</t>
  </si>
  <si>
    <t>…se presta á todo lo que puede dulcificar la suerte de las familias de Basilea no piensa insultar ni despreciar á la Dieta ^ pero sí pide que la.Diepolacas; el gótítrtuidor militar conde Witt recibe siempre con afabilidíd al ta respete *u^ derechos y le guarde las consideraciones que se le deben'. Es pobre lo mismo que al poderoso ,• y os aseguro que i mi regreso me rereis cu tado de BásiTea. siempre se' ha rescryado para pl casa de una separación…</t>
  </si>
  <si>
    <t>Wlnford</t>
  </si>
  <si>
    <t>…mputicíoati, k amorte leria el únído castigo qot apoderaron de los dueño» de la cantera, teniéndolos encerrados basta que con debía imponérsele. vinieron en lo que pretendían.” El lord Wlnford toma la palabra y dice: «Veo, señores, con la mayor ____ Con fecha 19 del actual escriben desde Uzés al Correo francés lo qu* satisfacción el horror general que han excitado las espreaiones que te han pro sigue: ferido en este recinto. No temo decirlo: te enc…</t>
  </si>
  <si>
    <t>Woronzoff</t>
  </si>
  <si>
    <t>…Pctersburgo para sustituir ai general Saken en el destino .de coman sigue dentro de ciertos límites una dirección invariable é independiente de dante general del ejército ruso. El general Woronzoff mandará ,en Polonia, toda especie de contagio. y el general Witt en las colonias militares. (Af. de lai C.) ¡Qué mas se necesita para probarlo que su impensada aparición en París, su sucesiva y desordenada irradiación en los 36 ó 37 departamentos comarcanos,…</t>
  </si>
  <si>
    <t>Wpltom</t>
  </si>
  <si>
    <t>…s Ptymoutb i 2 del corriente, tres y medio milloaa ds vasallos que tan gotoso* le aman, tributan y obe «fice r ingles corresponsal un en Láodre* £ re Jo a&amp;ugo* Esta mañana » ancló capitán Wpltom, decen. Señor- A L. R- P. de V, M.=Juu Franciaco Lecároz. Botley-Woad, en ota bohía la acusa procedente «fe S, Miguel con 10 diaa de viage y 10 y negar ns, lo* 7 inglesa de los reclutados por la expedición de Tercera, dos comerciantes de Liver pool y un ciruj…</t>
  </si>
  <si>
    <t>Wrede</t>
  </si>
  <si>
    <t>…áticas. El hallarse en Berlín varios consejeros de Estado y Mr. Dupuytren presentó asimismo una obra de sir Osteley Cooper sobre, generales rusos; el haber estado en la Baviera el príncipe Wrede, p el movi él tkymus, que es el órgano Secretorio que se halla en el pecho del feto, y en miento que se ha observado en la diplomacia alemana de algún tiempo á esta algunos animales de pocos dias, el cual desaparece después del nacimiento del parte, se refier…</t>
  </si>
  <si>
    <t>…xto, pues. .. . ii. . ... . ... .El’ mandó; &lt;fí 'la extractos, que había hecho el Globe; pero como llevado de su orgullo pre trppis que sé.reúne .por éstas cercanías se ha dado al príncipe Wrede, qué en tende dar su dictamen én todo , presenté en su número de 23 del mismo mes . la mafiana de hoy ha pasado pov esta pata'reuníi-sc al ejército....”: - un desatinado' artículo, que en vea de refutar las doctrinas del manifiesto, (cosa - - •"-"J&lt;trmíI.a Je…</t>
  </si>
  <si>
    <t>Wynfórd</t>
  </si>
  <si>
    <t>…tado el bilí de reforma para la Irlanda. En seguida se ocupó la Cámara dej * El dia 17 fueron citados unos 200 vecinos de los diferentes barrios de es empréstito ruso. En vano el lord Wynfórd ha pretendido encontrar algua ta ciudad, sin distinción de clases ni opiniones, para sacar de entre ellas las. principio de vida en este caput mortuum: tentativa tuperflua que contrastaba que voluntariamente se prestasen i formar la guardia de seguridad; pero…</t>
  </si>
  <si>
    <t>X, Nuncio de S.</t>
  </si>
  <si>
    <t>Nuncio de S. X</t>
  </si>
  <si>
    <t>…Setiembre.: Angel.deValladolid^EI.monastqrio,debernankade Bonabál,en lapeorin— c¡a de Oitádalajara^ePiivilégiojde exención de- huéspeda &lt;ie alojansicato pata Circular dirigida at cardenal Nuncio de S. X , al rtitiado extraord¡na~ la caja que jfue.de LorcnzoGorizalez, frente á la parroquia de S. Sebastiaai de rio y minie tro plenipotenciario de S. M. Católica ,al encargado drNegoetór' esta cortc^Ej.convento jlc.merccotrioa callados de Ja ciodad de Segovia.» d…</t>
  </si>
  <si>
    <t>Xafayet.e</t>
  </si>
  <si>
    <t>…Grammont , Génoux. Deludrej Dulóng y Breslay, han f puntos .de.resguardo para sostener ¿ los dependient» de rentas, que hasta ahora adherido también á dicha exposición/asi como el‘general Xafayet.e en nom has hecho solos ate servicio.” (Cot.) bre de Mr. Hernoux, diputado por el depártamento de la Cote-rf’or y de Mr. : .—Extracto de una carta de. Alejandría del 3 de Mayo. »E1 ejército acaba Leprevost , electo por c! de Cofr*-du-t«or#/. (joúmal du Cotimer…</t>
  </si>
  <si>
    <t>Yalelue</t>
  </si>
  <si>
    <t>…¡di la.~JÍtal que ha formado el general Povoas. de la 2.* hrigadad». ipfantería y de sq.digArmada falltcijos th varios funtos de Ultramar , las tualti trirtim en no comándente el brigadier Yalelue, que todo el dia »e mantuvo con aquella la tttorería general y aduana Je Manila, V, au&gt;; consecuente i] Re alet ór serenidad de ánimo y el deseóle buen orden que le caracterizan. Tambisn .es denes de 22 de Feb¥erd de' 1799 , jr 23 dt Perrero de 1800 íán sido…</t>
  </si>
  <si>
    <t>Yebes, Antonio</t>
  </si>
  <si>
    <t>Antonio Yebes</t>
  </si>
  <si>
    <t>…D. Miguel Bosarie; para la de Jarandina á.D. Bernabé Busla- llermo Cufien Bryant, quien si no ha compuesto grandes obras, ni tiene el rr.ante; para la de Fuentidueña en Castilla á D. Antonio Yebes: para la de mérito de una originalidad notahle, escribe con pureza, no es imitador, y Fiiiaoa á IJ. Antonio González Valido; para la de Guernica á D. Francisco hay en'sus versos mucha melodía'. «V Paula Grande ; para la de Gausin i D- Juan Galrán Valiente; pa…</t>
  </si>
  <si>
    <t>Yermoloff</t>
  </si>
  <si>
    <t>…oe Sermos. Sres. Infantes, se hallan en d Real ti" los: kirghis. En el ▼tege’del capitán MouravicfF, enviado á Khiva en 1819 tiodcAranjúei sin novsdsdon su impostantuaslud. por el general Yermoloff ,se descubrió por la primera vez la existencia de es te gran número de cantivof, y el miserable estado á que Ies había reducido laReal orden tobre el. derecho fue deben fagot, &lt;* Esparta iosbuguet de ht firmeza en profesar los principios de la religión cristi…</t>
  </si>
  <si>
    <t>Yoldi, Angel de</t>
  </si>
  <si>
    <t>Angel de Yoldi</t>
  </si>
  <si>
    <t>…á favor de ‘ D. Bautista Oneto, vecino del Puerto de Su. María, y natu(ald* GénovnJ=Priyilecio á favor de lo» hijas de mis.....,.... v!97ó.'94&amp;9i9. 1827. ...... ¡913.729,742. EJt D. Angel de Yoldi, y/de. Doña Juana de Benmaxji.~sld. de D. Julias Pé 1828............... 922^14/02. rez de Mendraca, de DcedL=M£yórázgo fundado por D. Juan de'Legarza. i?29...'........;.1021.7415,933. acEly hospitaájde4a-vUla de-Meco^atlsi Sr. rearqua dé .AlbuvUlea,/tufo da Í…</t>
  </si>
  <si>
    <t>Young</t>
  </si>
  <si>
    <t>…d las señas de un buque que se supone pira habla, no de loa diputados de la comunidad de la» ciudadcsó de loe labradora^*"*' ta, y que ba dado caza á la fragata americana Autuito, capitán Young, pri sino de loe diputado» de la izquierda, de la derecha y del centro, y esto» por mero cerca de S. Miguel, y después frente á Málaga, en donde le vió na«u parte están ham-Ja iataneqoia*^ U» periódig», y.«£&gt; m»tmt.b w-l^ago contra un.buqut.-a|(|mant^ v i \tt…</t>
  </si>
  <si>
    <t>YVellington</t>
  </si>
  <si>
    <t>…leerte, por que descubre el estado en que not hallamos, Hacia ya muchos años, es preciso decirlo, que nuestro* teatros no tenían Después de referir el insulto hecho en Lóndret al lord YVellington, al aquella brillantez ni aquellos fondas que en otros tiempos: la oposición se la obispo de Lichtfield y i algunos hijo» de Lores antireformisus, y et modo coa mentaba altamente, se prodigaban tas acusaciones y se echaba ía culpa de la que los periódicos min…</t>
  </si>
  <si>
    <t>Yzaguirrr, Feliz</t>
  </si>
  <si>
    <t>Feliz Yzaguirrr</t>
  </si>
  <si>
    <t>…Joaquín Marina. (G. de Lisboa.) Kodriguez, Francisco Calleja, Agustín Gómez, Antonio Cuesta, Augusto Corden, ESPAÑA. Kugenlo Menendez, Francisco Nieto, Mr. Gallo, Juliana Valero, D. Feliz Yzaguirrr, los tiroleses, calle del Cirineo, D. Pedro Bercrul, Juan Gallinas, ios valencianos Madrid 24 de Octubre. del almacén del conde de Aranda, su encargado Cristóbal Mezquita, D. Agustín L*canda, D. Luis Bertrand, D. Agustín Oieaga, y Mr. Mervelllans, para que co…</t>
  </si>
  <si>
    <t>Zahn</t>
  </si>
  <si>
    <t>…arrebatan mucha gente. ' ^itíoio^ ____ Ya podemos dar algunas noticias sobre los últimos descubrimientos dél (¡amparado al del afio que concluyó en 1.a de Enere de 1831 remita un profesor Zahn, quien ha dispuesto se bagan excitaciones en el Basco tre case, déficit’3.984,L7S libra esterlina; y comparado con el que concluyó en S entre el Vesubio, y Ppnspeys, y por lorqne ha descubierto no puede; dudarte de Eneró del mismo afio, e^fefi^k «e^e 90q,218i…</t>
  </si>
  <si>
    <t>Zaho</t>
  </si>
  <si>
    <t>…y madera carbonizada. En otra* Ocasión daremos otras noticias de los aterlina, y en todo el afio la'disminución dé lÓ4,38íl”liBrjis. La dirección de descubrimientos ulteriores del profesor Zaho. (Z)¿sria de Ñapóles) ■ pnrtir .sprnsi . ha sufrido altcraeion cn todoel afio: iisciabarg»rK nota sa aumentó de 2,995 libras en su producto; pero un déficit de 2,0úS libra en el Liona 26 de Dicitmkre. trimestre. . ... , T . . . . Las cartas de Génova anuncian…</t>
  </si>
  <si>
    <t>Zallcyrand</t>
  </si>
  <si>
    <t>…co.de Nego De un momchto á otro sn aguarda en esta al coode Flshmt ipart sustituir cios extranjeros le expuso .que la corte .de, Haya no podía autorizar £ sus ple interinamente al príncipe Zallcyrand. (Gécít.):' nipotenciarios para que 'firmasen dicho ¡raudo, sin que anta sé modificase del aY" i» muerto en Westmi oslar jeremía Beutham á la fdad dc 85 afias, modo que había manifestado. ...........; .................................... . ...... rxAKfia. ...…</t>
  </si>
  <si>
    <t>Zambón</t>
  </si>
  <si>
    <t>…, das autrillarei quevah*bi»n disuelto á la llegada de loa'frañcésesl 'Et cueépñ^ No puedo, oh Señora, continuar mas, porque aaí tcnsibi 1 idad ac-«J*nr.je*a.&lt; de lm cazadores Jel coronel Zambón!, qué té hallaba en l*' inót*afir¡rha:l(r^ demasiado para que me sea fácil dár i 1* pluma la expresión que tfrlwjtin , gado 4 Maaarala.)</t>
  </si>
  <si>
    <t>Zamora, Aotoolo</t>
  </si>
  <si>
    <t>Aotoolo Zamora</t>
  </si>
  <si>
    <t>….los cuadéroos }9 y 40&lt;ue cootieocs las ladrilladas: el UeMtsOa ranza quedase burlada, los obstinados deberán imputarse á sí mismos todas Jas farfmrx* y el CtHvidait 4t eieirt, de D. Aotoolo Zamora:.V rr r*rr‘r- .finfV» y consecuencias de su obstinación , que consideraríamos como uno de los mas U Qttomillé dt Madrid, de D. Aoioolo Solls; y adelantar él Importe del 41auesoiá en prenn. Continúa abierta la lUScrlptlMt éb las provlnclat.'y en esta corfreo l…</t>
  </si>
  <si>
    <t>Zancajo, Ana María</t>
  </si>
  <si>
    <t>Ana María Zancajo</t>
  </si>
  <si>
    <t>…a, Doña Victoria Zancajo, abada coa Mr. Francisco Feaux, habitante Yerras, á D. Josef Huguct: para el deanato de ja catedral, de Cádiz, á Don .en Saint Amaod, en. el mismo reino;- Doña Ana María Zancajo, estante en esta Josef Cayetano Luqueí.para Una canongía de l» metropolitana de.Santiago, va corte; D. Toriblo y Dota Aniceta Zancajo, que perece residen y son naturales de Vlllanueva de Gómez; partido de Avila; la-iglesia parroquial de dicho pueblo; Don cant…</t>
  </si>
  <si>
    <t>Zancajo, Toriblo y Dota Aniceta</t>
  </si>
  <si>
    <t>Toriblo y Dota Aniceta Zancajo</t>
  </si>
  <si>
    <t>…l, de Cádiz, á Don .en Saint Amaod, en. el mismo reino;- Doña Ana María Zancajo, estante en esta Josef Cayetano Luqueí.para Una canongía de l» metropolitana de.Santiago, va corte; D. Toriblo y Dota Aniceta Zancajo, que perece residen y son naturales de Vlllanueva de Gómez; partido de Avila; la-iglesia parroquial de dicho pueblo; Don cante por muerte de D.Francisco Pelacz.Campomanes, á .D. Francisco, Javier Pedro Revtlla, cura párroco de Bernuy de Zapardlet; la hermana…</t>
  </si>
  <si>
    <t>Zancajo, Victoria</t>
  </si>
  <si>
    <t>Victoria Zancajo</t>
  </si>
  <si>
    <t>…oña victoriaporZancajo,el señor viuda,de Norzagaray,residente tenienteen Orleans,corregirei cristán mayor de la -colegial de Roda, vacante por promoción de D. Josef no de'Francia, Doña Victoria Zancajo, abada coa Mr. Francisco Feaux, habitante Yerras, á D. Josef Huguct: para el deanato de ja catedral, de Cádiz, á Don .en Saint Amaod, en. el mismo reino;- Doña Ana María Zancajo, estante en esta Josef Cayetano Luqueí.para Una canongía de l» metropolitana de.S…</t>
  </si>
  <si>
    <t>Zangiacomi</t>
  </si>
  <si>
    <t>…, de la diputación provincial del departamento de Eure; El día 5........................... 20 caso*........................... y 8 muertos. Villemain, del Instituto, ex-diputado; barón Zangiacomi, presidente del tri El ó.................................. 32..................................... 13. bunal de apelaciones; Jumer-Lagnviére, vice-almirantc. {Monitor.) El 7.......................(no se sabe el número)................... 27. ____ El Monitor c…</t>
  </si>
  <si>
    <t>Zarazaga, Manuel</t>
  </si>
  <si>
    <t>Manuel Zarazaga</t>
  </si>
  <si>
    <t>…; son las bie- Reales decretos. nes que anhela ,il pueblo español. La Reina nuystraSefiora quiere y se promete asegurarle el goce de estos Atendiendo al mérito y circunstancias de D. Manuel Zarazaga .contador bienes; y todos sus'desvelos se encaminarán constantemente al logro de tan de primera clase del tribunal mayor de Cuenta*, y usando de las facultades que grande fin,sin exponer el reino, como jamas le expondrá, á los violentos sa mi muy caro y ainad…</t>
  </si>
  <si>
    <t>Zerba, Nicolás</t>
  </si>
  <si>
    <t>Nicolás Zerba</t>
  </si>
  <si>
    <t>…»Is:sirjaS 4rra para que ** reima *1 concreto; la» guardia» ét dicho arrabal, en «ende también Hay francés»,» dan por «ícticos griegos, y la inmediata ai congreso estí í cargo del general Nicolás Zerba», gefe romslioU adicto -1 patudo ruso, {fawrysedari» de U G. i, Augthtrgo) Rrí/nj' &gt; Pr”**JVo ó cinc» e, ^ai,,kat y .1 Stsg AoaraiA. como oír0* t0 el „rtpar»li»os, preguntamos ¡&lt;P*¿ ** P* , ... Vina 13 de Oetuhe. de Portugal. P f¡lle de tantos p P, ,^5 fi¿ngu…</t>
  </si>
  <si>
    <t>Zinesta, Francisco Serra y</t>
  </si>
  <si>
    <t>Francisco Serra y Zinesta</t>
  </si>
  <si>
    <t>…o ds i* T«(dirUta eif*ñe!*, compuesta por D. Francisco de Paula Mar muado Mediano: pera la de Beena i D. Josef María de Rodas: para la de ti, adicionado y sistematizado por el Dr, D. Francisco Serra y Zinesta, catedrático del mismo arte en la'escuela gratuita de la casa loa-a de Barcelona: un cuaderno en s.» Bañera i D. Lucas Gutiérrez; y para el corregimiento de Becerra de Cam rústica con Mmlnái A 6 n. Sé hallará en esta ciorté en la librería de Martoq y Bola. pe…</t>
  </si>
  <si>
    <t>Zlrate, Antonio Gil y</t>
  </si>
  <si>
    <t>Antonio Gil y Zlrate</t>
  </si>
  <si>
    <t>…M. y Continua la suscripción. —El aia mas feliz ¡la la vida , comedia en un acto del c&lt;tet-re Scrlbe, arreglad.: .1 AA. un entusiasmo que no se puede explicar. teatro espallnl por D. Antonio Gil y Zlrate. Se vende en Madrid A 3 ra. ro la l'bt. • En 1- noche del 2u del actual hubo iluminación general en aquella ciudad, ría de Escantilla y A 4 en las principales de provincia. tiendo innumerable el concurso que por las calle» había aclamando al Rey nues —— Nueva…</t>
  </si>
  <si>
    <t>Zorrilla</t>
  </si>
  <si>
    <t>…e que en el rérmloo de «eismeses comparecen por sí 6 por .medio, depersona: aotbelzada enel del corriente, y en el Maemng-Herald, copiada de&gt;:iHi 'periódico de la isla juzgado del.Sr. Zorrilla, alcalde de casa y corte, y por la escríbanla de Garda Huer-Tercera. : •.■ v......... - i-mi ta , t usar del derecho de que te crean asistido», en los autos formados con motivo Este documento ea un llamado decreto del Sr. D. Pedro, fecho en -Angra del falleci…</t>
  </si>
  <si>
    <t>Zuilen-Yan-Nievélf</t>
  </si>
  <si>
    <t>…estras puertas.- su comwt- bajada holandesa, con pliego» para los plenipotenciarios de su corte MM. dahta general al conda Radetzki ha dirigido la siguiente proclama .• Ealck y el barón Zuilen-Yan-Nievélf: Mr. Didct ha venido por Fleminga «n *1</t>
  </si>
  <si>
    <t>Zuloaga, Pedro Antonio de</t>
  </si>
  <si>
    <t>Pedro Antonio de Zuloaga</t>
  </si>
  <si>
    <t>…ias. cha* Investigaciones-do* estados; elT.® especifica las niercáArias exportadas al —Se cita á los que se consideren con derecho á los bienes que quedaron por. falle cimiento de D. Pedro Antonio de Zuloaga, conde que fue de Torre-Alta, para qué éxtrangero-por la aduana A París en 1822 y 1823, designando el nombre de dentro del preciso término de 30 dias acudan al juzgado del señor Norzagaray, te C*A una; y su respectivo valor, resumiendo después el importe tota…</t>
  </si>
  <si>
    <t>Zulusga, Eusebio</t>
  </si>
  <si>
    <t>Eusebio Zulusga</t>
  </si>
  <si>
    <t>158 éc mi patria.;.i Hé dqui la rizón por qué itjunn Potencias se oponen á !i coficéder i D. Eusebio Zulusga privilegio exclusivo poncineo alloi para tñoHcioñ de las fortalezas de Bélgica..... Somos muy juiciosos; pero yo quisie asegurar la propiedad de una fábrica que ha establecido en éna corte, coh 4 ra que lo fuésemos menos. Cuando hablo de los intereses de mi p…</t>
  </si>
  <si>
    <t>Zúñiga, Manuel L. Óniz de</t>
  </si>
  <si>
    <t>Manuel L. Óniz de Zúñiga</t>
  </si>
  <si>
    <t>…nes Je los corregidores i justicias y ayuntamientos Jt dios de remediarlas 8tc., con algunas observaciones sobre los postizos, rizos y degs feria: obra escrita por loa licenciados D. Manuel L. Óniz de Zúñiga, «PaL».J,.diferentes recelas ;par*'la .conservación del, pelo, y aun de Iq hermosura, ■abogadi de lot Reales Consejos, y D. Cayetano de Herrera, abogado de los brljlqcés ál ycastellano,suavidad delun casis.tomlrt)Acompañaeri g.«, enunarústicaláminaáyrj.con 13…</t>
  </si>
  <si>
    <t>Zuylen</t>
  </si>
  <si>
    <t>…mente para seguir sus huellas. toda resolución: ademas, hay otra cora importante ate considerar; á saber: ct 7.a «También se vigilará muy particularmente sobre los extrangeros que barón Zuylen, i quien, si m hubiese hallado en Haya, habríamos atribuido por delitos ó crímenes políticos se hubiesen retirado á cualquiera de Jos Esta sin duda alguna la redacción de cite documento en vista del extraordinario dos federados, asi como los naturales y extra…</t>
  </si>
  <si>
    <t>Zuylen-van-Nyevelt</t>
  </si>
  <si>
    <t>…ay verdaderamente en y acabada la comida regresó S. M s. Windsor. ' Francia mas que dos partidos que tengan vida., í saber: el partido dé la Cari* —El-mismo- periódico dice que el barón Zuylen-van-Nyevelt ha entregado á ry déla monarquía constitucional, y el partido republicano. &lt; la Conferencia una nota-muy extensa y razonada como lo son' todas las que Per manera que ti te diese fe í lo que dice el; Diaria Je lee Dtbatre; I* emanan del ministerio de Haya: en…</t>
  </si>
  <si>
    <t>Fuentes oficiales y criterio de elaboración · 1832</t>
  </si>
  <si>
    <t>160 archivos · 650 páginas · enlaces al facsímil oficial</t>
  </si>
  <si>
    <t>Archivo</t>
  </si>
  <si>
    <t>Páginas PDF</t>
  </si>
  <si>
    <t>Registros del índice</t>
  </si>
  <si>
    <t>Facsímil completo</t>
  </si>
  <si>
    <t>GMD-1832-1.pdf</t>
  </si>
  <si>
    <t>GMD-1832-2.pdf</t>
  </si>
  <si>
    <t>GMD-1832-3.pdf</t>
  </si>
  <si>
    <t>GMD-1832-4.pdf</t>
  </si>
  <si>
    <t>GMD-1832-5.pdf</t>
  </si>
  <si>
    <t>GMD-1832-6.pdf</t>
  </si>
  <si>
    <t>GMD-1832-7.pdf</t>
  </si>
  <si>
    <t>GMD-1832-8.pdf</t>
  </si>
  <si>
    <t>GMD-1832-9.pdf</t>
  </si>
  <si>
    <t>GMD-1832-10.pdf</t>
  </si>
  <si>
    <t>GMD-1832-11.pdf</t>
  </si>
  <si>
    <t>GMD-1832-12.pdf</t>
  </si>
  <si>
    <t>GMD-1832-13.pdf</t>
  </si>
  <si>
    <t>GMD-1832-14.pdf</t>
  </si>
  <si>
    <t>GMD-1832-15.pdf</t>
  </si>
  <si>
    <t>GMD-1832-16.pdf</t>
  </si>
  <si>
    <t>GMD-1832-17.pdf</t>
  </si>
  <si>
    <t>GMD-1832-18.pdf</t>
  </si>
  <si>
    <t>GMD-1832-19.pdf</t>
  </si>
  <si>
    <t>GMD-1832-20.pdf</t>
  </si>
  <si>
    <t>GMD-1832-21.pdf</t>
  </si>
  <si>
    <t>GMD-1832-22.pdf</t>
  </si>
  <si>
    <t>GMD-1832-23.pdf</t>
  </si>
  <si>
    <t>GMD-1832-24.pdf</t>
  </si>
  <si>
    <t>GMD-1832-25.pdf</t>
  </si>
  <si>
    <t>GMD-1832-26.pdf</t>
  </si>
  <si>
    <t>GMD-1832-27.pdf</t>
  </si>
  <si>
    <t>GMD-1832-28.pdf</t>
  </si>
  <si>
    <t>GMD-1832-29.pdf</t>
  </si>
  <si>
    <t>GMD-1832-30.pdf</t>
  </si>
  <si>
    <t>GMD-1832-31.pdf</t>
  </si>
  <si>
    <t>GMD-1832-32.pdf</t>
  </si>
  <si>
    <t>GMD-1832-33.pdf</t>
  </si>
  <si>
    <t>GMD-1832-34.pdf</t>
  </si>
  <si>
    <t>GMD-1832-35.pdf</t>
  </si>
  <si>
    <t>GMD-1832-36.pdf</t>
  </si>
  <si>
    <t>GMD-1832-37.pdf</t>
  </si>
  <si>
    <t>GMD-1832-38.pdf</t>
  </si>
  <si>
    <t>GMD-1832-39.pdf</t>
  </si>
  <si>
    <t>GMD-1832-40.pdf</t>
  </si>
  <si>
    <t>GMD-1832-41.pdf</t>
  </si>
  <si>
    <t>GMD-1832-42.pdf</t>
  </si>
  <si>
    <t>GMD-1832-43.pdf</t>
  </si>
  <si>
    <t>GMD-1832-44.pdf</t>
  </si>
  <si>
    <t>GMD-1832-45.pdf</t>
  </si>
  <si>
    <t>GMD-1832-46.pdf</t>
  </si>
  <si>
    <t>GMD-1832-47.pdf</t>
  </si>
  <si>
    <t>GMD-1832-48.pdf</t>
  </si>
  <si>
    <t>GMD-1832-49.pdf</t>
  </si>
  <si>
    <t>GMD-1832-50.pdf</t>
  </si>
  <si>
    <t>GMD-1832-51.pdf</t>
  </si>
  <si>
    <t>GMD-1832-52.pdf</t>
  </si>
  <si>
    <t>GMD-1832-53.pdf</t>
  </si>
  <si>
    <t>GMD-1832-54.pdf</t>
  </si>
  <si>
    <t>GMD-1832-55.pdf</t>
  </si>
  <si>
    <t>GMD-1832-56.pdf</t>
  </si>
  <si>
    <t>GMD-1832-57.pdf</t>
  </si>
  <si>
    <t>GMD-1832-58.pdf</t>
  </si>
  <si>
    <t>GMD-1832-59.pdf</t>
  </si>
  <si>
    <t>GMD-1832-60.pdf</t>
  </si>
  <si>
    <t>GMD-1832-61.pdf</t>
  </si>
  <si>
    <t>GMD-1832-62.pdf</t>
  </si>
  <si>
    <t>GMD-1832-63.pdf</t>
  </si>
  <si>
    <t>GMD-1832-64.pdf</t>
  </si>
  <si>
    <t>GMD-1832-65.pdf</t>
  </si>
  <si>
    <t>GMD-1832-66.pdf</t>
  </si>
  <si>
    <t>GMD-1832-67.pdf</t>
  </si>
  <si>
    <t>GMD-1832-68.pdf</t>
  </si>
  <si>
    <t>GMD-1832-69.pdf</t>
  </si>
  <si>
    <t>GMD-1832-70.pdf</t>
  </si>
  <si>
    <t>GMD-1832-71.pdf</t>
  </si>
  <si>
    <t>GMD-1832-72.pdf</t>
  </si>
  <si>
    <t>GMD-1832-73.pdf</t>
  </si>
  <si>
    <t>GMD-1832-74.pdf</t>
  </si>
  <si>
    <t>GMD-1832-75.pdf</t>
  </si>
  <si>
    <t>GMD-1832-76.pdf</t>
  </si>
  <si>
    <t>GMD-1832-77.pdf</t>
  </si>
  <si>
    <t>GMD-1832-78.pdf</t>
  </si>
  <si>
    <t>GMD-1832-79.pdf</t>
  </si>
  <si>
    <t>GMD-1832-80.pdf</t>
  </si>
  <si>
    <t>GMD-1832-81.pdf</t>
  </si>
  <si>
    <t>GMD-1832-82.pdf</t>
  </si>
  <si>
    <t>GMD-1832-83.pdf</t>
  </si>
  <si>
    <t>GMD-1832-84.pdf</t>
  </si>
  <si>
    <t>GMD-1832-85.pdf</t>
  </si>
  <si>
    <t>GMD-1832-86.pdf</t>
  </si>
  <si>
    <t>GMD-1832-87.pdf</t>
  </si>
  <si>
    <t>GMD-1832-88.pdf</t>
  </si>
  <si>
    <t>GMD-1832-89.pdf</t>
  </si>
  <si>
    <t>GMD-1832-90.pdf</t>
  </si>
  <si>
    <t>GMD-1832-91.pdf</t>
  </si>
  <si>
    <t>GMD-1832-92.pdf</t>
  </si>
  <si>
    <t>GMD-1832-93.pdf</t>
  </si>
  <si>
    <t>GMD-1832-94.pdf</t>
  </si>
  <si>
    <t>GMD-1832-95.pdf</t>
  </si>
  <si>
    <t>GMD-1832-96.pdf</t>
  </si>
  <si>
    <t>GMD-1832-97.pdf</t>
  </si>
  <si>
    <t>GMD-1832-98.pdf</t>
  </si>
  <si>
    <t>GMD-1832-99.pdf</t>
  </si>
  <si>
    <t>GMD-1832-100.pdf</t>
  </si>
  <si>
    <t>GMD-1832-101.pdf</t>
  </si>
  <si>
    <t>GMD-1832-102.pdf</t>
  </si>
  <si>
    <t>GMD-1832-103.pdf</t>
  </si>
  <si>
    <t>GMD-1832-104.pdf</t>
  </si>
  <si>
    <t>GMD-1832-105.pdf</t>
  </si>
  <si>
    <t>GMD-1832-106.pdf</t>
  </si>
  <si>
    <t>GMD-1832-107.pdf</t>
  </si>
  <si>
    <t>GMD-1832-108.pdf</t>
  </si>
  <si>
    <t>GMD-1832-109.pdf</t>
  </si>
  <si>
    <t>GMD-1832-110.pdf</t>
  </si>
  <si>
    <t>GMD-1832-111.pdf</t>
  </si>
  <si>
    <t>Gaceta de Madrid n.º 112 (extraordinaria)</t>
  </si>
  <si>
    <t>GMD-1832-112E.pdf</t>
  </si>
  <si>
    <t>GMD-1832-113.pdf</t>
  </si>
  <si>
    <t>GMD-1832-114.pdf</t>
  </si>
  <si>
    <t>GMD-1832-115.pdf</t>
  </si>
  <si>
    <t>GMD-1832-116.pdf</t>
  </si>
  <si>
    <t>GMD-1832-117.pdf</t>
  </si>
  <si>
    <t>GMD-1832-118.pdf</t>
  </si>
  <si>
    <t>GMD-1832-119.pdf</t>
  </si>
  <si>
    <t>GMD-1832-120.pdf</t>
  </si>
  <si>
    <t>GMD-1832-121.pdf</t>
  </si>
  <si>
    <t>GMD-1832-122.pdf</t>
  </si>
  <si>
    <t>GMD-1832-122E.pdf</t>
  </si>
  <si>
    <t>GMD-1832-123E.pdf</t>
  </si>
  <si>
    <t>GMD-1832-124.pdf</t>
  </si>
  <si>
    <t>GMD-1832-125.pdf</t>
  </si>
  <si>
    <t>GMD-1832-126.pdf</t>
  </si>
  <si>
    <t>GMD-1832-127.pdf</t>
  </si>
  <si>
    <t>GMD-1832-128.pdf</t>
  </si>
  <si>
    <t>GMD-1832-129.pdf</t>
  </si>
  <si>
    <t>GMD-1832-130.pdf</t>
  </si>
  <si>
    <t>GMD-1832-131.pdf</t>
  </si>
  <si>
    <t>GMD-1832-132.pdf</t>
  </si>
  <si>
    <t>GMD-1832-133.pdf</t>
  </si>
  <si>
    <t>GMD-1832-134.pdf</t>
  </si>
  <si>
    <t>GMD-1832-135.pdf</t>
  </si>
  <si>
    <t>GMD-1832-136.pdf</t>
  </si>
  <si>
    <t>GMD-1832-137.pdf</t>
  </si>
  <si>
    <t>GMD-1832-138.pdf</t>
  </si>
  <si>
    <t>GMD-1832-139.pdf</t>
  </si>
  <si>
    <t>GMD-1832-140E.pdf</t>
  </si>
  <si>
    <t>GMD-1832-141.pdf</t>
  </si>
  <si>
    <t>GMD-1832-142.pdf</t>
  </si>
  <si>
    <t>GMD-1832-143.pdf</t>
  </si>
  <si>
    <t>GMD-1832-144.pdf</t>
  </si>
  <si>
    <t>GMD-1832-145.pdf</t>
  </si>
  <si>
    <t>GMD-1832-146.pdf</t>
  </si>
  <si>
    <t>GMD-1832-147.pdf</t>
  </si>
  <si>
    <t>GMD-1832-148.pdf</t>
  </si>
  <si>
    <t>GMD-1832-149.pdf</t>
  </si>
  <si>
    <t>GMD-1832-150.pdf</t>
  </si>
  <si>
    <t>GMD-1832-151.pdf</t>
  </si>
  <si>
    <t>GMD-1832-152.pdf</t>
  </si>
  <si>
    <t>GMD-1832-153.pdf</t>
  </si>
  <si>
    <t>GMD-1832-154.pdf</t>
  </si>
  <si>
    <t>GMD-1832-155.pdf</t>
  </si>
  <si>
    <t>GMD-1832-156.pdf</t>
  </si>
  <si>
    <t>GMD-1832-157.pdf</t>
  </si>
  <si>
    <t>GMD-1832-158.pdf</t>
  </si>
  <si>
    <t>GMD-1832-159.pdf</t>
  </si>
  <si>
    <t>Criterios, alcance y limitaciones</t>
  </si>
  <si>
    <t>Cobertura</t>
  </si>
  <si>
    <t>Se incluyen los 160 archivos localizados en la hemeroteca oficial entre el 1 de enero y el 31 de diciembre de 1832, incluidas 4 ediciones extraordinarias.</t>
  </si>
  <si>
    <t>Cabeceras</t>
  </si>
  <si>
    <t>Gaceta de Madrid (160 archivos).</t>
  </si>
  <si>
    <t>Numeración</t>
  </si>
  <si>
    <t>La numeración y las 4 ediciones extraordinarias se distinguen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</si>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</sst>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1"/>
      <color rgb="FFFFFFFF"/>
      <name val="Arial"/>
    </font>
    <font>
      <b/>
      <sz val="10"/>
      <color rgb="FF1F4E78"/>
      <name val="Arial"/>
    </font>
    <font>
      <sz val="10"/>
      <color rgb="FF000000"/>
      <name val="Arial"/>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4472C4"/>
      </patternFill>
    </fill>
    <fill>
      <patternFill patternType="solid">
        <fgColor rgb="FFDDEBF7"/>
      </patternFill>
    </fill>
    <fill>
      <patternFill patternType="solid">
        <fgColor rgb="FFFFFFFF"/>
      </patternFill>
    </fill>
  </fills>
  <borders count="5">
    <border>
      <left/>
      <right/>
      <top/>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
      <left style="thin">
        <color rgb="FF9DC3E6"/>
      </left>
      <right style="thin">
        <color rgb="FF9DC3E6"/>
      </right>
      <top style="thin">
        <color rgb="FF9DC3E6"/>
      </top>
      <bottom style="thin">
        <color rgb="FF9DC3E6"/>
      </bottom>
      <diagonal/>
    </border>
  </borders>
  <cellStyleXfs count="1">
    <xf numFmtId="0" fontId="0" fillId="0" borderId="0"/>
  </cellStyleXfs>
  <cellXfs count="19">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vertical="top" wrapText="1"/>
    </xf>
    <xf numFmtId="49" fontId="6" fillId="0" borderId="0" xfId="0" applyNumberFormat="1" applyFont="1" applyAlignment="1">
      <alignment horizontal="center" vertical="top" wrapText="1"/>
    </xf>
    <xf numFmtId="49" fontId="6" fillId="0" borderId="0" xfId="0" applyNumberFormat="1" applyFont="1" applyAlignment="1">
      <alignment vertical="top" wrapText="1"/>
    </xf>
    <xf numFmtId="164" fontId="9" fillId="8" borderId="4" xfId="0" applyNumberFormat="1"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164" fontId="8" fillId="7" borderId="1" xfId="0" applyNumberFormat="1" applyFont="1" applyFill="1" applyBorder="1" applyAlignment="1">
      <alignment vertical="center" wrapText="1"/>
    </xf>
    <xf numFmtId="0" fontId="8" fillId="7" borderId="2" xfId="0" applyFont="1" applyFill="1" applyBorder="1" applyAlignment="1">
      <alignmen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0" fillId="9" borderId="4" xfId="0" applyFont="1" applyFill="1" applyBorder="1" applyAlignment="1">
      <alignment vertical="top" wrapText="1"/>
    </xf>
    <xf numFmtId="0" fontId="10" fillId="9" borderId="4" xfId="0" applyFont="1" applyFill="1" applyBorder="1" applyAlignment="1">
      <alignment horizontal="center"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32" displayName="IndiceOnomasticoAnual1832" ref="A6:K3010" totalsRowShown="0">
  <autoFilter ref="A6:K3010"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32" displayName="FuentesGacetaAnual1832" ref="A4:F164" totalsRowShown="0">
  <autoFilter ref="A4:F164"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8846"/>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8.796875" defaultRowHeight="13.8"/>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8" t="s">
        <v>0</v>
      </c>
      <c r="B1" s="8"/>
      <c r="C1" s="8"/>
      <c r="D1" s="8"/>
      <c r="E1" s="8"/>
      <c r="F1" s="8"/>
      <c r="G1" s="8"/>
      <c r="H1" s="8"/>
      <c r="I1" s="8"/>
      <c r="J1" s="8"/>
      <c r="K1" s="8"/>
    </row>
    <row r="2" spans="1:11" ht="22.05" customHeight="1">
      <c r="A2" s="9" t="s">
        <v>1</v>
      </c>
      <c r="B2" s="9"/>
      <c r="C2" s="9"/>
      <c r="D2" s="9"/>
      <c r="E2" s="9"/>
      <c r="F2" s="9"/>
      <c r="G2" s="9"/>
      <c r="H2" s="9"/>
      <c r="I2" s="9"/>
      <c r="J2" s="9"/>
      <c r="K2" s="9"/>
    </row>
    <row r="3" spans="1:11" ht="34.049999999999997" customHeight="1">
      <c r="A3" s="10" t="s">
        <v>2</v>
      </c>
      <c r="B3" s="10"/>
      <c r="C3" s="10"/>
      <c r="D3" s="10"/>
      <c r="E3" s="10"/>
      <c r="F3" s="10"/>
      <c r="G3" s="10"/>
      <c r="H3" s="10"/>
      <c r="I3" s="10"/>
      <c r="J3" s="10"/>
      <c r="K3" s="10"/>
    </row>
    <row r="4" spans="1:11" ht="22.05" customHeight="1">
      <c r="A4" s="11" t="s">
        <v>3</v>
      </c>
      <c r="B4" s="11"/>
      <c r="C4" s="11"/>
      <c r="D4" s="11"/>
      <c r="E4" s="11"/>
      <c r="F4" s="11"/>
      <c r="G4" s="11"/>
      <c r="H4" s="11"/>
      <c r="I4" s="11"/>
      <c r="J4" s="11"/>
      <c r="K4" s="11"/>
    </row>
    <row r="6" spans="1:11" ht="31.95"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15</v>
      </c>
      <c r="C7" s="2" t="s">
        <v>16</v>
      </c>
      <c r="D7" s="2" t="s">
        <v>17</v>
      </c>
      <c r="E7" s="5" t="s">
        <v>18</v>
      </c>
      <c r="F7" s="3" t="s">
        <v>19</v>
      </c>
      <c r="G7" s="3" t="s">
        <v>20</v>
      </c>
      <c r="H7" s="2" t="s">
        <v>21</v>
      </c>
      <c r="I7" s="2" t="s">
        <v>22</v>
      </c>
      <c r="J7" s="3" t="str">
        <f>HYPERLINK("https://www.boe.es/gazeta/dias/1832/08/07/pdfs/GMD-1832-94.pdf#page=1","Abrir facsímil")</f>
        <v>Abrir facsímil</v>
      </c>
      <c r="K7" s="3" t="s">
        <v>23</v>
      </c>
    </row>
    <row r="8" spans="1:11" ht="42" customHeight="1">
      <c r="A8" s="2" t="s">
        <v>24</v>
      </c>
      <c r="B8" s="2" t="s">
        <v>25</v>
      </c>
      <c r="C8" s="2" t="s">
        <v>26</v>
      </c>
      <c r="D8" s="2" t="s">
        <v>27</v>
      </c>
      <c r="E8" s="5" t="s">
        <v>28</v>
      </c>
      <c r="F8" s="3" t="s">
        <v>29</v>
      </c>
      <c r="G8" s="3" t="s">
        <v>30</v>
      </c>
      <c r="H8" s="2" t="s">
        <v>31</v>
      </c>
      <c r="I8" s="2" t="s">
        <v>32</v>
      </c>
      <c r="J8" s="3" t="str">
        <f>HYPERLINK("https://www.boe.es/gazeta/dias/1832/06/23/pdfs/GMD-1832-75.pdf#page=4","Abrir facsímil")</f>
        <v>Abrir facsímil</v>
      </c>
      <c r="K8" s="3" t="s">
        <v>33</v>
      </c>
    </row>
    <row r="9" spans="1:11" ht="42" customHeight="1">
      <c r="A9" s="2" t="s">
        <v>34</v>
      </c>
      <c r="B9" s="2" t="s">
        <v>35</v>
      </c>
      <c r="C9" s="2" t="s">
        <v>26</v>
      </c>
      <c r="D9" s="2" t="s">
        <v>27</v>
      </c>
      <c r="E9" s="5" t="s">
        <v>36</v>
      </c>
      <c r="F9" s="3" t="s">
        <v>37</v>
      </c>
      <c r="G9" s="3" t="s">
        <v>38</v>
      </c>
      <c r="H9" s="2" t="s">
        <v>31</v>
      </c>
      <c r="I9" s="2" t="s">
        <v>39</v>
      </c>
      <c r="J9" s="3" t="str">
        <f>HYPERLINK("https://www.boe.es/gazeta/dias/1832/02/23/pdfs/GMD-1832-23.pdf#page=4","Abrir facsímil")</f>
        <v>Abrir facsímil</v>
      </c>
      <c r="K9" s="3" t="s">
        <v>33</v>
      </c>
    </row>
    <row r="10" spans="1:11" ht="42" customHeight="1">
      <c r="A10" s="2" t="s">
        <v>40</v>
      </c>
      <c r="B10" s="2" t="s">
        <v>41</v>
      </c>
      <c r="C10" s="2" t="s">
        <v>16</v>
      </c>
      <c r="D10" s="2" t="s">
        <v>17</v>
      </c>
      <c r="E10" s="5" t="s">
        <v>28</v>
      </c>
      <c r="F10" s="3" t="s">
        <v>29</v>
      </c>
      <c r="G10" s="3" t="s">
        <v>42</v>
      </c>
      <c r="H10" s="2" t="s">
        <v>31</v>
      </c>
      <c r="I10" s="2" t="s">
        <v>43</v>
      </c>
      <c r="J10" s="3" t="str">
        <f>HYPERLINK("https://www.boe.es/gazeta/dias/1832/06/23/pdfs/GMD-1832-75.pdf#page=1","Abrir facsímil")</f>
        <v>Abrir facsímil</v>
      </c>
      <c r="K10" s="3" t="s">
        <v>33</v>
      </c>
    </row>
    <row r="11" spans="1:11" ht="42" customHeight="1">
      <c r="A11" s="2" t="s">
        <v>44</v>
      </c>
      <c r="B11" s="2" t="s">
        <v>45</v>
      </c>
      <c r="C11" s="2" t="s">
        <v>16</v>
      </c>
      <c r="D11" s="2" t="s">
        <v>17</v>
      </c>
      <c r="E11" s="5" t="s">
        <v>46</v>
      </c>
      <c r="F11" s="3" t="s">
        <v>47</v>
      </c>
      <c r="G11" s="3" t="s">
        <v>42</v>
      </c>
      <c r="H11" s="2" t="s">
        <v>21</v>
      </c>
      <c r="I11" s="2" t="s">
        <v>48</v>
      </c>
      <c r="J11" s="3" t="str">
        <f>HYPERLINK("https://www.boe.es/gazeta/dias/1832/12/13/pdfs/GMD-1832-152.pdf#page=1","Abrir facsímil")</f>
        <v>Abrir facsímil</v>
      </c>
      <c r="K11" s="3" t="s">
        <v>23</v>
      </c>
    </row>
    <row r="12" spans="1:11" ht="42" customHeight="1">
      <c r="A12" s="2" t="s">
        <v>49</v>
      </c>
      <c r="B12" s="2" t="s">
        <v>50</v>
      </c>
      <c r="C12" s="2" t="s">
        <v>51</v>
      </c>
      <c r="D12" s="2" t="s">
        <v>27</v>
      </c>
      <c r="E12" s="5" t="s">
        <v>52</v>
      </c>
      <c r="F12" s="3" t="s">
        <v>53</v>
      </c>
      <c r="G12" s="3" t="s">
        <v>38</v>
      </c>
      <c r="H12" s="2" t="s">
        <v>21</v>
      </c>
      <c r="I12" s="2" t="s">
        <v>54</v>
      </c>
      <c r="J12" s="3" t="str">
        <f>HYPERLINK("https://www.boe.es/gazeta/dias/1832/03/08/pdfs/GMD-1832-29.pdf#page=4","Abrir facsímil")</f>
        <v>Abrir facsímil</v>
      </c>
      <c r="K12" s="3" t="s">
        <v>23</v>
      </c>
    </row>
    <row r="13" spans="1:11" ht="42" customHeight="1">
      <c r="A13" s="2" t="s">
        <v>55</v>
      </c>
      <c r="B13" s="2" t="s">
        <v>55</v>
      </c>
      <c r="C13" s="2" t="s">
        <v>16</v>
      </c>
      <c r="D13" s="2" t="s">
        <v>17</v>
      </c>
      <c r="E13" s="5" t="s">
        <v>56</v>
      </c>
      <c r="F13" s="3" t="s">
        <v>57</v>
      </c>
      <c r="G13" s="3" t="s">
        <v>58</v>
      </c>
      <c r="H13" s="2" t="s">
        <v>21</v>
      </c>
      <c r="I13" s="2" t="s">
        <v>59</v>
      </c>
      <c r="J13" s="3" t="str">
        <f>HYPERLINK("https://www.boe.es/gazeta/dias/1832/11/29/pdfs/GMD-1832-146.pdf#page=3","Abrir facsímil")</f>
        <v>Abrir facsímil</v>
      </c>
      <c r="K13" s="3" t="s">
        <v>23</v>
      </c>
    </row>
    <row r="14" spans="1:11" ht="42" customHeight="1">
      <c r="A14" s="2" t="s">
        <v>60</v>
      </c>
      <c r="B14" s="2" t="s">
        <v>60</v>
      </c>
      <c r="C14" s="2" t="s">
        <v>61</v>
      </c>
      <c r="D14" s="2" t="s">
        <v>62</v>
      </c>
      <c r="E14" s="5" t="s">
        <v>63</v>
      </c>
      <c r="F14" s="3" t="s">
        <v>64</v>
      </c>
      <c r="G14" s="3" t="s">
        <v>65</v>
      </c>
      <c r="H14" s="2" t="s">
        <v>21</v>
      </c>
      <c r="I14" s="2" t="s">
        <v>66</v>
      </c>
      <c r="J14" s="3" t="str">
        <f>HYPERLINK("https://www.boe.es/gazeta/dias/1832/05/22/pdfs/GMD-1832-61.pdf#page=4","Abrir facsímil")</f>
        <v>Abrir facsímil</v>
      </c>
      <c r="K14" s="3" t="s">
        <v>23</v>
      </c>
    </row>
    <row r="15" spans="1:11" ht="42" customHeight="1">
      <c r="A15" s="2" t="s">
        <v>67</v>
      </c>
      <c r="B15" s="2" t="s">
        <v>67</v>
      </c>
      <c r="C15" s="2" t="s">
        <v>16</v>
      </c>
      <c r="D15" s="2" t="s">
        <v>17</v>
      </c>
      <c r="E15" s="5" t="s">
        <v>68</v>
      </c>
      <c r="F15" s="3" t="s">
        <v>69</v>
      </c>
      <c r="G15" s="3" t="s">
        <v>70</v>
      </c>
      <c r="H15" s="2" t="s">
        <v>21</v>
      </c>
      <c r="I15" s="2" t="s">
        <v>71</v>
      </c>
      <c r="J15" s="3" t="str">
        <f>HYPERLINK("https://www.boe.es/gazeta/dias/1832/11/13/pdfs/GMD-1832-138.pdf#page=2","Abrir facsímil")</f>
        <v>Abrir facsímil</v>
      </c>
      <c r="K15" s="3" t="s">
        <v>23</v>
      </c>
    </row>
    <row r="16" spans="1:11" ht="42" customHeight="1">
      <c r="A16" s="2" t="s">
        <v>72</v>
      </c>
      <c r="B16" s="2" t="s">
        <v>72</v>
      </c>
      <c r="C16" s="2" t="s">
        <v>51</v>
      </c>
      <c r="D16" s="2" t="s">
        <v>27</v>
      </c>
      <c r="E16" s="5" t="s">
        <v>68</v>
      </c>
      <c r="F16" s="3" t="s">
        <v>69</v>
      </c>
      <c r="G16" s="3" t="s">
        <v>70</v>
      </c>
      <c r="H16" s="2" t="s">
        <v>21</v>
      </c>
      <c r="I16" s="2" t="s">
        <v>73</v>
      </c>
      <c r="J16" s="3" t="str">
        <f>HYPERLINK("https://www.boe.es/gazeta/dias/1832/11/13/pdfs/GMD-1832-138.pdf#page=2","Abrir facsímil")</f>
        <v>Abrir facsímil</v>
      </c>
      <c r="K16" s="3" t="s">
        <v>23</v>
      </c>
    </row>
    <row r="17" spans="1:11" ht="42" customHeight="1">
      <c r="A17" s="2" t="s">
        <v>74</v>
      </c>
      <c r="B17" s="2" t="s">
        <v>75</v>
      </c>
      <c r="C17" s="2" t="s">
        <v>61</v>
      </c>
      <c r="D17" s="2" t="s">
        <v>62</v>
      </c>
      <c r="E17" s="5" t="s">
        <v>76</v>
      </c>
      <c r="F17" s="3" t="s">
        <v>77</v>
      </c>
      <c r="G17" s="3" t="s">
        <v>38</v>
      </c>
      <c r="H17" s="2" t="s">
        <v>21</v>
      </c>
      <c r="I17" s="2" t="s">
        <v>78</v>
      </c>
      <c r="J17" s="3" t="str">
        <f>HYPERLINK("https://www.boe.es/gazeta/dias/1832/10/25/pdfs/GMD-1832-130.pdf#page=4","Abrir facsímil")</f>
        <v>Abrir facsímil</v>
      </c>
      <c r="K17" s="3" t="s">
        <v>23</v>
      </c>
    </row>
    <row r="18" spans="1:11" ht="42" customHeight="1">
      <c r="A18" s="2" t="s">
        <v>79</v>
      </c>
      <c r="B18" s="2" t="s">
        <v>79</v>
      </c>
      <c r="C18" s="2" t="s">
        <v>16</v>
      </c>
      <c r="D18" s="2" t="s">
        <v>17</v>
      </c>
      <c r="E18" s="5" t="s">
        <v>80</v>
      </c>
      <c r="F18" s="3" t="s">
        <v>81</v>
      </c>
      <c r="G18" s="3" t="s">
        <v>42</v>
      </c>
      <c r="H18" s="2" t="s">
        <v>21</v>
      </c>
      <c r="I18" s="2" t="s">
        <v>82</v>
      </c>
      <c r="J18" s="3" t="str">
        <f>HYPERLINK("https://www.boe.es/gazeta/dias/1832/02/16/pdfs/GMD-1832-20.pdf#page=1","Abrir facsímil")</f>
        <v>Abrir facsímil</v>
      </c>
      <c r="K18" s="3" t="s">
        <v>23</v>
      </c>
    </row>
    <row r="19" spans="1:11" ht="42" customHeight="1">
      <c r="A19" s="2" t="s">
        <v>83</v>
      </c>
      <c r="B19" s="2" t="s">
        <v>83</v>
      </c>
      <c r="C19" s="2" t="s">
        <v>26</v>
      </c>
      <c r="D19" s="2" t="s">
        <v>27</v>
      </c>
      <c r="E19" s="5" t="s">
        <v>84</v>
      </c>
      <c r="F19" s="3" t="s">
        <v>85</v>
      </c>
      <c r="G19" s="3" t="s">
        <v>86</v>
      </c>
      <c r="H19" s="2" t="s">
        <v>21</v>
      </c>
      <c r="I19" s="2" t="s">
        <v>87</v>
      </c>
      <c r="J19" s="3" t="str">
        <f>HYPERLINK("https://www.boe.es/gazeta/dias/1832/02/11/pdfs/GMD-1832-18.pdf#page=2","Abrir facsímil")</f>
        <v>Abrir facsímil</v>
      </c>
      <c r="K19" s="3" t="s">
        <v>23</v>
      </c>
    </row>
    <row r="20" spans="1:11" ht="42" customHeight="1">
      <c r="A20" s="2" t="s">
        <v>83</v>
      </c>
      <c r="B20" s="2" t="s">
        <v>83</v>
      </c>
      <c r="C20" s="2" t="s">
        <v>61</v>
      </c>
      <c r="D20" s="2" t="s">
        <v>62</v>
      </c>
      <c r="E20" s="5" t="s">
        <v>88</v>
      </c>
      <c r="F20" s="3" t="s">
        <v>89</v>
      </c>
      <c r="G20" s="3" t="s">
        <v>42</v>
      </c>
      <c r="H20" s="2" t="s">
        <v>21</v>
      </c>
      <c r="I20" s="2" t="s">
        <v>90</v>
      </c>
      <c r="J20" s="3" t="str">
        <f>HYPERLINK("https://www.boe.es/gazeta/dias/1832/03/27/pdfs/GMD-1832-37.pdf#page=1","Abrir facsímil")</f>
        <v>Abrir facsímil</v>
      </c>
      <c r="K20" s="3" t="s">
        <v>23</v>
      </c>
    </row>
    <row r="21" spans="1:11" ht="42" customHeight="1">
      <c r="A21" s="2" t="s">
        <v>83</v>
      </c>
      <c r="B21" s="2" t="s">
        <v>83</v>
      </c>
      <c r="C21" s="2" t="s">
        <v>91</v>
      </c>
      <c r="D21" s="2" t="s">
        <v>27</v>
      </c>
      <c r="E21" s="5" t="s">
        <v>88</v>
      </c>
      <c r="F21" s="3" t="s">
        <v>89</v>
      </c>
      <c r="G21" s="3" t="s">
        <v>92</v>
      </c>
      <c r="H21" s="2" t="s">
        <v>21</v>
      </c>
      <c r="I21" s="2" t="s">
        <v>93</v>
      </c>
      <c r="J21" s="3" t="str">
        <f>HYPERLINK("https://www.boe.es/gazeta/dias/1832/03/27/pdfs/GMD-1832-37.pdf#page=2","Abrir facsímil")</f>
        <v>Abrir facsímil</v>
      </c>
      <c r="K21" s="3" t="s">
        <v>23</v>
      </c>
    </row>
    <row r="22" spans="1:11" ht="42" customHeight="1">
      <c r="A22" s="2" t="s">
        <v>94</v>
      </c>
      <c r="B22" s="2" t="s">
        <v>94</v>
      </c>
      <c r="C22" s="2" t="s">
        <v>26</v>
      </c>
      <c r="D22" s="2" t="s">
        <v>27</v>
      </c>
      <c r="E22" s="5" t="s">
        <v>84</v>
      </c>
      <c r="F22" s="3" t="s">
        <v>85</v>
      </c>
      <c r="G22" s="3" t="s">
        <v>86</v>
      </c>
      <c r="H22" s="2" t="s">
        <v>21</v>
      </c>
      <c r="I22" s="2" t="s">
        <v>95</v>
      </c>
      <c r="J22" s="3" t="str">
        <f>HYPERLINK("https://www.boe.es/gazeta/dias/1832/02/11/pdfs/GMD-1832-18.pdf#page=2","Abrir facsímil")</f>
        <v>Abrir facsímil</v>
      </c>
      <c r="K22" s="3" t="s">
        <v>23</v>
      </c>
    </row>
    <row r="23" spans="1:11" ht="42" customHeight="1">
      <c r="A23" s="2" t="s">
        <v>96</v>
      </c>
      <c r="B23" s="2" t="s">
        <v>96</v>
      </c>
      <c r="C23" s="2" t="s">
        <v>16</v>
      </c>
      <c r="D23" s="2" t="s">
        <v>17</v>
      </c>
      <c r="E23" s="5" t="s">
        <v>97</v>
      </c>
      <c r="F23" s="3" t="s">
        <v>98</v>
      </c>
      <c r="G23" s="3" t="s">
        <v>99</v>
      </c>
      <c r="H23" s="2" t="s">
        <v>21</v>
      </c>
      <c r="I23" s="2" t="s">
        <v>100</v>
      </c>
      <c r="J23" s="3" t="str">
        <f>HYPERLINK("https://www.boe.es/gazeta/dias/1832/08/18/pdfs/GMD-1832-99.pdf#page=3","Abrir facsímil")</f>
        <v>Abrir facsímil</v>
      </c>
      <c r="K23" s="3" t="s">
        <v>23</v>
      </c>
    </row>
    <row r="24" spans="1:11" ht="42" customHeight="1">
      <c r="A24" s="2" t="s">
        <v>96</v>
      </c>
      <c r="B24" s="2" t="s">
        <v>96</v>
      </c>
      <c r="C24" s="2" t="s">
        <v>16</v>
      </c>
      <c r="D24" s="2" t="s">
        <v>17</v>
      </c>
      <c r="E24" s="5" t="s">
        <v>97</v>
      </c>
      <c r="F24" s="3" t="s">
        <v>98</v>
      </c>
      <c r="G24" s="3" t="s">
        <v>38</v>
      </c>
      <c r="H24" s="2" t="s">
        <v>21</v>
      </c>
      <c r="I24" s="2" t="s">
        <v>101</v>
      </c>
      <c r="J24" s="3" t="str">
        <f>HYPERLINK("https://www.boe.es/gazeta/dias/1832/08/18/pdfs/GMD-1832-99.pdf#page=4","Abrir facsímil")</f>
        <v>Abrir facsímil</v>
      </c>
      <c r="K24" s="3" t="s">
        <v>23</v>
      </c>
    </row>
    <row r="25" spans="1:11" ht="42" customHeight="1">
      <c r="A25" s="2" t="s">
        <v>96</v>
      </c>
      <c r="B25" s="2" t="s">
        <v>96</v>
      </c>
      <c r="C25" s="2" t="s">
        <v>16</v>
      </c>
      <c r="D25" s="2" t="s">
        <v>17</v>
      </c>
      <c r="E25" s="5" t="s">
        <v>102</v>
      </c>
      <c r="F25" s="3" t="s">
        <v>103</v>
      </c>
      <c r="G25" s="3" t="s">
        <v>38</v>
      </c>
      <c r="H25" s="2" t="s">
        <v>21</v>
      </c>
      <c r="I25" s="2" t="s">
        <v>104</v>
      </c>
      <c r="J25" s="3" t="str">
        <f>HYPERLINK("https://www.boe.es/gazeta/dias/1832/08/30/pdfs/GMD-1832-104.pdf#page=4","Abrir facsímil")</f>
        <v>Abrir facsímil</v>
      </c>
      <c r="K25" s="3" t="s">
        <v>23</v>
      </c>
    </row>
    <row r="26" spans="1:11" ht="42" customHeight="1">
      <c r="A26" s="2" t="s">
        <v>96</v>
      </c>
      <c r="B26" s="2" t="s">
        <v>96</v>
      </c>
      <c r="C26" s="2" t="s">
        <v>61</v>
      </c>
      <c r="D26" s="2" t="s">
        <v>62</v>
      </c>
      <c r="E26" s="5" t="s">
        <v>105</v>
      </c>
      <c r="F26" s="3" t="s">
        <v>106</v>
      </c>
      <c r="G26" s="3" t="s">
        <v>107</v>
      </c>
      <c r="H26" s="2" t="s">
        <v>21</v>
      </c>
      <c r="I26" s="2" t="s">
        <v>108</v>
      </c>
      <c r="J26" s="3" t="str">
        <f>HYPERLINK("https://www.boe.es/gazeta/dias/1832/09/18/pdfs/GMD-1832-113.pdf#page=3","Abrir facsímil")</f>
        <v>Abrir facsímil</v>
      </c>
      <c r="K26" s="3" t="s">
        <v>23</v>
      </c>
    </row>
    <row r="27" spans="1:11" ht="42" customHeight="1">
      <c r="A27" s="2" t="s">
        <v>109</v>
      </c>
      <c r="B27" s="2" t="s">
        <v>110</v>
      </c>
      <c r="C27" s="2" t="s">
        <v>26</v>
      </c>
      <c r="D27" s="2" t="s">
        <v>27</v>
      </c>
      <c r="E27" s="5" t="s">
        <v>111</v>
      </c>
      <c r="F27" s="3" t="s">
        <v>112</v>
      </c>
      <c r="G27" s="3" t="s">
        <v>38</v>
      </c>
      <c r="H27" s="2" t="s">
        <v>21</v>
      </c>
      <c r="I27" s="2" t="s">
        <v>113</v>
      </c>
      <c r="J27" s="3" t="str">
        <f>HYPERLINK("https://www.boe.es/gazeta/dias/1832/10/04/pdfs/GMD-1832-120.pdf#page=4","Abrir facsímil")</f>
        <v>Abrir facsímil</v>
      </c>
      <c r="K27" s="3" t="s">
        <v>23</v>
      </c>
    </row>
    <row r="28" spans="1:11" ht="42" customHeight="1">
      <c r="A28" s="2" t="s">
        <v>114</v>
      </c>
      <c r="B28" s="2" t="s">
        <v>114</v>
      </c>
      <c r="C28" s="2" t="s">
        <v>91</v>
      </c>
      <c r="D28" s="2" t="s">
        <v>27</v>
      </c>
      <c r="E28" s="5" t="s">
        <v>115</v>
      </c>
      <c r="F28" s="3" t="s">
        <v>116</v>
      </c>
      <c r="G28" s="3" t="s">
        <v>58</v>
      </c>
      <c r="H28" s="2" t="s">
        <v>21</v>
      </c>
      <c r="I28" s="2" t="s">
        <v>117</v>
      </c>
      <c r="J28" s="3" t="str">
        <f>HYPERLINK("https://www.boe.es/gazeta/dias/1832/05/10/pdfs/GMD-1832-56.pdf#page=3","Abrir facsímil")</f>
        <v>Abrir facsímil</v>
      </c>
      <c r="K28" s="3" t="s">
        <v>23</v>
      </c>
    </row>
    <row r="29" spans="1:11" ht="42" customHeight="1">
      <c r="A29" s="2" t="s">
        <v>118</v>
      </c>
      <c r="B29" s="2" t="s">
        <v>118</v>
      </c>
      <c r="C29" s="2" t="s">
        <v>16</v>
      </c>
      <c r="D29" s="2" t="s">
        <v>17</v>
      </c>
      <c r="E29" s="5" t="s">
        <v>119</v>
      </c>
      <c r="F29" s="3" t="s">
        <v>120</v>
      </c>
      <c r="G29" s="3" t="s">
        <v>92</v>
      </c>
      <c r="H29" s="2" t="s">
        <v>21</v>
      </c>
      <c r="I29" s="2" t="s">
        <v>121</v>
      </c>
      <c r="J29" s="3" t="str">
        <f>HYPERLINK("https://www.boe.es/gazeta/dias/1832/07/07/pdfs/GMD-1832-81.pdf#page=2","Abrir facsímil")</f>
        <v>Abrir facsímil</v>
      </c>
      <c r="K29" s="3" t="s">
        <v>23</v>
      </c>
    </row>
    <row r="30" spans="1:11" ht="42" customHeight="1">
      <c r="A30" s="2" t="s">
        <v>122</v>
      </c>
      <c r="B30" s="2" t="s">
        <v>123</v>
      </c>
      <c r="C30" s="2" t="s">
        <v>124</v>
      </c>
      <c r="D30" s="2" t="s">
        <v>27</v>
      </c>
      <c r="E30" s="5" t="s">
        <v>125</v>
      </c>
      <c r="F30" s="3" t="s">
        <v>126</v>
      </c>
      <c r="G30" s="3" t="s">
        <v>38</v>
      </c>
      <c r="H30" s="2" t="s">
        <v>21</v>
      </c>
      <c r="I30" s="2" t="s">
        <v>127</v>
      </c>
      <c r="J30" s="3" t="str">
        <f>HYPERLINK("https://www.boe.es/gazeta/dias/1832/06/12/pdfs/GMD-1832-70.pdf#page=4","Abrir facsímil")</f>
        <v>Abrir facsímil</v>
      </c>
      <c r="K30" s="3" t="s">
        <v>23</v>
      </c>
    </row>
    <row r="31" spans="1:11" ht="42" customHeight="1">
      <c r="A31" s="2" t="s">
        <v>128</v>
      </c>
      <c r="B31" s="2" t="s">
        <v>129</v>
      </c>
      <c r="C31" s="2" t="s">
        <v>26</v>
      </c>
      <c r="D31" s="2" t="s">
        <v>27</v>
      </c>
      <c r="E31" s="5" t="s">
        <v>130</v>
      </c>
      <c r="F31" s="3" t="s">
        <v>131</v>
      </c>
      <c r="G31" s="3" t="s">
        <v>38</v>
      </c>
      <c r="H31" s="2" t="s">
        <v>21</v>
      </c>
      <c r="I31" s="2" t="s">
        <v>132</v>
      </c>
      <c r="J31" s="3" t="str">
        <f>HYPERLINK("https://www.boe.es/gazeta/dias/1832/04/28/pdfs/GMD-1832-51.pdf#page=4","Abrir facsímil")</f>
        <v>Abrir facsímil</v>
      </c>
      <c r="K31" s="3" t="s">
        <v>23</v>
      </c>
    </row>
    <row r="32" spans="1:11" ht="42" customHeight="1">
      <c r="A32" s="2" t="s">
        <v>133</v>
      </c>
      <c r="B32" s="2" t="s">
        <v>134</v>
      </c>
      <c r="C32" s="2" t="s">
        <v>61</v>
      </c>
      <c r="D32" s="2" t="s">
        <v>62</v>
      </c>
      <c r="E32" s="5" t="s">
        <v>135</v>
      </c>
      <c r="F32" s="3" t="s">
        <v>136</v>
      </c>
      <c r="G32" s="3" t="s">
        <v>137</v>
      </c>
      <c r="H32" s="2" t="s">
        <v>21</v>
      </c>
      <c r="I32" s="2" t="s">
        <v>138</v>
      </c>
      <c r="J32" s="3" t="str">
        <f>HYPERLINK("https://www.boe.es/gazeta/dias/1832/03/31/pdfs/GMD-1832-39.pdf#page=4","Abrir facsímil")</f>
        <v>Abrir facsímil</v>
      </c>
      <c r="K32" s="3" t="s">
        <v>23</v>
      </c>
    </row>
    <row r="33" spans="1:11" ht="42" customHeight="1">
      <c r="A33" s="2" t="s">
        <v>139</v>
      </c>
      <c r="B33" s="2" t="s">
        <v>139</v>
      </c>
      <c r="C33" s="2" t="s">
        <v>16</v>
      </c>
      <c r="D33" s="2" t="s">
        <v>17</v>
      </c>
      <c r="E33" s="5" t="s">
        <v>140</v>
      </c>
      <c r="F33" s="3" t="s">
        <v>141</v>
      </c>
      <c r="G33" s="3" t="s">
        <v>92</v>
      </c>
      <c r="H33" s="2" t="s">
        <v>21</v>
      </c>
      <c r="I33" s="2" t="s">
        <v>142</v>
      </c>
      <c r="J33" s="3" t="str">
        <f>HYPERLINK("https://www.boe.es/gazeta/dias/1832/11/27/pdfs/GMD-1832-145.pdf#page=2","Abrir facsímil")</f>
        <v>Abrir facsímil</v>
      </c>
      <c r="K33" s="3" t="s">
        <v>23</v>
      </c>
    </row>
    <row r="34" spans="1:11" ht="42" customHeight="1">
      <c r="A34" s="2" t="s">
        <v>139</v>
      </c>
      <c r="B34" s="2" t="s">
        <v>139</v>
      </c>
      <c r="C34" s="2" t="s">
        <v>16</v>
      </c>
      <c r="D34" s="2" t="s">
        <v>17</v>
      </c>
      <c r="E34" s="5" t="s">
        <v>143</v>
      </c>
      <c r="F34" s="3" t="s">
        <v>144</v>
      </c>
      <c r="G34" s="3" t="s">
        <v>58</v>
      </c>
      <c r="H34" s="2" t="s">
        <v>21</v>
      </c>
      <c r="I34" s="2" t="s">
        <v>145</v>
      </c>
      <c r="J34" s="3" t="str">
        <f>HYPERLINK("https://www.boe.es/gazeta/dias/1832/12/18/pdfs/GMD-1832-154.pdf#page=3","Abrir facsímil")</f>
        <v>Abrir facsímil</v>
      </c>
      <c r="K34" s="3" t="s">
        <v>23</v>
      </c>
    </row>
    <row r="35" spans="1:11" ht="42" customHeight="1">
      <c r="A35" s="2" t="s">
        <v>146</v>
      </c>
      <c r="B35" s="2" t="s">
        <v>147</v>
      </c>
      <c r="C35" s="2" t="s">
        <v>51</v>
      </c>
      <c r="D35" s="2" t="s">
        <v>27</v>
      </c>
      <c r="E35" s="5" t="s">
        <v>52</v>
      </c>
      <c r="F35" s="3" t="s">
        <v>53</v>
      </c>
      <c r="G35" s="3" t="s">
        <v>38</v>
      </c>
      <c r="H35" s="2" t="s">
        <v>31</v>
      </c>
      <c r="I35" s="2" t="s">
        <v>148</v>
      </c>
      <c r="J35" s="3" t="str">
        <f>HYPERLINK("https://www.boe.es/gazeta/dias/1832/03/08/pdfs/GMD-1832-29.pdf#page=4","Abrir facsímil")</f>
        <v>Abrir facsímil</v>
      </c>
      <c r="K35" s="3" t="s">
        <v>33</v>
      </c>
    </row>
    <row r="36" spans="1:11" ht="42" customHeight="1">
      <c r="A36" s="2" t="s">
        <v>149</v>
      </c>
      <c r="B36" s="2" t="s">
        <v>149</v>
      </c>
      <c r="C36" s="2" t="s">
        <v>16</v>
      </c>
      <c r="D36" s="2" t="s">
        <v>17</v>
      </c>
      <c r="E36" s="5" t="s">
        <v>150</v>
      </c>
      <c r="F36" s="3" t="s">
        <v>151</v>
      </c>
      <c r="G36" s="3" t="s">
        <v>152</v>
      </c>
      <c r="H36" s="2" t="s">
        <v>21</v>
      </c>
      <c r="I36" s="2" t="s">
        <v>153</v>
      </c>
      <c r="J36" s="3" t="str">
        <f>HYPERLINK("https://www.boe.es/gazeta/dias/1832/06/02/pdfs/GMD-1832-66.pdf#page=6","Abrir facsímil")</f>
        <v>Abrir facsímil</v>
      </c>
      <c r="K36" s="3" t="s">
        <v>23</v>
      </c>
    </row>
    <row r="37" spans="1:11" ht="42" customHeight="1">
      <c r="A37" s="2" t="s">
        <v>154</v>
      </c>
      <c r="B37" s="2" t="s">
        <v>155</v>
      </c>
      <c r="C37" s="2" t="s">
        <v>16</v>
      </c>
      <c r="D37" s="2" t="s">
        <v>17</v>
      </c>
      <c r="E37" s="5" t="s">
        <v>156</v>
      </c>
      <c r="F37" s="3" t="s">
        <v>157</v>
      </c>
      <c r="G37" s="3" t="s">
        <v>152</v>
      </c>
      <c r="H37" s="2" t="s">
        <v>21</v>
      </c>
      <c r="I37" s="2" t="s">
        <v>158</v>
      </c>
      <c r="J37" s="3" t="str">
        <f>HYPERLINK("https://www.boe.es/gazeta/dias/1832/04/14/pdfs/GMD-1832-45.pdf#page=6","Abrir facsímil")</f>
        <v>Abrir facsímil</v>
      </c>
      <c r="K37" s="3" t="s">
        <v>23</v>
      </c>
    </row>
    <row r="38" spans="1:11" ht="42" customHeight="1">
      <c r="A38" s="2" t="s">
        <v>159</v>
      </c>
      <c r="B38" s="2" t="s">
        <v>159</v>
      </c>
      <c r="C38" s="2" t="s">
        <v>26</v>
      </c>
      <c r="D38" s="2" t="s">
        <v>27</v>
      </c>
      <c r="E38" s="5" t="s">
        <v>160</v>
      </c>
      <c r="F38" s="3" t="s">
        <v>161</v>
      </c>
      <c r="G38" s="3" t="s">
        <v>38</v>
      </c>
      <c r="H38" s="2" t="s">
        <v>21</v>
      </c>
      <c r="I38" s="2" t="s">
        <v>162</v>
      </c>
      <c r="J38" s="3" t="str">
        <f>HYPERLINK("https://www.boe.es/gazeta/dias/1832/05/24/pdfs/GMD-1832-62.pdf#page=4","Abrir facsímil")</f>
        <v>Abrir facsímil</v>
      </c>
      <c r="K38" s="3" t="s">
        <v>23</v>
      </c>
    </row>
    <row r="39" spans="1:11" ht="42" customHeight="1">
      <c r="A39" s="2" t="s">
        <v>163</v>
      </c>
      <c r="B39" s="2" t="s">
        <v>163</v>
      </c>
      <c r="C39" s="2" t="s">
        <v>164</v>
      </c>
      <c r="D39" s="2" t="s">
        <v>27</v>
      </c>
      <c r="E39" s="5" t="s">
        <v>165</v>
      </c>
      <c r="F39" s="3" t="s">
        <v>166</v>
      </c>
      <c r="G39" s="3" t="s">
        <v>58</v>
      </c>
      <c r="H39" s="2" t="s">
        <v>21</v>
      </c>
      <c r="I39" s="2" t="s">
        <v>167</v>
      </c>
      <c r="J39" s="3" t="str">
        <f>HYPERLINK("https://www.boe.es/gazeta/dias/1832/10/11/pdfs/GMD-1832-124.pdf#page=3","Abrir facsímil")</f>
        <v>Abrir facsímil</v>
      </c>
      <c r="K39" s="3" t="s">
        <v>23</v>
      </c>
    </row>
    <row r="40" spans="1:11" ht="42" customHeight="1">
      <c r="A40" s="2" t="s">
        <v>168</v>
      </c>
      <c r="B40" s="2" t="s">
        <v>169</v>
      </c>
      <c r="C40" s="2" t="s">
        <v>16</v>
      </c>
      <c r="D40" s="2" t="s">
        <v>17</v>
      </c>
      <c r="E40" s="5" t="s">
        <v>170</v>
      </c>
      <c r="F40" s="3" t="s">
        <v>171</v>
      </c>
      <c r="G40" s="3" t="s">
        <v>172</v>
      </c>
      <c r="H40" s="2" t="s">
        <v>21</v>
      </c>
      <c r="I40" s="2" t="s">
        <v>173</v>
      </c>
      <c r="J40" s="3" t="str">
        <f>HYPERLINK("https://www.boe.es/gazeta/dias/1832/11/08/pdfs/GMD-1832-136.pdf#page=4","Abrir facsímil")</f>
        <v>Abrir facsímil</v>
      </c>
      <c r="K40" s="3" t="s">
        <v>23</v>
      </c>
    </row>
    <row r="41" spans="1:11" ht="42" customHeight="1">
      <c r="A41" s="2" t="s">
        <v>174</v>
      </c>
      <c r="B41" s="2" t="s">
        <v>175</v>
      </c>
      <c r="C41" s="2" t="s">
        <v>26</v>
      </c>
      <c r="D41" s="2" t="s">
        <v>27</v>
      </c>
      <c r="E41" s="5" t="s">
        <v>125</v>
      </c>
      <c r="F41" s="3" t="s">
        <v>126</v>
      </c>
      <c r="G41" s="3" t="s">
        <v>42</v>
      </c>
      <c r="H41" s="2" t="s">
        <v>21</v>
      </c>
      <c r="I41" s="2" t="s">
        <v>176</v>
      </c>
      <c r="J41" s="3" t="str">
        <f>HYPERLINK("https://www.boe.es/gazeta/dias/1832/06/12/pdfs/GMD-1832-70.pdf#page=1","Abrir facsímil")</f>
        <v>Abrir facsímil</v>
      </c>
      <c r="K41" s="3" t="s">
        <v>23</v>
      </c>
    </row>
    <row r="42" spans="1:11" ht="42" customHeight="1">
      <c r="A42" s="2" t="s">
        <v>177</v>
      </c>
      <c r="B42" s="2" t="s">
        <v>177</v>
      </c>
      <c r="C42" s="2" t="s">
        <v>16</v>
      </c>
      <c r="D42" s="2" t="s">
        <v>17</v>
      </c>
      <c r="E42" s="5" t="s">
        <v>178</v>
      </c>
      <c r="F42" s="3" t="s">
        <v>179</v>
      </c>
      <c r="G42" s="3" t="s">
        <v>58</v>
      </c>
      <c r="H42" s="2" t="s">
        <v>21</v>
      </c>
      <c r="I42" s="2" t="s">
        <v>180</v>
      </c>
      <c r="J42" s="3" t="str">
        <f>HYPERLINK("https://www.boe.es/gazeta/dias/1832/10/20/pdfs/GMD-1832-128.pdf#page=3","Abrir facsímil")</f>
        <v>Abrir facsímil</v>
      </c>
      <c r="K42" s="3" t="s">
        <v>23</v>
      </c>
    </row>
    <row r="43" spans="1:11" ht="42" customHeight="1">
      <c r="A43" s="2" t="s">
        <v>181</v>
      </c>
      <c r="B43" s="2" t="s">
        <v>182</v>
      </c>
      <c r="C43" s="2" t="s">
        <v>61</v>
      </c>
      <c r="D43" s="2" t="s">
        <v>62</v>
      </c>
      <c r="E43" s="5" t="s">
        <v>183</v>
      </c>
      <c r="F43" s="3" t="s">
        <v>184</v>
      </c>
      <c r="G43" s="3" t="s">
        <v>38</v>
      </c>
      <c r="H43" s="2" t="s">
        <v>21</v>
      </c>
      <c r="I43" s="2" t="s">
        <v>185</v>
      </c>
      <c r="J43" s="3" t="str">
        <f>HYPERLINK("https://www.boe.es/gazeta/dias/1832/07/31/pdfs/GMD-1832-91.pdf#page=4","Abrir facsímil")</f>
        <v>Abrir facsímil</v>
      </c>
      <c r="K43" s="3" t="s">
        <v>23</v>
      </c>
    </row>
    <row r="44" spans="1:11" ht="42" customHeight="1">
      <c r="A44" s="2" t="s">
        <v>186</v>
      </c>
      <c r="B44" s="2" t="s">
        <v>187</v>
      </c>
      <c r="C44" s="2" t="s">
        <v>26</v>
      </c>
      <c r="D44" s="2" t="s">
        <v>27</v>
      </c>
      <c r="E44" s="5" t="s">
        <v>188</v>
      </c>
      <c r="F44" s="3" t="s">
        <v>189</v>
      </c>
      <c r="G44" s="3" t="s">
        <v>38</v>
      </c>
      <c r="H44" s="2" t="s">
        <v>21</v>
      </c>
      <c r="I44" s="2" t="s">
        <v>190</v>
      </c>
      <c r="J44" s="3" t="str">
        <f>HYPERLINK("https://www.boe.es/gazeta/dias/1832/01/14/pdfs/GMD-1832-6.pdf#page=4","Abrir facsímil")</f>
        <v>Abrir facsímil</v>
      </c>
      <c r="K44" s="3" t="s">
        <v>23</v>
      </c>
    </row>
    <row r="45" spans="1:11" ht="42" customHeight="1">
      <c r="A45" s="2" t="s">
        <v>191</v>
      </c>
      <c r="B45" s="2" t="s">
        <v>192</v>
      </c>
      <c r="C45" s="2" t="s">
        <v>26</v>
      </c>
      <c r="D45" s="2" t="s">
        <v>27</v>
      </c>
      <c r="E45" s="5" t="s">
        <v>193</v>
      </c>
      <c r="F45" s="3" t="s">
        <v>194</v>
      </c>
      <c r="G45" s="3" t="s">
        <v>38</v>
      </c>
      <c r="H45" s="2" t="s">
        <v>21</v>
      </c>
      <c r="I45" s="2" t="s">
        <v>195</v>
      </c>
      <c r="J45" s="3" t="str">
        <f>HYPERLINK("https://www.boe.es/gazeta/dias/1832/01/24/pdfs/GMD-1832-10.pdf#page=4","Abrir facsímil")</f>
        <v>Abrir facsímil</v>
      </c>
      <c r="K45" s="3" t="s">
        <v>23</v>
      </c>
    </row>
    <row r="46" spans="1:11" ht="42" customHeight="1">
      <c r="A46" s="2" t="s">
        <v>196</v>
      </c>
      <c r="B46" s="2" t="s">
        <v>197</v>
      </c>
      <c r="C46" s="2" t="s">
        <v>61</v>
      </c>
      <c r="D46" s="2" t="s">
        <v>62</v>
      </c>
      <c r="E46" s="5" t="s">
        <v>76</v>
      </c>
      <c r="F46" s="3" t="s">
        <v>77</v>
      </c>
      <c r="G46" s="3" t="s">
        <v>38</v>
      </c>
      <c r="H46" s="2" t="s">
        <v>21</v>
      </c>
      <c r="I46" s="2" t="s">
        <v>198</v>
      </c>
      <c r="J46" s="3" t="str">
        <f>HYPERLINK("https://www.boe.es/gazeta/dias/1832/10/25/pdfs/GMD-1832-130.pdf#page=4","Abrir facsímil")</f>
        <v>Abrir facsímil</v>
      </c>
      <c r="K46" s="3" t="s">
        <v>23</v>
      </c>
    </row>
    <row r="47" spans="1:11" ht="42" customHeight="1">
      <c r="A47" s="2" t="s">
        <v>199</v>
      </c>
      <c r="B47" s="2" t="s">
        <v>199</v>
      </c>
      <c r="C47" s="2" t="s">
        <v>26</v>
      </c>
      <c r="D47" s="2" t="s">
        <v>27</v>
      </c>
      <c r="E47" s="5" t="s">
        <v>200</v>
      </c>
      <c r="F47" s="3" t="s">
        <v>201</v>
      </c>
      <c r="G47" s="3" t="s">
        <v>202</v>
      </c>
      <c r="H47" s="2" t="s">
        <v>21</v>
      </c>
      <c r="I47" s="2" t="s">
        <v>203</v>
      </c>
      <c r="J47" s="3" t="str">
        <f>HYPERLINK("https://www.boe.es/gazeta/dias/1832/03/20/pdfs/GMD-1832-34.pdf#page=4","Abrir facsímil")</f>
        <v>Abrir facsímil</v>
      </c>
      <c r="K47" s="3" t="s">
        <v>23</v>
      </c>
    </row>
    <row r="48" spans="1:11" ht="42" customHeight="1">
      <c r="A48" s="2" t="s">
        <v>199</v>
      </c>
      <c r="B48" s="2" t="s">
        <v>199</v>
      </c>
      <c r="C48" s="2" t="s">
        <v>164</v>
      </c>
      <c r="D48" s="2" t="s">
        <v>27</v>
      </c>
      <c r="E48" s="5" t="s">
        <v>204</v>
      </c>
      <c r="F48" s="3" t="s">
        <v>205</v>
      </c>
      <c r="G48" s="3" t="s">
        <v>38</v>
      </c>
      <c r="H48" s="2" t="s">
        <v>21</v>
      </c>
      <c r="I48" s="2" t="s">
        <v>206</v>
      </c>
      <c r="J48" s="3" t="str">
        <f>HYPERLINK("https://www.boe.es/gazeta/dias/1832/09/20/pdfs/GMD-1832-114.pdf#page=4","Abrir facsímil")</f>
        <v>Abrir facsímil</v>
      </c>
      <c r="K48" s="3" t="s">
        <v>23</v>
      </c>
    </row>
    <row r="49" spans="1:11" ht="42" customHeight="1">
      <c r="A49" s="2" t="s">
        <v>199</v>
      </c>
      <c r="B49" s="2" t="s">
        <v>199</v>
      </c>
      <c r="C49" s="2" t="s">
        <v>124</v>
      </c>
      <c r="D49" s="2" t="s">
        <v>27</v>
      </c>
      <c r="E49" s="5" t="s">
        <v>207</v>
      </c>
      <c r="F49" s="3" t="s">
        <v>208</v>
      </c>
      <c r="G49" s="3" t="s">
        <v>92</v>
      </c>
      <c r="H49" s="2" t="s">
        <v>21</v>
      </c>
      <c r="I49" s="2" t="s">
        <v>209</v>
      </c>
      <c r="J49" s="3" t="str">
        <f>HYPERLINK("https://www.boe.es/gazeta/dias/1832/12/11/pdfs/GMD-1832-151.pdf#page=2","Abrir facsímil")</f>
        <v>Abrir facsímil</v>
      </c>
      <c r="K49" s="3" t="s">
        <v>23</v>
      </c>
    </row>
    <row r="50" spans="1:11" ht="42" customHeight="1">
      <c r="A50" s="2" t="s">
        <v>210</v>
      </c>
      <c r="B50" s="2" t="s">
        <v>210</v>
      </c>
      <c r="C50" s="2" t="s">
        <v>61</v>
      </c>
      <c r="D50" s="2" t="s">
        <v>62</v>
      </c>
      <c r="E50" s="5" t="s">
        <v>211</v>
      </c>
      <c r="F50" s="3" t="s">
        <v>212</v>
      </c>
      <c r="G50" s="3" t="s">
        <v>38</v>
      </c>
      <c r="H50" s="2" t="s">
        <v>21</v>
      </c>
      <c r="I50" s="2" t="s">
        <v>213</v>
      </c>
      <c r="J50" s="3" t="str">
        <f>HYPERLINK("https://www.boe.es/gazeta/dias/1832/06/14/pdfs/GMD-1832-71.pdf#page=4","Abrir facsímil")</f>
        <v>Abrir facsímil</v>
      </c>
      <c r="K50" s="3" t="s">
        <v>23</v>
      </c>
    </row>
    <row r="51" spans="1:11" ht="42" customHeight="1">
      <c r="A51" s="2" t="s">
        <v>214</v>
      </c>
      <c r="B51" s="2" t="s">
        <v>215</v>
      </c>
      <c r="C51" s="2" t="s">
        <v>26</v>
      </c>
      <c r="D51" s="2" t="s">
        <v>27</v>
      </c>
      <c r="E51" s="5" t="s">
        <v>216</v>
      </c>
      <c r="F51" s="3" t="s">
        <v>217</v>
      </c>
      <c r="G51" s="3" t="s">
        <v>58</v>
      </c>
      <c r="H51" s="2" t="s">
        <v>21</v>
      </c>
      <c r="I51" s="2" t="s">
        <v>218</v>
      </c>
      <c r="J51" s="3" t="str">
        <f>HYPERLINK("https://www.boe.es/gazeta/dias/1832/12/22/pdfs/GMD-1832-156.pdf#page=3","Abrir facsímil")</f>
        <v>Abrir facsímil</v>
      </c>
      <c r="K51" s="3" t="s">
        <v>23</v>
      </c>
    </row>
    <row r="52" spans="1:11" ht="42" customHeight="1">
      <c r="A52" s="2" t="s">
        <v>219</v>
      </c>
      <c r="B52" s="2" t="s">
        <v>220</v>
      </c>
      <c r="C52" s="2" t="s">
        <v>124</v>
      </c>
      <c r="D52" s="2" t="s">
        <v>27</v>
      </c>
      <c r="E52" s="5" t="s">
        <v>76</v>
      </c>
      <c r="F52" s="3" t="s">
        <v>77</v>
      </c>
      <c r="G52" s="3" t="s">
        <v>38</v>
      </c>
      <c r="H52" s="2" t="s">
        <v>21</v>
      </c>
      <c r="I52" s="2" t="s">
        <v>221</v>
      </c>
      <c r="J52" s="3" t="str">
        <f>HYPERLINK("https://www.boe.es/gazeta/dias/1832/10/25/pdfs/GMD-1832-130.pdf#page=4","Abrir facsímil")</f>
        <v>Abrir facsímil</v>
      </c>
      <c r="K52" s="3" t="s">
        <v>23</v>
      </c>
    </row>
    <row r="53" spans="1:11" ht="42" customHeight="1">
      <c r="A53" s="2" t="s">
        <v>222</v>
      </c>
      <c r="B53" s="2" t="s">
        <v>223</v>
      </c>
      <c r="C53" s="2" t="s">
        <v>164</v>
      </c>
      <c r="D53" s="2" t="s">
        <v>27</v>
      </c>
      <c r="E53" s="5" t="s">
        <v>224</v>
      </c>
      <c r="F53" s="3" t="s">
        <v>225</v>
      </c>
      <c r="G53" s="3" t="s">
        <v>38</v>
      </c>
      <c r="H53" s="2" t="s">
        <v>21</v>
      </c>
      <c r="I53" s="2" t="s">
        <v>226</v>
      </c>
      <c r="J53" s="3" t="str">
        <f>HYPERLINK("https://www.boe.es/gazeta/dias/1832/09/08/pdfs/GMD-1832-108.pdf#page=4","Abrir facsímil")</f>
        <v>Abrir facsímil</v>
      </c>
      <c r="K53" s="3" t="s">
        <v>23</v>
      </c>
    </row>
    <row r="54" spans="1:11" ht="42" customHeight="1">
      <c r="A54" s="2" t="s">
        <v>227</v>
      </c>
      <c r="B54" s="2" t="s">
        <v>227</v>
      </c>
      <c r="C54" s="2" t="s">
        <v>26</v>
      </c>
      <c r="D54" s="2" t="s">
        <v>27</v>
      </c>
      <c r="E54" s="5" t="s">
        <v>193</v>
      </c>
      <c r="F54" s="3" t="s">
        <v>194</v>
      </c>
      <c r="G54" s="3" t="s">
        <v>42</v>
      </c>
      <c r="H54" s="2" t="s">
        <v>21</v>
      </c>
      <c r="I54" s="2" t="s">
        <v>228</v>
      </c>
      <c r="J54" s="3" t="str">
        <f>HYPERLINK("https://www.boe.es/gazeta/dias/1832/01/24/pdfs/GMD-1832-10.pdf#page=1","Abrir facsímil")</f>
        <v>Abrir facsímil</v>
      </c>
      <c r="K54" s="3" t="s">
        <v>23</v>
      </c>
    </row>
    <row r="55" spans="1:11" ht="42" customHeight="1">
      <c r="A55" s="2" t="s">
        <v>227</v>
      </c>
      <c r="B55" s="2" t="s">
        <v>227</v>
      </c>
      <c r="C55" s="2" t="s">
        <v>91</v>
      </c>
      <c r="D55" s="2" t="s">
        <v>27</v>
      </c>
      <c r="E55" s="5" t="s">
        <v>229</v>
      </c>
      <c r="F55" s="3" t="s">
        <v>230</v>
      </c>
      <c r="G55" s="3" t="s">
        <v>42</v>
      </c>
      <c r="H55" s="2" t="s">
        <v>21</v>
      </c>
      <c r="I55" s="2" t="s">
        <v>231</v>
      </c>
      <c r="J55" s="3" t="str">
        <f>HYPERLINK("https://www.boe.es/gazeta/dias/1832/01/28/pdfs/GMD-1832-12.pdf#page=1","Abrir facsímil")</f>
        <v>Abrir facsímil</v>
      </c>
      <c r="K55" s="3" t="s">
        <v>23</v>
      </c>
    </row>
    <row r="56" spans="1:11" ht="42" customHeight="1">
      <c r="A56" s="2" t="s">
        <v>232</v>
      </c>
      <c r="B56" s="2" t="s">
        <v>232</v>
      </c>
      <c r="C56" s="2" t="s">
        <v>26</v>
      </c>
      <c r="D56" s="2" t="s">
        <v>27</v>
      </c>
      <c r="E56" s="5" t="s">
        <v>233</v>
      </c>
      <c r="F56" s="3" t="s">
        <v>234</v>
      </c>
      <c r="G56" s="3" t="s">
        <v>92</v>
      </c>
      <c r="H56" s="2" t="s">
        <v>21</v>
      </c>
      <c r="I56" s="2" t="s">
        <v>235</v>
      </c>
      <c r="J56" s="3" t="str">
        <f>HYPERLINK("https://www.boe.es/gazeta/dias/1832/02/07/pdfs/GMD-1832-16.pdf#page=2","Abrir facsímil")</f>
        <v>Abrir facsímil</v>
      </c>
      <c r="K56" s="3" t="s">
        <v>23</v>
      </c>
    </row>
    <row r="57" spans="1:11" ht="42" customHeight="1">
      <c r="A57" s="2" t="s">
        <v>236</v>
      </c>
      <c r="B57" s="2" t="s">
        <v>236</v>
      </c>
      <c r="C57" s="2" t="s">
        <v>26</v>
      </c>
      <c r="D57" s="2" t="s">
        <v>27</v>
      </c>
      <c r="E57" s="5" t="s">
        <v>237</v>
      </c>
      <c r="F57" s="3" t="s">
        <v>238</v>
      </c>
      <c r="G57" s="3" t="s">
        <v>239</v>
      </c>
      <c r="H57" s="2" t="s">
        <v>21</v>
      </c>
      <c r="I57" s="2" t="s">
        <v>240</v>
      </c>
      <c r="J57" s="3" t="str">
        <f>HYPERLINK("https://www.boe.es/gazeta/dias/1832/04/21/pdfs/GMD-1832-48.pdf#page=4","Abrir facsímil")</f>
        <v>Abrir facsímil</v>
      </c>
      <c r="K57" s="3" t="s">
        <v>23</v>
      </c>
    </row>
    <row r="58" spans="1:11" ht="42" customHeight="1">
      <c r="A58" s="2" t="s">
        <v>241</v>
      </c>
      <c r="B58" s="2" t="s">
        <v>242</v>
      </c>
      <c r="C58" s="2" t="s">
        <v>16</v>
      </c>
      <c r="D58" s="2" t="s">
        <v>17</v>
      </c>
      <c r="E58" s="5" t="s">
        <v>243</v>
      </c>
      <c r="F58" s="3" t="s">
        <v>244</v>
      </c>
      <c r="G58" s="3" t="s">
        <v>245</v>
      </c>
      <c r="H58" s="2" t="s">
        <v>21</v>
      </c>
      <c r="I58" s="2" t="s">
        <v>246</v>
      </c>
      <c r="J58" s="3" t="str">
        <f>HYPERLINK("https://www.boe.es/gazeta/dias/1832/04/10/pdfs/GMD-1832-43.pdf#page=3","Abrir facsímil")</f>
        <v>Abrir facsímil</v>
      </c>
      <c r="K58" s="3" t="s">
        <v>23</v>
      </c>
    </row>
    <row r="59" spans="1:11" ht="42" customHeight="1">
      <c r="A59" s="2" t="s">
        <v>247</v>
      </c>
      <c r="B59" s="2" t="s">
        <v>248</v>
      </c>
      <c r="C59" s="2" t="s">
        <v>51</v>
      </c>
      <c r="D59" s="2" t="s">
        <v>27</v>
      </c>
      <c r="E59" s="5" t="s">
        <v>130</v>
      </c>
      <c r="F59" s="3" t="s">
        <v>131</v>
      </c>
      <c r="G59" s="3" t="s">
        <v>38</v>
      </c>
      <c r="H59" s="2" t="s">
        <v>21</v>
      </c>
      <c r="I59" s="2" t="s">
        <v>249</v>
      </c>
      <c r="J59" s="3" t="str">
        <f>HYPERLINK("https://www.boe.es/gazeta/dias/1832/04/28/pdfs/GMD-1832-51.pdf#page=4","Abrir facsímil")</f>
        <v>Abrir facsímil</v>
      </c>
      <c r="K59" s="3" t="s">
        <v>23</v>
      </c>
    </row>
    <row r="60" spans="1:11" ht="42" customHeight="1">
      <c r="A60" s="2" t="s">
        <v>250</v>
      </c>
      <c r="B60" s="2" t="s">
        <v>250</v>
      </c>
      <c r="C60" s="2" t="s">
        <v>16</v>
      </c>
      <c r="D60" s="2" t="s">
        <v>17</v>
      </c>
      <c r="E60" s="5" t="s">
        <v>251</v>
      </c>
      <c r="F60" s="3" t="s">
        <v>252</v>
      </c>
      <c r="G60" s="3" t="s">
        <v>42</v>
      </c>
      <c r="H60" s="2" t="s">
        <v>21</v>
      </c>
      <c r="I60" s="2" t="s">
        <v>253</v>
      </c>
      <c r="J60" s="3" t="str">
        <f>HYPERLINK("https://www.boe.es/gazeta/dias/1832/02/25/pdfs/GMD-1832-24.pdf#page=1","Abrir facsímil")</f>
        <v>Abrir facsímil</v>
      </c>
      <c r="K60" s="3" t="s">
        <v>23</v>
      </c>
    </row>
    <row r="61" spans="1:11" ht="42" customHeight="1">
      <c r="A61" s="2" t="s">
        <v>254</v>
      </c>
      <c r="B61" s="2" t="s">
        <v>254</v>
      </c>
      <c r="C61" s="2" t="s">
        <v>16</v>
      </c>
      <c r="D61" s="2" t="s">
        <v>17</v>
      </c>
      <c r="E61" s="5" t="s">
        <v>255</v>
      </c>
      <c r="F61" s="3" t="s">
        <v>256</v>
      </c>
      <c r="G61" s="3" t="s">
        <v>92</v>
      </c>
      <c r="H61" s="2" t="s">
        <v>21</v>
      </c>
      <c r="I61" s="2" t="s">
        <v>257</v>
      </c>
      <c r="J61" s="3" t="str">
        <f>HYPERLINK("https://www.boe.es/gazeta/dias/1832/08/23/pdfs/GMD-1832-101.pdf#page=2","Abrir facsímil")</f>
        <v>Abrir facsímil</v>
      </c>
      <c r="K61" s="3" t="s">
        <v>23</v>
      </c>
    </row>
    <row r="62" spans="1:11" ht="42" customHeight="1">
      <c r="A62" s="2" t="s">
        <v>258</v>
      </c>
      <c r="B62" s="2" t="s">
        <v>259</v>
      </c>
      <c r="C62" s="2" t="s">
        <v>124</v>
      </c>
      <c r="D62" s="2" t="s">
        <v>27</v>
      </c>
      <c r="E62" s="5" t="s">
        <v>160</v>
      </c>
      <c r="F62" s="3" t="s">
        <v>161</v>
      </c>
      <c r="G62" s="3" t="s">
        <v>38</v>
      </c>
      <c r="H62" s="2" t="s">
        <v>31</v>
      </c>
      <c r="I62" s="2" t="s">
        <v>260</v>
      </c>
      <c r="J62" s="3" t="str">
        <f>HYPERLINK("https://www.boe.es/gazeta/dias/1832/05/24/pdfs/GMD-1832-62.pdf#page=4","Abrir facsímil")</f>
        <v>Abrir facsímil</v>
      </c>
      <c r="K62" s="3" t="s">
        <v>33</v>
      </c>
    </row>
    <row r="63" spans="1:11" ht="42" customHeight="1">
      <c r="A63" s="2" t="s">
        <v>261</v>
      </c>
      <c r="B63" s="2" t="s">
        <v>261</v>
      </c>
      <c r="C63" s="2" t="s">
        <v>61</v>
      </c>
      <c r="D63" s="2" t="s">
        <v>62</v>
      </c>
      <c r="E63" s="5" t="s">
        <v>193</v>
      </c>
      <c r="F63" s="3" t="s">
        <v>194</v>
      </c>
      <c r="G63" s="3" t="s">
        <v>42</v>
      </c>
      <c r="H63" s="2" t="s">
        <v>21</v>
      </c>
      <c r="I63" s="2" t="s">
        <v>262</v>
      </c>
      <c r="J63" s="3" t="str">
        <f>HYPERLINK("https://www.boe.es/gazeta/dias/1832/01/24/pdfs/GMD-1832-10.pdf#page=1","Abrir facsímil")</f>
        <v>Abrir facsímil</v>
      </c>
      <c r="K63" s="3" t="s">
        <v>23</v>
      </c>
    </row>
    <row r="64" spans="1:11" ht="42" customHeight="1">
      <c r="A64" s="2" t="s">
        <v>261</v>
      </c>
      <c r="B64" s="2" t="s">
        <v>261</v>
      </c>
      <c r="C64" s="2" t="s">
        <v>16</v>
      </c>
      <c r="D64" s="2" t="s">
        <v>17</v>
      </c>
      <c r="E64" s="5" t="s">
        <v>263</v>
      </c>
      <c r="F64" s="3" t="s">
        <v>264</v>
      </c>
      <c r="G64" s="3" t="s">
        <v>42</v>
      </c>
      <c r="H64" s="2" t="s">
        <v>21</v>
      </c>
      <c r="I64" s="2" t="s">
        <v>265</v>
      </c>
      <c r="J64" s="3" t="str">
        <f>HYPERLINK("https://www.boe.es/gazeta/dias/1832/02/09/pdfs/GMD-1832-17.pdf#page=1","Abrir facsímil")</f>
        <v>Abrir facsímil</v>
      </c>
      <c r="K64" s="3" t="s">
        <v>23</v>
      </c>
    </row>
    <row r="65" spans="1:11" ht="42" customHeight="1">
      <c r="A65" s="2" t="s">
        <v>261</v>
      </c>
      <c r="B65" s="2" t="s">
        <v>261</v>
      </c>
      <c r="C65" s="2" t="s">
        <v>26</v>
      </c>
      <c r="D65" s="2" t="s">
        <v>27</v>
      </c>
      <c r="E65" s="5" t="s">
        <v>266</v>
      </c>
      <c r="F65" s="3" t="s">
        <v>267</v>
      </c>
      <c r="G65" s="3" t="s">
        <v>42</v>
      </c>
      <c r="H65" s="2" t="s">
        <v>21</v>
      </c>
      <c r="I65" s="2" t="s">
        <v>268</v>
      </c>
      <c r="J65" s="3" t="str">
        <f>HYPERLINK("https://www.boe.es/gazeta/dias/1832/02/14/pdfs/GMD-1832-19.pdf#page=1","Abrir facsímil")</f>
        <v>Abrir facsímil</v>
      </c>
      <c r="K65" s="3" t="s">
        <v>23</v>
      </c>
    </row>
    <row r="66" spans="1:11" ht="42" customHeight="1">
      <c r="A66" s="2" t="s">
        <v>261</v>
      </c>
      <c r="B66" s="2" t="s">
        <v>261</v>
      </c>
      <c r="C66" s="2" t="s">
        <v>16</v>
      </c>
      <c r="D66" s="2" t="s">
        <v>17</v>
      </c>
      <c r="E66" s="5" t="s">
        <v>269</v>
      </c>
      <c r="F66" s="3" t="s">
        <v>270</v>
      </c>
      <c r="G66" s="3" t="s">
        <v>42</v>
      </c>
      <c r="H66" s="2" t="s">
        <v>21</v>
      </c>
      <c r="I66" s="2" t="s">
        <v>271</v>
      </c>
      <c r="J66" s="3" t="str">
        <f>HYPERLINK("https://www.boe.es/gazeta/dias/1832/02/18/pdfs/GMD-1832-21.pdf#page=1","Abrir facsímil")</f>
        <v>Abrir facsímil</v>
      </c>
      <c r="K66" s="3" t="s">
        <v>23</v>
      </c>
    </row>
    <row r="67" spans="1:11" ht="42" customHeight="1">
      <c r="A67" s="2" t="s">
        <v>261</v>
      </c>
      <c r="B67" s="2" t="s">
        <v>261</v>
      </c>
      <c r="C67" s="2" t="s">
        <v>16</v>
      </c>
      <c r="D67" s="2" t="s">
        <v>17</v>
      </c>
      <c r="E67" s="5" t="s">
        <v>272</v>
      </c>
      <c r="F67" s="3" t="s">
        <v>273</v>
      </c>
      <c r="G67" s="3" t="s">
        <v>42</v>
      </c>
      <c r="H67" s="2" t="s">
        <v>21</v>
      </c>
      <c r="I67" s="2" t="s">
        <v>274</v>
      </c>
      <c r="J67" s="3" t="str">
        <f>HYPERLINK("https://www.boe.es/gazeta/dias/1832/02/21/pdfs/GMD-1832-22.pdf#page=1","Abrir facsímil")</f>
        <v>Abrir facsímil</v>
      </c>
      <c r="K67" s="3" t="s">
        <v>23</v>
      </c>
    </row>
    <row r="68" spans="1:11" ht="42" customHeight="1">
      <c r="A68" s="2" t="s">
        <v>261</v>
      </c>
      <c r="B68" s="2" t="s">
        <v>261</v>
      </c>
      <c r="C68" s="2" t="s">
        <v>16</v>
      </c>
      <c r="D68" s="2" t="s">
        <v>17</v>
      </c>
      <c r="E68" s="5" t="s">
        <v>251</v>
      </c>
      <c r="F68" s="3" t="s">
        <v>252</v>
      </c>
      <c r="G68" s="3" t="s">
        <v>42</v>
      </c>
      <c r="H68" s="2" t="s">
        <v>21</v>
      </c>
      <c r="I68" s="2" t="s">
        <v>275</v>
      </c>
      <c r="J68" s="3" t="str">
        <f>HYPERLINK("https://www.boe.es/gazeta/dias/1832/02/25/pdfs/GMD-1832-24.pdf#page=1","Abrir facsímil")</f>
        <v>Abrir facsímil</v>
      </c>
      <c r="K68" s="3" t="s">
        <v>23</v>
      </c>
    </row>
    <row r="69" spans="1:11" ht="42" customHeight="1">
      <c r="A69" s="2" t="s">
        <v>261</v>
      </c>
      <c r="B69" s="2" t="s">
        <v>261</v>
      </c>
      <c r="C69" s="2" t="s">
        <v>26</v>
      </c>
      <c r="D69" s="2" t="s">
        <v>27</v>
      </c>
      <c r="E69" s="5" t="s">
        <v>276</v>
      </c>
      <c r="F69" s="3" t="s">
        <v>277</v>
      </c>
      <c r="G69" s="3" t="s">
        <v>42</v>
      </c>
      <c r="H69" s="2" t="s">
        <v>21</v>
      </c>
      <c r="I69" s="2" t="s">
        <v>278</v>
      </c>
      <c r="J69" s="3" t="str">
        <f>HYPERLINK("https://www.boe.es/gazeta/dias/1832/03/22/pdfs/GMD-1832-35.pdf#page=1","Abrir facsímil")</f>
        <v>Abrir facsímil</v>
      </c>
      <c r="K69" s="3" t="s">
        <v>23</v>
      </c>
    </row>
    <row r="70" spans="1:11" ht="42" customHeight="1">
      <c r="A70" s="2" t="s">
        <v>261</v>
      </c>
      <c r="B70" s="2" t="s">
        <v>261</v>
      </c>
      <c r="C70" s="2" t="s">
        <v>16</v>
      </c>
      <c r="D70" s="2" t="s">
        <v>17</v>
      </c>
      <c r="E70" s="5" t="s">
        <v>279</v>
      </c>
      <c r="F70" s="3" t="s">
        <v>280</v>
      </c>
      <c r="G70" s="3" t="s">
        <v>42</v>
      </c>
      <c r="H70" s="2" t="s">
        <v>21</v>
      </c>
      <c r="I70" s="2" t="s">
        <v>281</v>
      </c>
      <c r="J70" s="3" t="str">
        <f>HYPERLINK("https://www.boe.es/gazeta/dias/1832/04/07/pdfs/GMD-1832-42.pdf#page=1","Abrir facsímil")</f>
        <v>Abrir facsímil</v>
      </c>
      <c r="K70" s="3" t="s">
        <v>23</v>
      </c>
    </row>
    <row r="71" spans="1:11" ht="42" customHeight="1">
      <c r="A71" s="2" t="s">
        <v>261</v>
      </c>
      <c r="B71" s="2" t="s">
        <v>261</v>
      </c>
      <c r="C71" s="2" t="s">
        <v>16</v>
      </c>
      <c r="D71" s="2" t="s">
        <v>17</v>
      </c>
      <c r="E71" s="5" t="s">
        <v>282</v>
      </c>
      <c r="F71" s="3" t="s">
        <v>283</v>
      </c>
      <c r="G71" s="3" t="s">
        <v>92</v>
      </c>
      <c r="H71" s="2" t="s">
        <v>21</v>
      </c>
      <c r="I71" s="2" t="s">
        <v>284</v>
      </c>
      <c r="J71" s="3" t="str">
        <f>HYPERLINK("https://www.boe.es/gazeta/dias/1832/09/06/pdfs/GMD-1832-107.pdf#page=2","Abrir facsímil")</f>
        <v>Abrir facsímil</v>
      </c>
      <c r="K71" s="3" t="s">
        <v>23</v>
      </c>
    </row>
    <row r="72" spans="1:11" ht="42" customHeight="1">
      <c r="A72" s="2" t="s">
        <v>285</v>
      </c>
      <c r="B72" s="2" t="s">
        <v>285</v>
      </c>
      <c r="C72" s="2" t="s">
        <v>16</v>
      </c>
      <c r="D72" s="2" t="s">
        <v>17</v>
      </c>
      <c r="E72" s="5" t="s">
        <v>286</v>
      </c>
      <c r="F72" s="3" t="s">
        <v>287</v>
      </c>
      <c r="G72" s="3" t="s">
        <v>42</v>
      </c>
      <c r="H72" s="2" t="s">
        <v>21</v>
      </c>
      <c r="I72" s="2" t="s">
        <v>288</v>
      </c>
      <c r="J72" s="3" t="str">
        <f>HYPERLINK("https://www.boe.es/gazeta/dias/1832/11/20/pdfs/GMD-1832-142.pdf#page=1","Abrir facsímil")</f>
        <v>Abrir facsímil</v>
      </c>
      <c r="K72" s="3" t="s">
        <v>23</v>
      </c>
    </row>
    <row r="73" spans="1:11" ht="42" customHeight="1">
      <c r="A73" s="2" t="s">
        <v>289</v>
      </c>
      <c r="B73" s="2" t="s">
        <v>290</v>
      </c>
      <c r="C73" s="2" t="s">
        <v>61</v>
      </c>
      <c r="D73" s="2" t="s">
        <v>62</v>
      </c>
      <c r="E73" s="5" t="s">
        <v>76</v>
      </c>
      <c r="F73" s="3" t="s">
        <v>77</v>
      </c>
      <c r="G73" s="3" t="s">
        <v>38</v>
      </c>
      <c r="H73" s="2" t="s">
        <v>21</v>
      </c>
      <c r="I73" s="2" t="s">
        <v>291</v>
      </c>
      <c r="J73" s="3" t="str">
        <f>HYPERLINK("https://www.boe.es/gazeta/dias/1832/10/25/pdfs/GMD-1832-130.pdf#page=4","Abrir facsímil")</f>
        <v>Abrir facsímil</v>
      </c>
      <c r="K73" s="3" t="s">
        <v>23</v>
      </c>
    </row>
    <row r="74" spans="1:11" ht="42" customHeight="1">
      <c r="A74" s="2" t="s">
        <v>292</v>
      </c>
      <c r="B74" s="2" t="s">
        <v>292</v>
      </c>
      <c r="C74" s="2" t="s">
        <v>51</v>
      </c>
      <c r="D74" s="2" t="s">
        <v>27</v>
      </c>
      <c r="E74" s="5" t="s">
        <v>188</v>
      </c>
      <c r="F74" s="3" t="s">
        <v>189</v>
      </c>
      <c r="G74" s="3" t="s">
        <v>42</v>
      </c>
      <c r="H74" s="2" t="s">
        <v>21</v>
      </c>
      <c r="I74" s="2" t="s">
        <v>293</v>
      </c>
      <c r="J74" s="3" t="str">
        <f>HYPERLINK("https://www.boe.es/gazeta/dias/1832/01/14/pdfs/GMD-1832-6.pdf#page=1","Abrir facsímil")</f>
        <v>Abrir facsímil</v>
      </c>
      <c r="K74" s="3" t="s">
        <v>23</v>
      </c>
    </row>
    <row r="75" spans="1:11" ht="42" customHeight="1">
      <c r="A75" s="2" t="s">
        <v>292</v>
      </c>
      <c r="B75" s="2" t="s">
        <v>292</v>
      </c>
      <c r="C75" s="2" t="s">
        <v>16</v>
      </c>
      <c r="D75" s="2" t="s">
        <v>17</v>
      </c>
      <c r="E75" s="5" t="s">
        <v>150</v>
      </c>
      <c r="F75" s="3" t="s">
        <v>151</v>
      </c>
      <c r="G75" s="3" t="s">
        <v>42</v>
      </c>
      <c r="H75" s="2" t="s">
        <v>21</v>
      </c>
      <c r="I75" s="2" t="s">
        <v>294</v>
      </c>
      <c r="J75" s="3" t="str">
        <f>HYPERLINK("https://www.boe.es/gazeta/dias/1832/06/02/pdfs/GMD-1832-66.pdf#page=1","Abrir facsímil")</f>
        <v>Abrir facsímil</v>
      </c>
      <c r="K75" s="3" t="s">
        <v>23</v>
      </c>
    </row>
    <row r="76" spans="1:11" ht="42" customHeight="1">
      <c r="A76" s="2" t="s">
        <v>292</v>
      </c>
      <c r="B76" s="2" t="s">
        <v>292</v>
      </c>
      <c r="C76" s="2" t="s">
        <v>26</v>
      </c>
      <c r="D76" s="2" t="s">
        <v>27</v>
      </c>
      <c r="E76" s="5" t="s">
        <v>295</v>
      </c>
      <c r="F76" s="3" t="s">
        <v>296</v>
      </c>
      <c r="G76" s="3" t="s">
        <v>42</v>
      </c>
      <c r="H76" s="2" t="s">
        <v>21</v>
      </c>
      <c r="I76" s="2" t="s">
        <v>297</v>
      </c>
      <c r="J76" s="3" t="str">
        <f>HYPERLINK("https://www.boe.es/gazeta/dias/1832/07/21/pdfs/GMD-1832-87.pdf#page=1","Abrir facsímil")</f>
        <v>Abrir facsímil</v>
      </c>
      <c r="K76" s="3" t="s">
        <v>23</v>
      </c>
    </row>
    <row r="77" spans="1:11" ht="42" customHeight="1">
      <c r="A77" s="2" t="s">
        <v>292</v>
      </c>
      <c r="B77" s="2" t="s">
        <v>292</v>
      </c>
      <c r="C77" s="2" t="s">
        <v>16</v>
      </c>
      <c r="D77" s="2" t="s">
        <v>17</v>
      </c>
      <c r="E77" s="5" t="s">
        <v>56</v>
      </c>
      <c r="F77" s="3" t="s">
        <v>57</v>
      </c>
      <c r="G77" s="3" t="s">
        <v>58</v>
      </c>
      <c r="H77" s="2" t="s">
        <v>21</v>
      </c>
      <c r="I77" s="2" t="s">
        <v>298</v>
      </c>
      <c r="J77" s="3" t="str">
        <f>HYPERLINK("https://www.boe.es/gazeta/dias/1832/11/29/pdfs/GMD-1832-146.pdf#page=3","Abrir facsímil")</f>
        <v>Abrir facsímil</v>
      </c>
      <c r="K77" s="3" t="s">
        <v>23</v>
      </c>
    </row>
    <row r="78" spans="1:11" ht="42" customHeight="1">
      <c r="A78" s="2" t="s">
        <v>299</v>
      </c>
      <c r="B78" s="2" t="s">
        <v>299</v>
      </c>
      <c r="C78" s="2" t="s">
        <v>16</v>
      </c>
      <c r="D78" s="2" t="s">
        <v>17</v>
      </c>
      <c r="E78" s="5" t="s">
        <v>97</v>
      </c>
      <c r="F78" s="3" t="s">
        <v>98</v>
      </c>
      <c r="G78" s="3" t="s">
        <v>99</v>
      </c>
      <c r="H78" s="2" t="s">
        <v>21</v>
      </c>
      <c r="I78" s="2" t="s">
        <v>300</v>
      </c>
      <c r="J78" s="3" t="str">
        <f>HYPERLINK("https://www.boe.es/gazeta/dias/1832/08/18/pdfs/GMD-1832-99.pdf#page=3","Abrir facsímil")</f>
        <v>Abrir facsímil</v>
      </c>
      <c r="K78" s="3" t="s">
        <v>23</v>
      </c>
    </row>
    <row r="79" spans="1:11" ht="42" customHeight="1">
      <c r="A79" s="2" t="s">
        <v>301</v>
      </c>
      <c r="B79" s="2" t="s">
        <v>302</v>
      </c>
      <c r="C79" s="2" t="s">
        <v>16</v>
      </c>
      <c r="D79" s="2" t="s">
        <v>17</v>
      </c>
      <c r="E79" s="5" t="s">
        <v>102</v>
      </c>
      <c r="F79" s="3" t="s">
        <v>103</v>
      </c>
      <c r="G79" s="3" t="s">
        <v>38</v>
      </c>
      <c r="H79" s="2" t="s">
        <v>21</v>
      </c>
      <c r="I79" s="2" t="s">
        <v>303</v>
      </c>
      <c r="J79" s="3" t="str">
        <f>HYPERLINK("https://www.boe.es/gazeta/dias/1832/08/30/pdfs/GMD-1832-104.pdf#page=4","Abrir facsímil")</f>
        <v>Abrir facsímil</v>
      </c>
      <c r="K79" s="3" t="s">
        <v>23</v>
      </c>
    </row>
    <row r="80" spans="1:11" ht="42" customHeight="1">
      <c r="A80" s="2" t="s">
        <v>304</v>
      </c>
      <c r="B80" s="2" t="s">
        <v>305</v>
      </c>
      <c r="C80" s="2" t="s">
        <v>61</v>
      </c>
      <c r="D80" s="2" t="s">
        <v>62</v>
      </c>
      <c r="E80" s="5" t="s">
        <v>306</v>
      </c>
      <c r="F80" s="3" t="s">
        <v>307</v>
      </c>
      <c r="G80" s="3" t="s">
        <v>308</v>
      </c>
      <c r="H80" s="2" t="s">
        <v>31</v>
      </c>
      <c r="I80" s="2" t="s">
        <v>309</v>
      </c>
      <c r="J80" s="3" t="str">
        <f>HYPERLINK("https://www.boe.es/gazeta/dias/1832/03/13/pdfs/GMD-1832-31.pdf#page=4","Abrir facsímil")</f>
        <v>Abrir facsímil</v>
      </c>
      <c r="K80" s="3" t="s">
        <v>33</v>
      </c>
    </row>
    <row r="81" spans="1:11" ht="42" customHeight="1">
      <c r="A81" s="2" t="s">
        <v>310</v>
      </c>
      <c r="B81" s="2" t="s">
        <v>311</v>
      </c>
      <c r="C81" s="2" t="s">
        <v>16</v>
      </c>
      <c r="D81" s="2" t="s">
        <v>17</v>
      </c>
      <c r="E81" s="5" t="s">
        <v>312</v>
      </c>
      <c r="F81" s="3" t="s">
        <v>313</v>
      </c>
      <c r="G81" s="3" t="s">
        <v>38</v>
      </c>
      <c r="H81" s="2" t="s">
        <v>31</v>
      </c>
      <c r="I81" s="2" t="s">
        <v>314</v>
      </c>
      <c r="J81" s="3" t="str">
        <f>HYPERLINK("https://www.boe.es/gazeta/dias/1832/10/27/pdfs/GMD-1832-131.pdf#page=4","Abrir facsímil")</f>
        <v>Abrir facsímil</v>
      </c>
      <c r="K81" s="3" t="s">
        <v>33</v>
      </c>
    </row>
    <row r="82" spans="1:11" ht="42" customHeight="1">
      <c r="A82" s="2" t="s">
        <v>315</v>
      </c>
      <c r="B82" s="2" t="s">
        <v>316</v>
      </c>
      <c r="C82" s="2" t="s">
        <v>61</v>
      </c>
      <c r="D82" s="2" t="s">
        <v>62</v>
      </c>
      <c r="E82" s="5" t="s">
        <v>193</v>
      </c>
      <c r="F82" s="3" t="s">
        <v>194</v>
      </c>
      <c r="G82" s="3" t="s">
        <v>38</v>
      </c>
      <c r="H82" s="2" t="s">
        <v>21</v>
      </c>
      <c r="I82" s="2" t="s">
        <v>317</v>
      </c>
      <c r="J82" s="3" t="str">
        <f>HYPERLINK("https://www.boe.es/gazeta/dias/1832/01/24/pdfs/GMD-1832-10.pdf#page=4","Abrir facsímil")</f>
        <v>Abrir facsímil</v>
      </c>
      <c r="K82" s="3" t="s">
        <v>23</v>
      </c>
    </row>
    <row r="83" spans="1:11" ht="42" customHeight="1">
      <c r="A83" s="2" t="s">
        <v>318</v>
      </c>
      <c r="B83" s="2" t="s">
        <v>319</v>
      </c>
      <c r="C83" s="2" t="s">
        <v>26</v>
      </c>
      <c r="D83" s="2" t="s">
        <v>27</v>
      </c>
      <c r="E83" s="5" t="s">
        <v>320</v>
      </c>
      <c r="F83" s="3" t="s">
        <v>321</v>
      </c>
      <c r="G83" s="3" t="s">
        <v>38</v>
      </c>
      <c r="H83" s="2" t="s">
        <v>21</v>
      </c>
      <c r="I83" s="2" t="s">
        <v>322</v>
      </c>
      <c r="J83" s="3" t="str">
        <f>HYPERLINK("https://www.boe.es/gazeta/dias/1832/12/29/pdfs/GMD-1832-159.pdf#page=4","Abrir facsímil")</f>
        <v>Abrir facsímil</v>
      </c>
      <c r="K83" s="3" t="s">
        <v>23</v>
      </c>
    </row>
    <row r="84" spans="1:11" ht="42" customHeight="1">
      <c r="A84" s="2" t="s">
        <v>323</v>
      </c>
      <c r="B84" s="2" t="s">
        <v>323</v>
      </c>
      <c r="C84" s="2" t="s">
        <v>26</v>
      </c>
      <c r="D84" s="2" t="s">
        <v>27</v>
      </c>
      <c r="E84" s="5" t="s">
        <v>324</v>
      </c>
      <c r="F84" s="3" t="s">
        <v>325</v>
      </c>
      <c r="G84" s="3" t="s">
        <v>326</v>
      </c>
      <c r="H84" s="2" t="s">
        <v>21</v>
      </c>
      <c r="I84" s="2" t="s">
        <v>327</v>
      </c>
      <c r="J84" s="3" t="str">
        <f>HYPERLINK("https://www.boe.es/gazeta/dias/1832/07/17/pdfs/GMD-1832-85.pdf#page=3","Abrir facsímil")</f>
        <v>Abrir facsímil</v>
      </c>
      <c r="K84" s="3" t="s">
        <v>23</v>
      </c>
    </row>
    <row r="85" spans="1:11" ht="42" customHeight="1">
      <c r="A85" s="2" t="s">
        <v>328</v>
      </c>
      <c r="B85" s="2" t="s">
        <v>328</v>
      </c>
      <c r="C85" s="2" t="s">
        <v>26</v>
      </c>
      <c r="D85" s="2" t="s">
        <v>27</v>
      </c>
      <c r="E85" s="5" t="s">
        <v>286</v>
      </c>
      <c r="F85" s="3" t="s">
        <v>287</v>
      </c>
      <c r="G85" s="3" t="s">
        <v>38</v>
      </c>
      <c r="H85" s="2" t="s">
        <v>21</v>
      </c>
      <c r="I85" s="2" t="s">
        <v>329</v>
      </c>
      <c r="J85" s="3" t="str">
        <f>HYPERLINK("https://www.boe.es/gazeta/dias/1832/11/20/pdfs/GMD-1832-142.pdf#page=4","Abrir facsímil")</f>
        <v>Abrir facsímil</v>
      </c>
      <c r="K85" s="3" t="s">
        <v>23</v>
      </c>
    </row>
    <row r="86" spans="1:11" ht="42" customHeight="1">
      <c r="A86" s="2" t="s">
        <v>330</v>
      </c>
      <c r="B86" s="2" t="s">
        <v>330</v>
      </c>
      <c r="C86" s="2" t="s">
        <v>26</v>
      </c>
      <c r="D86" s="2" t="s">
        <v>27</v>
      </c>
      <c r="E86" s="5" t="s">
        <v>237</v>
      </c>
      <c r="F86" s="3" t="s">
        <v>238</v>
      </c>
      <c r="G86" s="3" t="s">
        <v>239</v>
      </c>
      <c r="H86" s="2" t="s">
        <v>21</v>
      </c>
      <c r="I86" s="2" t="s">
        <v>331</v>
      </c>
      <c r="J86" s="3" t="str">
        <f>HYPERLINK("https://www.boe.es/gazeta/dias/1832/04/21/pdfs/GMD-1832-48.pdf#page=4","Abrir facsímil")</f>
        <v>Abrir facsímil</v>
      </c>
      <c r="K86" s="3" t="s">
        <v>23</v>
      </c>
    </row>
    <row r="87" spans="1:11" ht="42" customHeight="1">
      <c r="A87" s="2" t="s">
        <v>332</v>
      </c>
      <c r="B87" s="2" t="s">
        <v>333</v>
      </c>
      <c r="C87" s="2" t="s">
        <v>16</v>
      </c>
      <c r="D87" s="2" t="s">
        <v>17</v>
      </c>
      <c r="E87" s="5" t="s">
        <v>334</v>
      </c>
      <c r="F87" s="3" t="s">
        <v>335</v>
      </c>
      <c r="G87" s="3" t="s">
        <v>336</v>
      </c>
      <c r="H87" s="2" t="s">
        <v>21</v>
      </c>
      <c r="I87" s="2" t="s">
        <v>337</v>
      </c>
      <c r="J87" s="3" t="str">
        <f>HYPERLINK("https://www.boe.es/gazeta/dias/1832/05/26/pdfs/GMD-1832-63.pdf#page=4","Abrir facsímil")</f>
        <v>Abrir facsímil</v>
      </c>
      <c r="K87" s="3" t="s">
        <v>23</v>
      </c>
    </row>
    <row r="88" spans="1:11" ht="42" customHeight="1">
      <c r="A88" s="2" t="s">
        <v>338</v>
      </c>
      <c r="B88" s="2" t="s">
        <v>338</v>
      </c>
      <c r="C88" s="2" t="s">
        <v>91</v>
      </c>
      <c r="D88" s="2" t="s">
        <v>27</v>
      </c>
      <c r="E88" s="5" t="s">
        <v>119</v>
      </c>
      <c r="F88" s="3" t="s">
        <v>120</v>
      </c>
      <c r="G88" s="3" t="s">
        <v>92</v>
      </c>
      <c r="H88" s="2" t="s">
        <v>21</v>
      </c>
      <c r="I88" s="2" t="s">
        <v>339</v>
      </c>
      <c r="J88" s="3" t="str">
        <f>HYPERLINK("https://www.boe.es/gazeta/dias/1832/07/07/pdfs/GMD-1832-81.pdf#page=2","Abrir facsímil")</f>
        <v>Abrir facsímil</v>
      </c>
      <c r="K88" s="3" t="s">
        <v>23</v>
      </c>
    </row>
    <row r="89" spans="1:11" ht="42" customHeight="1">
      <c r="A89" s="2" t="s">
        <v>340</v>
      </c>
      <c r="B89" s="2" t="s">
        <v>340</v>
      </c>
      <c r="C89" s="2" t="s">
        <v>91</v>
      </c>
      <c r="D89" s="2" t="s">
        <v>27</v>
      </c>
      <c r="E89" s="5" t="s">
        <v>341</v>
      </c>
      <c r="F89" s="3" t="s">
        <v>342</v>
      </c>
      <c r="G89" s="3" t="s">
        <v>343</v>
      </c>
      <c r="H89" s="2" t="s">
        <v>21</v>
      </c>
      <c r="I89" s="2" t="s">
        <v>344</v>
      </c>
      <c r="J89" s="3" t="str">
        <f>HYPERLINK("https://www.boe.es/gazeta/dias/1832/04/12/pdfs/GMD-1832-44.pdf#page=5","Abrir facsímil")</f>
        <v>Abrir facsímil</v>
      </c>
      <c r="K89" s="3" t="s">
        <v>23</v>
      </c>
    </row>
    <row r="90" spans="1:11" ht="42" customHeight="1">
      <c r="A90" s="2" t="s">
        <v>340</v>
      </c>
      <c r="B90" s="2" t="s">
        <v>340</v>
      </c>
      <c r="C90" s="2" t="s">
        <v>26</v>
      </c>
      <c r="D90" s="2" t="s">
        <v>27</v>
      </c>
      <c r="E90" s="5" t="s">
        <v>140</v>
      </c>
      <c r="F90" s="3" t="s">
        <v>141</v>
      </c>
      <c r="G90" s="3" t="s">
        <v>345</v>
      </c>
      <c r="H90" s="2" t="s">
        <v>21</v>
      </c>
      <c r="I90" s="2" t="s">
        <v>346</v>
      </c>
      <c r="J90" s="3" t="str">
        <f>HYPERLINK("https://www.boe.es/gazeta/dias/1832/11/27/pdfs/GMD-1832-145.pdf#page=3","Abrir facsímil")</f>
        <v>Abrir facsímil</v>
      </c>
      <c r="K90" s="3" t="s">
        <v>23</v>
      </c>
    </row>
    <row r="91" spans="1:11" ht="42" customHeight="1">
      <c r="A91" s="2" t="s">
        <v>347</v>
      </c>
      <c r="B91" s="2" t="s">
        <v>347</v>
      </c>
      <c r="C91" s="2" t="s">
        <v>124</v>
      </c>
      <c r="D91" s="2" t="s">
        <v>27</v>
      </c>
      <c r="E91" s="5" t="s">
        <v>207</v>
      </c>
      <c r="F91" s="3" t="s">
        <v>208</v>
      </c>
      <c r="G91" s="3" t="s">
        <v>38</v>
      </c>
      <c r="H91" s="2" t="s">
        <v>21</v>
      </c>
      <c r="I91" s="2" t="s">
        <v>348</v>
      </c>
      <c r="J91" s="3" t="str">
        <f>HYPERLINK("https://www.boe.es/gazeta/dias/1832/12/11/pdfs/GMD-1832-151.pdf#page=4","Abrir facsímil")</f>
        <v>Abrir facsímil</v>
      </c>
      <c r="K91" s="3" t="s">
        <v>23</v>
      </c>
    </row>
    <row r="92" spans="1:11" ht="42" customHeight="1">
      <c r="A92" s="2" t="s">
        <v>349</v>
      </c>
      <c r="B92" s="2" t="s">
        <v>350</v>
      </c>
      <c r="C92" s="2" t="s">
        <v>26</v>
      </c>
      <c r="D92" s="2" t="s">
        <v>27</v>
      </c>
      <c r="E92" s="5" t="s">
        <v>286</v>
      </c>
      <c r="F92" s="3" t="s">
        <v>287</v>
      </c>
      <c r="G92" s="3" t="s">
        <v>38</v>
      </c>
      <c r="H92" s="2" t="s">
        <v>21</v>
      </c>
      <c r="I92" s="2" t="s">
        <v>351</v>
      </c>
      <c r="J92" s="3" t="str">
        <f>HYPERLINK("https://www.boe.es/gazeta/dias/1832/11/20/pdfs/GMD-1832-142.pdf#page=4","Abrir facsímil")</f>
        <v>Abrir facsímil</v>
      </c>
      <c r="K92" s="3" t="s">
        <v>23</v>
      </c>
    </row>
    <row r="93" spans="1:11" ht="42" customHeight="1">
      <c r="A93" s="2" t="s">
        <v>352</v>
      </c>
      <c r="B93" s="2" t="s">
        <v>353</v>
      </c>
      <c r="C93" s="2" t="s">
        <v>16</v>
      </c>
      <c r="D93" s="2" t="s">
        <v>17</v>
      </c>
      <c r="E93" s="5" t="s">
        <v>354</v>
      </c>
      <c r="F93" s="3" t="s">
        <v>355</v>
      </c>
      <c r="G93" s="3" t="s">
        <v>42</v>
      </c>
      <c r="H93" s="2" t="s">
        <v>21</v>
      </c>
      <c r="I93" s="2" t="s">
        <v>356</v>
      </c>
      <c r="J93" s="3" t="str">
        <f>HYPERLINK("https://www.boe.es/gazeta/dias/1832/12/06/pdfs/GMD-1832-149.pdf#page=1","Abrir facsímil")</f>
        <v>Abrir facsímil</v>
      </c>
      <c r="K93" s="3" t="s">
        <v>23</v>
      </c>
    </row>
    <row r="94" spans="1:11" ht="42" customHeight="1">
      <c r="A94" s="2" t="s">
        <v>357</v>
      </c>
      <c r="B94" s="2" t="s">
        <v>358</v>
      </c>
      <c r="C94" s="2" t="s">
        <v>124</v>
      </c>
      <c r="D94" s="2" t="s">
        <v>27</v>
      </c>
      <c r="E94" s="5" t="s">
        <v>306</v>
      </c>
      <c r="F94" s="3" t="s">
        <v>307</v>
      </c>
      <c r="G94" s="3" t="s">
        <v>308</v>
      </c>
      <c r="H94" s="2" t="s">
        <v>21</v>
      </c>
      <c r="I94" s="2" t="s">
        <v>359</v>
      </c>
      <c r="J94" s="3" t="str">
        <f>HYPERLINK("https://www.boe.es/gazeta/dias/1832/03/13/pdfs/GMD-1832-31.pdf#page=4","Abrir facsímil")</f>
        <v>Abrir facsímil</v>
      </c>
      <c r="K94" s="3" t="s">
        <v>23</v>
      </c>
    </row>
    <row r="95" spans="1:11" ht="42" customHeight="1">
      <c r="A95" s="2" t="s">
        <v>360</v>
      </c>
      <c r="B95" s="2" t="s">
        <v>361</v>
      </c>
      <c r="C95" s="2" t="s">
        <v>61</v>
      </c>
      <c r="D95" s="2" t="s">
        <v>62</v>
      </c>
      <c r="E95" s="5" t="s">
        <v>362</v>
      </c>
      <c r="F95" s="3" t="s">
        <v>363</v>
      </c>
      <c r="G95" s="3" t="s">
        <v>42</v>
      </c>
      <c r="H95" s="2" t="s">
        <v>31</v>
      </c>
      <c r="I95" s="2" t="s">
        <v>364</v>
      </c>
      <c r="J95" s="3" t="str">
        <f>HYPERLINK("https://www.boe.es/gazeta/dias/1832/10/02/pdfs/GMD-1832-119.pdf#page=1","Abrir facsímil")</f>
        <v>Abrir facsímil</v>
      </c>
      <c r="K95" s="3" t="s">
        <v>33</v>
      </c>
    </row>
    <row r="96" spans="1:11" ht="42" customHeight="1">
      <c r="A96" s="2" t="s">
        <v>365</v>
      </c>
      <c r="B96" s="2" t="s">
        <v>366</v>
      </c>
      <c r="C96" s="2" t="s">
        <v>16</v>
      </c>
      <c r="D96" s="2" t="s">
        <v>17</v>
      </c>
      <c r="E96" s="5" t="s">
        <v>367</v>
      </c>
      <c r="F96" s="3" t="s">
        <v>368</v>
      </c>
      <c r="G96" s="3" t="s">
        <v>58</v>
      </c>
      <c r="H96" s="2" t="s">
        <v>21</v>
      </c>
      <c r="I96" s="2" t="s">
        <v>369</v>
      </c>
      <c r="J96" s="3" t="str">
        <f>HYPERLINK("https://www.boe.es/gazeta/dias/1832/08/28/pdfs/GMD-1832-103.pdf#page=3","Abrir facsímil")</f>
        <v>Abrir facsímil</v>
      </c>
      <c r="K96" s="3" t="s">
        <v>23</v>
      </c>
    </row>
    <row r="97" spans="1:11" ht="42" customHeight="1">
      <c r="A97" s="2" t="s">
        <v>370</v>
      </c>
      <c r="B97" s="2" t="s">
        <v>370</v>
      </c>
      <c r="C97" s="2" t="s">
        <v>16</v>
      </c>
      <c r="D97" s="2" t="s">
        <v>17</v>
      </c>
      <c r="E97" s="5" t="s">
        <v>354</v>
      </c>
      <c r="F97" s="3" t="s">
        <v>355</v>
      </c>
      <c r="G97" s="3" t="s">
        <v>371</v>
      </c>
      <c r="H97" s="2" t="s">
        <v>21</v>
      </c>
      <c r="I97" s="2" t="s">
        <v>372</v>
      </c>
      <c r="J97" s="3" t="str">
        <f>HYPERLINK("https://www.boe.es/gazeta/dias/1832/12/06/pdfs/GMD-1832-149.pdf#page=4","Abrir facsímil")</f>
        <v>Abrir facsímil</v>
      </c>
      <c r="K97" s="3" t="s">
        <v>23</v>
      </c>
    </row>
    <row r="98" spans="1:11" ht="42" customHeight="1">
      <c r="A98" s="2" t="s">
        <v>373</v>
      </c>
      <c r="B98" s="2" t="s">
        <v>373</v>
      </c>
      <c r="C98" s="2" t="s">
        <v>26</v>
      </c>
      <c r="D98" s="2" t="s">
        <v>27</v>
      </c>
      <c r="E98" s="5" t="s">
        <v>374</v>
      </c>
      <c r="F98" s="3" t="s">
        <v>375</v>
      </c>
      <c r="G98" s="3" t="s">
        <v>376</v>
      </c>
      <c r="H98" s="2" t="s">
        <v>21</v>
      </c>
      <c r="I98" s="2" t="s">
        <v>377</v>
      </c>
      <c r="J98" s="3" t="str">
        <f>HYPERLINK("https://www.boe.es/gazeta/dias/1832/04/17/pdfs/GMD-1832-46.pdf#page=4","Abrir facsímil")</f>
        <v>Abrir facsímil</v>
      </c>
      <c r="K98" s="3" t="s">
        <v>23</v>
      </c>
    </row>
    <row r="99" spans="1:11" ht="42" customHeight="1">
      <c r="A99" s="2" t="s">
        <v>378</v>
      </c>
      <c r="B99" s="2" t="s">
        <v>379</v>
      </c>
      <c r="C99" s="2" t="s">
        <v>16</v>
      </c>
      <c r="D99" s="2" t="s">
        <v>17</v>
      </c>
      <c r="E99" s="5" t="s">
        <v>207</v>
      </c>
      <c r="F99" s="3" t="s">
        <v>208</v>
      </c>
      <c r="G99" s="3" t="s">
        <v>38</v>
      </c>
      <c r="H99" s="2" t="s">
        <v>21</v>
      </c>
      <c r="I99" s="2" t="s">
        <v>380</v>
      </c>
      <c r="J99" s="3" t="str">
        <f>HYPERLINK("https://www.boe.es/gazeta/dias/1832/12/11/pdfs/GMD-1832-151.pdf#page=4","Abrir facsímil")</f>
        <v>Abrir facsímil</v>
      </c>
      <c r="K99" s="3" t="s">
        <v>23</v>
      </c>
    </row>
    <row r="100" spans="1:11" ht="42" customHeight="1">
      <c r="A100" s="2" t="s">
        <v>381</v>
      </c>
      <c r="B100" s="2" t="s">
        <v>381</v>
      </c>
      <c r="C100" s="2" t="s">
        <v>26</v>
      </c>
      <c r="D100" s="2" t="s">
        <v>27</v>
      </c>
      <c r="E100" s="5" t="s">
        <v>382</v>
      </c>
      <c r="F100" s="3" t="s">
        <v>383</v>
      </c>
      <c r="G100" s="3" t="s">
        <v>384</v>
      </c>
      <c r="H100" s="2" t="s">
        <v>21</v>
      </c>
      <c r="I100" s="2" t="s">
        <v>385</v>
      </c>
      <c r="J100" s="3" t="str">
        <f>HYPERLINK("https://www.boe.es/gazeta/dias/1832/05/31/pdfs/GMD-1832-65.pdf#page=2","Abrir facsímil")</f>
        <v>Abrir facsímil</v>
      </c>
      <c r="K100" s="3" t="s">
        <v>23</v>
      </c>
    </row>
    <row r="101" spans="1:11" ht="42" customHeight="1">
      <c r="A101" s="2" t="s">
        <v>386</v>
      </c>
      <c r="B101" s="2" t="s">
        <v>386</v>
      </c>
      <c r="C101" s="2" t="s">
        <v>26</v>
      </c>
      <c r="D101" s="2" t="s">
        <v>27</v>
      </c>
      <c r="E101" s="5" t="s">
        <v>80</v>
      </c>
      <c r="F101" s="3" t="s">
        <v>81</v>
      </c>
      <c r="G101" s="3" t="s">
        <v>42</v>
      </c>
      <c r="H101" s="2" t="s">
        <v>21</v>
      </c>
      <c r="I101" s="2" t="s">
        <v>387</v>
      </c>
      <c r="J101" s="3" t="str">
        <f>HYPERLINK("https://www.boe.es/gazeta/dias/1832/02/16/pdfs/GMD-1832-20.pdf#page=1","Abrir facsímil")</f>
        <v>Abrir facsímil</v>
      </c>
      <c r="K101" s="3" t="s">
        <v>23</v>
      </c>
    </row>
    <row r="102" spans="1:11" ht="42" customHeight="1">
      <c r="A102" s="2" t="s">
        <v>386</v>
      </c>
      <c r="B102" s="2" t="s">
        <v>386</v>
      </c>
      <c r="C102" s="2" t="s">
        <v>26</v>
      </c>
      <c r="D102" s="2" t="s">
        <v>27</v>
      </c>
      <c r="E102" s="5" t="s">
        <v>388</v>
      </c>
      <c r="F102" s="3" t="s">
        <v>389</v>
      </c>
      <c r="G102" s="3" t="s">
        <v>42</v>
      </c>
      <c r="H102" s="2" t="s">
        <v>21</v>
      </c>
      <c r="I102" s="2" t="s">
        <v>390</v>
      </c>
      <c r="J102" s="3" t="str">
        <f>HYPERLINK("https://www.boe.es/gazeta/dias/1832/02/28/pdfs/GMD-1832-25.pdf#page=1","Abrir facsímil")</f>
        <v>Abrir facsímil</v>
      </c>
      <c r="K102" s="3" t="s">
        <v>23</v>
      </c>
    </row>
    <row r="103" spans="1:11" ht="42" customHeight="1">
      <c r="A103" s="2" t="s">
        <v>386</v>
      </c>
      <c r="B103" s="2" t="s">
        <v>386</v>
      </c>
      <c r="C103" s="2" t="s">
        <v>61</v>
      </c>
      <c r="D103" s="2" t="s">
        <v>62</v>
      </c>
      <c r="E103" s="5" t="s">
        <v>88</v>
      </c>
      <c r="F103" s="3" t="s">
        <v>89</v>
      </c>
      <c r="G103" s="3" t="s">
        <v>42</v>
      </c>
      <c r="H103" s="2" t="s">
        <v>21</v>
      </c>
      <c r="I103" s="2" t="s">
        <v>391</v>
      </c>
      <c r="J103" s="3" t="str">
        <f>HYPERLINK("https://www.boe.es/gazeta/dias/1832/03/27/pdfs/GMD-1832-37.pdf#page=1","Abrir facsímil")</f>
        <v>Abrir facsímil</v>
      </c>
      <c r="K103" s="3" t="s">
        <v>23</v>
      </c>
    </row>
    <row r="104" spans="1:11" ht="42" customHeight="1">
      <c r="A104" s="2" t="s">
        <v>386</v>
      </c>
      <c r="B104" s="2" t="s">
        <v>386</v>
      </c>
      <c r="C104" s="2" t="s">
        <v>26</v>
      </c>
      <c r="D104" s="2" t="s">
        <v>27</v>
      </c>
      <c r="E104" s="5" t="s">
        <v>392</v>
      </c>
      <c r="F104" s="3" t="s">
        <v>393</v>
      </c>
      <c r="G104" s="3" t="s">
        <v>92</v>
      </c>
      <c r="H104" s="2" t="s">
        <v>21</v>
      </c>
      <c r="I104" s="2" t="s">
        <v>394</v>
      </c>
      <c r="J104" s="3" t="str">
        <f>HYPERLINK("https://www.boe.es/gazeta/dias/1832/05/29/pdfs/GMD-1832-64.pdf#page=2","Abrir facsímil")</f>
        <v>Abrir facsímil</v>
      </c>
      <c r="K104" s="3" t="s">
        <v>23</v>
      </c>
    </row>
    <row r="105" spans="1:11" ht="42" customHeight="1">
      <c r="A105" s="2" t="s">
        <v>386</v>
      </c>
      <c r="B105" s="2" t="s">
        <v>386</v>
      </c>
      <c r="C105" s="2" t="s">
        <v>124</v>
      </c>
      <c r="D105" s="2" t="s">
        <v>27</v>
      </c>
      <c r="E105" s="5" t="s">
        <v>382</v>
      </c>
      <c r="F105" s="3" t="s">
        <v>383</v>
      </c>
      <c r="G105" s="3" t="s">
        <v>395</v>
      </c>
      <c r="H105" s="2" t="s">
        <v>21</v>
      </c>
      <c r="I105" s="2" t="s">
        <v>396</v>
      </c>
      <c r="J105" s="3" t="str">
        <f>HYPERLINK("https://www.boe.es/gazeta/dias/1832/05/31/pdfs/GMD-1832-65.pdf#page=3","Abrir facsímil")</f>
        <v>Abrir facsímil</v>
      </c>
      <c r="K105" s="3" t="s">
        <v>23</v>
      </c>
    </row>
    <row r="106" spans="1:11" ht="42" customHeight="1">
      <c r="A106" s="2" t="s">
        <v>386</v>
      </c>
      <c r="B106" s="2" t="s">
        <v>386</v>
      </c>
      <c r="C106" s="2" t="s">
        <v>61</v>
      </c>
      <c r="D106" s="2" t="s">
        <v>62</v>
      </c>
      <c r="E106" s="5" t="s">
        <v>255</v>
      </c>
      <c r="F106" s="3" t="s">
        <v>256</v>
      </c>
      <c r="G106" s="3" t="s">
        <v>92</v>
      </c>
      <c r="H106" s="2" t="s">
        <v>21</v>
      </c>
      <c r="I106" s="2" t="s">
        <v>397</v>
      </c>
      <c r="J106" s="3" t="str">
        <f>HYPERLINK("https://www.boe.es/gazeta/dias/1832/08/23/pdfs/GMD-1832-101.pdf#page=2","Abrir facsímil")</f>
        <v>Abrir facsímil</v>
      </c>
      <c r="K106" s="3" t="s">
        <v>23</v>
      </c>
    </row>
    <row r="107" spans="1:11" ht="42" customHeight="1">
      <c r="A107" s="2" t="s">
        <v>398</v>
      </c>
      <c r="B107" s="2" t="s">
        <v>398</v>
      </c>
      <c r="C107" s="2" t="s">
        <v>16</v>
      </c>
      <c r="D107" s="2" t="s">
        <v>17</v>
      </c>
      <c r="E107" s="5" t="s">
        <v>382</v>
      </c>
      <c r="F107" s="3" t="s">
        <v>383</v>
      </c>
      <c r="G107" s="3" t="s">
        <v>395</v>
      </c>
      <c r="H107" s="2" t="s">
        <v>21</v>
      </c>
      <c r="I107" s="2" t="s">
        <v>399</v>
      </c>
      <c r="J107" s="3" t="str">
        <f>HYPERLINK("https://www.boe.es/gazeta/dias/1832/05/31/pdfs/GMD-1832-65.pdf#page=3","Abrir facsímil")</f>
        <v>Abrir facsímil</v>
      </c>
      <c r="K107" s="3" t="s">
        <v>23</v>
      </c>
    </row>
    <row r="108" spans="1:11" ht="42" customHeight="1">
      <c r="A108" s="2" t="s">
        <v>400</v>
      </c>
      <c r="B108" s="2" t="s">
        <v>401</v>
      </c>
      <c r="C108" s="2" t="s">
        <v>16</v>
      </c>
      <c r="D108" s="2" t="s">
        <v>17</v>
      </c>
      <c r="E108" s="5" t="s">
        <v>402</v>
      </c>
      <c r="F108" s="3" t="s">
        <v>403</v>
      </c>
      <c r="G108" s="3" t="s">
        <v>404</v>
      </c>
      <c r="H108" s="2" t="s">
        <v>21</v>
      </c>
      <c r="I108" s="2" t="s">
        <v>405</v>
      </c>
      <c r="J108" s="3" t="str">
        <f>HYPERLINK("https://www.boe.es/gazeta/dias/1832/08/21/pdfs/GMD-1832-100.pdf#page=3","Abrir facsímil")</f>
        <v>Abrir facsímil</v>
      </c>
      <c r="K108" s="3" t="s">
        <v>23</v>
      </c>
    </row>
    <row r="109" spans="1:11" ht="42" customHeight="1">
      <c r="A109" s="2" t="s">
        <v>406</v>
      </c>
      <c r="B109" s="2" t="s">
        <v>407</v>
      </c>
      <c r="C109" s="2" t="s">
        <v>26</v>
      </c>
      <c r="D109" s="2" t="s">
        <v>27</v>
      </c>
      <c r="E109" s="5" t="s">
        <v>408</v>
      </c>
      <c r="F109" s="3" t="s">
        <v>409</v>
      </c>
      <c r="G109" s="3" t="s">
        <v>38</v>
      </c>
      <c r="H109" s="2" t="s">
        <v>21</v>
      </c>
      <c r="I109" s="2" t="s">
        <v>410</v>
      </c>
      <c r="J109" s="3" t="str">
        <f>HYPERLINK("https://www.boe.es/gazeta/dias/1832/08/14/pdfs/GMD-1832-97.pdf#page=4","Abrir facsímil")</f>
        <v>Abrir facsímil</v>
      </c>
      <c r="K109" s="3" t="s">
        <v>23</v>
      </c>
    </row>
    <row r="110" spans="1:11" ht="42" customHeight="1">
      <c r="A110" s="2" t="s">
        <v>411</v>
      </c>
      <c r="B110" s="2" t="s">
        <v>412</v>
      </c>
      <c r="C110" s="2" t="s">
        <v>164</v>
      </c>
      <c r="D110" s="2" t="s">
        <v>27</v>
      </c>
      <c r="E110" s="5" t="s">
        <v>413</v>
      </c>
      <c r="F110" s="3" t="s">
        <v>414</v>
      </c>
      <c r="G110" s="3" t="s">
        <v>38</v>
      </c>
      <c r="H110" s="2" t="s">
        <v>21</v>
      </c>
      <c r="I110" s="2" t="s">
        <v>415</v>
      </c>
      <c r="J110" s="3" t="str">
        <f>HYPERLINK("https://www.boe.es/gazeta/dias/1832/10/16/pdfs/GMD-1832-126.pdf#page=4","Abrir facsímil")</f>
        <v>Abrir facsímil</v>
      </c>
      <c r="K110" s="3" t="s">
        <v>23</v>
      </c>
    </row>
    <row r="111" spans="1:11" ht="42" customHeight="1">
      <c r="A111" s="2" t="s">
        <v>416</v>
      </c>
      <c r="B111" s="2" t="s">
        <v>417</v>
      </c>
      <c r="C111" s="2" t="s">
        <v>418</v>
      </c>
      <c r="D111" s="2" t="s">
        <v>27</v>
      </c>
      <c r="E111" s="5" t="s">
        <v>419</v>
      </c>
      <c r="F111" s="3" t="s">
        <v>420</v>
      </c>
      <c r="G111" s="3" t="s">
        <v>38</v>
      </c>
      <c r="H111" s="2" t="s">
        <v>21</v>
      </c>
      <c r="I111" s="2" t="s">
        <v>421</v>
      </c>
      <c r="J111" s="3" t="str">
        <f>HYPERLINK("https://www.boe.es/gazeta/dias/1832/10/13/pdfs/GMD-1832-125.pdf#page=4","Abrir facsímil")</f>
        <v>Abrir facsímil</v>
      </c>
      <c r="K111" s="3" t="s">
        <v>23</v>
      </c>
    </row>
    <row r="112" spans="1:11" ht="42" customHeight="1">
      <c r="A112" s="2" t="s">
        <v>422</v>
      </c>
      <c r="B112" s="2" t="s">
        <v>422</v>
      </c>
      <c r="C112" s="2" t="s">
        <v>16</v>
      </c>
      <c r="D112" s="2" t="s">
        <v>17</v>
      </c>
      <c r="E112" s="5" t="s">
        <v>423</v>
      </c>
      <c r="F112" s="3" t="s">
        <v>424</v>
      </c>
      <c r="G112" s="3" t="s">
        <v>38</v>
      </c>
      <c r="H112" s="2" t="s">
        <v>21</v>
      </c>
      <c r="I112" s="2" t="s">
        <v>425</v>
      </c>
      <c r="J112" s="3" t="str">
        <f>HYPERLINK("https://www.boe.es/gazeta/dias/1832/12/20/pdfs/GMD-1832-155.pdf#page=4","Abrir facsímil")</f>
        <v>Abrir facsímil</v>
      </c>
      <c r="K112" s="3" t="s">
        <v>23</v>
      </c>
    </row>
    <row r="113" spans="1:11" ht="42" customHeight="1">
      <c r="A113" s="2" t="s">
        <v>426</v>
      </c>
      <c r="B113" s="2" t="s">
        <v>427</v>
      </c>
      <c r="C113" s="2" t="s">
        <v>16</v>
      </c>
      <c r="D113" s="2" t="s">
        <v>17</v>
      </c>
      <c r="E113" s="5" t="s">
        <v>423</v>
      </c>
      <c r="F113" s="3" t="s">
        <v>424</v>
      </c>
      <c r="G113" s="3" t="s">
        <v>38</v>
      </c>
      <c r="H113" s="2" t="s">
        <v>21</v>
      </c>
      <c r="I113" s="2" t="s">
        <v>428</v>
      </c>
      <c r="J113" s="3" t="str">
        <f>HYPERLINK("https://www.boe.es/gazeta/dias/1832/12/20/pdfs/GMD-1832-155.pdf#page=4","Abrir facsímil")</f>
        <v>Abrir facsímil</v>
      </c>
      <c r="K113" s="3" t="s">
        <v>23</v>
      </c>
    </row>
    <row r="114" spans="1:11" ht="42" customHeight="1">
      <c r="A114" s="2" t="s">
        <v>429</v>
      </c>
      <c r="B114" s="2" t="s">
        <v>430</v>
      </c>
      <c r="C114" s="2" t="s">
        <v>16</v>
      </c>
      <c r="D114" s="2" t="s">
        <v>17</v>
      </c>
      <c r="E114" s="5" t="s">
        <v>431</v>
      </c>
      <c r="F114" s="3" t="s">
        <v>432</v>
      </c>
      <c r="G114" s="3" t="s">
        <v>433</v>
      </c>
      <c r="H114" s="2" t="s">
        <v>21</v>
      </c>
      <c r="I114" s="2" t="s">
        <v>434</v>
      </c>
      <c r="J114" s="3" t="str">
        <f>HYPERLINK("https://www.boe.es/gazeta/dias/1832/05/12/pdfs/GMD-1832-57.pdf#page=4","Abrir facsímil")</f>
        <v>Abrir facsímil</v>
      </c>
      <c r="K114" s="3" t="s">
        <v>23</v>
      </c>
    </row>
    <row r="115" spans="1:11" ht="42" customHeight="1">
      <c r="A115" s="2" t="s">
        <v>435</v>
      </c>
      <c r="B115" s="2" t="s">
        <v>436</v>
      </c>
      <c r="C115" s="2" t="s">
        <v>91</v>
      </c>
      <c r="D115" s="2" t="s">
        <v>27</v>
      </c>
      <c r="E115" s="5" t="s">
        <v>63</v>
      </c>
      <c r="F115" s="3" t="s">
        <v>64</v>
      </c>
      <c r="G115" s="3" t="s">
        <v>58</v>
      </c>
      <c r="H115" s="2" t="s">
        <v>21</v>
      </c>
      <c r="I115" s="2" t="s">
        <v>437</v>
      </c>
      <c r="J115" s="3" t="str">
        <f>HYPERLINK("https://www.boe.es/gazeta/dias/1832/05/22/pdfs/GMD-1832-61.pdf#page=3","Abrir facsímil")</f>
        <v>Abrir facsímil</v>
      </c>
      <c r="K115" s="3" t="s">
        <v>23</v>
      </c>
    </row>
    <row r="116" spans="1:11" ht="42" customHeight="1">
      <c r="A116" s="2" t="s">
        <v>435</v>
      </c>
      <c r="B116" s="2" t="s">
        <v>436</v>
      </c>
      <c r="C116" s="2" t="s">
        <v>61</v>
      </c>
      <c r="D116" s="2" t="s">
        <v>62</v>
      </c>
      <c r="E116" s="5" t="s">
        <v>392</v>
      </c>
      <c r="F116" s="3" t="s">
        <v>393</v>
      </c>
      <c r="G116" s="3" t="s">
        <v>42</v>
      </c>
      <c r="H116" s="2" t="s">
        <v>21</v>
      </c>
      <c r="I116" s="2" t="s">
        <v>438</v>
      </c>
      <c r="J116" s="3" t="str">
        <f>HYPERLINK("https://www.boe.es/gazeta/dias/1832/05/29/pdfs/GMD-1832-64.pdf#page=1","Abrir facsímil")</f>
        <v>Abrir facsímil</v>
      </c>
      <c r="K116" s="3" t="s">
        <v>23</v>
      </c>
    </row>
    <row r="117" spans="1:11" ht="42" customHeight="1">
      <c r="A117" s="2" t="s">
        <v>435</v>
      </c>
      <c r="B117" s="2" t="s">
        <v>436</v>
      </c>
      <c r="C117" s="2" t="s">
        <v>124</v>
      </c>
      <c r="D117" s="2" t="s">
        <v>27</v>
      </c>
      <c r="E117" s="5" t="s">
        <v>439</v>
      </c>
      <c r="F117" s="3" t="s">
        <v>440</v>
      </c>
      <c r="G117" s="3" t="s">
        <v>38</v>
      </c>
      <c r="H117" s="2" t="s">
        <v>21</v>
      </c>
      <c r="I117" s="2" t="s">
        <v>441</v>
      </c>
      <c r="J117" s="3" t="str">
        <f>HYPERLINK("https://www.boe.es/gazeta/dias/1832/06/05/pdfs/GMD-1832-67.pdf#page=4","Abrir facsímil")</f>
        <v>Abrir facsímil</v>
      </c>
      <c r="K117" s="3" t="s">
        <v>23</v>
      </c>
    </row>
    <row r="118" spans="1:11" ht="42" customHeight="1">
      <c r="A118" s="2" t="s">
        <v>442</v>
      </c>
      <c r="B118" s="2" t="s">
        <v>443</v>
      </c>
      <c r="C118" s="2" t="s">
        <v>164</v>
      </c>
      <c r="D118" s="2" t="s">
        <v>27</v>
      </c>
      <c r="E118" s="5" t="s">
        <v>178</v>
      </c>
      <c r="F118" s="3" t="s">
        <v>179</v>
      </c>
      <c r="G118" s="3" t="s">
        <v>38</v>
      </c>
      <c r="H118" s="2" t="s">
        <v>21</v>
      </c>
      <c r="I118" s="2" t="s">
        <v>444</v>
      </c>
      <c r="J118" s="3" t="str">
        <f>HYPERLINK("https://www.boe.es/gazeta/dias/1832/10/20/pdfs/GMD-1832-128.pdf#page=4","Abrir facsímil")</f>
        <v>Abrir facsímil</v>
      </c>
      <c r="K118" s="3" t="s">
        <v>23</v>
      </c>
    </row>
    <row r="119" spans="1:11" ht="42" customHeight="1">
      <c r="A119" s="2" t="s">
        <v>445</v>
      </c>
      <c r="B119" s="2" t="s">
        <v>446</v>
      </c>
      <c r="C119" s="2" t="s">
        <v>124</v>
      </c>
      <c r="D119" s="2" t="s">
        <v>27</v>
      </c>
      <c r="E119" s="5" t="s">
        <v>447</v>
      </c>
      <c r="F119" s="3" t="s">
        <v>448</v>
      </c>
      <c r="G119" s="3" t="s">
        <v>38</v>
      </c>
      <c r="H119" s="2" t="s">
        <v>21</v>
      </c>
      <c r="I119" s="2" t="s">
        <v>449</v>
      </c>
      <c r="J119" s="3" t="str">
        <f>HYPERLINK("https://www.boe.es/gazeta/dias/1832/10/06/pdfs/GMD-1832-121.pdf#page=4","Abrir facsímil")</f>
        <v>Abrir facsímil</v>
      </c>
      <c r="K119" s="3" t="s">
        <v>23</v>
      </c>
    </row>
    <row r="120" spans="1:11" ht="42" customHeight="1">
      <c r="A120" s="2" t="s">
        <v>450</v>
      </c>
      <c r="B120" s="2" t="s">
        <v>450</v>
      </c>
      <c r="C120" s="2" t="s">
        <v>124</v>
      </c>
      <c r="D120" s="2" t="s">
        <v>27</v>
      </c>
      <c r="E120" s="5" t="s">
        <v>451</v>
      </c>
      <c r="F120" s="3" t="s">
        <v>452</v>
      </c>
      <c r="G120" s="3" t="s">
        <v>38</v>
      </c>
      <c r="H120" s="2" t="s">
        <v>21</v>
      </c>
      <c r="I120" s="2" t="s">
        <v>453</v>
      </c>
      <c r="J120" s="3" t="str">
        <f>HYPERLINK("https://www.boe.es/gazeta/dias/1832/05/08/pdfs/GMD-1832-55.pdf#page=4","Abrir facsímil")</f>
        <v>Abrir facsímil</v>
      </c>
      <c r="K120" s="3" t="s">
        <v>23</v>
      </c>
    </row>
    <row r="121" spans="1:11" ht="42" customHeight="1">
      <c r="A121" s="2" t="s">
        <v>450</v>
      </c>
      <c r="B121" s="2" t="s">
        <v>450</v>
      </c>
      <c r="C121" s="2" t="s">
        <v>164</v>
      </c>
      <c r="D121" s="2" t="s">
        <v>27</v>
      </c>
      <c r="E121" s="5" t="s">
        <v>76</v>
      </c>
      <c r="F121" s="3" t="s">
        <v>77</v>
      </c>
      <c r="G121" s="3" t="s">
        <v>38</v>
      </c>
      <c r="H121" s="2" t="s">
        <v>21</v>
      </c>
      <c r="I121" s="2" t="s">
        <v>454</v>
      </c>
      <c r="J121" s="3" t="str">
        <f>HYPERLINK("https://www.boe.es/gazeta/dias/1832/10/25/pdfs/GMD-1832-130.pdf#page=4","Abrir facsímil")</f>
        <v>Abrir facsímil</v>
      </c>
      <c r="K121" s="3" t="s">
        <v>23</v>
      </c>
    </row>
    <row r="122" spans="1:11" ht="42" customHeight="1">
      <c r="A122" s="2" t="s">
        <v>455</v>
      </c>
      <c r="B122" s="2" t="s">
        <v>456</v>
      </c>
      <c r="C122" s="2" t="s">
        <v>61</v>
      </c>
      <c r="D122" s="2" t="s">
        <v>62</v>
      </c>
      <c r="E122" s="5" t="s">
        <v>224</v>
      </c>
      <c r="F122" s="3" t="s">
        <v>225</v>
      </c>
      <c r="G122" s="3" t="s">
        <v>38</v>
      </c>
      <c r="H122" s="2" t="s">
        <v>21</v>
      </c>
      <c r="I122" s="2" t="s">
        <v>457</v>
      </c>
      <c r="J122" s="3" t="str">
        <f>HYPERLINK("https://www.boe.es/gazeta/dias/1832/09/08/pdfs/GMD-1832-108.pdf#page=4","Abrir facsímil")</f>
        <v>Abrir facsímil</v>
      </c>
      <c r="K122" s="3" t="s">
        <v>23</v>
      </c>
    </row>
    <row r="123" spans="1:11" ht="42" customHeight="1">
      <c r="A123" s="2" t="s">
        <v>458</v>
      </c>
      <c r="B123" s="2" t="s">
        <v>459</v>
      </c>
      <c r="C123" s="2" t="s">
        <v>61</v>
      </c>
      <c r="D123" s="2" t="s">
        <v>62</v>
      </c>
      <c r="E123" s="5" t="s">
        <v>224</v>
      </c>
      <c r="F123" s="3" t="s">
        <v>225</v>
      </c>
      <c r="G123" s="3" t="s">
        <v>38</v>
      </c>
      <c r="H123" s="2" t="s">
        <v>21</v>
      </c>
      <c r="I123" s="2" t="s">
        <v>460</v>
      </c>
      <c r="J123" s="3" t="str">
        <f>HYPERLINK("https://www.boe.es/gazeta/dias/1832/09/08/pdfs/GMD-1832-108.pdf#page=4","Abrir facsímil")</f>
        <v>Abrir facsímil</v>
      </c>
      <c r="K123" s="3" t="s">
        <v>23</v>
      </c>
    </row>
    <row r="124" spans="1:11" ht="42" customHeight="1">
      <c r="A124" s="2" t="s">
        <v>461</v>
      </c>
      <c r="B124" s="2" t="s">
        <v>462</v>
      </c>
      <c r="C124" s="2" t="s">
        <v>26</v>
      </c>
      <c r="D124" s="2" t="s">
        <v>27</v>
      </c>
      <c r="E124" s="5" t="s">
        <v>463</v>
      </c>
      <c r="F124" s="3" t="s">
        <v>464</v>
      </c>
      <c r="G124" s="3" t="s">
        <v>38</v>
      </c>
      <c r="H124" s="2" t="s">
        <v>21</v>
      </c>
      <c r="I124" s="2" t="s">
        <v>465</v>
      </c>
      <c r="J124" s="3" t="str">
        <f>HYPERLINK("https://www.boe.es/gazeta/dias/1832/03/24/pdfs/GMD-1832-36.pdf#page=4","Abrir facsímil")</f>
        <v>Abrir facsímil</v>
      </c>
      <c r="K124" s="3" t="s">
        <v>23</v>
      </c>
    </row>
    <row r="125" spans="1:11" ht="42" customHeight="1">
      <c r="A125" s="2" t="s">
        <v>466</v>
      </c>
      <c r="B125" s="2" t="s">
        <v>467</v>
      </c>
      <c r="C125" s="2" t="s">
        <v>16</v>
      </c>
      <c r="D125" s="2" t="s">
        <v>17</v>
      </c>
      <c r="E125" s="5" t="s">
        <v>468</v>
      </c>
      <c r="F125" s="3" t="s">
        <v>469</v>
      </c>
      <c r="G125" s="3" t="s">
        <v>470</v>
      </c>
      <c r="H125" s="2" t="s">
        <v>21</v>
      </c>
      <c r="I125" s="2" t="s">
        <v>471</v>
      </c>
      <c r="J125" s="3" t="str">
        <f>HYPERLINK("https://www.boe.es/gazeta/dias/1832/10/23/pdfs/GMD-1832-129.pdf#page=4","Abrir facsímil")</f>
        <v>Abrir facsímil</v>
      </c>
      <c r="K125" s="3" t="s">
        <v>23</v>
      </c>
    </row>
    <row r="126" spans="1:11" ht="42" customHeight="1">
      <c r="A126" s="2" t="s">
        <v>472</v>
      </c>
      <c r="B126" s="2" t="s">
        <v>472</v>
      </c>
      <c r="C126" s="2" t="s">
        <v>16</v>
      </c>
      <c r="D126" s="2" t="s">
        <v>17</v>
      </c>
      <c r="E126" s="5" t="s">
        <v>243</v>
      </c>
      <c r="F126" s="3" t="s">
        <v>244</v>
      </c>
      <c r="G126" s="3" t="s">
        <v>245</v>
      </c>
      <c r="H126" s="2" t="s">
        <v>21</v>
      </c>
      <c r="I126" s="2" t="s">
        <v>473</v>
      </c>
      <c r="J126" s="3" t="str">
        <f>HYPERLINK("https://www.boe.es/gazeta/dias/1832/04/10/pdfs/GMD-1832-43.pdf#page=3","Abrir facsímil")</f>
        <v>Abrir facsímil</v>
      </c>
      <c r="K126" s="3" t="s">
        <v>23</v>
      </c>
    </row>
    <row r="127" spans="1:11" ht="42" customHeight="1">
      <c r="A127" s="2" t="s">
        <v>474</v>
      </c>
      <c r="B127" s="2" t="s">
        <v>475</v>
      </c>
      <c r="C127" s="2" t="s">
        <v>16</v>
      </c>
      <c r="D127" s="2" t="s">
        <v>17</v>
      </c>
      <c r="E127" s="5" t="s">
        <v>476</v>
      </c>
      <c r="F127" s="3" t="s">
        <v>477</v>
      </c>
      <c r="G127" s="3" t="s">
        <v>478</v>
      </c>
      <c r="H127" s="2" t="s">
        <v>21</v>
      </c>
      <c r="I127" s="2" t="s">
        <v>479</v>
      </c>
      <c r="J127" s="3" t="str">
        <f>HYPERLINK("https://www.boe.es/gazeta/dias/1832/08/04/pdfs/GMD-1832-93.pdf#page=3","Abrir facsímil")</f>
        <v>Abrir facsímil</v>
      </c>
      <c r="K127" s="3" t="s">
        <v>23</v>
      </c>
    </row>
    <row r="128" spans="1:11" ht="42" customHeight="1">
      <c r="A128" s="2" t="s">
        <v>480</v>
      </c>
      <c r="B128" s="2" t="s">
        <v>481</v>
      </c>
      <c r="C128" s="2" t="s">
        <v>16</v>
      </c>
      <c r="D128" s="2" t="s">
        <v>17</v>
      </c>
      <c r="E128" s="5" t="s">
        <v>482</v>
      </c>
      <c r="F128" s="3" t="s">
        <v>483</v>
      </c>
      <c r="G128" s="3" t="s">
        <v>484</v>
      </c>
      <c r="H128" s="2" t="s">
        <v>21</v>
      </c>
      <c r="I128" s="2" t="s">
        <v>485</v>
      </c>
      <c r="J128" s="3" t="str">
        <f>HYPERLINK("https://www.boe.es/gazeta/dias/1832/03/03/pdfs/GMD-1832-27.pdf#page=2","Abrir facsímil")</f>
        <v>Abrir facsímil</v>
      </c>
      <c r="K128" s="3" t="s">
        <v>23</v>
      </c>
    </row>
    <row r="129" spans="1:11" ht="42" customHeight="1">
      <c r="A129" s="2" t="s">
        <v>486</v>
      </c>
      <c r="B129" s="2" t="s">
        <v>486</v>
      </c>
      <c r="C129" s="2" t="s">
        <v>61</v>
      </c>
      <c r="D129" s="2" t="s">
        <v>62</v>
      </c>
      <c r="E129" s="5" t="s">
        <v>487</v>
      </c>
      <c r="F129" s="3" t="s">
        <v>488</v>
      </c>
      <c r="G129" s="3" t="s">
        <v>42</v>
      </c>
      <c r="H129" s="2" t="s">
        <v>21</v>
      </c>
      <c r="I129" s="2" t="s">
        <v>489</v>
      </c>
      <c r="J129" s="3" t="str">
        <f>HYPERLINK("https://www.boe.es/gazeta/dias/1832/10/18/pdfs/GMD-1832-127.pdf#page=1","Abrir facsímil")</f>
        <v>Abrir facsímil</v>
      </c>
      <c r="K129" s="3" t="s">
        <v>23</v>
      </c>
    </row>
    <row r="130" spans="1:11" ht="42" customHeight="1">
      <c r="A130" s="2" t="s">
        <v>490</v>
      </c>
      <c r="B130" s="2" t="s">
        <v>490</v>
      </c>
      <c r="C130" s="2" t="s">
        <v>16</v>
      </c>
      <c r="D130" s="2" t="s">
        <v>17</v>
      </c>
      <c r="E130" s="5" t="s">
        <v>105</v>
      </c>
      <c r="F130" s="3" t="s">
        <v>106</v>
      </c>
      <c r="G130" s="3" t="s">
        <v>107</v>
      </c>
      <c r="H130" s="2" t="s">
        <v>21</v>
      </c>
      <c r="I130" s="2" t="s">
        <v>491</v>
      </c>
      <c r="J130" s="3" t="str">
        <f>HYPERLINK("https://www.boe.es/gazeta/dias/1832/09/18/pdfs/GMD-1832-113.pdf#page=3","Abrir facsímil")</f>
        <v>Abrir facsímil</v>
      </c>
      <c r="K130" s="3" t="s">
        <v>23</v>
      </c>
    </row>
    <row r="131" spans="1:11" ht="42" customHeight="1">
      <c r="A131" s="2" t="s">
        <v>492</v>
      </c>
      <c r="B131" s="2" t="s">
        <v>492</v>
      </c>
      <c r="C131" s="2" t="s">
        <v>16</v>
      </c>
      <c r="D131" s="2" t="s">
        <v>17</v>
      </c>
      <c r="E131" s="5" t="s">
        <v>111</v>
      </c>
      <c r="F131" s="3" t="s">
        <v>112</v>
      </c>
      <c r="G131" s="3" t="s">
        <v>493</v>
      </c>
      <c r="H131" s="2" t="s">
        <v>21</v>
      </c>
      <c r="I131" s="2" t="s">
        <v>494</v>
      </c>
      <c r="J131" s="3" t="str">
        <f>HYPERLINK("https://www.boe.es/gazeta/dias/1832/10/04/pdfs/GMD-1832-120.pdf#page=2","Abrir facsímil")</f>
        <v>Abrir facsímil</v>
      </c>
      <c r="K131" s="3" t="s">
        <v>23</v>
      </c>
    </row>
    <row r="132" spans="1:11" ht="42" customHeight="1">
      <c r="A132" s="2" t="s">
        <v>495</v>
      </c>
      <c r="B132" s="2" t="s">
        <v>495</v>
      </c>
      <c r="C132" s="2" t="s">
        <v>16</v>
      </c>
      <c r="D132" s="2" t="s">
        <v>17</v>
      </c>
      <c r="E132" s="5" t="s">
        <v>88</v>
      </c>
      <c r="F132" s="3" t="s">
        <v>89</v>
      </c>
      <c r="G132" s="3" t="s">
        <v>38</v>
      </c>
      <c r="H132" s="2" t="s">
        <v>21</v>
      </c>
      <c r="I132" s="2" t="s">
        <v>496</v>
      </c>
      <c r="J132" s="3" t="str">
        <f>HYPERLINK("https://www.boe.es/gazeta/dias/1832/03/27/pdfs/GMD-1832-37.pdf#page=4","Abrir facsímil")</f>
        <v>Abrir facsímil</v>
      </c>
      <c r="K132" s="3" t="s">
        <v>23</v>
      </c>
    </row>
    <row r="133" spans="1:11" ht="42" customHeight="1">
      <c r="A133" s="2" t="s">
        <v>497</v>
      </c>
      <c r="B133" s="2" t="s">
        <v>497</v>
      </c>
      <c r="C133" s="2" t="s">
        <v>26</v>
      </c>
      <c r="D133" s="2" t="s">
        <v>27</v>
      </c>
      <c r="E133" s="5" t="s">
        <v>115</v>
      </c>
      <c r="F133" s="3" t="s">
        <v>116</v>
      </c>
      <c r="G133" s="3" t="s">
        <v>38</v>
      </c>
      <c r="H133" s="2" t="s">
        <v>21</v>
      </c>
      <c r="I133" s="2" t="s">
        <v>498</v>
      </c>
      <c r="J133" s="3" t="str">
        <f>HYPERLINK("https://www.boe.es/gazeta/dias/1832/05/10/pdfs/GMD-1832-56.pdf#page=4","Abrir facsímil")</f>
        <v>Abrir facsímil</v>
      </c>
      <c r="K133" s="3" t="s">
        <v>23</v>
      </c>
    </row>
    <row r="134" spans="1:11" ht="42" customHeight="1">
      <c r="A134" s="2" t="s">
        <v>499</v>
      </c>
      <c r="B134" s="2" t="s">
        <v>499</v>
      </c>
      <c r="C134" s="2" t="s">
        <v>16</v>
      </c>
      <c r="D134" s="2" t="s">
        <v>17</v>
      </c>
      <c r="E134" s="5" t="s">
        <v>500</v>
      </c>
      <c r="F134" s="3" t="s">
        <v>501</v>
      </c>
      <c r="G134" s="3" t="s">
        <v>38</v>
      </c>
      <c r="H134" s="2" t="s">
        <v>21</v>
      </c>
      <c r="I134" s="2" t="s">
        <v>502</v>
      </c>
      <c r="J134" s="3" t="str">
        <f>HYPERLINK("https://www.boe.es/gazeta/dias/1832/03/29/pdfs/GMD-1832-38.pdf#page=4","Abrir facsímil")</f>
        <v>Abrir facsímil</v>
      </c>
      <c r="K134" s="3" t="s">
        <v>23</v>
      </c>
    </row>
    <row r="135" spans="1:11" ht="42" customHeight="1">
      <c r="A135" s="2" t="s">
        <v>503</v>
      </c>
      <c r="B135" s="2" t="s">
        <v>504</v>
      </c>
      <c r="C135" s="2" t="s">
        <v>51</v>
      </c>
      <c r="D135" s="2" t="s">
        <v>27</v>
      </c>
      <c r="E135" s="5" t="s">
        <v>160</v>
      </c>
      <c r="F135" s="3" t="s">
        <v>161</v>
      </c>
      <c r="G135" s="3" t="s">
        <v>38</v>
      </c>
      <c r="H135" s="2" t="s">
        <v>21</v>
      </c>
      <c r="I135" s="2" t="s">
        <v>505</v>
      </c>
      <c r="J135" s="3" t="str">
        <f>HYPERLINK("https://www.boe.es/gazeta/dias/1832/05/24/pdfs/GMD-1832-62.pdf#page=4","Abrir facsímil")</f>
        <v>Abrir facsímil</v>
      </c>
      <c r="K135" s="3" t="s">
        <v>23</v>
      </c>
    </row>
    <row r="136" spans="1:11" ht="42" customHeight="1">
      <c r="A136" s="2" t="s">
        <v>506</v>
      </c>
      <c r="B136" s="2" t="s">
        <v>506</v>
      </c>
      <c r="C136" s="2" t="s">
        <v>51</v>
      </c>
      <c r="D136" s="2" t="s">
        <v>27</v>
      </c>
      <c r="E136" s="5" t="s">
        <v>507</v>
      </c>
      <c r="F136" s="3" t="s">
        <v>508</v>
      </c>
      <c r="G136" s="3" t="s">
        <v>509</v>
      </c>
      <c r="H136" s="2" t="s">
        <v>21</v>
      </c>
      <c r="I136" s="2" t="s">
        <v>510</v>
      </c>
      <c r="J136" s="3" t="str">
        <f>HYPERLINK("https://www.boe.es/gazeta/dias/1832/11/22/pdfs/GMD-1832-143.pdf#page=2","Abrir facsímil")</f>
        <v>Abrir facsímil</v>
      </c>
      <c r="K136" s="3" t="s">
        <v>23</v>
      </c>
    </row>
    <row r="137" spans="1:11" ht="42" customHeight="1">
      <c r="A137" s="2" t="s">
        <v>511</v>
      </c>
      <c r="B137" s="2" t="s">
        <v>512</v>
      </c>
      <c r="C137" s="2" t="s">
        <v>61</v>
      </c>
      <c r="D137" s="2" t="s">
        <v>62</v>
      </c>
      <c r="E137" s="5" t="s">
        <v>354</v>
      </c>
      <c r="F137" s="3" t="s">
        <v>355</v>
      </c>
      <c r="G137" s="3" t="s">
        <v>371</v>
      </c>
      <c r="H137" s="2" t="s">
        <v>21</v>
      </c>
      <c r="I137" s="2" t="s">
        <v>513</v>
      </c>
      <c r="J137" s="3" t="str">
        <f>HYPERLINK("https://www.boe.es/gazeta/dias/1832/12/06/pdfs/GMD-1832-149.pdf#page=4","Abrir facsímil")</f>
        <v>Abrir facsímil</v>
      </c>
      <c r="K137" s="3" t="s">
        <v>23</v>
      </c>
    </row>
    <row r="138" spans="1:11" ht="42" customHeight="1">
      <c r="A138" s="2" t="s">
        <v>514</v>
      </c>
      <c r="B138" s="2" t="s">
        <v>515</v>
      </c>
      <c r="C138" s="2" t="s">
        <v>61</v>
      </c>
      <c r="D138" s="2" t="s">
        <v>62</v>
      </c>
      <c r="E138" s="5" t="s">
        <v>516</v>
      </c>
      <c r="F138" s="3" t="s">
        <v>517</v>
      </c>
      <c r="G138" s="3" t="s">
        <v>38</v>
      </c>
      <c r="H138" s="2" t="s">
        <v>21</v>
      </c>
      <c r="I138" s="2" t="s">
        <v>518</v>
      </c>
      <c r="J138" s="3" t="str">
        <f>HYPERLINK("https://www.boe.es/gazeta/dias/1832/05/01/pdfs/GMD-1832-52.pdf#page=4","Abrir facsímil")</f>
        <v>Abrir facsímil</v>
      </c>
      <c r="K138" s="3" t="s">
        <v>23</v>
      </c>
    </row>
    <row r="139" spans="1:11" ht="42" customHeight="1">
      <c r="A139" s="2" t="s">
        <v>519</v>
      </c>
      <c r="B139" s="2" t="s">
        <v>519</v>
      </c>
      <c r="C139" s="2" t="s">
        <v>26</v>
      </c>
      <c r="D139" s="2" t="s">
        <v>27</v>
      </c>
      <c r="E139" s="5" t="s">
        <v>520</v>
      </c>
      <c r="F139" s="3" t="s">
        <v>521</v>
      </c>
      <c r="G139" s="3" t="s">
        <v>38</v>
      </c>
      <c r="H139" s="2" t="s">
        <v>21</v>
      </c>
      <c r="I139" s="2" t="s">
        <v>522</v>
      </c>
      <c r="J139" s="3" t="str">
        <f>HYPERLINK("https://www.boe.es/gazeta/dias/1832/09/01/pdfs/GMD-1832-105.pdf#page=4","Abrir facsímil")</f>
        <v>Abrir facsímil</v>
      </c>
      <c r="K139" s="3" t="s">
        <v>23</v>
      </c>
    </row>
    <row r="140" spans="1:11" ht="42" customHeight="1">
      <c r="A140" s="2" t="s">
        <v>519</v>
      </c>
      <c r="B140" s="2" t="s">
        <v>519</v>
      </c>
      <c r="C140" s="2" t="s">
        <v>51</v>
      </c>
      <c r="D140" s="2" t="s">
        <v>27</v>
      </c>
      <c r="E140" s="5" t="s">
        <v>523</v>
      </c>
      <c r="F140" s="3" t="s">
        <v>524</v>
      </c>
      <c r="G140" s="3" t="s">
        <v>525</v>
      </c>
      <c r="H140" s="2" t="s">
        <v>21</v>
      </c>
      <c r="I140" s="2" t="s">
        <v>526</v>
      </c>
      <c r="J140" s="3" t="str">
        <f>HYPERLINK("https://www.boe.es/gazeta/dias/1832/11/10/pdfs/GMD-1832-137.pdf#page=3","Abrir facsímil")</f>
        <v>Abrir facsímil</v>
      </c>
      <c r="K140" s="3" t="s">
        <v>23</v>
      </c>
    </row>
    <row r="141" spans="1:11" ht="42" customHeight="1">
      <c r="A141" s="2" t="s">
        <v>527</v>
      </c>
      <c r="B141" s="2" t="s">
        <v>527</v>
      </c>
      <c r="C141" s="2" t="s">
        <v>418</v>
      </c>
      <c r="D141" s="2" t="s">
        <v>27</v>
      </c>
      <c r="E141" s="5" t="s">
        <v>188</v>
      </c>
      <c r="F141" s="3" t="s">
        <v>189</v>
      </c>
      <c r="G141" s="3" t="s">
        <v>38</v>
      </c>
      <c r="H141" s="2" t="s">
        <v>21</v>
      </c>
      <c r="I141" s="2" t="s">
        <v>528</v>
      </c>
      <c r="J141" s="3" t="str">
        <f>HYPERLINK("https://www.boe.es/gazeta/dias/1832/01/14/pdfs/GMD-1832-6.pdf#page=4","Abrir facsímil")</f>
        <v>Abrir facsímil</v>
      </c>
      <c r="K141" s="3" t="s">
        <v>23</v>
      </c>
    </row>
    <row r="142" spans="1:11" ht="42" customHeight="1">
      <c r="A142" s="2" t="s">
        <v>527</v>
      </c>
      <c r="B142" s="2" t="s">
        <v>527</v>
      </c>
      <c r="C142" s="2" t="s">
        <v>16</v>
      </c>
      <c r="D142" s="2" t="s">
        <v>17</v>
      </c>
      <c r="E142" s="5" t="s">
        <v>279</v>
      </c>
      <c r="F142" s="3" t="s">
        <v>280</v>
      </c>
      <c r="G142" s="3" t="s">
        <v>38</v>
      </c>
      <c r="H142" s="2" t="s">
        <v>21</v>
      </c>
      <c r="I142" s="2" t="s">
        <v>529</v>
      </c>
      <c r="J142" s="3" t="str">
        <f>HYPERLINK("https://www.boe.es/gazeta/dias/1832/04/07/pdfs/GMD-1832-42.pdf#page=4","Abrir facsímil")</f>
        <v>Abrir facsímil</v>
      </c>
      <c r="K142" s="3" t="s">
        <v>23</v>
      </c>
    </row>
    <row r="143" spans="1:11" ht="42" customHeight="1">
      <c r="A143" s="2" t="s">
        <v>527</v>
      </c>
      <c r="B143" s="2" t="s">
        <v>527</v>
      </c>
      <c r="C143" s="2" t="s">
        <v>51</v>
      </c>
      <c r="D143" s="2" t="s">
        <v>27</v>
      </c>
      <c r="E143" s="5" t="s">
        <v>119</v>
      </c>
      <c r="F143" s="3" t="s">
        <v>120</v>
      </c>
      <c r="G143" s="3" t="s">
        <v>38</v>
      </c>
      <c r="H143" s="2" t="s">
        <v>21</v>
      </c>
      <c r="I143" s="2" t="s">
        <v>530</v>
      </c>
      <c r="J143" s="3" t="str">
        <f>HYPERLINK("https://www.boe.es/gazeta/dias/1832/07/07/pdfs/GMD-1832-81.pdf#page=4","Abrir facsímil")</f>
        <v>Abrir facsímil</v>
      </c>
      <c r="K143" s="3" t="s">
        <v>23</v>
      </c>
    </row>
    <row r="144" spans="1:11" ht="42" customHeight="1">
      <c r="A144" s="2" t="s">
        <v>527</v>
      </c>
      <c r="B144" s="2" t="s">
        <v>527</v>
      </c>
      <c r="C144" s="2" t="s">
        <v>26</v>
      </c>
      <c r="D144" s="2" t="s">
        <v>27</v>
      </c>
      <c r="E144" s="5" t="s">
        <v>165</v>
      </c>
      <c r="F144" s="3" t="s">
        <v>166</v>
      </c>
      <c r="G144" s="3" t="s">
        <v>38</v>
      </c>
      <c r="H144" s="2" t="s">
        <v>21</v>
      </c>
      <c r="I144" s="2" t="s">
        <v>531</v>
      </c>
      <c r="J144" s="3" t="str">
        <f>HYPERLINK("https://www.boe.es/gazeta/dias/1832/10/11/pdfs/GMD-1832-124.pdf#page=4","Abrir facsímil")</f>
        <v>Abrir facsímil</v>
      </c>
      <c r="K144" s="3" t="s">
        <v>23</v>
      </c>
    </row>
    <row r="145" spans="1:11" ht="42" customHeight="1">
      <c r="A145" s="2" t="s">
        <v>527</v>
      </c>
      <c r="B145" s="2" t="s">
        <v>527</v>
      </c>
      <c r="C145" s="2" t="s">
        <v>164</v>
      </c>
      <c r="D145" s="2" t="s">
        <v>27</v>
      </c>
      <c r="E145" s="5" t="s">
        <v>532</v>
      </c>
      <c r="F145" s="3" t="s">
        <v>533</v>
      </c>
      <c r="G145" s="3" t="s">
        <v>38</v>
      </c>
      <c r="H145" s="2" t="s">
        <v>21</v>
      </c>
      <c r="I145" s="2" t="s">
        <v>534</v>
      </c>
      <c r="J145" s="3" t="str">
        <f>HYPERLINK("https://www.boe.es/gazeta/dias/1832/12/01/pdfs/GMD-1832-147.pdf#page=4","Abrir facsímil")</f>
        <v>Abrir facsímil</v>
      </c>
      <c r="K145" s="3" t="s">
        <v>23</v>
      </c>
    </row>
    <row r="146" spans="1:11" ht="42" customHeight="1">
      <c r="A146" s="2" t="s">
        <v>535</v>
      </c>
      <c r="B146" s="2" t="s">
        <v>536</v>
      </c>
      <c r="C146" s="2" t="s">
        <v>124</v>
      </c>
      <c r="D146" s="2" t="s">
        <v>27</v>
      </c>
      <c r="E146" s="5" t="s">
        <v>402</v>
      </c>
      <c r="F146" s="3" t="s">
        <v>403</v>
      </c>
      <c r="G146" s="3" t="s">
        <v>404</v>
      </c>
      <c r="H146" s="2" t="s">
        <v>21</v>
      </c>
      <c r="I146" s="2" t="s">
        <v>537</v>
      </c>
      <c r="J146" s="3" t="str">
        <f>HYPERLINK("https://www.boe.es/gazeta/dias/1832/08/21/pdfs/GMD-1832-100.pdf#page=3","Abrir facsímil")</f>
        <v>Abrir facsímil</v>
      </c>
      <c r="K146" s="3" t="s">
        <v>23</v>
      </c>
    </row>
    <row r="147" spans="1:11" ht="42" customHeight="1">
      <c r="A147" s="2" t="s">
        <v>538</v>
      </c>
      <c r="B147" s="2" t="s">
        <v>539</v>
      </c>
      <c r="C147" s="2" t="s">
        <v>418</v>
      </c>
      <c r="D147" s="2" t="s">
        <v>27</v>
      </c>
      <c r="E147" s="5" t="s">
        <v>540</v>
      </c>
      <c r="F147" s="3" t="s">
        <v>541</v>
      </c>
      <c r="G147" s="3" t="s">
        <v>38</v>
      </c>
      <c r="H147" s="2" t="s">
        <v>21</v>
      </c>
      <c r="I147" s="2" t="s">
        <v>542</v>
      </c>
      <c r="J147" s="3" t="str">
        <f>HYPERLINK("https://www.boe.es/gazeta/dias/1832/01/10/pdfs/GMD-1832-4.pdf#page=4","Abrir facsímil")</f>
        <v>Abrir facsímil</v>
      </c>
      <c r="K147" s="3" t="s">
        <v>23</v>
      </c>
    </row>
    <row r="148" spans="1:11" ht="42" customHeight="1">
      <c r="A148" s="2" t="s">
        <v>538</v>
      </c>
      <c r="B148" s="2" t="s">
        <v>539</v>
      </c>
      <c r="C148" s="2" t="s">
        <v>16</v>
      </c>
      <c r="D148" s="2" t="s">
        <v>17</v>
      </c>
      <c r="E148" s="5" t="s">
        <v>306</v>
      </c>
      <c r="F148" s="3" t="s">
        <v>307</v>
      </c>
      <c r="G148" s="3" t="s">
        <v>308</v>
      </c>
      <c r="H148" s="2" t="s">
        <v>21</v>
      </c>
      <c r="I148" s="2" t="s">
        <v>543</v>
      </c>
      <c r="J148" s="3" t="str">
        <f>HYPERLINK("https://www.boe.es/gazeta/dias/1832/03/13/pdfs/GMD-1832-31.pdf#page=4","Abrir facsímil")</f>
        <v>Abrir facsímil</v>
      </c>
      <c r="K148" s="3" t="s">
        <v>23</v>
      </c>
    </row>
    <row r="149" spans="1:11" ht="42" customHeight="1">
      <c r="A149" s="2" t="s">
        <v>538</v>
      </c>
      <c r="B149" s="2" t="s">
        <v>539</v>
      </c>
      <c r="C149" s="2" t="s">
        <v>16</v>
      </c>
      <c r="D149" s="2" t="s">
        <v>17</v>
      </c>
      <c r="E149" s="5" t="s">
        <v>544</v>
      </c>
      <c r="F149" s="3" t="s">
        <v>545</v>
      </c>
      <c r="G149" s="3" t="s">
        <v>42</v>
      </c>
      <c r="H149" s="2" t="s">
        <v>21</v>
      </c>
      <c r="I149" s="2" t="s">
        <v>546</v>
      </c>
      <c r="J149" s="3" t="str">
        <f>HYPERLINK("https://www.boe.es/gazeta/dias/1832/10/09/pdfs/GMD-1832-122.pdf#page=1","Abrir facsímil")</f>
        <v>Abrir facsímil</v>
      </c>
      <c r="K149" s="3" t="s">
        <v>23</v>
      </c>
    </row>
    <row r="150" spans="1:11" ht="42" customHeight="1">
      <c r="A150" s="2" t="s">
        <v>547</v>
      </c>
      <c r="B150" s="2" t="s">
        <v>548</v>
      </c>
      <c r="C150" s="2" t="s">
        <v>91</v>
      </c>
      <c r="D150" s="2" t="s">
        <v>27</v>
      </c>
      <c r="E150" s="5" t="s">
        <v>382</v>
      </c>
      <c r="F150" s="3" t="s">
        <v>383</v>
      </c>
      <c r="G150" s="3" t="s">
        <v>38</v>
      </c>
      <c r="H150" s="2" t="s">
        <v>21</v>
      </c>
      <c r="I150" s="2" t="s">
        <v>549</v>
      </c>
      <c r="J150" s="3" t="str">
        <f>HYPERLINK("https://www.boe.es/gazeta/dias/1832/05/31/pdfs/GMD-1832-65.pdf#page=4","Abrir facsímil")</f>
        <v>Abrir facsímil</v>
      </c>
      <c r="K150" s="3" t="s">
        <v>23</v>
      </c>
    </row>
    <row r="151" spans="1:11" ht="42" customHeight="1">
      <c r="A151" s="2" t="s">
        <v>550</v>
      </c>
      <c r="B151" s="2" t="s">
        <v>551</v>
      </c>
      <c r="C151" s="2" t="s">
        <v>26</v>
      </c>
      <c r="D151" s="2" t="s">
        <v>27</v>
      </c>
      <c r="E151" s="5" t="s">
        <v>224</v>
      </c>
      <c r="F151" s="3" t="s">
        <v>225</v>
      </c>
      <c r="G151" s="3" t="s">
        <v>38</v>
      </c>
      <c r="H151" s="2" t="s">
        <v>21</v>
      </c>
      <c r="I151" s="2" t="s">
        <v>552</v>
      </c>
      <c r="J151" s="3" t="str">
        <f>HYPERLINK("https://www.boe.es/gazeta/dias/1832/09/08/pdfs/GMD-1832-108.pdf#page=4","Abrir facsímil")</f>
        <v>Abrir facsímil</v>
      </c>
      <c r="K151" s="3" t="s">
        <v>23</v>
      </c>
    </row>
    <row r="152" spans="1:11" ht="42" customHeight="1">
      <c r="A152" s="2" t="s">
        <v>553</v>
      </c>
      <c r="B152" s="2" t="s">
        <v>554</v>
      </c>
      <c r="C152" s="2" t="s">
        <v>16</v>
      </c>
      <c r="D152" s="2" t="s">
        <v>17</v>
      </c>
      <c r="E152" s="5" t="s">
        <v>544</v>
      </c>
      <c r="F152" s="3" t="s">
        <v>545</v>
      </c>
      <c r="G152" s="3" t="s">
        <v>42</v>
      </c>
      <c r="H152" s="2" t="s">
        <v>21</v>
      </c>
      <c r="I152" s="2" t="s">
        <v>555</v>
      </c>
      <c r="J152" s="3" t="str">
        <f>HYPERLINK("https://www.boe.es/gazeta/dias/1832/10/09/pdfs/GMD-1832-122.pdf#page=1","Abrir facsímil")</f>
        <v>Abrir facsímil</v>
      </c>
      <c r="K152" s="3" t="s">
        <v>23</v>
      </c>
    </row>
    <row r="153" spans="1:11" ht="42" customHeight="1">
      <c r="A153" s="2" t="s">
        <v>556</v>
      </c>
      <c r="B153" s="2" t="s">
        <v>556</v>
      </c>
      <c r="C153" s="2" t="s">
        <v>51</v>
      </c>
      <c r="D153" s="2" t="s">
        <v>27</v>
      </c>
      <c r="E153" s="5" t="s">
        <v>557</v>
      </c>
      <c r="F153" s="3" t="s">
        <v>558</v>
      </c>
      <c r="G153" s="3" t="s">
        <v>559</v>
      </c>
      <c r="H153" s="2" t="s">
        <v>21</v>
      </c>
      <c r="I153" s="2" t="s">
        <v>560</v>
      </c>
      <c r="J153" s="3" t="str">
        <f>HYPERLINK("https://www.boe.es/gazeta/dias/1832/12/04/pdfs/GMD-1832-148.pdf#page=8","Abrir facsímil")</f>
        <v>Abrir facsímil</v>
      </c>
      <c r="K153" s="3" t="s">
        <v>23</v>
      </c>
    </row>
    <row r="154" spans="1:11" ht="42" customHeight="1">
      <c r="A154" s="2" t="s">
        <v>561</v>
      </c>
      <c r="B154" s="2" t="s">
        <v>562</v>
      </c>
      <c r="C154" s="2" t="s">
        <v>61</v>
      </c>
      <c r="D154" s="2" t="s">
        <v>62</v>
      </c>
      <c r="E154" s="5" t="s">
        <v>354</v>
      </c>
      <c r="F154" s="3" t="s">
        <v>355</v>
      </c>
      <c r="G154" s="3" t="s">
        <v>371</v>
      </c>
      <c r="H154" s="2" t="s">
        <v>21</v>
      </c>
      <c r="I154" s="2" t="s">
        <v>563</v>
      </c>
      <c r="J154" s="3" t="str">
        <f>HYPERLINK("https://www.boe.es/gazeta/dias/1832/12/06/pdfs/GMD-1832-149.pdf#page=4","Abrir facsímil")</f>
        <v>Abrir facsímil</v>
      </c>
      <c r="K154" s="3" t="s">
        <v>23</v>
      </c>
    </row>
    <row r="155" spans="1:11" ht="42" customHeight="1">
      <c r="A155" s="2" t="s">
        <v>564</v>
      </c>
      <c r="B155" s="2" t="s">
        <v>564</v>
      </c>
      <c r="C155" s="2" t="s">
        <v>16</v>
      </c>
      <c r="D155" s="2" t="s">
        <v>17</v>
      </c>
      <c r="E155" s="5" t="s">
        <v>544</v>
      </c>
      <c r="F155" s="3" t="s">
        <v>545</v>
      </c>
      <c r="G155" s="3" t="s">
        <v>38</v>
      </c>
      <c r="H155" s="2" t="s">
        <v>21</v>
      </c>
      <c r="I155" s="2" t="s">
        <v>565</v>
      </c>
      <c r="J155" s="3" t="str">
        <f>HYPERLINK("https://www.boe.es/gazeta/dias/1832/10/09/pdfs/GMD-1832-122.pdf#page=4","Abrir facsímil")</f>
        <v>Abrir facsímil</v>
      </c>
      <c r="K155" s="3" t="s">
        <v>23</v>
      </c>
    </row>
    <row r="156" spans="1:11" ht="42" customHeight="1">
      <c r="A156" s="2" t="s">
        <v>566</v>
      </c>
      <c r="B156" s="2" t="s">
        <v>566</v>
      </c>
      <c r="C156" s="2" t="s">
        <v>16</v>
      </c>
      <c r="D156" s="2" t="s">
        <v>17</v>
      </c>
      <c r="E156" s="5" t="s">
        <v>150</v>
      </c>
      <c r="F156" s="3" t="s">
        <v>151</v>
      </c>
      <c r="G156" s="3" t="s">
        <v>92</v>
      </c>
      <c r="H156" s="2" t="s">
        <v>21</v>
      </c>
      <c r="I156" s="2" t="s">
        <v>567</v>
      </c>
      <c r="J156" s="3" t="str">
        <f>HYPERLINK("https://www.boe.es/gazeta/dias/1832/06/02/pdfs/GMD-1832-66.pdf#page=2","Abrir facsímil")</f>
        <v>Abrir facsímil</v>
      </c>
      <c r="K156" s="3" t="s">
        <v>23</v>
      </c>
    </row>
    <row r="157" spans="1:11" ht="42" customHeight="1">
      <c r="A157" s="2" t="s">
        <v>568</v>
      </c>
      <c r="B157" s="2" t="s">
        <v>569</v>
      </c>
      <c r="C157" s="2" t="s">
        <v>418</v>
      </c>
      <c r="D157" s="2" t="s">
        <v>27</v>
      </c>
      <c r="E157" s="5" t="s">
        <v>570</v>
      </c>
      <c r="F157" s="3" t="s">
        <v>571</v>
      </c>
      <c r="G157" s="3" t="s">
        <v>38</v>
      </c>
      <c r="H157" s="2" t="s">
        <v>21</v>
      </c>
      <c r="I157" s="2" t="s">
        <v>572</v>
      </c>
      <c r="J157" s="3" t="str">
        <f>HYPERLINK("https://www.boe.es/gazeta/dias/1832/05/19/pdfs/GMD-1832-60.pdf#page=4","Abrir facsímil")</f>
        <v>Abrir facsímil</v>
      </c>
      <c r="K157" s="3" t="s">
        <v>23</v>
      </c>
    </row>
    <row r="158" spans="1:11" ht="42" customHeight="1">
      <c r="A158" s="2" t="s">
        <v>573</v>
      </c>
      <c r="B158" s="2" t="s">
        <v>573</v>
      </c>
      <c r="C158" s="2" t="s">
        <v>61</v>
      </c>
      <c r="D158" s="2" t="s">
        <v>62</v>
      </c>
      <c r="E158" s="5" t="s">
        <v>207</v>
      </c>
      <c r="F158" s="3" t="s">
        <v>208</v>
      </c>
      <c r="G158" s="3" t="s">
        <v>38</v>
      </c>
      <c r="H158" s="2" t="s">
        <v>21</v>
      </c>
      <c r="I158" s="2" t="s">
        <v>574</v>
      </c>
      <c r="J158" s="3" t="str">
        <f>HYPERLINK("https://www.boe.es/gazeta/dias/1832/12/11/pdfs/GMD-1832-151.pdf#page=4","Abrir facsímil")</f>
        <v>Abrir facsímil</v>
      </c>
      <c r="K158" s="3" t="s">
        <v>23</v>
      </c>
    </row>
    <row r="159" spans="1:11" ht="42" customHeight="1">
      <c r="A159" s="2" t="s">
        <v>575</v>
      </c>
      <c r="B159" s="2" t="s">
        <v>576</v>
      </c>
      <c r="C159" s="2" t="s">
        <v>16</v>
      </c>
      <c r="D159" s="2" t="s">
        <v>17</v>
      </c>
      <c r="E159" s="5" t="s">
        <v>243</v>
      </c>
      <c r="F159" s="3" t="s">
        <v>244</v>
      </c>
      <c r="G159" s="3" t="s">
        <v>245</v>
      </c>
      <c r="H159" s="2" t="s">
        <v>21</v>
      </c>
      <c r="I159" s="2" t="s">
        <v>577</v>
      </c>
      <c r="J159" s="3" t="str">
        <f>HYPERLINK("https://www.boe.es/gazeta/dias/1832/04/10/pdfs/GMD-1832-43.pdf#page=3","Abrir facsímil")</f>
        <v>Abrir facsímil</v>
      </c>
      <c r="K159" s="3" t="s">
        <v>23</v>
      </c>
    </row>
    <row r="160" spans="1:11" ht="42" customHeight="1">
      <c r="A160" s="2" t="s">
        <v>578</v>
      </c>
      <c r="B160" s="2" t="s">
        <v>579</v>
      </c>
      <c r="C160" s="2" t="s">
        <v>26</v>
      </c>
      <c r="D160" s="2" t="s">
        <v>27</v>
      </c>
      <c r="E160" s="5" t="s">
        <v>408</v>
      </c>
      <c r="F160" s="3" t="s">
        <v>409</v>
      </c>
      <c r="G160" s="3" t="s">
        <v>38</v>
      </c>
      <c r="H160" s="2" t="s">
        <v>21</v>
      </c>
      <c r="I160" s="2" t="s">
        <v>580</v>
      </c>
      <c r="J160" s="3" t="str">
        <f>HYPERLINK("https://www.boe.es/gazeta/dias/1832/08/14/pdfs/GMD-1832-97.pdf#page=4","Abrir facsímil")</f>
        <v>Abrir facsímil</v>
      </c>
      <c r="K160" s="3" t="s">
        <v>23</v>
      </c>
    </row>
    <row r="161" spans="1:11" ht="42" customHeight="1">
      <c r="A161" s="2" t="s">
        <v>581</v>
      </c>
      <c r="B161" s="2" t="s">
        <v>582</v>
      </c>
      <c r="C161" s="2" t="s">
        <v>51</v>
      </c>
      <c r="D161" s="2" t="s">
        <v>27</v>
      </c>
      <c r="E161" s="5" t="s">
        <v>583</v>
      </c>
      <c r="F161" s="3" t="s">
        <v>584</v>
      </c>
      <c r="G161" s="3" t="s">
        <v>38</v>
      </c>
      <c r="H161" s="2" t="s">
        <v>31</v>
      </c>
      <c r="I161" s="2" t="s">
        <v>585</v>
      </c>
      <c r="J161" s="3" t="str">
        <f>HYPERLINK("https://www.boe.es/gazeta/dias/1832/02/04/pdfs/GMD-1832-15.pdf#page=4","Abrir facsímil")</f>
        <v>Abrir facsímil</v>
      </c>
      <c r="K161" s="3" t="s">
        <v>33</v>
      </c>
    </row>
    <row r="162" spans="1:11" ht="42" customHeight="1">
      <c r="A162" s="2" t="s">
        <v>586</v>
      </c>
      <c r="B162" s="2" t="s">
        <v>587</v>
      </c>
      <c r="C162" s="2" t="s">
        <v>61</v>
      </c>
      <c r="D162" s="2" t="s">
        <v>62</v>
      </c>
      <c r="E162" s="5" t="s">
        <v>588</v>
      </c>
      <c r="F162" s="3" t="s">
        <v>589</v>
      </c>
      <c r="G162" s="3" t="s">
        <v>42</v>
      </c>
      <c r="H162" s="2" t="s">
        <v>31</v>
      </c>
      <c r="I162" s="2" t="s">
        <v>590</v>
      </c>
      <c r="J162" s="3" t="str">
        <f>HYPERLINK("https://www.boe.es/gazeta/dias/1832/10/30/pdfs/GMD-1832-132.pdf#page=1","Abrir facsímil")</f>
        <v>Abrir facsímil</v>
      </c>
      <c r="K162" s="3" t="s">
        <v>33</v>
      </c>
    </row>
    <row r="163" spans="1:11" ht="42" customHeight="1">
      <c r="A163" s="2" t="s">
        <v>591</v>
      </c>
      <c r="B163" s="2" t="s">
        <v>592</v>
      </c>
      <c r="C163" s="2" t="s">
        <v>51</v>
      </c>
      <c r="D163" s="2" t="s">
        <v>27</v>
      </c>
      <c r="E163" s="5" t="s">
        <v>593</v>
      </c>
      <c r="F163" s="3" t="s">
        <v>594</v>
      </c>
      <c r="G163" s="3" t="s">
        <v>38</v>
      </c>
      <c r="H163" s="2" t="s">
        <v>31</v>
      </c>
      <c r="I163" s="2" t="s">
        <v>595</v>
      </c>
      <c r="J163" s="3" t="str">
        <f>HYPERLINK("https://www.boe.es/gazeta/dias/1832/05/05/pdfs/GMD-1832-54.pdf#page=4","Abrir facsímil")</f>
        <v>Abrir facsímil</v>
      </c>
      <c r="K163" s="3" t="s">
        <v>33</v>
      </c>
    </row>
    <row r="164" spans="1:11" ht="42" customHeight="1">
      <c r="A164" s="2" t="s">
        <v>596</v>
      </c>
      <c r="B164" s="2" t="s">
        <v>597</v>
      </c>
      <c r="C164" s="2" t="s">
        <v>16</v>
      </c>
      <c r="D164" s="2" t="s">
        <v>17</v>
      </c>
      <c r="E164" s="5" t="s">
        <v>598</v>
      </c>
      <c r="F164" s="3" t="s">
        <v>599</v>
      </c>
      <c r="G164" s="3" t="s">
        <v>58</v>
      </c>
      <c r="H164" s="2" t="s">
        <v>21</v>
      </c>
      <c r="I164" s="2" t="s">
        <v>600</v>
      </c>
      <c r="J164" s="3" t="str">
        <f>HYPERLINK("https://www.boe.es/gazeta/dias/1832/06/07/pdfs/GMD-1832-68.pdf#page=3","Abrir facsímil")</f>
        <v>Abrir facsímil</v>
      </c>
      <c r="K164" s="3" t="s">
        <v>23</v>
      </c>
    </row>
    <row r="165" spans="1:11" ht="42" customHeight="1">
      <c r="A165" s="2" t="s">
        <v>601</v>
      </c>
      <c r="B165" s="2" t="s">
        <v>602</v>
      </c>
      <c r="C165" s="2" t="s">
        <v>26</v>
      </c>
      <c r="D165" s="2" t="s">
        <v>27</v>
      </c>
      <c r="E165" s="5" t="s">
        <v>320</v>
      </c>
      <c r="F165" s="3" t="s">
        <v>321</v>
      </c>
      <c r="G165" s="3" t="s">
        <v>38</v>
      </c>
      <c r="H165" s="2" t="s">
        <v>21</v>
      </c>
      <c r="I165" s="2" t="s">
        <v>603</v>
      </c>
      <c r="J165" s="3" t="str">
        <f>HYPERLINK("https://www.boe.es/gazeta/dias/1832/12/29/pdfs/GMD-1832-159.pdf#page=4","Abrir facsímil")</f>
        <v>Abrir facsímil</v>
      </c>
      <c r="K165" s="3" t="s">
        <v>23</v>
      </c>
    </row>
    <row r="166" spans="1:11" ht="42" customHeight="1">
      <c r="A166" s="2" t="s">
        <v>604</v>
      </c>
      <c r="B166" s="2" t="s">
        <v>605</v>
      </c>
      <c r="C166" s="2" t="s">
        <v>16</v>
      </c>
      <c r="D166" s="2" t="s">
        <v>17</v>
      </c>
      <c r="E166" s="5" t="s">
        <v>76</v>
      </c>
      <c r="F166" s="3" t="s">
        <v>77</v>
      </c>
      <c r="G166" s="3" t="s">
        <v>38</v>
      </c>
      <c r="H166" s="2" t="s">
        <v>21</v>
      </c>
      <c r="I166" s="2" t="s">
        <v>606</v>
      </c>
      <c r="J166" s="3" t="str">
        <f>HYPERLINK("https://www.boe.es/gazeta/dias/1832/10/25/pdfs/GMD-1832-130.pdf#page=4","Abrir facsímil")</f>
        <v>Abrir facsímil</v>
      </c>
      <c r="K166" s="3" t="s">
        <v>23</v>
      </c>
    </row>
    <row r="167" spans="1:11" ht="42" customHeight="1">
      <c r="A167" s="2" t="s">
        <v>607</v>
      </c>
      <c r="B167" s="2" t="s">
        <v>608</v>
      </c>
      <c r="C167" s="2" t="s">
        <v>124</v>
      </c>
      <c r="D167" s="2" t="s">
        <v>27</v>
      </c>
      <c r="E167" s="5" t="s">
        <v>170</v>
      </c>
      <c r="F167" s="3" t="s">
        <v>171</v>
      </c>
      <c r="G167" s="3" t="s">
        <v>172</v>
      </c>
      <c r="H167" s="2" t="s">
        <v>21</v>
      </c>
      <c r="I167" s="2" t="s">
        <v>609</v>
      </c>
      <c r="J167" s="3" t="str">
        <f>HYPERLINK("https://www.boe.es/gazeta/dias/1832/11/08/pdfs/GMD-1832-136.pdf#page=4","Abrir facsímil")</f>
        <v>Abrir facsímil</v>
      </c>
      <c r="K167" s="3" t="s">
        <v>23</v>
      </c>
    </row>
    <row r="168" spans="1:11" ht="42" customHeight="1">
      <c r="A168" s="2" t="s">
        <v>610</v>
      </c>
      <c r="B168" s="2" t="s">
        <v>611</v>
      </c>
      <c r="C168" s="2" t="s">
        <v>26</v>
      </c>
      <c r="D168" s="2" t="s">
        <v>27</v>
      </c>
      <c r="E168" s="5" t="s">
        <v>183</v>
      </c>
      <c r="F168" s="3" t="s">
        <v>184</v>
      </c>
      <c r="G168" s="3" t="s">
        <v>38</v>
      </c>
      <c r="H168" s="2" t="s">
        <v>21</v>
      </c>
      <c r="I168" s="2" t="s">
        <v>612</v>
      </c>
      <c r="J168" s="3" t="str">
        <f>HYPERLINK("https://www.boe.es/gazeta/dias/1832/07/31/pdfs/GMD-1832-91.pdf#page=4","Abrir facsímil")</f>
        <v>Abrir facsímil</v>
      </c>
      <c r="K168" s="3" t="s">
        <v>23</v>
      </c>
    </row>
    <row r="169" spans="1:11" ht="42" customHeight="1">
      <c r="A169" s="2" t="s">
        <v>613</v>
      </c>
      <c r="B169" s="2" t="s">
        <v>613</v>
      </c>
      <c r="C169" s="2" t="s">
        <v>16</v>
      </c>
      <c r="D169" s="2" t="s">
        <v>17</v>
      </c>
      <c r="E169" s="5" t="s">
        <v>614</v>
      </c>
      <c r="F169" s="3" t="s">
        <v>615</v>
      </c>
      <c r="G169" s="3" t="s">
        <v>58</v>
      </c>
      <c r="H169" s="2" t="s">
        <v>21</v>
      </c>
      <c r="I169" s="2" t="s">
        <v>616</v>
      </c>
      <c r="J169" s="3" t="str">
        <f>HYPERLINK("https://www.boe.es/gazeta/dias/1832/12/25/pdfs/GMD-1832-157.pdf#page=3","Abrir facsímil")</f>
        <v>Abrir facsímil</v>
      </c>
      <c r="K169" s="3" t="s">
        <v>23</v>
      </c>
    </row>
    <row r="170" spans="1:11" ht="42" customHeight="1">
      <c r="A170" s="2" t="s">
        <v>617</v>
      </c>
      <c r="B170" s="2" t="s">
        <v>617</v>
      </c>
      <c r="C170" s="2" t="s">
        <v>16</v>
      </c>
      <c r="D170" s="2" t="s">
        <v>17</v>
      </c>
      <c r="E170" s="5" t="s">
        <v>618</v>
      </c>
      <c r="F170" s="3" t="s">
        <v>619</v>
      </c>
      <c r="G170" s="3" t="s">
        <v>38</v>
      </c>
      <c r="H170" s="2" t="s">
        <v>21</v>
      </c>
      <c r="I170" s="2" t="s">
        <v>620</v>
      </c>
      <c r="J170" s="3" t="str">
        <f>HYPERLINK("https://www.boe.es/gazeta/dias/1832/07/26/pdfs/GMD-1832-89.pdf#page=4","Abrir facsímil")</f>
        <v>Abrir facsímil</v>
      </c>
      <c r="K170" s="3" t="s">
        <v>23</v>
      </c>
    </row>
    <row r="171" spans="1:11" ht="42" customHeight="1">
      <c r="A171" s="2" t="s">
        <v>621</v>
      </c>
      <c r="B171" s="2" t="s">
        <v>622</v>
      </c>
      <c r="C171" s="2" t="s">
        <v>61</v>
      </c>
      <c r="D171" s="2" t="s">
        <v>62</v>
      </c>
      <c r="E171" s="5" t="s">
        <v>243</v>
      </c>
      <c r="F171" s="3" t="s">
        <v>244</v>
      </c>
      <c r="G171" s="3" t="s">
        <v>245</v>
      </c>
      <c r="H171" s="2" t="s">
        <v>21</v>
      </c>
      <c r="I171" s="2" t="s">
        <v>623</v>
      </c>
      <c r="J171" s="3" t="str">
        <f>HYPERLINK("https://www.boe.es/gazeta/dias/1832/04/10/pdfs/GMD-1832-43.pdf#page=3","Abrir facsímil")</f>
        <v>Abrir facsímil</v>
      </c>
      <c r="K171" s="3" t="s">
        <v>23</v>
      </c>
    </row>
    <row r="172" spans="1:11" ht="42" customHeight="1">
      <c r="A172" s="2" t="s">
        <v>624</v>
      </c>
      <c r="B172" s="2" t="s">
        <v>625</v>
      </c>
      <c r="C172" s="2" t="s">
        <v>91</v>
      </c>
      <c r="D172" s="2" t="s">
        <v>27</v>
      </c>
      <c r="E172" s="5" t="s">
        <v>626</v>
      </c>
      <c r="F172" s="3" t="s">
        <v>627</v>
      </c>
      <c r="G172" s="3" t="s">
        <v>628</v>
      </c>
      <c r="H172" s="2" t="s">
        <v>21</v>
      </c>
      <c r="I172" s="2" t="s">
        <v>629</v>
      </c>
      <c r="J172" s="3" t="str">
        <f>HYPERLINK("https://www.boe.es/gazeta/dias/1832/03/10/pdfs/GMD-1832-30.pdf#page=2","Abrir facsímil")</f>
        <v>Abrir facsímil</v>
      </c>
      <c r="K172" s="3" t="s">
        <v>23</v>
      </c>
    </row>
    <row r="173" spans="1:11" ht="42" customHeight="1">
      <c r="A173" s="2" t="s">
        <v>630</v>
      </c>
      <c r="B173" s="2" t="s">
        <v>631</v>
      </c>
      <c r="C173" s="2" t="s">
        <v>16</v>
      </c>
      <c r="D173" s="2" t="s">
        <v>17</v>
      </c>
      <c r="E173" s="5" t="s">
        <v>632</v>
      </c>
      <c r="F173" s="3" t="s">
        <v>633</v>
      </c>
      <c r="G173" s="3" t="s">
        <v>38</v>
      </c>
      <c r="H173" s="2" t="s">
        <v>21</v>
      </c>
      <c r="I173" s="2" t="s">
        <v>634</v>
      </c>
      <c r="J173" s="3" t="str">
        <f>HYPERLINK("https://www.boe.es/gazeta/dias/1832/07/05/pdfs/GMD-1832-80.pdf#page=4","Abrir facsímil")</f>
        <v>Abrir facsímil</v>
      </c>
      <c r="K173" s="3" t="s">
        <v>23</v>
      </c>
    </row>
    <row r="174" spans="1:11" ht="42" customHeight="1">
      <c r="A174" s="2" t="s">
        <v>635</v>
      </c>
      <c r="B174" s="2" t="s">
        <v>635</v>
      </c>
      <c r="C174" s="2" t="s">
        <v>16</v>
      </c>
      <c r="D174" s="2" t="s">
        <v>17</v>
      </c>
      <c r="E174" s="5" t="s">
        <v>636</v>
      </c>
      <c r="F174" s="3" t="s">
        <v>637</v>
      </c>
      <c r="G174" s="3" t="s">
        <v>58</v>
      </c>
      <c r="H174" s="2" t="s">
        <v>21</v>
      </c>
      <c r="I174" s="2" t="s">
        <v>638</v>
      </c>
      <c r="J174" s="3" t="str">
        <f>HYPERLINK("https://www.boe.es/gazeta/dias/1832/12/27/pdfs/GMD-1832-158.pdf#page=3","Abrir facsímil")</f>
        <v>Abrir facsímil</v>
      </c>
      <c r="K174" s="3" t="s">
        <v>23</v>
      </c>
    </row>
    <row r="175" spans="1:11" ht="42" customHeight="1">
      <c r="A175" s="2" t="s">
        <v>639</v>
      </c>
      <c r="B175" s="2" t="s">
        <v>639</v>
      </c>
      <c r="C175" s="2" t="s">
        <v>16</v>
      </c>
      <c r="D175" s="2" t="s">
        <v>17</v>
      </c>
      <c r="E175" s="5" t="s">
        <v>143</v>
      </c>
      <c r="F175" s="3" t="s">
        <v>144</v>
      </c>
      <c r="G175" s="3" t="s">
        <v>58</v>
      </c>
      <c r="H175" s="2" t="s">
        <v>21</v>
      </c>
      <c r="I175" s="2" t="s">
        <v>640</v>
      </c>
      <c r="J175" s="3" t="str">
        <f>HYPERLINK("https://www.boe.es/gazeta/dias/1832/12/18/pdfs/GMD-1832-154.pdf#page=3","Abrir facsímil")</f>
        <v>Abrir facsímil</v>
      </c>
      <c r="K175" s="3" t="s">
        <v>23</v>
      </c>
    </row>
    <row r="176" spans="1:11" ht="42" customHeight="1">
      <c r="A176" s="2" t="s">
        <v>641</v>
      </c>
      <c r="B176" s="2" t="s">
        <v>642</v>
      </c>
      <c r="C176" s="2" t="s">
        <v>51</v>
      </c>
      <c r="D176" s="2" t="s">
        <v>27</v>
      </c>
      <c r="E176" s="5" t="s">
        <v>130</v>
      </c>
      <c r="F176" s="3" t="s">
        <v>131</v>
      </c>
      <c r="G176" s="3" t="s">
        <v>38</v>
      </c>
      <c r="H176" s="2" t="s">
        <v>21</v>
      </c>
      <c r="I176" s="2" t="s">
        <v>643</v>
      </c>
      <c r="J176" s="3" t="str">
        <f>HYPERLINK("https://www.boe.es/gazeta/dias/1832/04/28/pdfs/GMD-1832-51.pdf#page=4","Abrir facsímil")</f>
        <v>Abrir facsímil</v>
      </c>
      <c r="K176" s="3" t="s">
        <v>23</v>
      </c>
    </row>
    <row r="177" spans="1:11" ht="42" customHeight="1">
      <c r="A177" s="2" t="s">
        <v>644</v>
      </c>
      <c r="B177" s="2" t="s">
        <v>644</v>
      </c>
      <c r="C177" s="2" t="s">
        <v>16</v>
      </c>
      <c r="D177" s="2" t="s">
        <v>17</v>
      </c>
      <c r="E177" s="5" t="s">
        <v>476</v>
      </c>
      <c r="F177" s="3" t="s">
        <v>477</v>
      </c>
      <c r="G177" s="3" t="s">
        <v>478</v>
      </c>
      <c r="H177" s="2" t="s">
        <v>21</v>
      </c>
      <c r="I177" s="2" t="s">
        <v>645</v>
      </c>
      <c r="J177" s="3" t="str">
        <f>HYPERLINK("https://www.boe.es/gazeta/dias/1832/08/04/pdfs/GMD-1832-93.pdf#page=3","Abrir facsímil")</f>
        <v>Abrir facsímil</v>
      </c>
      <c r="K177" s="3" t="s">
        <v>23</v>
      </c>
    </row>
    <row r="178" spans="1:11" ht="42" customHeight="1">
      <c r="A178" s="2" t="s">
        <v>646</v>
      </c>
      <c r="B178" s="2" t="s">
        <v>647</v>
      </c>
      <c r="C178" s="2" t="s">
        <v>61</v>
      </c>
      <c r="D178" s="2" t="s">
        <v>62</v>
      </c>
      <c r="E178" s="5" t="s">
        <v>636</v>
      </c>
      <c r="F178" s="3" t="s">
        <v>637</v>
      </c>
      <c r="G178" s="3" t="s">
        <v>42</v>
      </c>
      <c r="H178" s="2" t="s">
        <v>21</v>
      </c>
      <c r="I178" s="2" t="s">
        <v>648</v>
      </c>
      <c r="J178" s="3" t="str">
        <f>HYPERLINK("https://www.boe.es/gazeta/dias/1832/12/27/pdfs/GMD-1832-158.pdf#page=1","Abrir facsímil")</f>
        <v>Abrir facsímil</v>
      </c>
      <c r="K178" s="3" t="s">
        <v>23</v>
      </c>
    </row>
    <row r="179" spans="1:11" ht="42" customHeight="1">
      <c r="A179" s="2" t="s">
        <v>649</v>
      </c>
      <c r="B179" s="2" t="s">
        <v>650</v>
      </c>
      <c r="C179" s="2" t="s">
        <v>61</v>
      </c>
      <c r="D179" s="2" t="s">
        <v>62</v>
      </c>
      <c r="E179" s="5" t="s">
        <v>651</v>
      </c>
      <c r="F179" s="3" t="s">
        <v>652</v>
      </c>
      <c r="G179" s="3" t="s">
        <v>38</v>
      </c>
      <c r="H179" s="2" t="s">
        <v>21</v>
      </c>
      <c r="I179" s="2" t="s">
        <v>653</v>
      </c>
      <c r="J179" s="3" t="str">
        <f>HYPERLINK("https://www.boe.es/gazeta/dias/1832/08/11/pdfs/GMD-1832-96.pdf#page=4","Abrir facsímil")</f>
        <v>Abrir facsímil</v>
      </c>
      <c r="K179" s="3" t="s">
        <v>23</v>
      </c>
    </row>
    <row r="180" spans="1:11" ht="42" customHeight="1">
      <c r="A180" s="2" t="s">
        <v>654</v>
      </c>
      <c r="B180" s="2" t="s">
        <v>654</v>
      </c>
      <c r="C180" s="2" t="s">
        <v>16</v>
      </c>
      <c r="D180" s="2" t="s">
        <v>17</v>
      </c>
      <c r="E180" s="5" t="s">
        <v>655</v>
      </c>
      <c r="F180" s="3" t="s">
        <v>656</v>
      </c>
      <c r="G180" s="3" t="s">
        <v>38</v>
      </c>
      <c r="H180" s="2" t="s">
        <v>21</v>
      </c>
      <c r="I180" s="2" t="s">
        <v>657</v>
      </c>
      <c r="J180" s="3" t="str">
        <f>HYPERLINK("https://www.boe.es/gazeta/dias/1832/07/19/pdfs/GMD-1832-86.pdf#page=4","Abrir facsímil")</f>
        <v>Abrir facsímil</v>
      </c>
      <c r="K180" s="3" t="s">
        <v>23</v>
      </c>
    </row>
    <row r="181" spans="1:11" ht="42" customHeight="1">
      <c r="A181" s="2" t="s">
        <v>658</v>
      </c>
      <c r="B181" s="2" t="s">
        <v>659</v>
      </c>
      <c r="C181" s="2" t="s">
        <v>26</v>
      </c>
      <c r="D181" s="2" t="s">
        <v>27</v>
      </c>
      <c r="E181" s="5" t="s">
        <v>660</v>
      </c>
      <c r="F181" s="3" t="s">
        <v>661</v>
      </c>
      <c r="G181" s="3" t="s">
        <v>38</v>
      </c>
      <c r="H181" s="2" t="s">
        <v>21</v>
      </c>
      <c r="I181" s="2" t="s">
        <v>662</v>
      </c>
      <c r="J181" s="3" t="str">
        <f>HYPERLINK("https://www.boe.es/gazeta/dias/1832/11/03/pdfs/GMD-1832-134.pdf#page=4","Abrir facsímil")</f>
        <v>Abrir facsímil</v>
      </c>
      <c r="K181" s="3" t="s">
        <v>23</v>
      </c>
    </row>
    <row r="182" spans="1:11" ht="42" customHeight="1">
      <c r="A182" s="2" t="s">
        <v>663</v>
      </c>
      <c r="B182" s="2" t="s">
        <v>663</v>
      </c>
      <c r="C182" s="2" t="s">
        <v>164</v>
      </c>
      <c r="D182" s="2" t="s">
        <v>27</v>
      </c>
      <c r="E182" s="5" t="s">
        <v>156</v>
      </c>
      <c r="F182" s="3" t="s">
        <v>157</v>
      </c>
      <c r="G182" s="3" t="s">
        <v>152</v>
      </c>
      <c r="H182" s="2" t="s">
        <v>21</v>
      </c>
      <c r="I182" s="2" t="s">
        <v>664</v>
      </c>
      <c r="J182" s="3" t="str">
        <f>HYPERLINK("https://www.boe.es/gazeta/dias/1832/04/14/pdfs/GMD-1832-45.pdf#page=6","Abrir facsímil")</f>
        <v>Abrir facsímil</v>
      </c>
      <c r="K182" s="3" t="s">
        <v>23</v>
      </c>
    </row>
    <row r="183" spans="1:11" ht="42" customHeight="1">
      <c r="A183" s="2" t="s">
        <v>663</v>
      </c>
      <c r="B183" s="2" t="s">
        <v>663</v>
      </c>
      <c r="C183" s="2" t="s">
        <v>61</v>
      </c>
      <c r="D183" s="2" t="s">
        <v>62</v>
      </c>
      <c r="E183" s="5" t="s">
        <v>665</v>
      </c>
      <c r="F183" s="3" t="s">
        <v>666</v>
      </c>
      <c r="G183" s="3" t="s">
        <v>38</v>
      </c>
      <c r="H183" s="2" t="s">
        <v>21</v>
      </c>
      <c r="I183" s="2" t="s">
        <v>667</v>
      </c>
      <c r="J183" s="3" t="str">
        <f>HYPERLINK("https://www.boe.es/gazeta/dias/1832/05/15/pdfs/GMD-1832-58.pdf#page=4","Abrir facsímil")</f>
        <v>Abrir facsímil</v>
      </c>
      <c r="K183" s="3" t="s">
        <v>23</v>
      </c>
    </row>
    <row r="184" spans="1:11" ht="42" customHeight="1">
      <c r="A184" s="2" t="s">
        <v>668</v>
      </c>
      <c r="B184" s="2" t="s">
        <v>668</v>
      </c>
      <c r="C184" s="2" t="s">
        <v>26</v>
      </c>
      <c r="D184" s="2" t="s">
        <v>27</v>
      </c>
      <c r="E184" s="5" t="s">
        <v>237</v>
      </c>
      <c r="F184" s="3" t="s">
        <v>238</v>
      </c>
      <c r="G184" s="3" t="s">
        <v>239</v>
      </c>
      <c r="H184" s="2" t="s">
        <v>21</v>
      </c>
      <c r="I184" s="2" t="s">
        <v>669</v>
      </c>
      <c r="J184" s="3" t="str">
        <f>HYPERLINK("https://www.boe.es/gazeta/dias/1832/04/21/pdfs/GMD-1832-48.pdf#page=4","Abrir facsímil")</f>
        <v>Abrir facsímil</v>
      </c>
      <c r="K184" s="3" t="s">
        <v>23</v>
      </c>
    </row>
    <row r="185" spans="1:11" ht="42" customHeight="1">
      <c r="A185" s="2" t="s">
        <v>670</v>
      </c>
      <c r="B185" s="2" t="s">
        <v>671</v>
      </c>
      <c r="C185" s="2" t="s">
        <v>124</v>
      </c>
      <c r="D185" s="2" t="s">
        <v>27</v>
      </c>
      <c r="E185" s="5" t="s">
        <v>413</v>
      </c>
      <c r="F185" s="3" t="s">
        <v>414</v>
      </c>
      <c r="G185" s="3" t="s">
        <v>38</v>
      </c>
      <c r="H185" s="2" t="s">
        <v>21</v>
      </c>
      <c r="I185" s="2" t="s">
        <v>672</v>
      </c>
      <c r="J185" s="3" t="str">
        <f>HYPERLINK("https://www.boe.es/gazeta/dias/1832/10/16/pdfs/GMD-1832-126.pdf#page=4","Abrir facsímil")</f>
        <v>Abrir facsímil</v>
      </c>
      <c r="K185" s="3" t="s">
        <v>23</v>
      </c>
    </row>
    <row r="186" spans="1:11" ht="42" customHeight="1">
      <c r="A186" s="2" t="s">
        <v>673</v>
      </c>
      <c r="B186" s="2" t="s">
        <v>673</v>
      </c>
      <c r="C186" s="2" t="s">
        <v>16</v>
      </c>
      <c r="D186" s="2" t="s">
        <v>17</v>
      </c>
      <c r="E186" s="5" t="s">
        <v>76</v>
      </c>
      <c r="F186" s="3" t="s">
        <v>77</v>
      </c>
      <c r="G186" s="3" t="s">
        <v>674</v>
      </c>
      <c r="H186" s="2" t="s">
        <v>21</v>
      </c>
      <c r="I186" s="2" t="s">
        <v>675</v>
      </c>
      <c r="J186" s="3" t="str">
        <f>HYPERLINK("https://www.boe.es/gazeta/dias/1832/10/25/pdfs/GMD-1832-130.pdf#page=2","Abrir facsímil")</f>
        <v>Abrir facsímil</v>
      </c>
      <c r="K186" s="3" t="s">
        <v>23</v>
      </c>
    </row>
    <row r="187" spans="1:11" ht="42" customHeight="1">
      <c r="A187" s="2" t="s">
        <v>676</v>
      </c>
      <c r="B187" s="2" t="s">
        <v>677</v>
      </c>
      <c r="C187" s="2" t="s">
        <v>26</v>
      </c>
      <c r="D187" s="2" t="s">
        <v>27</v>
      </c>
      <c r="E187" s="5" t="s">
        <v>243</v>
      </c>
      <c r="F187" s="3" t="s">
        <v>244</v>
      </c>
      <c r="G187" s="3" t="s">
        <v>245</v>
      </c>
      <c r="H187" s="2" t="s">
        <v>21</v>
      </c>
      <c r="I187" s="2" t="s">
        <v>678</v>
      </c>
      <c r="J187" s="3" t="str">
        <f>HYPERLINK("https://www.boe.es/gazeta/dias/1832/04/10/pdfs/GMD-1832-43.pdf#page=3","Abrir facsímil")</f>
        <v>Abrir facsímil</v>
      </c>
      <c r="K187" s="3" t="s">
        <v>23</v>
      </c>
    </row>
    <row r="188" spans="1:11" ht="42" customHeight="1">
      <c r="A188" s="2" t="s">
        <v>679</v>
      </c>
      <c r="B188" s="2" t="s">
        <v>679</v>
      </c>
      <c r="C188" s="2" t="s">
        <v>16</v>
      </c>
      <c r="D188" s="2" t="s">
        <v>17</v>
      </c>
      <c r="E188" s="5" t="s">
        <v>207</v>
      </c>
      <c r="F188" s="3" t="s">
        <v>208</v>
      </c>
      <c r="G188" s="3" t="s">
        <v>38</v>
      </c>
      <c r="H188" s="2" t="s">
        <v>21</v>
      </c>
      <c r="I188" s="2" t="s">
        <v>680</v>
      </c>
      <c r="J188" s="3" t="str">
        <f>HYPERLINK("https://www.boe.es/gazeta/dias/1832/12/11/pdfs/GMD-1832-151.pdf#page=4","Abrir facsímil")</f>
        <v>Abrir facsímil</v>
      </c>
      <c r="K188" s="3" t="s">
        <v>23</v>
      </c>
    </row>
    <row r="189" spans="1:11" ht="42" customHeight="1">
      <c r="A189" s="2" t="s">
        <v>681</v>
      </c>
      <c r="B189" s="2" t="s">
        <v>682</v>
      </c>
      <c r="C189" s="2" t="s">
        <v>124</v>
      </c>
      <c r="D189" s="2" t="s">
        <v>27</v>
      </c>
      <c r="E189" s="5" t="s">
        <v>63</v>
      </c>
      <c r="F189" s="3" t="s">
        <v>64</v>
      </c>
      <c r="G189" s="3" t="s">
        <v>65</v>
      </c>
      <c r="H189" s="2" t="s">
        <v>21</v>
      </c>
      <c r="I189" s="2" t="s">
        <v>683</v>
      </c>
      <c r="J189" s="3" t="str">
        <f>HYPERLINK("https://www.boe.es/gazeta/dias/1832/05/22/pdfs/GMD-1832-61.pdf#page=4","Abrir facsímil")</f>
        <v>Abrir facsímil</v>
      </c>
      <c r="K189" s="3" t="s">
        <v>23</v>
      </c>
    </row>
    <row r="190" spans="1:11" ht="42" customHeight="1">
      <c r="A190" s="2" t="s">
        <v>684</v>
      </c>
      <c r="B190" s="2" t="s">
        <v>684</v>
      </c>
      <c r="C190" s="2" t="s">
        <v>51</v>
      </c>
      <c r="D190" s="2" t="s">
        <v>27</v>
      </c>
      <c r="E190" s="5" t="s">
        <v>685</v>
      </c>
      <c r="F190" s="3" t="s">
        <v>686</v>
      </c>
      <c r="G190" s="3" t="s">
        <v>92</v>
      </c>
      <c r="H190" s="2" t="s">
        <v>21</v>
      </c>
      <c r="I190" s="2" t="s">
        <v>687</v>
      </c>
      <c r="J190" s="3" t="str">
        <f>HYPERLINK("https://www.boe.es/gazeta/dias/1832/05/03/pdfs/GMD-1832-53.pdf#page=2","Abrir facsímil")</f>
        <v>Abrir facsímil</v>
      </c>
      <c r="K190" s="3" t="s">
        <v>23</v>
      </c>
    </row>
    <row r="191" spans="1:11" ht="42" customHeight="1">
      <c r="A191" s="2" t="s">
        <v>684</v>
      </c>
      <c r="B191" s="2" t="s">
        <v>684</v>
      </c>
      <c r="C191" s="2" t="s">
        <v>61</v>
      </c>
      <c r="D191" s="2" t="s">
        <v>62</v>
      </c>
      <c r="E191" s="5" t="s">
        <v>408</v>
      </c>
      <c r="F191" s="3" t="s">
        <v>409</v>
      </c>
      <c r="G191" s="3" t="s">
        <v>58</v>
      </c>
      <c r="H191" s="2" t="s">
        <v>21</v>
      </c>
      <c r="I191" s="2" t="s">
        <v>688</v>
      </c>
      <c r="J191" s="3" t="str">
        <f>HYPERLINK("https://www.boe.es/gazeta/dias/1832/08/14/pdfs/GMD-1832-97.pdf#page=3","Abrir facsímil")</f>
        <v>Abrir facsímil</v>
      </c>
      <c r="K191" s="3" t="s">
        <v>23</v>
      </c>
    </row>
    <row r="192" spans="1:11" ht="42" customHeight="1">
      <c r="A192" s="2" t="s">
        <v>684</v>
      </c>
      <c r="B192" s="2" t="s">
        <v>684</v>
      </c>
      <c r="C192" s="2" t="s">
        <v>26</v>
      </c>
      <c r="D192" s="2" t="s">
        <v>27</v>
      </c>
      <c r="E192" s="5" t="s">
        <v>689</v>
      </c>
      <c r="F192" s="3" t="s">
        <v>690</v>
      </c>
      <c r="G192" s="3" t="s">
        <v>58</v>
      </c>
      <c r="H192" s="2" t="s">
        <v>21</v>
      </c>
      <c r="I192" s="2" t="s">
        <v>691</v>
      </c>
      <c r="J192" s="3" t="str">
        <f>HYPERLINK("https://www.boe.es/gazeta/dias/1832/08/16/pdfs/GMD-1832-98.pdf#page=3","Abrir facsímil")</f>
        <v>Abrir facsímil</v>
      </c>
      <c r="K192" s="3" t="s">
        <v>23</v>
      </c>
    </row>
    <row r="193" spans="1:11" ht="42" customHeight="1">
      <c r="A193" s="2" t="s">
        <v>692</v>
      </c>
      <c r="B193" s="2" t="s">
        <v>693</v>
      </c>
      <c r="C193" s="2" t="s">
        <v>164</v>
      </c>
      <c r="D193" s="2" t="s">
        <v>27</v>
      </c>
      <c r="E193" s="5" t="s">
        <v>694</v>
      </c>
      <c r="F193" s="3" t="s">
        <v>695</v>
      </c>
      <c r="G193" s="3" t="s">
        <v>38</v>
      </c>
      <c r="H193" s="2" t="s">
        <v>21</v>
      </c>
      <c r="I193" s="2" t="s">
        <v>696</v>
      </c>
      <c r="J193" s="3" t="str">
        <f>HYPERLINK("https://www.boe.es/gazeta/dias/1832/01/19/pdfs/GMD-1832-8.pdf#page=4","Abrir facsímil")</f>
        <v>Abrir facsímil</v>
      </c>
      <c r="K193" s="3" t="s">
        <v>23</v>
      </c>
    </row>
    <row r="194" spans="1:11" ht="42" customHeight="1">
      <c r="A194" s="2" t="s">
        <v>697</v>
      </c>
      <c r="B194" s="2" t="s">
        <v>698</v>
      </c>
      <c r="C194" s="2" t="s">
        <v>16</v>
      </c>
      <c r="D194" s="2" t="s">
        <v>17</v>
      </c>
      <c r="E194" s="5" t="s">
        <v>130</v>
      </c>
      <c r="F194" s="3" t="s">
        <v>131</v>
      </c>
      <c r="G194" s="3" t="s">
        <v>38</v>
      </c>
      <c r="H194" s="2" t="s">
        <v>21</v>
      </c>
      <c r="I194" s="2" t="s">
        <v>699</v>
      </c>
      <c r="J194" s="3" t="str">
        <f>HYPERLINK("https://www.boe.es/gazeta/dias/1832/04/28/pdfs/GMD-1832-51.pdf#page=4","Abrir facsímil")</f>
        <v>Abrir facsímil</v>
      </c>
      <c r="K194" s="3" t="s">
        <v>23</v>
      </c>
    </row>
    <row r="195" spans="1:11" ht="42" customHeight="1">
      <c r="A195" s="2" t="s">
        <v>700</v>
      </c>
      <c r="B195" s="2" t="s">
        <v>701</v>
      </c>
      <c r="C195" s="2" t="s">
        <v>61</v>
      </c>
      <c r="D195" s="2" t="s">
        <v>62</v>
      </c>
      <c r="E195" s="5" t="s">
        <v>156</v>
      </c>
      <c r="F195" s="3" t="s">
        <v>157</v>
      </c>
      <c r="G195" s="3" t="s">
        <v>152</v>
      </c>
      <c r="H195" s="2" t="s">
        <v>21</v>
      </c>
      <c r="I195" s="2" t="s">
        <v>702</v>
      </c>
      <c r="J195" s="3" t="str">
        <f>HYPERLINK("https://www.boe.es/gazeta/dias/1832/04/14/pdfs/GMD-1832-45.pdf#page=6","Abrir facsímil")</f>
        <v>Abrir facsímil</v>
      </c>
      <c r="K195" s="3" t="s">
        <v>23</v>
      </c>
    </row>
    <row r="196" spans="1:11" ht="42" customHeight="1">
      <c r="A196" s="2" t="s">
        <v>703</v>
      </c>
      <c r="B196" s="2" t="s">
        <v>703</v>
      </c>
      <c r="C196" s="2" t="s">
        <v>61</v>
      </c>
      <c r="D196" s="2" t="s">
        <v>62</v>
      </c>
      <c r="E196" s="5" t="s">
        <v>598</v>
      </c>
      <c r="F196" s="3" t="s">
        <v>599</v>
      </c>
      <c r="G196" s="3" t="s">
        <v>704</v>
      </c>
      <c r="H196" s="2" t="s">
        <v>21</v>
      </c>
      <c r="I196" s="2" t="s">
        <v>705</v>
      </c>
      <c r="J196" s="3" t="str">
        <f>HYPERLINK("https://www.boe.es/gazeta/dias/1832/06/07/pdfs/GMD-1832-68.pdf#page=2","Abrir facsímil")</f>
        <v>Abrir facsímil</v>
      </c>
      <c r="K196" s="3" t="s">
        <v>23</v>
      </c>
    </row>
    <row r="197" spans="1:11" ht="42" customHeight="1">
      <c r="A197" s="2" t="s">
        <v>706</v>
      </c>
      <c r="B197" s="2" t="s">
        <v>707</v>
      </c>
      <c r="C197" s="2" t="s">
        <v>16</v>
      </c>
      <c r="D197" s="2" t="s">
        <v>17</v>
      </c>
      <c r="E197" s="5" t="s">
        <v>402</v>
      </c>
      <c r="F197" s="3" t="s">
        <v>403</v>
      </c>
      <c r="G197" s="3" t="s">
        <v>404</v>
      </c>
      <c r="H197" s="2" t="s">
        <v>31</v>
      </c>
      <c r="I197" s="2" t="s">
        <v>708</v>
      </c>
      <c r="J197" s="3" t="str">
        <f>HYPERLINK("https://www.boe.es/gazeta/dias/1832/08/21/pdfs/GMD-1832-100.pdf#page=3","Abrir facsímil")</f>
        <v>Abrir facsímil</v>
      </c>
      <c r="K197" s="3" t="s">
        <v>33</v>
      </c>
    </row>
    <row r="198" spans="1:11" ht="42" customHeight="1">
      <c r="A198" s="2" t="s">
        <v>709</v>
      </c>
      <c r="B198" s="2" t="s">
        <v>710</v>
      </c>
      <c r="C198" s="2" t="s">
        <v>61</v>
      </c>
      <c r="D198" s="2" t="s">
        <v>62</v>
      </c>
      <c r="E198" s="5" t="s">
        <v>402</v>
      </c>
      <c r="F198" s="3" t="s">
        <v>403</v>
      </c>
      <c r="G198" s="3" t="s">
        <v>404</v>
      </c>
      <c r="H198" s="2" t="s">
        <v>21</v>
      </c>
      <c r="I198" s="2" t="s">
        <v>711</v>
      </c>
      <c r="J198" s="3" t="str">
        <f>HYPERLINK("https://www.boe.es/gazeta/dias/1832/08/21/pdfs/GMD-1832-100.pdf#page=3","Abrir facsímil")</f>
        <v>Abrir facsímil</v>
      </c>
      <c r="K198" s="3" t="s">
        <v>23</v>
      </c>
    </row>
    <row r="199" spans="1:11" ht="42" customHeight="1">
      <c r="A199" s="2" t="s">
        <v>712</v>
      </c>
      <c r="B199" s="2" t="s">
        <v>713</v>
      </c>
      <c r="C199" s="2" t="s">
        <v>26</v>
      </c>
      <c r="D199" s="2" t="s">
        <v>27</v>
      </c>
      <c r="E199" s="5" t="s">
        <v>165</v>
      </c>
      <c r="F199" s="3" t="s">
        <v>166</v>
      </c>
      <c r="G199" s="3" t="s">
        <v>38</v>
      </c>
      <c r="H199" s="2" t="s">
        <v>21</v>
      </c>
      <c r="I199" s="2" t="s">
        <v>714</v>
      </c>
      <c r="J199" s="3" t="str">
        <f>HYPERLINK("https://www.boe.es/gazeta/dias/1832/10/11/pdfs/GMD-1832-124.pdf#page=4","Abrir facsímil")</f>
        <v>Abrir facsímil</v>
      </c>
      <c r="K199" s="3" t="s">
        <v>23</v>
      </c>
    </row>
    <row r="200" spans="1:11" ht="42" customHeight="1">
      <c r="A200" s="2" t="s">
        <v>715</v>
      </c>
      <c r="B200" s="2" t="s">
        <v>716</v>
      </c>
      <c r="C200" s="2" t="s">
        <v>16</v>
      </c>
      <c r="D200" s="2" t="s">
        <v>17</v>
      </c>
      <c r="E200" s="5" t="s">
        <v>717</v>
      </c>
      <c r="F200" s="3" t="s">
        <v>718</v>
      </c>
      <c r="G200" s="3" t="s">
        <v>42</v>
      </c>
      <c r="H200" s="2" t="s">
        <v>21</v>
      </c>
      <c r="I200" s="2" t="s">
        <v>719</v>
      </c>
      <c r="J200" s="3" t="str">
        <f>HYPERLINK("https://www.boe.es/gazeta/dias/1832/11/24/pdfs/GMD-1832-144.pdf#page=1","Abrir facsímil")</f>
        <v>Abrir facsímil</v>
      </c>
      <c r="K200" s="3" t="s">
        <v>23</v>
      </c>
    </row>
    <row r="201" spans="1:11" ht="42" customHeight="1">
      <c r="A201" s="2" t="s">
        <v>720</v>
      </c>
      <c r="B201" s="2" t="s">
        <v>721</v>
      </c>
      <c r="C201" s="2" t="s">
        <v>16</v>
      </c>
      <c r="D201" s="2" t="s">
        <v>17</v>
      </c>
      <c r="E201" s="5" t="s">
        <v>722</v>
      </c>
      <c r="F201" s="3" t="s">
        <v>723</v>
      </c>
      <c r="G201" s="3" t="s">
        <v>38</v>
      </c>
      <c r="H201" s="2" t="s">
        <v>21</v>
      </c>
      <c r="I201" s="2" t="s">
        <v>724</v>
      </c>
      <c r="J201" s="3" t="str">
        <f>HYPERLINK("https://www.boe.es/gazeta/dias/1832/07/24/pdfs/GMD-1832-88.pdf#page=4","Abrir facsímil")</f>
        <v>Abrir facsímil</v>
      </c>
      <c r="K201" s="3" t="s">
        <v>23</v>
      </c>
    </row>
    <row r="202" spans="1:11" ht="42" customHeight="1">
      <c r="A202" s="2" t="s">
        <v>725</v>
      </c>
      <c r="B202" s="2" t="s">
        <v>726</v>
      </c>
      <c r="C202" s="2" t="s">
        <v>26</v>
      </c>
      <c r="D202" s="2" t="s">
        <v>27</v>
      </c>
      <c r="E202" s="5" t="s">
        <v>211</v>
      </c>
      <c r="F202" s="3" t="s">
        <v>212</v>
      </c>
      <c r="G202" s="3" t="s">
        <v>38</v>
      </c>
      <c r="H202" s="2" t="s">
        <v>21</v>
      </c>
      <c r="I202" s="2" t="s">
        <v>727</v>
      </c>
      <c r="J202" s="3" t="str">
        <f>HYPERLINK("https://www.boe.es/gazeta/dias/1832/06/14/pdfs/GMD-1832-71.pdf#page=4","Abrir facsímil")</f>
        <v>Abrir facsímil</v>
      </c>
      <c r="K202" s="3" t="s">
        <v>23</v>
      </c>
    </row>
    <row r="203" spans="1:11" ht="42" customHeight="1">
      <c r="A203" s="2" t="s">
        <v>728</v>
      </c>
      <c r="B203" s="2" t="s">
        <v>729</v>
      </c>
      <c r="C203" s="2" t="s">
        <v>16</v>
      </c>
      <c r="D203" s="2" t="s">
        <v>17</v>
      </c>
      <c r="E203" s="5" t="s">
        <v>598</v>
      </c>
      <c r="F203" s="3" t="s">
        <v>599</v>
      </c>
      <c r="G203" s="3" t="s">
        <v>38</v>
      </c>
      <c r="H203" s="2" t="s">
        <v>21</v>
      </c>
      <c r="I203" s="2" t="s">
        <v>730</v>
      </c>
      <c r="J203" s="3" t="str">
        <f>HYPERLINK("https://www.boe.es/gazeta/dias/1832/06/07/pdfs/GMD-1832-68.pdf#page=4","Abrir facsímil")</f>
        <v>Abrir facsímil</v>
      </c>
      <c r="K203" s="3" t="s">
        <v>23</v>
      </c>
    </row>
    <row r="204" spans="1:11" ht="42" customHeight="1">
      <c r="A204" s="2" t="s">
        <v>731</v>
      </c>
      <c r="B204" s="2" t="s">
        <v>732</v>
      </c>
      <c r="C204" s="2" t="s">
        <v>124</v>
      </c>
      <c r="D204" s="2" t="s">
        <v>27</v>
      </c>
      <c r="E204" s="5" t="s">
        <v>272</v>
      </c>
      <c r="F204" s="3" t="s">
        <v>273</v>
      </c>
      <c r="G204" s="3" t="s">
        <v>38</v>
      </c>
      <c r="H204" s="2" t="s">
        <v>21</v>
      </c>
      <c r="I204" s="2" t="s">
        <v>733</v>
      </c>
      <c r="J204" s="3" t="str">
        <f>HYPERLINK("https://www.boe.es/gazeta/dias/1832/02/21/pdfs/GMD-1832-22.pdf#page=4","Abrir facsímil")</f>
        <v>Abrir facsímil</v>
      </c>
      <c r="K204" s="3" t="s">
        <v>23</v>
      </c>
    </row>
    <row r="205" spans="1:11" ht="42" customHeight="1">
      <c r="A205" s="2" t="s">
        <v>734</v>
      </c>
      <c r="B205" s="2" t="s">
        <v>735</v>
      </c>
      <c r="C205" s="2" t="s">
        <v>26</v>
      </c>
      <c r="D205" s="2" t="s">
        <v>27</v>
      </c>
      <c r="E205" s="5" t="s">
        <v>312</v>
      </c>
      <c r="F205" s="3" t="s">
        <v>313</v>
      </c>
      <c r="G205" s="3" t="s">
        <v>38</v>
      </c>
      <c r="H205" s="2" t="s">
        <v>31</v>
      </c>
      <c r="I205" s="2" t="s">
        <v>736</v>
      </c>
      <c r="J205" s="3" t="str">
        <f>HYPERLINK("https://www.boe.es/gazeta/dias/1832/10/27/pdfs/GMD-1832-131.pdf#page=4","Abrir facsímil")</f>
        <v>Abrir facsímil</v>
      </c>
      <c r="K205" s="3" t="s">
        <v>33</v>
      </c>
    </row>
    <row r="206" spans="1:11" ht="42" customHeight="1">
      <c r="A206" s="2" t="s">
        <v>737</v>
      </c>
      <c r="B206" s="2" t="s">
        <v>738</v>
      </c>
      <c r="C206" s="2" t="s">
        <v>91</v>
      </c>
      <c r="D206" s="2" t="s">
        <v>27</v>
      </c>
      <c r="E206" s="5" t="s">
        <v>463</v>
      </c>
      <c r="F206" s="3" t="s">
        <v>464</v>
      </c>
      <c r="G206" s="3" t="s">
        <v>38</v>
      </c>
      <c r="H206" s="2" t="s">
        <v>31</v>
      </c>
      <c r="I206" s="2" t="s">
        <v>739</v>
      </c>
      <c r="J206" s="3" t="str">
        <f>HYPERLINK("https://www.boe.es/gazeta/dias/1832/03/24/pdfs/GMD-1832-36.pdf#page=4","Abrir facsímil")</f>
        <v>Abrir facsímil</v>
      </c>
      <c r="K206" s="3" t="s">
        <v>33</v>
      </c>
    </row>
    <row r="207" spans="1:11" ht="42" customHeight="1">
      <c r="A207" s="2" t="s">
        <v>740</v>
      </c>
      <c r="B207" s="2" t="s">
        <v>740</v>
      </c>
      <c r="C207" s="2" t="s">
        <v>16</v>
      </c>
      <c r="D207" s="2" t="s">
        <v>17</v>
      </c>
      <c r="E207" s="5" t="s">
        <v>694</v>
      </c>
      <c r="F207" s="3" t="s">
        <v>695</v>
      </c>
      <c r="G207" s="3" t="s">
        <v>42</v>
      </c>
      <c r="H207" s="2" t="s">
        <v>21</v>
      </c>
      <c r="I207" s="2" t="s">
        <v>741</v>
      </c>
      <c r="J207" s="3" t="str">
        <f>HYPERLINK("https://www.boe.es/gazeta/dias/1832/01/19/pdfs/GMD-1832-8.pdf#page=1","Abrir facsímil")</f>
        <v>Abrir facsímil</v>
      </c>
      <c r="K207" s="3" t="s">
        <v>23</v>
      </c>
    </row>
    <row r="208" spans="1:11" ht="42" customHeight="1">
      <c r="A208" s="2" t="s">
        <v>742</v>
      </c>
      <c r="B208" s="2" t="s">
        <v>743</v>
      </c>
      <c r="C208" s="2" t="s">
        <v>16</v>
      </c>
      <c r="D208" s="2" t="s">
        <v>17</v>
      </c>
      <c r="E208" s="5" t="s">
        <v>598</v>
      </c>
      <c r="F208" s="3" t="s">
        <v>599</v>
      </c>
      <c r="G208" s="3" t="s">
        <v>38</v>
      </c>
      <c r="H208" s="2" t="s">
        <v>21</v>
      </c>
      <c r="I208" s="2" t="s">
        <v>744</v>
      </c>
      <c r="J208" s="3" t="str">
        <f>HYPERLINK("https://www.boe.es/gazeta/dias/1832/06/07/pdfs/GMD-1832-68.pdf#page=4","Abrir facsímil")</f>
        <v>Abrir facsímil</v>
      </c>
      <c r="K208" s="3" t="s">
        <v>23</v>
      </c>
    </row>
    <row r="209" spans="1:11" ht="42" customHeight="1">
      <c r="A209" s="2" t="s">
        <v>745</v>
      </c>
      <c r="B209" s="2" t="s">
        <v>746</v>
      </c>
      <c r="C209" s="2" t="s">
        <v>124</v>
      </c>
      <c r="D209" s="2" t="s">
        <v>27</v>
      </c>
      <c r="E209" s="5" t="s">
        <v>135</v>
      </c>
      <c r="F209" s="3" t="s">
        <v>136</v>
      </c>
      <c r="G209" s="3" t="s">
        <v>137</v>
      </c>
      <c r="H209" s="2" t="s">
        <v>21</v>
      </c>
      <c r="I209" s="2" t="s">
        <v>747</v>
      </c>
      <c r="J209" s="3" t="str">
        <f>HYPERLINK("https://www.boe.es/gazeta/dias/1832/03/31/pdfs/GMD-1832-39.pdf#page=4","Abrir facsímil")</f>
        <v>Abrir facsímil</v>
      </c>
      <c r="K209" s="3" t="s">
        <v>23</v>
      </c>
    </row>
    <row r="210" spans="1:11" ht="42" customHeight="1">
      <c r="A210" s="2" t="s">
        <v>748</v>
      </c>
      <c r="B210" s="2" t="s">
        <v>748</v>
      </c>
      <c r="C210" s="2" t="s">
        <v>91</v>
      </c>
      <c r="D210" s="2" t="s">
        <v>27</v>
      </c>
      <c r="E210" s="5" t="s">
        <v>665</v>
      </c>
      <c r="F210" s="3" t="s">
        <v>666</v>
      </c>
      <c r="G210" s="3" t="s">
        <v>38</v>
      </c>
      <c r="H210" s="2" t="s">
        <v>21</v>
      </c>
      <c r="I210" s="2" t="s">
        <v>749</v>
      </c>
      <c r="J210" s="3" t="str">
        <f>HYPERLINK("https://www.boe.es/gazeta/dias/1832/05/15/pdfs/GMD-1832-58.pdf#page=4","Abrir facsímil")</f>
        <v>Abrir facsímil</v>
      </c>
      <c r="K210" s="3" t="s">
        <v>23</v>
      </c>
    </row>
    <row r="211" spans="1:11" ht="42" customHeight="1">
      <c r="A211" s="2" t="s">
        <v>750</v>
      </c>
      <c r="B211" s="2" t="s">
        <v>751</v>
      </c>
      <c r="C211" s="2" t="s">
        <v>61</v>
      </c>
      <c r="D211" s="2" t="s">
        <v>62</v>
      </c>
      <c r="E211" s="5" t="s">
        <v>382</v>
      </c>
      <c r="F211" s="3" t="s">
        <v>383</v>
      </c>
      <c r="G211" s="3" t="s">
        <v>38</v>
      </c>
      <c r="H211" s="2" t="s">
        <v>21</v>
      </c>
      <c r="I211" s="2" t="s">
        <v>752</v>
      </c>
      <c r="J211" s="3" t="str">
        <f>HYPERLINK("https://www.boe.es/gazeta/dias/1832/05/31/pdfs/GMD-1832-65.pdf#page=4","Abrir facsímil")</f>
        <v>Abrir facsímil</v>
      </c>
      <c r="K211" s="3" t="s">
        <v>23</v>
      </c>
    </row>
    <row r="212" spans="1:11" ht="42" customHeight="1">
      <c r="A212" s="2" t="s">
        <v>753</v>
      </c>
      <c r="B212" s="2" t="s">
        <v>754</v>
      </c>
      <c r="C212" s="2" t="s">
        <v>16</v>
      </c>
      <c r="D212" s="2" t="s">
        <v>17</v>
      </c>
      <c r="E212" s="5" t="s">
        <v>211</v>
      </c>
      <c r="F212" s="3" t="s">
        <v>212</v>
      </c>
      <c r="G212" s="3" t="s">
        <v>38</v>
      </c>
      <c r="H212" s="2" t="s">
        <v>21</v>
      </c>
      <c r="I212" s="2" t="s">
        <v>755</v>
      </c>
      <c r="J212" s="3" t="str">
        <f>HYPERLINK("https://www.boe.es/gazeta/dias/1832/06/14/pdfs/GMD-1832-71.pdf#page=4","Abrir facsímil")</f>
        <v>Abrir facsímil</v>
      </c>
      <c r="K212" s="3" t="s">
        <v>23</v>
      </c>
    </row>
    <row r="213" spans="1:11" ht="42" customHeight="1">
      <c r="A213" s="2" t="s">
        <v>756</v>
      </c>
      <c r="B213" s="2" t="s">
        <v>756</v>
      </c>
      <c r="C213" s="2" t="s">
        <v>16</v>
      </c>
      <c r="D213" s="2" t="s">
        <v>17</v>
      </c>
      <c r="E213" s="5" t="s">
        <v>757</v>
      </c>
      <c r="F213" s="3" t="s">
        <v>758</v>
      </c>
      <c r="G213" s="3" t="s">
        <v>38</v>
      </c>
      <c r="H213" s="2" t="s">
        <v>21</v>
      </c>
      <c r="I213" s="2" t="s">
        <v>759</v>
      </c>
      <c r="J213" s="3" t="str">
        <f>HYPERLINK("https://www.boe.es/gazeta/dias/1832/12/15/pdfs/GMD-1832-153.pdf#page=4","Abrir facsímil")</f>
        <v>Abrir facsímil</v>
      </c>
      <c r="K213" s="3" t="s">
        <v>23</v>
      </c>
    </row>
    <row r="214" spans="1:11" ht="42" customHeight="1">
      <c r="A214" s="2" t="s">
        <v>760</v>
      </c>
      <c r="B214" s="2" t="s">
        <v>761</v>
      </c>
      <c r="C214" s="2" t="s">
        <v>51</v>
      </c>
      <c r="D214" s="2" t="s">
        <v>27</v>
      </c>
      <c r="E214" s="5" t="s">
        <v>341</v>
      </c>
      <c r="F214" s="3" t="s">
        <v>342</v>
      </c>
      <c r="G214" s="3" t="s">
        <v>762</v>
      </c>
      <c r="H214" s="2" t="s">
        <v>31</v>
      </c>
      <c r="I214" s="2" t="s">
        <v>763</v>
      </c>
      <c r="J214" s="3" t="str">
        <f>HYPERLINK("https://www.boe.es/gazeta/dias/1832/04/12/pdfs/GMD-1832-44.pdf#page=6","Abrir facsímil")</f>
        <v>Abrir facsímil</v>
      </c>
      <c r="K214" s="3" t="s">
        <v>33</v>
      </c>
    </row>
    <row r="215" spans="1:11" ht="42" customHeight="1">
      <c r="A215" s="2" t="s">
        <v>764</v>
      </c>
      <c r="B215" s="2" t="s">
        <v>765</v>
      </c>
      <c r="C215" s="2" t="s">
        <v>61</v>
      </c>
      <c r="D215" s="2" t="s">
        <v>62</v>
      </c>
      <c r="E215" s="5" t="s">
        <v>665</v>
      </c>
      <c r="F215" s="3" t="s">
        <v>666</v>
      </c>
      <c r="G215" s="3" t="s">
        <v>38</v>
      </c>
      <c r="H215" s="2" t="s">
        <v>21</v>
      </c>
      <c r="I215" s="2" t="s">
        <v>766</v>
      </c>
      <c r="J215" s="3" t="str">
        <f>HYPERLINK("https://www.boe.es/gazeta/dias/1832/05/15/pdfs/GMD-1832-58.pdf#page=4","Abrir facsímil")</f>
        <v>Abrir facsímil</v>
      </c>
      <c r="K215" s="3" t="s">
        <v>23</v>
      </c>
    </row>
    <row r="216" spans="1:11" ht="42" customHeight="1">
      <c r="A216" s="2" t="s">
        <v>767</v>
      </c>
      <c r="B216" s="2" t="s">
        <v>768</v>
      </c>
      <c r="C216" s="2" t="s">
        <v>16</v>
      </c>
      <c r="D216" s="2" t="s">
        <v>17</v>
      </c>
      <c r="E216" s="5" t="s">
        <v>207</v>
      </c>
      <c r="F216" s="3" t="s">
        <v>208</v>
      </c>
      <c r="G216" s="3" t="s">
        <v>38</v>
      </c>
      <c r="H216" s="2" t="s">
        <v>21</v>
      </c>
      <c r="I216" s="2" t="s">
        <v>769</v>
      </c>
      <c r="J216" s="3" t="str">
        <f>HYPERLINK("https://www.boe.es/gazeta/dias/1832/12/11/pdfs/GMD-1832-151.pdf#page=4","Abrir facsímil")</f>
        <v>Abrir facsímil</v>
      </c>
      <c r="K216" s="3" t="s">
        <v>23</v>
      </c>
    </row>
    <row r="217" spans="1:11" ht="42" customHeight="1">
      <c r="A217" s="2" t="s">
        <v>770</v>
      </c>
      <c r="B217" s="2" t="s">
        <v>771</v>
      </c>
      <c r="C217" s="2" t="s">
        <v>418</v>
      </c>
      <c r="D217" s="2" t="s">
        <v>27</v>
      </c>
      <c r="E217" s="5" t="s">
        <v>312</v>
      </c>
      <c r="F217" s="3" t="s">
        <v>313</v>
      </c>
      <c r="G217" s="3" t="s">
        <v>38</v>
      </c>
      <c r="H217" s="2" t="s">
        <v>21</v>
      </c>
      <c r="I217" s="2" t="s">
        <v>772</v>
      </c>
      <c r="J217" s="3" t="str">
        <f>HYPERLINK("https://www.boe.es/gazeta/dias/1832/10/27/pdfs/GMD-1832-131.pdf#page=4","Abrir facsímil")</f>
        <v>Abrir facsímil</v>
      </c>
      <c r="K217" s="3" t="s">
        <v>23</v>
      </c>
    </row>
    <row r="218" spans="1:11" ht="42" customHeight="1">
      <c r="A218" s="2" t="s">
        <v>773</v>
      </c>
      <c r="B218" s="2" t="s">
        <v>774</v>
      </c>
      <c r="C218" s="2" t="s">
        <v>91</v>
      </c>
      <c r="D218" s="2" t="s">
        <v>27</v>
      </c>
      <c r="E218" s="5" t="s">
        <v>451</v>
      </c>
      <c r="F218" s="3" t="s">
        <v>452</v>
      </c>
      <c r="G218" s="3" t="s">
        <v>42</v>
      </c>
      <c r="H218" s="2" t="s">
        <v>21</v>
      </c>
      <c r="I218" s="2" t="s">
        <v>775</v>
      </c>
      <c r="J218" s="3" t="str">
        <f>HYPERLINK("https://www.boe.es/gazeta/dias/1832/05/08/pdfs/GMD-1832-55.pdf#page=1","Abrir facsímil")</f>
        <v>Abrir facsímil</v>
      </c>
      <c r="K218" s="3" t="s">
        <v>23</v>
      </c>
    </row>
    <row r="219" spans="1:11" ht="42" customHeight="1">
      <c r="A219" s="2" t="s">
        <v>776</v>
      </c>
      <c r="B219" s="2" t="s">
        <v>777</v>
      </c>
      <c r="C219" s="2" t="s">
        <v>61</v>
      </c>
      <c r="D219" s="2" t="s">
        <v>62</v>
      </c>
      <c r="E219" s="5" t="s">
        <v>211</v>
      </c>
      <c r="F219" s="3" t="s">
        <v>212</v>
      </c>
      <c r="G219" s="3" t="s">
        <v>38</v>
      </c>
      <c r="H219" s="2" t="s">
        <v>21</v>
      </c>
      <c r="I219" s="2" t="s">
        <v>778</v>
      </c>
      <c r="J219" s="3" t="str">
        <f>HYPERLINK("https://www.boe.es/gazeta/dias/1832/06/14/pdfs/GMD-1832-71.pdf#page=4","Abrir facsímil")</f>
        <v>Abrir facsímil</v>
      </c>
      <c r="K219" s="3" t="s">
        <v>23</v>
      </c>
    </row>
    <row r="220" spans="1:11" ht="42" customHeight="1">
      <c r="A220" s="2" t="s">
        <v>779</v>
      </c>
      <c r="B220" s="2" t="s">
        <v>780</v>
      </c>
      <c r="C220" s="2" t="s">
        <v>61</v>
      </c>
      <c r="D220" s="2" t="s">
        <v>62</v>
      </c>
      <c r="E220" s="5" t="s">
        <v>193</v>
      </c>
      <c r="F220" s="3" t="s">
        <v>194</v>
      </c>
      <c r="G220" s="3" t="s">
        <v>38</v>
      </c>
      <c r="H220" s="2" t="s">
        <v>21</v>
      </c>
      <c r="I220" s="2" t="s">
        <v>781</v>
      </c>
      <c r="J220" s="3" t="str">
        <f>HYPERLINK("https://www.boe.es/gazeta/dias/1832/01/24/pdfs/GMD-1832-10.pdf#page=4","Abrir facsímil")</f>
        <v>Abrir facsímil</v>
      </c>
      <c r="K220" s="3" t="s">
        <v>23</v>
      </c>
    </row>
    <row r="221" spans="1:11" ht="42" customHeight="1">
      <c r="A221" s="2" t="s">
        <v>782</v>
      </c>
      <c r="B221" s="2" t="s">
        <v>782</v>
      </c>
      <c r="C221" s="2" t="s">
        <v>164</v>
      </c>
      <c r="D221" s="2" t="s">
        <v>27</v>
      </c>
      <c r="E221" s="5" t="s">
        <v>216</v>
      </c>
      <c r="F221" s="3" t="s">
        <v>217</v>
      </c>
      <c r="G221" s="3" t="s">
        <v>38</v>
      </c>
      <c r="H221" s="2" t="s">
        <v>21</v>
      </c>
      <c r="I221" s="2" t="s">
        <v>783</v>
      </c>
      <c r="J221" s="3" t="str">
        <f>HYPERLINK("https://www.boe.es/gazeta/dias/1832/12/22/pdfs/GMD-1832-156.pdf#page=4","Abrir facsímil")</f>
        <v>Abrir facsímil</v>
      </c>
      <c r="K221" s="3" t="s">
        <v>23</v>
      </c>
    </row>
    <row r="222" spans="1:11" ht="42" customHeight="1">
      <c r="A222" s="2" t="s">
        <v>784</v>
      </c>
      <c r="B222" s="2" t="s">
        <v>784</v>
      </c>
      <c r="C222" s="2" t="s">
        <v>61</v>
      </c>
      <c r="D222" s="2" t="s">
        <v>62</v>
      </c>
      <c r="E222" s="5" t="s">
        <v>632</v>
      </c>
      <c r="F222" s="3" t="s">
        <v>633</v>
      </c>
      <c r="G222" s="3" t="s">
        <v>38</v>
      </c>
      <c r="H222" s="2" t="s">
        <v>21</v>
      </c>
      <c r="I222" s="2" t="s">
        <v>785</v>
      </c>
      <c r="J222" s="3" t="str">
        <f>HYPERLINK("https://www.boe.es/gazeta/dias/1832/07/05/pdfs/GMD-1832-80.pdf#page=4","Abrir facsímil")</f>
        <v>Abrir facsímil</v>
      </c>
      <c r="K222" s="3" t="s">
        <v>23</v>
      </c>
    </row>
    <row r="223" spans="1:11" ht="42" customHeight="1">
      <c r="A223" s="2" t="s">
        <v>786</v>
      </c>
      <c r="B223" s="2" t="s">
        <v>786</v>
      </c>
      <c r="C223" s="2" t="s">
        <v>16</v>
      </c>
      <c r="D223" s="2" t="s">
        <v>17</v>
      </c>
      <c r="E223" s="5" t="s">
        <v>787</v>
      </c>
      <c r="F223" s="3" t="s">
        <v>788</v>
      </c>
      <c r="G223" s="3" t="s">
        <v>58</v>
      </c>
      <c r="H223" s="2" t="s">
        <v>21</v>
      </c>
      <c r="I223" s="2" t="s">
        <v>789</v>
      </c>
      <c r="J223" s="3" t="str">
        <f>HYPERLINK("https://www.boe.es/gazeta/dias/1832/07/14/pdfs/GMD-1832-84.pdf#page=3","Abrir facsímil")</f>
        <v>Abrir facsímil</v>
      </c>
      <c r="K223" s="3" t="s">
        <v>23</v>
      </c>
    </row>
    <row r="224" spans="1:11" ht="42" customHeight="1">
      <c r="A224" s="2" t="s">
        <v>790</v>
      </c>
      <c r="B224" s="2" t="s">
        <v>791</v>
      </c>
      <c r="C224" s="2" t="s">
        <v>61</v>
      </c>
      <c r="D224" s="2" t="s">
        <v>62</v>
      </c>
      <c r="E224" s="5" t="s">
        <v>150</v>
      </c>
      <c r="F224" s="3" t="s">
        <v>151</v>
      </c>
      <c r="G224" s="3" t="s">
        <v>38</v>
      </c>
      <c r="H224" s="2" t="s">
        <v>21</v>
      </c>
      <c r="I224" s="2" t="s">
        <v>792</v>
      </c>
      <c r="J224" s="3" t="str">
        <f>HYPERLINK("https://www.boe.es/gazeta/dias/1832/06/02/pdfs/GMD-1832-66.pdf#page=4","Abrir facsímil")</f>
        <v>Abrir facsímil</v>
      </c>
      <c r="K224" s="3" t="s">
        <v>23</v>
      </c>
    </row>
    <row r="225" spans="1:11" ht="42" customHeight="1">
      <c r="A225" s="2" t="s">
        <v>793</v>
      </c>
      <c r="B225" s="2" t="s">
        <v>793</v>
      </c>
      <c r="C225" s="2" t="s">
        <v>16</v>
      </c>
      <c r="D225" s="2" t="s">
        <v>17</v>
      </c>
      <c r="E225" s="5" t="s">
        <v>583</v>
      </c>
      <c r="F225" s="3" t="s">
        <v>584</v>
      </c>
      <c r="G225" s="3" t="s">
        <v>92</v>
      </c>
      <c r="H225" s="2" t="s">
        <v>21</v>
      </c>
      <c r="I225" s="2" t="s">
        <v>794</v>
      </c>
      <c r="J225" s="3" t="str">
        <f>HYPERLINK("https://www.boe.es/gazeta/dias/1832/02/04/pdfs/GMD-1832-15.pdf#page=2","Abrir facsímil")</f>
        <v>Abrir facsímil</v>
      </c>
      <c r="K225" s="3" t="s">
        <v>23</v>
      </c>
    </row>
    <row r="226" spans="1:11" ht="42" customHeight="1">
      <c r="A226" s="2" t="s">
        <v>795</v>
      </c>
      <c r="B226" s="2" t="s">
        <v>796</v>
      </c>
      <c r="C226" s="2" t="s">
        <v>26</v>
      </c>
      <c r="D226" s="2" t="s">
        <v>27</v>
      </c>
      <c r="E226" s="5" t="s">
        <v>188</v>
      </c>
      <c r="F226" s="3" t="s">
        <v>189</v>
      </c>
      <c r="G226" s="3" t="s">
        <v>38</v>
      </c>
      <c r="H226" s="2" t="s">
        <v>21</v>
      </c>
      <c r="I226" s="2" t="s">
        <v>797</v>
      </c>
      <c r="J226" s="3" t="str">
        <f>HYPERLINK("https://www.boe.es/gazeta/dias/1832/01/14/pdfs/GMD-1832-6.pdf#page=4","Abrir facsímil")</f>
        <v>Abrir facsímil</v>
      </c>
      <c r="K226" s="3" t="s">
        <v>23</v>
      </c>
    </row>
    <row r="227" spans="1:11" ht="42" customHeight="1">
      <c r="A227" s="2" t="s">
        <v>798</v>
      </c>
      <c r="B227" s="2" t="s">
        <v>798</v>
      </c>
      <c r="C227" s="2" t="s">
        <v>61</v>
      </c>
      <c r="D227" s="2" t="s">
        <v>62</v>
      </c>
      <c r="E227" s="5" t="s">
        <v>799</v>
      </c>
      <c r="F227" s="3" t="s">
        <v>800</v>
      </c>
      <c r="G227" s="3" t="s">
        <v>92</v>
      </c>
      <c r="H227" s="2" t="s">
        <v>21</v>
      </c>
      <c r="I227" s="2" t="s">
        <v>801</v>
      </c>
      <c r="J227" s="3" t="str">
        <f>HYPERLINK("https://www.boe.es/gazeta/dias/1832/06/09/pdfs/GMD-1832-69.pdf#page=2","Abrir facsímil")</f>
        <v>Abrir facsímil</v>
      </c>
      <c r="K227" s="3" t="s">
        <v>23</v>
      </c>
    </row>
    <row r="228" spans="1:11" ht="42" customHeight="1">
      <c r="A228" s="2" t="s">
        <v>802</v>
      </c>
      <c r="B228" s="2" t="s">
        <v>802</v>
      </c>
      <c r="C228" s="2" t="s">
        <v>16</v>
      </c>
      <c r="D228" s="2" t="s">
        <v>17</v>
      </c>
      <c r="E228" s="5" t="s">
        <v>266</v>
      </c>
      <c r="F228" s="3" t="s">
        <v>267</v>
      </c>
      <c r="G228" s="3" t="s">
        <v>92</v>
      </c>
      <c r="H228" s="2" t="s">
        <v>21</v>
      </c>
      <c r="I228" s="2" t="s">
        <v>803</v>
      </c>
      <c r="J228" s="3" t="str">
        <f>HYPERLINK("https://www.boe.es/gazeta/dias/1832/02/14/pdfs/GMD-1832-19.pdf#page=2","Abrir facsímil")</f>
        <v>Abrir facsímil</v>
      </c>
      <c r="K228" s="3" t="s">
        <v>23</v>
      </c>
    </row>
    <row r="229" spans="1:11" ht="42" customHeight="1">
      <c r="A229" s="2" t="s">
        <v>804</v>
      </c>
      <c r="B229" s="2" t="s">
        <v>805</v>
      </c>
      <c r="C229" s="2" t="s">
        <v>16</v>
      </c>
      <c r="D229" s="2" t="s">
        <v>17</v>
      </c>
      <c r="E229" s="5" t="s">
        <v>806</v>
      </c>
      <c r="F229" s="3" t="s">
        <v>807</v>
      </c>
      <c r="G229" s="3" t="s">
        <v>42</v>
      </c>
      <c r="H229" s="2" t="s">
        <v>21</v>
      </c>
      <c r="I229" s="2" t="s">
        <v>808</v>
      </c>
      <c r="J229" s="3" t="str">
        <f>HYPERLINK("https://www.boe.es/gazeta/dias/1832/12/08/pdfs/GMD-1832-150.pdf#page=1","Abrir facsímil")</f>
        <v>Abrir facsímil</v>
      </c>
      <c r="K229" s="3" t="s">
        <v>23</v>
      </c>
    </row>
    <row r="230" spans="1:11" ht="42" customHeight="1">
      <c r="A230" s="2" t="s">
        <v>809</v>
      </c>
      <c r="B230" s="2" t="s">
        <v>810</v>
      </c>
      <c r="C230" s="2" t="s">
        <v>51</v>
      </c>
      <c r="D230" s="2" t="s">
        <v>27</v>
      </c>
      <c r="E230" s="5" t="s">
        <v>97</v>
      </c>
      <c r="F230" s="3" t="s">
        <v>98</v>
      </c>
      <c r="G230" s="3" t="s">
        <v>42</v>
      </c>
      <c r="H230" s="2" t="s">
        <v>21</v>
      </c>
      <c r="I230" s="2" t="s">
        <v>811</v>
      </c>
      <c r="J230" s="3" t="str">
        <f>HYPERLINK("https://www.boe.es/gazeta/dias/1832/08/18/pdfs/GMD-1832-99.pdf#page=1","Abrir facsímil")</f>
        <v>Abrir facsímil</v>
      </c>
      <c r="K230" s="3" t="s">
        <v>23</v>
      </c>
    </row>
    <row r="231" spans="1:11" ht="42" customHeight="1">
      <c r="A231" s="2" t="s">
        <v>812</v>
      </c>
      <c r="B231" s="2" t="s">
        <v>813</v>
      </c>
      <c r="C231" s="2" t="s">
        <v>91</v>
      </c>
      <c r="D231" s="2" t="s">
        <v>27</v>
      </c>
      <c r="E231" s="5" t="s">
        <v>56</v>
      </c>
      <c r="F231" s="3" t="s">
        <v>57</v>
      </c>
      <c r="G231" s="3" t="s">
        <v>38</v>
      </c>
      <c r="H231" s="2" t="s">
        <v>21</v>
      </c>
      <c r="I231" s="2" t="s">
        <v>814</v>
      </c>
      <c r="J231" s="3" t="str">
        <f>HYPERLINK("https://www.boe.es/gazeta/dias/1832/11/29/pdfs/GMD-1832-146.pdf#page=4","Abrir facsímil")</f>
        <v>Abrir facsímil</v>
      </c>
      <c r="K231" s="3" t="s">
        <v>23</v>
      </c>
    </row>
    <row r="232" spans="1:11" ht="42" customHeight="1">
      <c r="A232" s="2" t="s">
        <v>815</v>
      </c>
      <c r="B232" s="2" t="s">
        <v>816</v>
      </c>
      <c r="C232" s="2" t="s">
        <v>124</v>
      </c>
      <c r="D232" s="2" t="s">
        <v>27</v>
      </c>
      <c r="E232" s="5" t="s">
        <v>130</v>
      </c>
      <c r="F232" s="3" t="s">
        <v>131</v>
      </c>
      <c r="G232" s="3" t="s">
        <v>38</v>
      </c>
      <c r="H232" s="2" t="s">
        <v>21</v>
      </c>
      <c r="I232" s="2" t="s">
        <v>817</v>
      </c>
      <c r="J232" s="3" t="str">
        <f>HYPERLINK("https://www.boe.es/gazeta/dias/1832/04/28/pdfs/GMD-1832-51.pdf#page=4","Abrir facsímil")</f>
        <v>Abrir facsímil</v>
      </c>
      <c r="K232" s="3" t="s">
        <v>23</v>
      </c>
    </row>
    <row r="233" spans="1:11" ht="42" customHeight="1">
      <c r="A233" s="2" t="s">
        <v>818</v>
      </c>
      <c r="B233" s="2" t="s">
        <v>819</v>
      </c>
      <c r="C233" s="2" t="s">
        <v>16</v>
      </c>
      <c r="D233" s="2" t="s">
        <v>17</v>
      </c>
      <c r="E233" s="5" t="s">
        <v>362</v>
      </c>
      <c r="F233" s="3" t="s">
        <v>363</v>
      </c>
      <c r="G233" s="3" t="s">
        <v>92</v>
      </c>
      <c r="H233" s="2" t="s">
        <v>31</v>
      </c>
      <c r="I233" s="2" t="s">
        <v>820</v>
      </c>
      <c r="J233" s="3" t="str">
        <f>HYPERLINK("https://www.boe.es/gazeta/dias/1832/10/02/pdfs/GMD-1832-119.pdf#page=2","Abrir facsímil")</f>
        <v>Abrir facsímil</v>
      </c>
      <c r="K233" s="3" t="s">
        <v>33</v>
      </c>
    </row>
    <row r="234" spans="1:11" ht="42" customHeight="1">
      <c r="A234" s="2" t="s">
        <v>821</v>
      </c>
      <c r="B234" s="2" t="s">
        <v>821</v>
      </c>
      <c r="C234" s="2" t="s">
        <v>16</v>
      </c>
      <c r="D234" s="2" t="s">
        <v>17</v>
      </c>
      <c r="E234" s="5" t="s">
        <v>388</v>
      </c>
      <c r="F234" s="3" t="s">
        <v>389</v>
      </c>
      <c r="G234" s="3" t="s">
        <v>38</v>
      </c>
      <c r="H234" s="2" t="s">
        <v>21</v>
      </c>
      <c r="I234" s="2" t="s">
        <v>822</v>
      </c>
      <c r="J234" s="3" t="str">
        <f>HYPERLINK("https://www.boe.es/gazeta/dias/1832/02/28/pdfs/GMD-1832-25.pdf#page=4","Abrir facsímil")</f>
        <v>Abrir facsímil</v>
      </c>
      <c r="K234" s="3" t="s">
        <v>23</v>
      </c>
    </row>
    <row r="235" spans="1:11" ht="42" customHeight="1">
      <c r="A235" s="2" t="s">
        <v>823</v>
      </c>
      <c r="B235" s="2" t="s">
        <v>824</v>
      </c>
      <c r="C235" s="2" t="s">
        <v>61</v>
      </c>
      <c r="D235" s="2" t="s">
        <v>62</v>
      </c>
      <c r="E235" s="5" t="s">
        <v>367</v>
      </c>
      <c r="F235" s="3" t="s">
        <v>368</v>
      </c>
      <c r="G235" s="3" t="s">
        <v>58</v>
      </c>
      <c r="H235" s="2" t="s">
        <v>21</v>
      </c>
      <c r="I235" s="2" t="s">
        <v>825</v>
      </c>
      <c r="J235" s="3" t="str">
        <f>HYPERLINK("https://www.boe.es/gazeta/dias/1832/08/28/pdfs/GMD-1832-103.pdf#page=3","Abrir facsímil")</f>
        <v>Abrir facsímil</v>
      </c>
      <c r="K235" s="3" t="s">
        <v>23</v>
      </c>
    </row>
    <row r="236" spans="1:11" ht="42" customHeight="1">
      <c r="A236" s="2" t="s">
        <v>826</v>
      </c>
      <c r="B236" s="2" t="s">
        <v>826</v>
      </c>
      <c r="C236" s="2" t="s">
        <v>16</v>
      </c>
      <c r="D236" s="2" t="s">
        <v>17</v>
      </c>
      <c r="E236" s="5" t="s">
        <v>200</v>
      </c>
      <c r="F236" s="3" t="s">
        <v>201</v>
      </c>
      <c r="G236" s="3" t="s">
        <v>827</v>
      </c>
      <c r="H236" s="2" t="s">
        <v>21</v>
      </c>
      <c r="I236" s="2" t="s">
        <v>828</v>
      </c>
      <c r="J236" s="3" t="str">
        <f>HYPERLINK("https://www.boe.es/gazeta/dias/1832/03/20/pdfs/GMD-1832-34.pdf#page=1","Abrir facsímil")</f>
        <v>Abrir facsímil</v>
      </c>
      <c r="K236" s="3" t="s">
        <v>23</v>
      </c>
    </row>
    <row r="237" spans="1:11" ht="42" customHeight="1">
      <c r="A237" s="2" t="s">
        <v>829</v>
      </c>
      <c r="B237" s="2" t="s">
        <v>829</v>
      </c>
      <c r="C237" s="2" t="s">
        <v>26</v>
      </c>
      <c r="D237" s="2" t="s">
        <v>27</v>
      </c>
      <c r="E237" s="5" t="s">
        <v>830</v>
      </c>
      <c r="F237" s="3" t="s">
        <v>831</v>
      </c>
      <c r="G237" s="3" t="s">
        <v>42</v>
      </c>
      <c r="H237" s="2" t="s">
        <v>21</v>
      </c>
      <c r="I237" s="2" t="s">
        <v>832</v>
      </c>
      <c r="J237" s="3" t="str">
        <f>HYPERLINK("https://www.boe.es/gazeta/dias/1832/01/26/pdfs/GMD-1832-11.pdf#page=1","Abrir facsímil")</f>
        <v>Abrir facsímil</v>
      </c>
      <c r="K237" s="3" t="s">
        <v>23</v>
      </c>
    </row>
    <row r="238" spans="1:11" ht="42" customHeight="1">
      <c r="A238" s="2" t="s">
        <v>833</v>
      </c>
      <c r="B238" s="2" t="s">
        <v>834</v>
      </c>
      <c r="C238" s="2" t="s">
        <v>26</v>
      </c>
      <c r="D238" s="2" t="s">
        <v>27</v>
      </c>
      <c r="E238" s="5" t="s">
        <v>835</v>
      </c>
      <c r="F238" s="3" t="s">
        <v>836</v>
      </c>
      <c r="G238" s="3" t="s">
        <v>38</v>
      </c>
      <c r="H238" s="2" t="s">
        <v>21</v>
      </c>
      <c r="I238" s="2" t="s">
        <v>837</v>
      </c>
      <c r="J238" s="3" t="str">
        <f>HYPERLINK("https://www.boe.es/gazeta/dias/1832/07/28/pdfs/GMD-1832-90.pdf#page=4","Abrir facsímil")</f>
        <v>Abrir facsímil</v>
      </c>
      <c r="K238" s="3" t="s">
        <v>23</v>
      </c>
    </row>
    <row r="239" spans="1:11" ht="42" customHeight="1">
      <c r="A239" s="2" t="s">
        <v>838</v>
      </c>
      <c r="B239" s="2" t="s">
        <v>838</v>
      </c>
      <c r="C239" s="2" t="s">
        <v>91</v>
      </c>
      <c r="D239" s="2" t="s">
        <v>27</v>
      </c>
      <c r="E239" s="5" t="s">
        <v>636</v>
      </c>
      <c r="F239" s="3" t="s">
        <v>637</v>
      </c>
      <c r="G239" s="3" t="s">
        <v>38</v>
      </c>
      <c r="H239" s="2" t="s">
        <v>21</v>
      </c>
      <c r="I239" s="2" t="s">
        <v>839</v>
      </c>
      <c r="J239" s="3" t="str">
        <f>HYPERLINK("https://www.boe.es/gazeta/dias/1832/12/27/pdfs/GMD-1832-158.pdf#page=4","Abrir facsímil")</f>
        <v>Abrir facsímil</v>
      </c>
      <c r="K239" s="3" t="s">
        <v>23</v>
      </c>
    </row>
    <row r="240" spans="1:11" ht="42" customHeight="1">
      <c r="A240" s="2" t="s">
        <v>840</v>
      </c>
      <c r="B240" s="2" t="s">
        <v>840</v>
      </c>
      <c r="C240" s="2" t="s">
        <v>16</v>
      </c>
      <c r="D240" s="2" t="s">
        <v>17</v>
      </c>
      <c r="E240" s="5" t="s">
        <v>165</v>
      </c>
      <c r="F240" s="3" t="s">
        <v>166</v>
      </c>
      <c r="G240" s="3" t="s">
        <v>841</v>
      </c>
      <c r="H240" s="2" t="s">
        <v>21</v>
      </c>
      <c r="I240" s="2" t="s">
        <v>842</v>
      </c>
      <c r="J240" s="3" t="str">
        <f>HYPERLINK("https://www.boe.es/gazeta/dias/1832/10/11/pdfs/GMD-1832-124.pdf#page=2","Abrir facsímil")</f>
        <v>Abrir facsímil</v>
      </c>
      <c r="K240" s="3" t="s">
        <v>23</v>
      </c>
    </row>
    <row r="241" spans="1:11" ht="42" customHeight="1">
      <c r="A241" s="2" t="s">
        <v>843</v>
      </c>
      <c r="B241" s="2" t="s">
        <v>844</v>
      </c>
      <c r="C241" s="2" t="s">
        <v>26</v>
      </c>
      <c r="D241" s="2" t="s">
        <v>27</v>
      </c>
      <c r="E241" s="5" t="s">
        <v>160</v>
      </c>
      <c r="F241" s="3" t="s">
        <v>161</v>
      </c>
      <c r="G241" s="3" t="s">
        <v>38</v>
      </c>
      <c r="H241" s="2" t="s">
        <v>21</v>
      </c>
      <c r="I241" s="2" t="s">
        <v>845</v>
      </c>
      <c r="J241" s="3" t="str">
        <f>HYPERLINK("https://www.boe.es/gazeta/dias/1832/05/24/pdfs/GMD-1832-62.pdf#page=4","Abrir facsímil")</f>
        <v>Abrir facsímil</v>
      </c>
      <c r="K241" s="3" t="s">
        <v>23</v>
      </c>
    </row>
    <row r="242" spans="1:11" ht="42" customHeight="1">
      <c r="A242" s="2" t="s">
        <v>846</v>
      </c>
      <c r="B242" s="2" t="s">
        <v>846</v>
      </c>
      <c r="C242" s="2" t="s">
        <v>16</v>
      </c>
      <c r="D242" s="2" t="s">
        <v>17</v>
      </c>
      <c r="E242" s="5" t="s">
        <v>487</v>
      </c>
      <c r="F242" s="3" t="s">
        <v>488</v>
      </c>
      <c r="G242" s="3" t="s">
        <v>42</v>
      </c>
      <c r="H242" s="2" t="s">
        <v>21</v>
      </c>
      <c r="I242" s="2" t="s">
        <v>847</v>
      </c>
      <c r="J242" s="3" t="str">
        <f>HYPERLINK("https://www.boe.es/gazeta/dias/1832/10/18/pdfs/GMD-1832-127.pdf#page=1","Abrir facsímil")</f>
        <v>Abrir facsímil</v>
      </c>
      <c r="K242" s="3" t="s">
        <v>23</v>
      </c>
    </row>
    <row r="243" spans="1:11" ht="42" customHeight="1">
      <c r="A243" s="2" t="s">
        <v>848</v>
      </c>
      <c r="B243" s="2" t="s">
        <v>849</v>
      </c>
      <c r="C243" s="2" t="s">
        <v>16</v>
      </c>
      <c r="D243" s="2" t="s">
        <v>17</v>
      </c>
      <c r="E243" s="5" t="s">
        <v>68</v>
      </c>
      <c r="F243" s="3" t="s">
        <v>69</v>
      </c>
      <c r="G243" s="3" t="s">
        <v>70</v>
      </c>
      <c r="H243" s="2" t="s">
        <v>21</v>
      </c>
      <c r="I243" s="2" t="s">
        <v>850</v>
      </c>
      <c r="J243" s="3" t="str">
        <f>HYPERLINK("https://www.boe.es/gazeta/dias/1832/11/13/pdfs/GMD-1832-138.pdf#page=2","Abrir facsímil")</f>
        <v>Abrir facsímil</v>
      </c>
      <c r="K243" s="3" t="s">
        <v>23</v>
      </c>
    </row>
    <row r="244" spans="1:11" ht="42" customHeight="1">
      <c r="A244" s="2" t="s">
        <v>851</v>
      </c>
      <c r="B244" s="2" t="s">
        <v>852</v>
      </c>
      <c r="C244" s="2" t="s">
        <v>61</v>
      </c>
      <c r="D244" s="2" t="s">
        <v>62</v>
      </c>
      <c r="E244" s="5" t="s">
        <v>689</v>
      </c>
      <c r="F244" s="3" t="s">
        <v>690</v>
      </c>
      <c r="G244" s="3" t="s">
        <v>58</v>
      </c>
      <c r="H244" s="2" t="s">
        <v>21</v>
      </c>
      <c r="I244" s="2" t="s">
        <v>853</v>
      </c>
      <c r="J244" s="3" t="str">
        <f>HYPERLINK("https://www.boe.es/gazeta/dias/1832/08/16/pdfs/GMD-1832-98.pdf#page=3","Abrir facsímil")</f>
        <v>Abrir facsímil</v>
      </c>
      <c r="K244" s="3" t="s">
        <v>23</v>
      </c>
    </row>
    <row r="245" spans="1:11" ht="42" customHeight="1">
      <c r="A245" s="2" t="s">
        <v>854</v>
      </c>
      <c r="B245" s="2" t="s">
        <v>855</v>
      </c>
      <c r="C245" s="2" t="s">
        <v>164</v>
      </c>
      <c r="D245" s="2" t="s">
        <v>27</v>
      </c>
      <c r="E245" s="5" t="s">
        <v>689</v>
      </c>
      <c r="F245" s="3" t="s">
        <v>690</v>
      </c>
      <c r="G245" s="3" t="s">
        <v>58</v>
      </c>
      <c r="H245" s="2" t="s">
        <v>21</v>
      </c>
      <c r="I245" s="2" t="s">
        <v>856</v>
      </c>
      <c r="J245" s="3" t="str">
        <f>HYPERLINK("https://www.boe.es/gazeta/dias/1832/08/16/pdfs/GMD-1832-98.pdf#page=3","Abrir facsímil")</f>
        <v>Abrir facsímil</v>
      </c>
      <c r="K245" s="3" t="s">
        <v>23</v>
      </c>
    </row>
    <row r="246" spans="1:11" ht="42" customHeight="1">
      <c r="A246" s="2" t="s">
        <v>857</v>
      </c>
      <c r="B246" s="2" t="s">
        <v>858</v>
      </c>
      <c r="C246" s="2" t="s">
        <v>51</v>
      </c>
      <c r="D246" s="2" t="s">
        <v>27</v>
      </c>
      <c r="E246" s="5" t="s">
        <v>520</v>
      </c>
      <c r="F246" s="3" t="s">
        <v>521</v>
      </c>
      <c r="G246" s="3" t="s">
        <v>92</v>
      </c>
      <c r="H246" s="2" t="s">
        <v>21</v>
      </c>
      <c r="I246" s="2" t="s">
        <v>859</v>
      </c>
      <c r="J246" s="3" t="str">
        <f>HYPERLINK("https://www.boe.es/gazeta/dias/1832/09/01/pdfs/GMD-1832-105.pdf#page=2","Abrir facsímil")</f>
        <v>Abrir facsímil</v>
      </c>
      <c r="K246" s="3" t="s">
        <v>23</v>
      </c>
    </row>
    <row r="247" spans="1:11" ht="42" customHeight="1">
      <c r="A247" s="2" t="s">
        <v>860</v>
      </c>
      <c r="B247" s="2" t="s">
        <v>861</v>
      </c>
      <c r="C247" s="2" t="s">
        <v>91</v>
      </c>
      <c r="D247" s="2" t="s">
        <v>27</v>
      </c>
      <c r="E247" s="5" t="s">
        <v>689</v>
      </c>
      <c r="F247" s="3" t="s">
        <v>690</v>
      </c>
      <c r="G247" s="3" t="s">
        <v>58</v>
      </c>
      <c r="H247" s="2" t="s">
        <v>21</v>
      </c>
      <c r="I247" s="2" t="s">
        <v>862</v>
      </c>
      <c r="J247" s="3" t="str">
        <f>HYPERLINK("https://www.boe.es/gazeta/dias/1832/08/16/pdfs/GMD-1832-98.pdf#page=3","Abrir facsímil")</f>
        <v>Abrir facsímil</v>
      </c>
      <c r="K247" s="3" t="s">
        <v>23</v>
      </c>
    </row>
    <row r="248" spans="1:11" ht="42" customHeight="1">
      <c r="A248" s="2" t="s">
        <v>860</v>
      </c>
      <c r="B248" s="2" t="s">
        <v>861</v>
      </c>
      <c r="C248" s="2" t="s">
        <v>61</v>
      </c>
      <c r="D248" s="2" t="s">
        <v>62</v>
      </c>
      <c r="E248" s="5" t="s">
        <v>447</v>
      </c>
      <c r="F248" s="3" t="s">
        <v>448</v>
      </c>
      <c r="G248" s="3" t="s">
        <v>42</v>
      </c>
      <c r="H248" s="2" t="s">
        <v>21</v>
      </c>
      <c r="I248" s="2" t="s">
        <v>863</v>
      </c>
      <c r="J248" s="3" t="str">
        <f>HYPERLINK("https://www.boe.es/gazeta/dias/1832/10/06/pdfs/GMD-1832-121.pdf#page=1","Abrir facsímil")</f>
        <v>Abrir facsímil</v>
      </c>
      <c r="K248" s="3" t="s">
        <v>23</v>
      </c>
    </row>
    <row r="249" spans="1:11" ht="42" customHeight="1">
      <c r="A249" s="2" t="s">
        <v>864</v>
      </c>
      <c r="B249" s="2" t="s">
        <v>865</v>
      </c>
      <c r="C249" s="2" t="s">
        <v>61</v>
      </c>
      <c r="D249" s="2" t="s">
        <v>62</v>
      </c>
      <c r="E249" s="5" t="s">
        <v>68</v>
      </c>
      <c r="F249" s="3" t="s">
        <v>69</v>
      </c>
      <c r="G249" s="3" t="s">
        <v>70</v>
      </c>
      <c r="H249" s="2" t="s">
        <v>21</v>
      </c>
      <c r="I249" s="2" t="s">
        <v>866</v>
      </c>
      <c r="J249" s="3" t="str">
        <f>HYPERLINK("https://www.boe.es/gazeta/dias/1832/11/13/pdfs/GMD-1832-138.pdf#page=2","Abrir facsímil")</f>
        <v>Abrir facsímil</v>
      </c>
      <c r="K249" s="3" t="s">
        <v>23</v>
      </c>
    </row>
    <row r="250" spans="1:11" ht="42" customHeight="1">
      <c r="A250" s="2" t="s">
        <v>867</v>
      </c>
      <c r="B250" s="2" t="s">
        <v>868</v>
      </c>
      <c r="C250" s="2" t="s">
        <v>26</v>
      </c>
      <c r="D250" s="2" t="s">
        <v>27</v>
      </c>
      <c r="E250" s="5" t="s">
        <v>119</v>
      </c>
      <c r="F250" s="3" t="s">
        <v>120</v>
      </c>
      <c r="G250" s="3" t="s">
        <v>38</v>
      </c>
      <c r="H250" s="2" t="s">
        <v>21</v>
      </c>
      <c r="I250" s="2" t="s">
        <v>869</v>
      </c>
      <c r="J250" s="3" t="str">
        <f>HYPERLINK("https://www.boe.es/gazeta/dias/1832/07/07/pdfs/GMD-1832-81.pdf#page=4","Abrir facsímil")</f>
        <v>Abrir facsímil</v>
      </c>
      <c r="K250" s="3" t="s">
        <v>23</v>
      </c>
    </row>
    <row r="251" spans="1:11" ht="42" customHeight="1">
      <c r="A251" s="2" t="s">
        <v>870</v>
      </c>
      <c r="B251" s="2" t="s">
        <v>871</v>
      </c>
      <c r="C251" s="2" t="s">
        <v>16</v>
      </c>
      <c r="D251" s="2" t="s">
        <v>17</v>
      </c>
      <c r="E251" s="5" t="s">
        <v>160</v>
      </c>
      <c r="F251" s="3" t="s">
        <v>161</v>
      </c>
      <c r="G251" s="3" t="s">
        <v>38</v>
      </c>
      <c r="H251" s="2" t="s">
        <v>21</v>
      </c>
      <c r="I251" s="2" t="s">
        <v>872</v>
      </c>
      <c r="J251" s="3" t="str">
        <f>HYPERLINK("https://www.boe.es/gazeta/dias/1832/05/24/pdfs/GMD-1832-62.pdf#page=4","Abrir facsímil")</f>
        <v>Abrir facsímil</v>
      </c>
      <c r="K251" s="3" t="s">
        <v>23</v>
      </c>
    </row>
    <row r="252" spans="1:11" ht="42" customHeight="1">
      <c r="A252" s="2" t="s">
        <v>873</v>
      </c>
      <c r="B252" s="2" t="s">
        <v>874</v>
      </c>
      <c r="C252" s="2" t="s">
        <v>16</v>
      </c>
      <c r="D252" s="2" t="s">
        <v>17</v>
      </c>
      <c r="E252" s="5" t="s">
        <v>500</v>
      </c>
      <c r="F252" s="3" t="s">
        <v>501</v>
      </c>
      <c r="G252" s="3" t="s">
        <v>38</v>
      </c>
      <c r="H252" s="2" t="s">
        <v>21</v>
      </c>
      <c r="I252" s="2" t="s">
        <v>875</v>
      </c>
      <c r="J252" s="3" t="str">
        <f>HYPERLINK("https://www.boe.es/gazeta/dias/1832/03/29/pdfs/GMD-1832-38.pdf#page=4","Abrir facsímil")</f>
        <v>Abrir facsímil</v>
      </c>
      <c r="K252" s="3" t="s">
        <v>23</v>
      </c>
    </row>
    <row r="253" spans="1:11" ht="42" customHeight="1">
      <c r="A253" s="2" t="s">
        <v>876</v>
      </c>
      <c r="B253" s="2" t="s">
        <v>877</v>
      </c>
      <c r="C253" s="2" t="s">
        <v>124</v>
      </c>
      <c r="D253" s="2" t="s">
        <v>27</v>
      </c>
      <c r="E253" s="5" t="s">
        <v>402</v>
      </c>
      <c r="F253" s="3" t="s">
        <v>403</v>
      </c>
      <c r="G253" s="3" t="s">
        <v>404</v>
      </c>
      <c r="H253" s="2" t="s">
        <v>21</v>
      </c>
      <c r="I253" s="2" t="s">
        <v>878</v>
      </c>
      <c r="J253" s="3" t="str">
        <f>HYPERLINK("https://www.boe.es/gazeta/dias/1832/08/21/pdfs/GMD-1832-100.pdf#page=3","Abrir facsímil")</f>
        <v>Abrir facsímil</v>
      </c>
      <c r="K253" s="3" t="s">
        <v>23</v>
      </c>
    </row>
    <row r="254" spans="1:11" ht="42" customHeight="1">
      <c r="A254" s="2" t="s">
        <v>879</v>
      </c>
      <c r="B254" s="2" t="s">
        <v>879</v>
      </c>
      <c r="C254" s="2" t="s">
        <v>16</v>
      </c>
      <c r="D254" s="2" t="s">
        <v>17</v>
      </c>
      <c r="E254" s="5" t="s">
        <v>341</v>
      </c>
      <c r="F254" s="3" t="s">
        <v>342</v>
      </c>
      <c r="G254" s="3" t="s">
        <v>42</v>
      </c>
      <c r="H254" s="2" t="s">
        <v>21</v>
      </c>
      <c r="I254" s="2" t="s">
        <v>880</v>
      </c>
      <c r="J254" s="3" t="str">
        <f>HYPERLINK("https://www.boe.es/gazeta/dias/1832/04/12/pdfs/GMD-1832-44.pdf#page=1","Abrir facsímil")</f>
        <v>Abrir facsímil</v>
      </c>
      <c r="K254" s="3" t="s">
        <v>23</v>
      </c>
    </row>
    <row r="255" spans="1:11" ht="42" customHeight="1">
      <c r="A255" s="2" t="s">
        <v>881</v>
      </c>
      <c r="B255" s="2" t="s">
        <v>881</v>
      </c>
      <c r="C255" s="2" t="s">
        <v>418</v>
      </c>
      <c r="D255" s="2" t="s">
        <v>27</v>
      </c>
      <c r="E255" s="5" t="s">
        <v>882</v>
      </c>
      <c r="F255" s="3" t="s">
        <v>883</v>
      </c>
      <c r="G255" s="3" t="s">
        <v>92</v>
      </c>
      <c r="H255" s="2" t="s">
        <v>21</v>
      </c>
      <c r="I255" s="2" t="s">
        <v>884</v>
      </c>
      <c r="J255" s="3" t="str">
        <f>HYPERLINK("https://www.boe.es/gazeta/dias/1832/03/17/pdfs/GMD-1832-33.pdf#page=2","Abrir facsímil")</f>
        <v>Abrir facsímil</v>
      </c>
      <c r="K255" s="3" t="s">
        <v>23</v>
      </c>
    </row>
    <row r="256" spans="1:11" ht="42" customHeight="1">
      <c r="A256" s="2" t="s">
        <v>885</v>
      </c>
      <c r="B256" s="2" t="s">
        <v>886</v>
      </c>
      <c r="C256" s="2" t="s">
        <v>26</v>
      </c>
      <c r="D256" s="2" t="s">
        <v>27</v>
      </c>
      <c r="E256" s="5" t="s">
        <v>52</v>
      </c>
      <c r="F256" s="3" t="s">
        <v>53</v>
      </c>
      <c r="G256" s="3" t="s">
        <v>38</v>
      </c>
      <c r="H256" s="2" t="s">
        <v>21</v>
      </c>
      <c r="I256" s="2" t="s">
        <v>887</v>
      </c>
      <c r="J256" s="3" t="str">
        <f>HYPERLINK("https://www.boe.es/gazeta/dias/1832/03/08/pdfs/GMD-1832-29.pdf#page=4","Abrir facsímil")</f>
        <v>Abrir facsímil</v>
      </c>
      <c r="K256" s="3" t="s">
        <v>23</v>
      </c>
    </row>
    <row r="257" spans="1:11" ht="42" customHeight="1">
      <c r="A257" s="2" t="s">
        <v>888</v>
      </c>
      <c r="B257" s="2" t="s">
        <v>888</v>
      </c>
      <c r="C257" s="2" t="s">
        <v>124</v>
      </c>
      <c r="D257" s="2" t="s">
        <v>27</v>
      </c>
      <c r="E257" s="5" t="s">
        <v>295</v>
      </c>
      <c r="F257" s="3" t="s">
        <v>296</v>
      </c>
      <c r="G257" s="3" t="s">
        <v>38</v>
      </c>
      <c r="H257" s="2" t="s">
        <v>21</v>
      </c>
      <c r="I257" s="2" t="s">
        <v>889</v>
      </c>
      <c r="J257" s="3" t="str">
        <f>HYPERLINK("https://www.boe.es/gazeta/dias/1832/07/21/pdfs/GMD-1832-87.pdf#page=4","Abrir facsímil")</f>
        <v>Abrir facsímil</v>
      </c>
      <c r="K257" s="3" t="s">
        <v>23</v>
      </c>
    </row>
    <row r="258" spans="1:11" ht="42" customHeight="1">
      <c r="A258" s="2" t="s">
        <v>890</v>
      </c>
      <c r="B258" s="2" t="s">
        <v>891</v>
      </c>
      <c r="C258" s="2" t="s">
        <v>164</v>
      </c>
      <c r="D258" s="2" t="s">
        <v>27</v>
      </c>
      <c r="E258" s="5" t="s">
        <v>341</v>
      </c>
      <c r="F258" s="3" t="s">
        <v>342</v>
      </c>
      <c r="G258" s="3" t="s">
        <v>762</v>
      </c>
      <c r="H258" s="2" t="s">
        <v>21</v>
      </c>
      <c r="I258" s="2" t="s">
        <v>892</v>
      </c>
      <c r="J258" s="3" t="str">
        <f>HYPERLINK("https://www.boe.es/gazeta/dias/1832/04/12/pdfs/GMD-1832-44.pdf#page=6","Abrir facsímil")</f>
        <v>Abrir facsímil</v>
      </c>
      <c r="K258" s="3" t="s">
        <v>23</v>
      </c>
    </row>
    <row r="259" spans="1:11" ht="42" customHeight="1">
      <c r="A259" s="2" t="s">
        <v>893</v>
      </c>
      <c r="B259" s="2" t="s">
        <v>893</v>
      </c>
      <c r="C259" s="2" t="s">
        <v>26</v>
      </c>
      <c r="D259" s="2" t="s">
        <v>27</v>
      </c>
      <c r="E259" s="5" t="s">
        <v>204</v>
      </c>
      <c r="F259" s="3" t="s">
        <v>205</v>
      </c>
      <c r="G259" s="3" t="s">
        <v>38</v>
      </c>
      <c r="H259" s="2" t="s">
        <v>21</v>
      </c>
      <c r="I259" s="2" t="s">
        <v>894</v>
      </c>
      <c r="J259" s="3" t="str">
        <f>HYPERLINK("https://www.boe.es/gazeta/dias/1832/09/20/pdfs/GMD-1832-114.pdf#page=4","Abrir facsímil")</f>
        <v>Abrir facsímil</v>
      </c>
      <c r="K259" s="3" t="s">
        <v>23</v>
      </c>
    </row>
    <row r="260" spans="1:11" ht="42" customHeight="1">
      <c r="A260" s="2" t="s">
        <v>895</v>
      </c>
      <c r="B260" s="2" t="s">
        <v>895</v>
      </c>
      <c r="C260" s="2" t="s">
        <v>164</v>
      </c>
      <c r="D260" s="2" t="s">
        <v>27</v>
      </c>
      <c r="E260" s="5" t="s">
        <v>419</v>
      </c>
      <c r="F260" s="3" t="s">
        <v>420</v>
      </c>
      <c r="G260" s="3" t="s">
        <v>38</v>
      </c>
      <c r="H260" s="2" t="s">
        <v>21</v>
      </c>
      <c r="I260" s="2" t="s">
        <v>896</v>
      </c>
      <c r="J260" s="3" t="str">
        <f>HYPERLINK("https://www.boe.es/gazeta/dias/1832/10/13/pdfs/GMD-1832-125.pdf#page=4","Abrir facsímil")</f>
        <v>Abrir facsímil</v>
      </c>
      <c r="K260" s="3" t="s">
        <v>23</v>
      </c>
    </row>
    <row r="261" spans="1:11" ht="42" customHeight="1">
      <c r="A261" s="2" t="s">
        <v>897</v>
      </c>
      <c r="B261" s="2" t="s">
        <v>898</v>
      </c>
      <c r="C261" s="2" t="s">
        <v>61</v>
      </c>
      <c r="D261" s="2" t="s">
        <v>62</v>
      </c>
      <c r="E261" s="5" t="s">
        <v>439</v>
      </c>
      <c r="F261" s="3" t="s">
        <v>440</v>
      </c>
      <c r="G261" s="3" t="s">
        <v>38</v>
      </c>
      <c r="H261" s="2" t="s">
        <v>21</v>
      </c>
      <c r="I261" s="2" t="s">
        <v>899</v>
      </c>
      <c r="J261" s="3" t="str">
        <f>HYPERLINK("https://www.boe.es/gazeta/dias/1832/06/05/pdfs/GMD-1832-67.pdf#page=4","Abrir facsímil")</f>
        <v>Abrir facsímil</v>
      </c>
      <c r="K261" s="3" t="s">
        <v>23</v>
      </c>
    </row>
    <row r="262" spans="1:11" ht="42" customHeight="1">
      <c r="A262" s="2" t="s">
        <v>900</v>
      </c>
      <c r="B262" s="2" t="s">
        <v>900</v>
      </c>
      <c r="C262" s="2" t="s">
        <v>16</v>
      </c>
      <c r="D262" s="2" t="s">
        <v>17</v>
      </c>
      <c r="E262" s="5" t="s">
        <v>263</v>
      </c>
      <c r="F262" s="3" t="s">
        <v>264</v>
      </c>
      <c r="G262" s="3" t="s">
        <v>38</v>
      </c>
      <c r="H262" s="2" t="s">
        <v>21</v>
      </c>
      <c r="I262" s="2" t="s">
        <v>901</v>
      </c>
      <c r="J262" s="3" t="str">
        <f>HYPERLINK("https://www.boe.es/gazeta/dias/1832/02/09/pdfs/GMD-1832-17.pdf#page=4","Abrir facsímil")</f>
        <v>Abrir facsímil</v>
      </c>
      <c r="K262" s="3" t="s">
        <v>23</v>
      </c>
    </row>
    <row r="263" spans="1:11" ht="42" customHeight="1">
      <c r="A263" s="2" t="s">
        <v>902</v>
      </c>
      <c r="B263" s="2" t="s">
        <v>902</v>
      </c>
      <c r="C263" s="2" t="s">
        <v>16</v>
      </c>
      <c r="D263" s="2" t="s">
        <v>17</v>
      </c>
      <c r="E263" s="5" t="s">
        <v>903</v>
      </c>
      <c r="F263" s="3" t="s">
        <v>904</v>
      </c>
      <c r="G263" s="3" t="s">
        <v>92</v>
      </c>
      <c r="H263" s="2" t="s">
        <v>21</v>
      </c>
      <c r="I263" s="2" t="s">
        <v>905</v>
      </c>
      <c r="J263" s="3" t="str">
        <f>HYPERLINK("https://www.boe.es/gazeta/dias/1832/01/05/pdfs/GMD-1832-2.pdf#page=2","Abrir facsímil")</f>
        <v>Abrir facsímil</v>
      </c>
      <c r="K263" s="3" t="s">
        <v>23</v>
      </c>
    </row>
    <row r="264" spans="1:11" ht="42" customHeight="1">
      <c r="A264" s="2" t="s">
        <v>902</v>
      </c>
      <c r="B264" s="2" t="s">
        <v>902</v>
      </c>
      <c r="C264" s="2" t="s">
        <v>16</v>
      </c>
      <c r="D264" s="2" t="s">
        <v>17</v>
      </c>
      <c r="E264" s="5" t="s">
        <v>906</v>
      </c>
      <c r="F264" s="3" t="s">
        <v>907</v>
      </c>
      <c r="G264" s="3" t="s">
        <v>92</v>
      </c>
      <c r="H264" s="2" t="s">
        <v>21</v>
      </c>
      <c r="I264" s="2" t="s">
        <v>908</v>
      </c>
      <c r="J264" s="3" t="str">
        <f>HYPERLINK("https://www.boe.es/gazeta/dias/1832/01/12/pdfs/GMD-1832-5.pdf#page=2","Abrir facsímil")</f>
        <v>Abrir facsímil</v>
      </c>
      <c r="K264" s="3" t="s">
        <v>23</v>
      </c>
    </row>
    <row r="265" spans="1:11" ht="42" customHeight="1">
      <c r="A265" s="2" t="s">
        <v>902</v>
      </c>
      <c r="B265" s="2" t="s">
        <v>902</v>
      </c>
      <c r="C265" s="2" t="s">
        <v>16</v>
      </c>
      <c r="D265" s="2" t="s">
        <v>17</v>
      </c>
      <c r="E265" s="5" t="s">
        <v>909</v>
      </c>
      <c r="F265" s="3" t="s">
        <v>910</v>
      </c>
      <c r="G265" s="3" t="s">
        <v>92</v>
      </c>
      <c r="H265" s="2" t="s">
        <v>21</v>
      </c>
      <c r="I265" s="2" t="s">
        <v>911</v>
      </c>
      <c r="J265" s="3" t="str">
        <f>HYPERLINK("https://www.boe.es/gazeta/dias/1832/01/17/pdfs/GMD-1832-7.pdf#page=2","Abrir facsímil")</f>
        <v>Abrir facsímil</v>
      </c>
      <c r="K265" s="3" t="s">
        <v>23</v>
      </c>
    </row>
    <row r="266" spans="1:11" ht="42" customHeight="1">
      <c r="A266" s="2" t="s">
        <v>912</v>
      </c>
      <c r="B266" s="2" t="s">
        <v>913</v>
      </c>
      <c r="C266" s="2" t="s">
        <v>124</v>
      </c>
      <c r="D266" s="2" t="s">
        <v>27</v>
      </c>
      <c r="E266" s="5" t="s">
        <v>402</v>
      </c>
      <c r="F266" s="3" t="s">
        <v>403</v>
      </c>
      <c r="G266" s="3" t="s">
        <v>404</v>
      </c>
      <c r="H266" s="2" t="s">
        <v>21</v>
      </c>
      <c r="I266" s="2" t="s">
        <v>914</v>
      </c>
      <c r="J266" s="3" t="str">
        <f>HYPERLINK("https://www.boe.es/gazeta/dias/1832/08/21/pdfs/GMD-1832-100.pdf#page=3","Abrir facsímil")</f>
        <v>Abrir facsímil</v>
      </c>
      <c r="K266" s="3" t="s">
        <v>23</v>
      </c>
    </row>
    <row r="267" spans="1:11" ht="42" customHeight="1">
      <c r="A267" s="2" t="s">
        <v>915</v>
      </c>
      <c r="B267" s="2" t="s">
        <v>915</v>
      </c>
      <c r="C267" s="2" t="s">
        <v>124</v>
      </c>
      <c r="D267" s="2" t="s">
        <v>27</v>
      </c>
      <c r="E267" s="5" t="s">
        <v>279</v>
      </c>
      <c r="F267" s="3" t="s">
        <v>280</v>
      </c>
      <c r="G267" s="3" t="s">
        <v>58</v>
      </c>
      <c r="H267" s="2" t="s">
        <v>21</v>
      </c>
      <c r="I267" s="2" t="s">
        <v>916</v>
      </c>
      <c r="J267" s="3" t="str">
        <f>HYPERLINK("https://www.boe.es/gazeta/dias/1832/04/07/pdfs/GMD-1832-42.pdf#page=3","Abrir facsímil")</f>
        <v>Abrir facsímil</v>
      </c>
      <c r="K267" s="3" t="s">
        <v>23</v>
      </c>
    </row>
    <row r="268" spans="1:11" ht="42" customHeight="1">
      <c r="A268" s="2" t="s">
        <v>917</v>
      </c>
      <c r="B268" s="2" t="s">
        <v>917</v>
      </c>
      <c r="C268" s="2" t="s">
        <v>418</v>
      </c>
      <c r="D268" s="2" t="s">
        <v>27</v>
      </c>
      <c r="E268" s="5" t="s">
        <v>593</v>
      </c>
      <c r="F268" s="3" t="s">
        <v>594</v>
      </c>
      <c r="G268" s="3" t="s">
        <v>918</v>
      </c>
      <c r="H268" s="2" t="s">
        <v>21</v>
      </c>
      <c r="I268" s="2" t="s">
        <v>919</v>
      </c>
      <c r="J268" s="3" t="str">
        <f>HYPERLINK("https://www.boe.es/gazeta/dias/1832/05/05/pdfs/GMD-1832-54.pdf#page=3","Abrir facsímil")</f>
        <v>Abrir facsímil</v>
      </c>
      <c r="K268" s="3" t="s">
        <v>23</v>
      </c>
    </row>
    <row r="269" spans="1:11" ht="42" customHeight="1">
      <c r="A269" s="2" t="s">
        <v>920</v>
      </c>
      <c r="B269" s="2" t="s">
        <v>921</v>
      </c>
      <c r="C269" s="2" t="s">
        <v>26</v>
      </c>
      <c r="D269" s="2" t="s">
        <v>27</v>
      </c>
      <c r="E269" s="5" t="s">
        <v>97</v>
      </c>
      <c r="F269" s="3" t="s">
        <v>98</v>
      </c>
      <c r="G269" s="3" t="s">
        <v>99</v>
      </c>
      <c r="H269" s="2" t="s">
        <v>21</v>
      </c>
      <c r="I269" s="2" t="s">
        <v>922</v>
      </c>
      <c r="J269" s="3" t="str">
        <f>HYPERLINK("https://www.boe.es/gazeta/dias/1832/08/18/pdfs/GMD-1832-99.pdf#page=3","Abrir facsímil")</f>
        <v>Abrir facsímil</v>
      </c>
      <c r="K269" s="3" t="s">
        <v>23</v>
      </c>
    </row>
    <row r="270" spans="1:11" ht="42" customHeight="1">
      <c r="A270" s="2" t="s">
        <v>923</v>
      </c>
      <c r="B270" s="2" t="s">
        <v>924</v>
      </c>
      <c r="C270" s="2" t="s">
        <v>26</v>
      </c>
      <c r="D270" s="2" t="s">
        <v>27</v>
      </c>
      <c r="E270" s="5" t="s">
        <v>665</v>
      </c>
      <c r="F270" s="3" t="s">
        <v>666</v>
      </c>
      <c r="G270" s="3" t="s">
        <v>38</v>
      </c>
      <c r="H270" s="2" t="s">
        <v>21</v>
      </c>
      <c r="I270" s="2" t="s">
        <v>925</v>
      </c>
      <c r="J270" s="3" t="str">
        <f>HYPERLINK("https://www.boe.es/gazeta/dias/1832/05/15/pdfs/GMD-1832-58.pdf#page=4","Abrir facsímil")</f>
        <v>Abrir facsímil</v>
      </c>
      <c r="K270" s="3" t="s">
        <v>23</v>
      </c>
    </row>
    <row r="271" spans="1:11" ht="42" customHeight="1">
      <c r="A271" s="2" t="s">
        <v>926</v>
      </c>
      <c r="B271" s="2" t="s">
        <v>927</v>
      </c>
      <c r="C271" s="2" t="s">
        <v>418</v>
      </c>
      <c r="D271" s="2" t="s">
        <v>27</v>
      </c>
      <c r="E271" s="5" t="s">
        <v>119</v>
      </c>
      <c r="F271" s="3" t="s">
        <v>120</v>
      </c>
      <c r="G271" s="3" t="s">
        <v>38</v>
      </c>
      <c r="H271" s="2" t="s">
        <v>21</v>
      </c>
      <c r="I271" s="2" t="s">
        <v>928</v>
      </c>
      <c r="J271" s="3" t="str">
        <f>HYPERLINK("https://www.boe.es/gazeta/dias/1832/07/07/pdfs/GMD-1832-81.pdf#page=4","Abrir facsímil")</f>
        <v>Abrir facsímil</v>
      </c>
      <c r="K271" s="3" t="s">
        <v>23</v>
      </c>
    </row>
    <row r="272" spans="1:11" ht="42" customHeight="1">
      <c r="A272" s="2" t="s">
        <v>929</v>
      </c>
      <c r="B272" s="2" t="s">
        <v>930</v>
      </c>
      <c r="C272" s="2" t="s">
        <v>26</v>
      </c>
      <c r="D272" s="2" t="s">
        <v>27</v>
      </c>
      <c r="E272" s="5" t="s">
        <v>204</v>
      </c>
      <c r="F272" s="3" t="s">
        <v>205</v>
      </c>
      <c r="G272" s="3" t="s">
        <v>38</v>
      </c>
      <c r="H272" s="2" t="s">
        <v>21</v>
      </c>
      <c r="I272" s="2" t="s">
        <v>931</v>
      </c>
      <c r="J272" s="3" t="str">
        <f>HYPERLINK("https://www.boe.es/gazeta/dias/1832/09/20/pdfs/GMD-1832-114.pdf#page=4","Abrir facsímil")</f>
        <v>Abrir facsímil</v>
      </c>
      <c r="K272" s="3" t="s">
        <v>23</v>
      </c>
    </row>
    <row r="273" spans="1:11" ht="42" customHeight="1">
      <c r="A273" s="2" t="s">
        <v>932</v>
      </c>
      <c r="B273" s="2" t="s">
        <v>932</v>
      </c>
      <c r="C273" s="2" t="s">
        <v>61</v>
      </c>
      <c r="D273" s="2" t="s">
        <v>62</v>
      </c>
      <c r="E273" s="5" t="s">
        <v>276</v>
      </c>
      <c r="F273" s="3" t="s">
        <v>277</v>
      </c>
      <c r="G273" s="3" t="s">
        <v>933</v>
      </c>
      <c r="H273" s="2" t="s">
        <v>21</v>
      </c>
      <c r="I273" s="2" t="s">
        <v>934</v>
      </c>
      <c r="J273" s="3" t="str">
        <f>HYPERLINK("https://www.boe.es/gazeta/dias/1832/03/22/pdfs/GMD-1832-35.pdf#page=2","Abrir facsímil")</f>
        <v>Abrir facsímil</v>
      </c>
      <c r="K273" s="3" t="s">
        <v>23</v>
      </c>
    </row>
    <row r="274" spans="1:11" ht="42" customHeight="1">
      <c r="A274" s="2" t="s">
        <v>935</v>
      </c>
      <c r="B274" s="2" t="s">
        <v>936</v>
      </c>
      <c r="C274" s="2" t="s">
        <v>26</v>
      </c>
      <c r="D274" s="2" t="s">
        <v>27</v>
      </c>
      <c r="E274" s="5" t="s">
        <v>937</v>
      </c>
      <c r="F274" s="3" t="s">
        <v>938</v>
      </c>
      <c r="G274" s="3" t="s">
        <v>92</v>
      </c>
      <c r="H274" s="2" t="s">
        <v>21</v>
      </c>
      <c r="I274" s="2" t="s">
        <v>939</v>
      </c>
      <c r="J274" s="3" t="str">
        <f>HYPERLINK("https://www.boe.es/gazeta/dias/1832/07/12/pdfs/GMD-1832-83.pdf#page=2","Abrir facsímil")</f>
        <v>Abrir facsímil</v>
      </c>
      <c r="K274" s="3" t="s">
        <v>23</v>
      </c>
    </row>
    <row r="275" spans="1:11" ht="42" customHeight="1">
      <c r="A275" s="2" t="s">
        <v>940</v>
      </c>
      <c r="B275" s="2" t="s">
        <v>940</v>
      </c>
      <c r="C275" s="2" t="s">
        <v>16</v>
      </c>
      <c r="D275" s="2" t="s">
        <v>17</v>
      </c>
      <c r="E275" s="5" t="s">
        <v>97</v>
      </c>
      <c r="F275" s="3" t="s">
        <v>98</v>
      </c>
      <c r="G275" s="3" t="s">
        <v>99</v>
      </c>
      <c r="H275" s="2" t="s">
        <v>21</v>
      </c>
      <c r="I275" s="2" t="s">
        <v>941</v>
      </c>
      <c r="J275" s="3" t="str">
        <f>HYPERLINK("https://www.boe.es/gazeta/dias/1832/08/18/pdfs/GMD-1832-99.pdf#page=3","Abrir facsímil")</f>
        <v>Abrir facsímil</v>
      </c>
      <c r="K275" s="3" t="s">
        <v>23</v>
      </c>
    </row>
    <row r="276" spans="1:11" ht="42" customHeight="1">
      <c r="A276" s="2" t="s">
        <v>942</v>
      </c>
      <c r="B276" s="2" t="s">
        <v>943</v>
      </c>
      <c r="C276" s="2" t="s">
        <v>51</v>
      </c>
      <c r="D276" s="2" t="s">
        <v>27</v>
      </c>
      <c r="E276" s="5" t="s">
        <v>76</v>
      </c>
      <c r="F276" s="3" t="s">
        <v>77</v>
      </c>
      <c r="G276" s="3" t="s">
        <v>38</v>
      </c>
      <c r="H276" s="2" t="s">
        <v>21</v>
      </c>
      <c r="I276" s="2" t="s">
        <v>944</v>
      </c>
      <c r="J276" s="3" t="str">
        <f>HYPERLINK("https://www.boe.es/gazeta/dias/1832/10/25/pdfs/GMD-1832-130.pdf#page=4","Abrir facsímil")</f>
        <v>Abrir facsímil</v>
      </c>
      <c r="K276" s="3" t="s">
        <v>23</v>
      </c>
    </row>
    <row r="277" spans="1:11" ht="42" customHeight="1">
      <c r="A277" s="2" t="s">
        <v>945</v>
      </c>
      <c r="B277" s="2" t="s">
        <v>945</v>
      </c>
      <c r="C277" s="2" t="s">
        <v>16</v>
      </c>
      <c r="D277" s="2" t="s">
        <v>17</v>
      </c>
      <c r="E277" s="5" t="s">
        <v>388</v>
      </c>
      <c r="F277" s="3" t="s">
        <v>389</v>
      </c>
      <c r="G277" s="3" t="s">
        <v>92</v>
      </c>
      <c r="H277" s="2" t="s">
        <v>21</v>
      </c>
      <c r="I277" s="2" t="s">
        <v>946</v>
      </c>
      <c r="J277" s="3" t="str">
        <f>HYPERLINK("https://www.boe.es/gazeta/dias/1832/02/28/pdfs/GMD-1832-25.pdf#page=2","Abrir facsímil")</f>
        <v>Abrir facsímil</v>
      </c>
      <c r="K277" s="3" t="s">
        <v>23</v>
      </c>
    </row>
    <row r="278" spans="1:11" ht="42" customHeight="1">
      <c r="A278" s="2" t="s">
        <v>947</v>
      </c>
      <c r="B278" s="2" t="s">
        <v>947</v>
      </c>
      <c r="C278" s="2" t="s">
        <v>16</v>
      </c>
      <c r="D278" s="2" t="s">
        <v>17</v>
      </c>
      <c r="E278" s="5" t="s">
        <v>76</v>
      </c>
      <c r="F278" s="3" t="s">
        <v>77</v>
      </c>
      <c r="G278" s="3" t="s">
        <v>674</v>
      </c>
      <c r="H278" s="2" t="s">
        <v>21</v>
      </c>
      <c r="I278" s="2" t="s">
        <v>948</v>
      </c>
      <c r="J278" s="3" t="str">
        <f>HYPERLINK("https://www.boe.es/gazeta/dias/1832/10/25/pdfs/GMD-1832-130.pdf#page=2","Abrir facsímil")</f>
        <v>Abrir facsímil</v>
      </c>
      <c r="K278" s="3" t="s">
        <v>23</v>
      </c>
    </row>
    <row r="279" spans="1:11" ht="42" customHeight="1">
      <c r="A279" s="2" t="s">
        <v>949</v>
      </c>
      <c r="B279" s="2" t="s">
        <v>949</v>
      </c>
      <c r="C279" s="2" t="s">
        <v>164</v>
      </c>
      <c r="D279" s="2" t="s">
        <v>27</v>
      </c>
      <c r="E279" s="5" t="s">
        <v>216</v>
      </c>
      <c r="F279" s="3" t="s">
        <v>217</v>
      </c>
      <c r="G279" s="3" t="s">
        <v>42</v>
      </c>
      <c r="H279" s="2" t="s">
        <v>21</v>
      </c>
      <c r="I279" s="2" t="s">
        <v>950</v>
      </c>
      <c r="J279" s="3" t="str">
        <f>HYPERLINK("https://www.boe.es/gazeta/dias/1832/12/22/pdfs/GMD-1832-156.pdf#page=1","Abrir facsímil")</f>
        <v>Abrir facsímil</v>
      </c>
      <c r="K279" s="3" t="s">
        <v>23</v>
      </c>
    </row>
    <row r="280" spans="1:11" ht="42" customHeight="1">
      <c r="A280" s="2" t="s">
        <v>951</v>
      </c>
      <c r="B280" s="2" t="s">
        <v>952</v>
      </c>
      <c r="C280" s="2" t="s">
        <v>51</v>
      </c>
      <c r="D280" s="2" t="s">
        <v>27</v>
      </c>
      <c r="E280" s="5" t="s">
        <v>119</v>
      </c>
      <c r="F280" s="3" t="s">
        <v>120</v>
      </c>
      <c r="G280" s="3" t="s">
        <v>92</v>
      </c>
      <c r="H280" s="2" t="s">
        <v>21</v>
      </c>
      <c r="I280" s="2" t="s">
        <v>953</v>
      </c>
      <c r="J280" s="3" t="str">
        <f>HYPERLINK("https://www.boe.es/gazeta/dias/1832/07/07/pdfs/GMD-1832-81.pdf#page=2","Abrir facsímil")</f>
        <v>Abrir facsímil</v>
      </c>
      <c r="K280" s="3" t="s">
        <v>23</v>
      </c>
    </row>
    <row r="281" spans="1:11" ht="42" customHeight="1">
      <c r="A281" s="2" t="s">
        <v>954</v>
      </c>
      <c r="B281" s="2" t="s">
        <v>954</v>
      </c>
      <c r="C281" s="2" t="s">
        <v>16</v>
      </c>
      <c r="D281" s="2" t="s">
        <v>17</v>
      </c>
      <c r="E281" s="5" t="s">
        <v>830</v>
      </c>
      <c r="F281" s="3" t="s">
        <v>831</v>
      </c>
      <c r="G281" s="3" t="s">
        <v>955</v>
      </c>
      <c r="H281" s="2" t="s">
        <v>21</v>
      </c>
      <c r="I281" s="2" t="s">
        <v>956</v>
      </c>
      <c r="J281" s="3" t="str">
        <f>HYPERLINK("https://www.boe.es/gazeta/dias/1832/01/26/pdfs/GMD-1832-11.pdf#page=2","Abrir facsímil")</f>
        <v>Abrir facsímil</v>
      </c>
      <c r="K281" s="3" t="s">
        <v>23</v>
      </c>
    </row>
    <row r="282" spans="1:11" ht="42" customHeight="1">
      <c r="A282" s="2" t="s">
        <v>957</v>
      </c>
      <c r="B282" s="2" t="s">
        <v>957</v>
      </c>
      <c r="C282" s="2" t="s">
        <v>26</v>
      </c>
      <c r="D282" s="2" t="s">
        <v>27</v>
      </c>
      <c r="E282" s="5" t="s">
        <v>482</v>
      </c>
      <c r="F282" s="3" t="s">
        <v>483</v>
      </c>
      <c r="G282" s="3" t="s">
        <v>58</v>
      </c>
      <c r="H282" s="2" t="s">
        <v>21</v>
      </c>
      <c r="I282" s="2" t="s">
        <v>958</v>
      </c>
      <c r="J282" s="3" t="str">
        <f>HYPERLINK("https://www.boe.es/gazeta/dias/1832/03/03/pdfs/GMD-1832-27.pdf#page=3","Abrir facsímil")</f>
        <v>Abrir facsímil</v>
      </c>
      <c r="K282" s="3" t="s">
        <v>23</v>
      </c>
    </row>
    <row r="283" spans="1:11" ht="42" customHeight="1">
      <c r="A283" s="2" t="s">
        <v>959</v>
      </c>
      <c r="B283" s="2" t="s">
        <v>960</v>
      </c>
      <c r="C283" s="2" t="s">
        <v>418</v>
      </c>
      <c r="D283" s="2" t="s">
        <v>27</v>
      </c>
      <c r="E283" s="5" t="s">
        <v>961</v>
      </c>
      <c r="F283" s="3" t="s">
        <v>962</v>
      </c>
      <c r="G283" s="3" t="s">
        <v>38</v>
      </c>
      <c r="H283" s="2" t="s">
        <v>21</v>
      </c>
      <c r="I283" s="2" t="s">
        <v>963</v>
      </c>
      <c r="J283" s="3" t="str">
        <f>HYPERLINK("https://www.boe.es/gazeta/dias/1832/06/30/pdfs/GMD-1832-78.pdf#page=4","Abrir facsímil")</f>
        <v>Abrir facsímil</v>
      </c>
      <c r="K283" s="3" t="s">
        <v>23</v>
      </c>
    </row>
    <row r="284" spans="1:11" ht="42" customHeight="1">
      <c r="A284" s="2" t="s">
        <v>964</v>
      </c>
      <c r="B284" s="2" t="s">
        <v>965</v>
      </c>
      <c r="C284" s="2" t="s">
        <v>164</v>
      </c>
      <c r="D284" s="2" t="s">
        <v>27</v>
      </c>
      <c r="E284" s="5" t="s">
        <v>717</v>
      </c>
      <c r="F284" s="3" t="s">
        <v>718</v>
      </c>
      <c r="G284" s="3" t="s">
        <v>38</v>
      </c>
      <c r="H284" s="2" t="s">
        <v>21</v>
      </c>
      <c r="I284" s="2" t="s">
        <v>966</v>
      </c>
      <c r="J284" s="3" t="str">
        <f>HYPERLINK("https://www.boe.es/gazeta/dias/1832/11/24/pdfs/GMD-1832-144.pdf#page=4","Abrir facsímil")</f>
        <v>Abrir facsímil</v>
      </c>
      <c r="K284" s="3" t="s">
        <v>23</v>
      </c>
    </row>
    <row r="285" spans="1:11" ht="42" customHeight="1">
      <c r="A285" s="2" t="s">
        <v>967</v>
      </c>
      <c r="B285" s="2" t="s">
        <v>968</v>
      </c>
      <c r="C285" s="2" t="s">
        <v>26</v>
      </c>
      <c r="D285" s="2" t="s">
        <v>27</v>
      </c>
      <c r="E285" s="5" t="s">
        <v>140</v>
      </c>
      <c r="F285" s="3" t="s">
        <v>141</v>
      </c>
      <c r="G285" s="3" t="s">
        <v>345</v>
      </c>
      <c r="H285" s="2" t="s">
        <v>21</v>
      </c>
      <c r="I285" s="2" t="s">
        <v>969</v>
      </c>
      <c r="J285" s="3" t="str">
        <f>HYPERLINK("https://www.boe.es/gazeta/dias/1832/11/27/pdfs/GMD-1832-145.pdf#page=3","Abrir facsímil")</f>
        <v>Abrir facsímil</v>
      </c>
      <c r="K285" s="3" t="s">
        <v>23</v>
      </c>
    </row>
    <row r="286" spans="1:11" ht="42" customHeight="1">
      <c r="A286" s="2" t="s">
        <v>970</v>
      </c>
      <c r="B286" s="2" t="s">
        <v>971</v>
      </c>
      <c r="C286" s="2" t="s">
        <v>61</v>
      </c>
      <c r="D286" s="2" t="s">
        <v>62</v>
      </c>
      <c r="E286" s="5" t="s">
        <v>544</v>
      </c>
      <c r="F286" s="3" t="s">
        <v>545</v>
      </c>
      <c r="G286" s="3" t="s">
        <v>42</v>
      </c>
      <c r="H286" s="2" t="s">
        <v>21</v>
      </c>
      <c r="I286" s="2" t="s">
        <v>972</v>
      </c>
      <c r="J286" s="3" t="str">
        <f>HYPERLINK("https://www.boe.es/gazeta/dias/1832/10/09/pdfs/GMD-1832-122.pdf#page=1","Abrir facsímil")</f>
        <v>Abrir facsímil</v>
      </c>
      <c r="K286" s="3" t="s">
        <v>23</v>
      </c>
    </row>
    <row r="287" spans="1:11" ht="42" customHeight="1">
      <c r="A287" s="2" t="s">
        <v>973</v>
      </c>
      <c r="B287" s="2" t="s">
        <v>974</v>
      </c>
      <c r="C287" s="2" t="s">
        <v>61</v>
      </c>
      <c r="D287" s="2" t="s">
        <v>62</v>
      </c>
      <c r="E287" s="5" t="s">
        <v>56</v>
      </c>
      <c r="F287" s="3" t="s">
        <v>57</v>
      </c>
      <c r="G287" s="3" t="s">
        <v>38</v>
      </c>
      <c r="H287" s="2" t="s">
        <v>21</v>
      </c>
      <c r="I287" s="2" t="s">
        <v>975</v>
      </c>
      <c r="J287" s="3" t="str">
        <f>HYPERLINK("https://www.boe.es/gazeta/dias/1832/11/29/pdfs/GMD-1832-146.pdf#page=4","Abrir facsímil")</f>
        <v>Abrir facsímil</v>
      </c>
      <c r="K287" s="3" t="s">
        <v>23</v>
      </c>
    </row>
    <row r="288" spans="1:11" ht="42" customHeight="1">
      <c r="A288" s="2" t="s">
        <v>976</v>
      </c>
      <c r="B288" s="2" t="s">
        <v>976</v>
      </c>
      <c r="C288" s="2" t="s">
        <v>16</v>
      </c>
      <c r="D288" s="2" t="s">
        <v>17</v>
      </c>
      <c r="E288" s="5" t="s">
        <v>626</v>
      </c>
      <c r="F288" s="3" t="s">
        <v>627</v>
      </c>
      <c r="G288" s="3" t="s">
        <v>42</v>
      </c>
      <c r="H288" s="2" t="s">
        <v>21</v>
      </c>
      <c r="I288" s="2" t="s">
        <v>977</v>
      </c>
      <c r="J288" s="3" t="str">
        <f>HYPERLINK("https://www.boe.es/gazeta/dias/1832/03/10/pdfs/GMD-1832-30.pdf#page=1","Abrir facsímil")</f>
        <v>Abrir facsímil</v>
      </c>
      <c r="K288" s="3" t="s">
        <v>23</v>
      </c>
    </row>
    <row r="289" spans="1:11" ht="42" customHeight="1">
      <c r="A289" s="2" t="s">
        <v>978</v>
      </c>
      <c r="B289" s="2" t="s">
        <v>978</v>
      </c>
      <c r="C289" s="2" t="s">
        <v>61</v>
      </c>
      <c r="D289" s="2" t="s">
        <v>62</v>
      </c>
      <c r="E289" s="5" t="s">
        <v>516</v>
      </c>
      <c r="F289" s="3" t="s">
        <v>517</v>
      </c>
      <c r="G289" s="3" t="s">
        <v>38</v>
      </c>
      <c r="H289" s="2" t="s">
        <v>21</v>
      </c>
      <c r="I289" s="2" t="s">
        <v>979</v>
      </c>
      <c r="J289" s="3" t="str">
        <f>HYPERLINK("https://www.boe.es/gazeta/dias/1832/05/01/pdfs/GMD-1832-52.pdf#page=4","Abrir facsímil")</f>
        <v>Abrir facsímil</v>
      </c>
      <c r="K289" s="3" t="s">
        <v>23</v>
      </c>
    </row>
    <row r="290" spans="1:11" ht="42" customHeight="1">
      <c r="A290" s="2" t="s">
        <v>978</v>
      </c>
      <c r="B290" s="2" t="s">
        <v>978</v>
      </c>
      <c r="C290" s="2" t="s">
        <v>16</v>
      </c>
      <c r="D290" s="2" t="s">
        <v>17</v>
      </c>
      <c r="E290" s="5" t="s">
        <v>439</v>
      </c>
      <c r="F290" s="3" t="s">
        <v>440</v>
      </c>
      <c r="G290" s="3" t="s">
        <v>38</v>
      </c>
      <c r="H290" s="2" t="s">
        <v>21</v>
      </c>
      <c r="I290" s="2" t="s">
        <v>980</v>
      </c>
      <c r="J290" s="3" t="str">
        <f>HYPERLINK("https://www.boe.es/gazeta/dias/1832/06/05/pdfs/GMD-1832-67.pdf#page=4","Abrir facsímil")</f>
        <v>Abrir facsímil</v>
      </c>
      <c r="K290" s="3" t="s">
        <v>23</v>
      </c>
    </row>
    <row r="291" spans="1:11" ht="42" customHeight="1">
      <c r="A291" s="2" t="s">
        <v>978</v>
      </c>
      <c r="B291" s="2" t="s">
        <v>978</v>
      </c>
      <c r="C291" s="2" t="s">
        <v>16</v>
      </c>
      <c r="D291" s="2" t="s">
        <v>17</v>
      </c>
      <c r="E291" s="5" t="s">
        <v>367</v>
      </c>
      <c r="F291" s="3" t="s">
        <v>368</v>
      </c>
      <c r="G291" s="3" t="s">
        <v>38</v>
      </c>
      <c r="H291" s="2" t="s">
        <v>21</v>
      </c>
      <c r="I291" s="2" t="s">
        <v>981</v>
      </c>
      <c r="J291" s="3" t="str">
        <f>HYPERLINK("https://www.boe.es/gazeta/dias/1832/08/28/pdfs/GMD-1832-103.pdf#page=4","Abrir facsímil")</f>
        <v>Abrir facsímil</v>
      </c>
      <c r="K291" s="3" t="s">
        <v>23</v>
      </c>
    </row>
    <row r="292" spans="1:11" ht="42" customHeight="1">
      <c r="A292" s="2" t="s">
        <v>978</v>
      </c>
      <c r="B292" s="2" t="s">
        <v>978</v>
      </c>
      <c r="C292" s="2" t="s">
        <v>16</v>
      </c>
      <c r="D292" s="2" t="s">
        <v>17</v>
      </c>
      <c r="E292" s="5" t="s">
        <v>557</v>
      </c>
      <c r="F292" s="3" t="s">
        <v>558</v>
      </c>
      <c r="G292" s="3" t="s">
        <v>559</v>
      </c>
      <c r="H292" s="2" t="s">
        <v>21</v>
      </c>
      <c r="I292" s="2" t="s">
        <v>982</v>
      </c>
      <c r="J292" s="3" t="str">
        <f>HYPERLINK("https://www.boe.es/gazeta/dias/1832/12/04/pdfs/GMD-1832-148.pdf#page=8","Abrir facsímil")</f>
        <v>Abrir facsímil</v>
      </c>
      <c r="K292" s="3" t="s">
        <v>23</v>
      </c>
    </row>
    <row r="293" spans="1:11" ht="42" customHeight="1">
      <c r="A293" s="2" t="s">
        <v>983</v>
      </c>
      <c r="B293" s="2" t="s">
        <v>983</v>
      </c>
      <c r="C293" s="2" t="s">
        <v>61</v>
      </c>
      <c r="D293" s="2" t="s">
        <v>62</v>
      </c>
      <c r="E293" s="5" t="s">
        <v>276</v>
      </c>
      <c r="F293" s="3" t="s">
        <v>277</v>
      </c>
      <c r="G293" s="3" t="s">
        <v>933</v>
      </c>
      <c r="H293" s="2" t="s">
        <v>21</v>
      </c>
      <c r="I293" s="2" t="s">
        <v>984</v>
      </c>
      <c r="J293" s="3" t="str">
        <f>HYPERLINK("https://www.boe.es/gazeta/dias/1832/03/22/pdfs/GMD-1832-35.pdf#page=2","Abrir facsímil")</f>
        <v>Abrir facsímil</v>
      </c>
      <c r="K293" s="3" t="s">
        <v>23</v>
      </c>
    </row>
    <row r="294" spans="1:11" ht="42" customHeight="1">
      <c r="A294" s="2" t="s">
        <v>985</v>
      </c>
      <c r="B294" s="2" t="s">
        <v>985</v>
      </c>
      <c r="C294" s="2" t="s">
        <v>91</v>
      </c>
      <c r="D294" s="2" t="s">
        <v>27</v>
      </c>
      <c r="E294" s="5" t="s">
        <v>306</v>
      </c>
      <c r="F294" s="3" t="s">
        <v>307</v>
      </c>
      <c r="G294" s="3" t="s">
        <v>986</v>
      </c>
      <c r="H294" s="2" t="s">
        <v>21</v>
      </c>
      <c r="I294" s="2" t="s">
        <v>987</v>
      </c>
      <c r="J294" s="3" t="str">
        <f>HYPERLINK("https://www.boe.es/gazeta/dias/1832/03/13/pdfs/GMD-1832-31.pdf#page=1","Abrir facsímil")</f>
        <v>Abrir facsímil</v>
      </c>
      <c r="K294" s="3" t="s">
        <v>23</v>
      </c>
    </row>
    <row r="295" spans="1:11" ht="42" customHeight="1">
      <c r="A295" s="2" t="s">
        <v>988</v>
      </c>
      <c r="B295" s="2" t="s">
        <v>988</v>
      </c>
      <c r="C295" s="2" t="s">
        <v>16</v>
      </c>
      <c r="D295" s="2" t="s">
        <v>17</v>
      </c>
      <c r="E295" s="5" t="s">
        <v>243</v>
      </c>
      <c r="F295" s="3" t="s">
        <v>244</v>
      </c>
      <c r="G295" s="3" t="s">
        <v>989</v>
      </c>
      <c r="H295" s="2" t="s">
        <v>21</v>
      </c>
      <c r="I295" s="2" t="s">
        <v>990</v>
      </c>
      <c r="J295" s="3" t="str">
        <f>HYPERLINK("https://www.boe.es/gazeta/dias/1832/04/10/pdfs/GMD-1832-43.pdf#page=2","Abrir facsímil")</f>
        <v>Abrir facsímil</v>
      </c>
      <c r="K295" s="3" t="s">
        <v>23</v>
      </c>
    </row>
    <row r="296" spans="1:11" ht="42" customHeight="1">
      <c r="A296" s="2" t="s">
        <v>991</v>
      </c>
      <c r="B296" s="2" t="s">
        <v>991</v>
      </c>
      <c r="C296" s="2" t="s">
        <v>61</v>
      </c>
      <c r="D296" s="2" t="s">
        <v>62</v>
      </c>
      <c r="E296" s="5" t="s">
        <v>193</v>
      </c>
      <c r="F296" s="3" t="s">
        <v>194</v>
      </c>
      <c r="G296" s="3" t="s">
        <v>42</v>
      </c>
      <c r="H296" s="2" t="s">
        <v>21</v>
      </c>
      <c r="I296" s="2" t="s">
        <v>992</v>
      </c>
      <c r="J296" s="3" t="str">
        <f>HYPERLINK("https://www.boe.es/gazeta/dias/1832/01/24/pdfs/GMD-1832-10.pdf#page=1","Abrir facsímil")</f>
        <v>Abrir facsímil</v>
      </c>
      <c r="K296" s="3" t="s">
        <v>23</v>
      </c>
    </row>
    <row r="297" spans="1:11" ht="42" customHeight="1">
      <c r="A297" s="2" t="s">
        <v>991</v>
      </c>
      <c r="B297" s="2" t="s">
        <v>991</v>
      </c>
      <c r="C297" s="2" t="s">
        <v>16</v>
      </c>
      <c r="D297" s="2" t="s">
        <v>17</v>
      </c>
      <c r="E297" s="5" t="s">
        <v>233</v>
      </c>
      <c r="F297" s="3" t="s">
        <v>234</v>
      </c>
      <c r="G297" s="3" t="s">
        <v>58</v>
      </c>
      <c r="H297" s="2" t="s">
        <v>21</v>
      </c>
      <c r="I297" s="2" t="s">
        <v>993</v>
      </c>
      <c r="J297" s="3" t="str">
        <f>HYPERLINK("https://www.boe.es/gazeta/dias/1832/02/07/pdfs/GMD-1832-16.pdf#page=3","Abrir facsímil")</f>
        <v>Abrir facsímil</v>
      </c>
      <c r="K297" s="3" t="s">
        <v>23</v>
      </c>
    </row>
    <row r="298" spans="1:11" ht="42" customHeight="1">
      <c r="A298" s="2" t="s">
        <v>991</v>
      </c>
      <c r="B298" s="2" t="s">
        <v>991</v>
      </c>
      <c r="C298" s="2" t="s">
        <v>91</v>
      </c>
      <c r="D298" s="2" t="s">
        <v>27</v>
      </c>
      <c r="E298" s="5" t="s">
        <v>994</v>
      </c>
      <c r="F298" s="3" t="s">
        <v>995</v>
      </c>
      <c r="G298" s="3" t="s">
        <v>92</v>
      </c>
      <c r="H298" s="2" t="s">
        <v>21</v>
      </c>
      <c r="I298" s="2" t="s">
        <v>996</v>
      </c>
      <c r="J298" s="3" t="str">
        <f>HYPERLINK("https://www.boe.es/gazeta/dias/1832/04/05/pdfs/GMD-1832-41.pdf#page=2","Abrir facsímil")</f>
        <v>Abrir facsímil</v>
      </c>
      <c r="K298" s="3" t="s">
        <v>23</v>
      </c>
    </row>
    <row r="299" spans="1:11" ht="42" customHeight="1">
      <c r="A299" s="2" t="s">
        <v>991</v>
      </c>
      <c r="B299" s="2" t="s">
        <v>991</v>
      </c>
      <c r="C299" s="2" t="s">
        <v>51</v>
      </c>
      <c r="D299" s="2" t="s">
        <v>27</v>
      </c>
      <c r="E299" s="5" t="s">
        <v>115</v>
      </c>
      <c r="F299" s="3" t="s">
        <v>116</v>
      </c>
      <c r="G299" s="3" t="s">
        <v>997</v>
      </c>
      <c r="H299" s="2" t="s">
        <v>21</v>
      </c>
      <c r="I299" s="2" t="s">
        <v>998</v>
      </c>
      <c r="J299" s="3" t="str">
        <f>HYPERLINK("https://www.boe.es/gazeta/dias/1832/05/10/pdfs/GMD-1832-56.pdf#page=2","Abrir facsímil")</f>
        <v>Abrir facsímil</v>
      </c>
      <c r="K299" s="3" t="s">
        <v>23</v>
      </c>
    </row>
    <row r="300" spans="1:11" ht="42" customHeight="1">
      <c r="A300" s="2" t="s">
        <v>999</v>
      </c>
      <c r="B300" s="2" t="s">
        <v>1000</v>
      </c>
      <c r="C300" s="2" t="s">
        <v>26</v>
      </c>
      <c r="D300" s="2" t="s">
        <v>27</v>
      </c>
      <c r="E300" s="5" t="s">
        <v>312</v>
      </c>
      <c r="F300" s="3" t="s">
        <v>313</v>
      </c>
      <c r="G300" s="3" t="s">
        <v>38</v>
      </c>
      <c r="H300" s="2" t="s">
        <v>21</v>
      </c>
      <c r="I300" s="2" t="s">
        <v>1001</v>
      </c>
      <c r="J300" s="3" t="str">
        <f>HYPERLINK("https://www.boe.es/gazeta/dias/1832/10/27/pdfs/GMD-1832-131.pdf#page=4","Abrir facsímil")</f>
        <v>Abrir facsímil</v>
      </c>
      <c r="K300" s="3" t="s">
        <v>23</v>
      </c>
    </row>
    <row r="301" spans="1:11" ht="42" customHeight="1">
      <c r="A301" s="2" t="s">
        <v>1002</v>
      </c>
      <c r="B301" s="2" t="s">
        <v>1002</v>
      </c>
      <c r="C301" s="2" t="s">
        <v>61</v>
      </c>
      <c r="D301" s="2" t="s">
        <v>62</v>
      </c>
      <c r="E301" s="5" t="s">
        <v>263</v>
      </c>
      <c r="F301" s="3" t="s">
        <v>264</v>
      </c>
      <c r="G301" s="3" t="s">
        <v>58</v>
      </c>
      <c r="H301" s="2" t="s">
        <v>21</v>
      </c>
      <c r="I301" s="2" t="s">
        <v>1003</v>
      </c>
      <c r="J301" s="3" t="str">
        <f>HYPERLINK("https://www.boe.es/gazeta/dias/1832/02/09/pdfs/GMD-1832-17.pdf#page=3","Abrir facsímil")</f>
        <v>Abrir facsímil</v>
      </c>
      <c r="K301" s="3" t="s">
        <v>23</v>
      </c>
    </row>
    <row r="302" spans="1:11" ht="42" customHeight="1">
      <c r="A302" s="2" t="s">
        <v>1004</v>
      </c>
      <c r="B302" s="2" t="s">
        <v>1005</v>
      </c>
      <c r="C302" s="2" t="s">
        <v>124</v>
      </c>
      <c r="D302" s="2" t="s">
        <v>27</v>
      </c>
      <c r="E302" s="5" t="s">
        <v>717</v>
      </c>
      <c r="F302" s="3" t="s">
        <v>718</v>
      </c>
      <c r="G302" s="3" t="s">
        <v>58</v>
      </c>
      <c r="H302" s="2" t="s">
        <v>21</v>
      </c>
      <c r="I302" s="2" t="s">
        <v>1006</v>
      </c>
      <c r="J302" s="3" t="str">
        <f>HYPERLINK("https://www.boe.es/gazeta/dias/1832/11/24/pdfs/GMD-1832-144.pdf#page=3","Abrir facsímil")</f>
        <v>Abrir facsímil</v>
      </c>
      <c r="K302" s="3" t="s">
        <v>23</v>
      </c>
    </row>
    <row r="303" spans="1:11" ht="42" customHeight="1">
      <c r="A303" s="2" t="s">
        <v>1007</v>
      </c>
      <c r="B303" s="2" t="s">
        <v>1007</v>
      </c>
      <c r="C303" s="2" t="s">
        <v>16</v>
      </c>
      <c r="D303" s="2" t="s">
        <v>17</v>
      </c>
      <c r="E303" s="5" t="s">
        <v>1008</v>
      </c>
      <c r="F303" s="3" t="s">
        <v>1009</v>
      </c>
      <c r="G303" s="3" t="s">
        <v>58</v>
      </c>
      <c r="H303" s="2" t="s">
        <v>21</v>
      </c>
      <c r="I303" s="2" t="s">
        <v>1010</v>
      </c>
      <c r="J303" s="3" t="str">
        <f>HYPERLINK("https://www.boe.es/gazeta/dias/1832/02/02/pdfs/GMD-1832-14.pdf#page=3","Abrir facsímil")</f>
        <v>Abrir facsímil</v>
      </c>
      <c r="K303" s="3" t="s">
        <v>23</v>
      </c>
    </row>
    <row r="304" spans="1:11" ht="42" customHeight="1">
      <c r="A304" s="2" t="s">
        <v>1011</v>
      </c>
      <c r="B304" s="2" t="s">
        <v>1012</v>
      </c>
      <c r="C304" s="2" t="s">
        <v>124</v>
      </c>
      <c r="D304" s="2" t="s">
        <v>27</v>
      </c>
      <c r="E304" s="5" t="s">
        <v>76</v>
      </c>
      <c r="F304" s="3" t="s">
        <v>77</v>
      </c>
      <c r="G304" s="3" t="s">
        <v>38</v>
      </c>
      <c r="H304" s="2" t="s">
        <v>21</v>
      </c>
      <c r="I304" s="2" t="s">
        <v>1013</v>
      </c>
      <c r="J304" s="3" t="str">
        <f>HYPERLINK("https://www.boe.es/gazeta/dias/1832/10/25/pdfs/GMD-1832-130.pdf#page=4","Abrir facsímil")</f>
        <v>Abrir facsímil</v>
      </c>
      <c r="K304" s="3" t="s">
        <v>23</v>
      </c>
    </row>
    <row r="305" spans="1:11" ht="42" customHeight="1">
      <c r="A305" s="2" t="s">
        <v>1014</v>
      </c>
      <c r="B305" s="2" t="s">
        <v>1014</v>
      </c>
      <c r="C305" s="2" t="s">
        <v>61</v>
      </c>
      <c r="D305" s="2" t="s">
        <v>62</v>
      </c>
      <c r="E305" s="5" t="s">
        <v>263</v>
      </c>
      <c r="F305" s="3" t="s">
        <v>264</v>
      </c>
      <c r="G305" s="3" t="s">
        <v>42</v>
      </c>
      <c r="H305" s="2" t="s">
        <v>21</v>
      </c>
      <c r="I305" s="2" t="s">
        <v>1015</v>
      </c>
      <c r="J305" s="3" t="str">
        <f>HYPERLINK("https://www.boe.es/gazeta/dias/1832/02/09/pdfs/GMD-1832-17.pdf#page=1","Abrir facsímil")</f>
        <v>Abrir facsímil</v>
      </c>
      <c r="K305" s="3" t="s">
        <v>23</v>
      </c>
    </row>
    <row r="306" spans="1:11" ht="42" customHeight="1">
      <c r="A306" s="2" t="s">
        <v>1016</v>
      </c>
      <c r="B306" s="2" t="s">
        <v>1017</v>
      </c>
      <c r="C306" s="2" t="s">
        <v>16</v>
      </c>
      <c r="D306" s="2" t="s">
        <v>17</v>
      </c>
      <c r="E306" s="5" t="s">
        <v>937</v>
      </c>
      <c r="F306" s="3" t="s">
        <v>938</v>
      </c>
      <c r="G306" s="3" t="s">
        <v>92</v>
      </c>
      <c r="H306" s="2" t="s">
        <v>21</v>
      </c>
      <c r="I306" s="2" t="s">
        <v>1018</v>
      </c>
      <c r="J306" s="3" t="str">
        <f>HYPERLINK("https://www.boe.es/gazeta/dias/1832/07/12/pdfs/GMD-1832-83.pdf#page=2","Abrir facsímil")</f>
        <v>Abrir facsímil</v>
      </c>
      <c r="K306" s="3" t="s">
        <v>23</v>
      </c>
    </row>
    <row r="307" spans="1:11" ht="42" customHeight="1">
      <c r="A307" s="2" t="s">
        <v>1019</v>
      </c>
      <c r="B307" s="2" t="s">
        <v>1019</v>
      </c>
      <c r="C307" s="2" t="s">
        <v>26</v>
      </c>
      <c r="D307" s="2" t="s">
        <v>27</v>
      </c>
      <c r="E307" s="5" t="s">
        <v>1020</v>
      </c>
      <c r="F307" s="3" t="s">
        <v>1021</v>
      </c>
      <c r="G307" s="3" t="s">
        <v>58</v>
      </c>
      <c r="H307" s="2" t="s">
        <v>21</v>
      </c>
      <c r="I307" s="2" t="s">
        <v>1022</v>
      </c>
      <c r="J307" s="3" t="str">
        <f>HYPERLINK("https://www.boe.es/gazeta/dias/1832/09/15/pdfs/GMD-1832-111.pdf#page=3","Abrir facsímil")</f>
        <v>Abrir facsímil</v>
      </c>
      <c r="K307" s="3" t="s">
        <v>23</v>
      </c>
    </row>
    <row r="308" spans="1:11" ht="42" customHeight="1">
      <c r="A308" s="2" t="s">
        <v>1023</v>
      </c>
      <c r="B308" s="2" t="s">
        <v>1023</v>
      </c>
      <c r="C308" s="2" t="s">
        <v>16</v>
      </c>
      <c r="D308" s="2" t="s">
        <v>17</v>
      </c>
      <c r="E308" s="5" t="s">
        <v>165</v>
      </c>
      <c r="F308" s="3" t="s">
        <v>166</v>
      </c>
      <c r="G308" s="3" t="s">
        <v>841</v>
      </c>
      <c r="H308" s="2" t="s">
        <v>21</v>
      </c>
      <c r="I308" s="2" t="s">
        <v>1024</v>
      </c>
      <c r="J308" s="3" t="str">
        <f>HYPERLINK("https://www.boe.es/gazeta/dias/1832/10/11/pdfs/GMD-1832-124.pdf#page=2","Abrir facsímil")</f>
        <v>Abrir facsímil</v>
      </c>
      <c r="K308" s="3" t="s">
        <v>23</v>
      </c>
    </row>
    <row r="309" spans="1:11" ht="42" customHeight="1">
      <c r="A309" s="2" t="s">
        <v>1025</v>
      </c>
      <c r="B309" s="2" t="s">
        <v>1026</v>
      </c>
      <c r="C309" s="2" t="s">
        <v>164</v>
      </c>
      <c r="D309" s="2" t="s">
        <v>27</v>
      </c>
      <c r="E309" s="5" t="s">
        <v>156</v>
      </c>
      <c r="F309" s="3" t="s">
        <v>157</v>
      </c>
      <c r="G309" s="3" t="s">
        <v>152</v>
      </c>
      <c r="H309" s="2" t="s">
        <v>21</v>
      </c>
      <c r="I309" s="2" t="s">
        <v>1027</v>
      </c>
      <c r="J309" s="3" t="str">
        <f>HYPERLINK("https://www.boe.es/gazeta/dias/1832/04/14/pdfs/GMD-1832-45.pdf#page=6","Abrir facsímil")</f>
        <v>Abrir facsímil</v>
      </c>
      <c r="K309" s="3" t="s">
        <v>23</v>
      </c>
    </row>
    <row r="310" spans="1:11" ht="42" customHeight="1">
      <c r="A310" s="2" t="s">
        <v>1028</v>
      </c>
      <c r="B310" s="2" t="s">
        <v>1029</v>
      </c>
      <c r="C310" s="2" t="s">
        <v>164</v>
      </c>
      <c r="D310" s="2" t="s">
        <v>27</v>
      </c>
      <c r="E310" s="5" t="s">
        <v>216</v>
      </c>
      <c r="F310" s="3" t="s">
        <v>217</v>
      </c>
      <c r="G310" s="3" t="s">
        <v>42</v>
      </c>
      <c r="H310" s="2" t="s">
        <v>21</v>
      </c>
      <c r="I310" s="2" t="s">
        <v>1030</v>
      </c>
      <c r="J310" s="3" t="str">
        <f>HYPERLINK("https://www.boe.es/gazeta/dias/1832/12/22/pdfs/GMD-1832-156.pdf#page=1","Abrir facsímil")</f>
        <v>Abrir facsímil</v>
      </c>
      <c r="K310" s="3" t="s">
        <v>23</v>
      </c>
    </row>
    <row r="311" spans="1:11" ht="42" customHeight="1">
      <c r="A311" s="2" t="s">
        <v>1031</v>
      </c>
      <c r="B311" s="2" t="s">
        <v>1031</v>
      </c>
      <c r="C311" s="2" t="s">
        <v>16</v>
      </c>
      <c r="D311" s="2" t="s">
        <v>17</v>
      </c>
      <c r="E311" s="5" t="s">
        <v>63</v>
      </c>
      <c r="F311" s="3" t="s">
        <v>64</v>
      </c>
      <c r="G311" s="3" t="s">
        <v>1032</v>
      </c>
      <c r="H311" s="2" t="s">
        <v>21</v>
      </c>
      <c r="I311" s="2" t="s">
        <v>1033</v>
      </c>
      <c r="J311" s="3" t="str">
        <f>HYPERLINK("https://www.boe.es/gazeta/dias/1832/05/22/pdfs/GMD-1832-61.pdf#page=2","Abrir facsímil")</f>
        <v>Abrir facsímil</v>
      </c>
      <c r="K311" s="3" t="s">
        <v>23</v>
      </c>
    </row>
    <row r="312" spans="1:11" ht="42" customHeight="1">
      <c r="A312" s="2" t="s">
        <v>1034</v>
      </c>
      <c r="B312" s="2" t="s">
        <v>1035</v>
      </c>
      <c r="C312" s="2" t="s">
        <v>16</v>
      </c>
      <c r="D312" s="2" t="s">
        <v>17</v>
      </c>
      <c r="E312" s="5" t="s">
        <v>660</v>
      </c>
      <c r="F312" s="3" t="s">
        <v>661</v>
      </c>
      <c r="G312" s="3" t="s">
        <v>38</v>
      </c>
      <c r="H312" s="2" t="s">
        <v>21</v>
      </c>
      <c r="I312" s="2" t="s">
        <v>1036</v>
      </c>
      <c r="J312" s="3" t="str">
        <f>HYPERLINK("https://www.boe.es/gazeta/dias/1832/11/03/pdfs/GMD-1832-134.pdf#page=4","Abrir facsímil")</f>
        <v>Abrir facsímil</v>
      </c>
      <c r="K312" s="3" t="s">
        <v>23</v>
      </c>
    </row>
    <row r="313" spans="1:11" ht="42" customHeight="1">
      <c r="A313" s="2" t="s">
        <v>1037</v>
      </c>
      <c r="B313" s="2" t="s">
        <v>1038</v>
      </c>
      <c r="C313" s="2" t="s">
        <v>61</v>
      </c>
      <c r="D313" s="2" t="s">
        <v>62</v>
      </c>
      <c r="E313" s="5" t="s">
        <v>544</v>
      </c>
      <c r="F313" s="3" t="s">
        <v>545</v>
      </c>
      <c r="G313" s="3" t="s">
        <v>92</v>
      </c>
      <c r="H313" s="2" t="s">
        <v>21</v>
      </c>
      <c r="I313" s="2" t="s">
        <v>1039</v>
      </c>
      <c r="J313" s="3" t="str">
        <f>HYPERLINK("https://www.boe.es/gazeta/dias/1832/10/09/pdfs/GMD-1832-122.pdf#page=2","Abrir facsímil")</f>
        <v>Abrir facsímil</v>
      </c>
      <c r="K313" s="3" t="s">
        <v>23</v>
      </c>
    </row>
    <row r="314" spans="1:11" ht="42" customHeight="1">
      <c r="A314" s="2" t="s">
        <v>1040</v>
      </c>
      <c r="B314" s="2" t="s">
        <v>1040</v>
      </c>
      <c r="C314" s="2" t="s">
        <v>16</v>
      </c>
      <c r="D314" s="2" t="s">
        <v>17</v>
      </c>
      <c r="E314" s="5" t="s">
        <v>451</v>
      </c>
      <c r="F314" s="3" t="s">
        <v>452</v>
      </c>
      <c r="G314" s="3" t="s">
        <v>92</v>
      </c>
      <c r="H314" s="2" t="s">
        <v>21</v>
      </c>
      <c r="I314" s="2" t="s">
        <v>1041</v>
      </c>
      <c r="J314" s="3" t="str">
        <f>HYPERLINK("https://www.boe.es/gazeta/dias/1832/05/08/pdfs/GMD-1832-55.pdf#page=2","Abrir facsímil")</f>
        <v>Abrir facsímil</v>
      </c>
      <c r="K314" s="3" t="s">
        <v>23</v>
      </c>
    </row>
    <row r="315" spans="1:11" ht="42" customHeight="1">
      <c r="A315" s="2" t="s">
        <v>1040</v>
      </c>
      <c r="B315" s="2" t="s">
        <v>1040</v>
      </c>
      <c r="C315" s="2" t="s">
        <v>16</v>
      </c>
      <c r="D315" s="2" t="s">
        <v>17</v>
      </c>
      <c r="E315" s="5" t="s">
        <v>282</v>
      </c>
      <c r="F315" s="3" t="s">
        <v>283</v>
      </c>
      <c r="G315" s="3" t="s">
        <v>38</v>
      </c>
      <c r="H315" s="2" t="s">
        <v>21</v>
      </c>
      <c r="I315" s="2" t="s">
        <v>1042</v>
      </c>
      <c r="J315" s="3" t="str">
        <f>HYPERLINK("https://www.boe.es/gazeta/dias/1832/09/06/pdfs/GMD-1832-107.pdf#page=4","Abrir facsímil")</f>
        <v>Abrir facsímil</v>
      </c>
      <c r="K315" s="3" t="s">
        <v>23</v>
      </c>
    </row>
    <row r="316" spans="1:11" ht="42" customHeight="1">
      <c r="A316" s="2" t="s">
        <v>1043</v>
      </c>
      <c r="B316" s="2" t="s">
        <v>1044</v>
      </c>
      <c r="C316" s="2" t="s">
        <v>164</v>
      </c>
      <c r="D316" s="2" t="s">
        <v>27</v>
      </c>
      <c r="E316" s="5" t="s">
        <v>341</v>
      </c>
      <c r="F316" s="3" t="s">
        <v>342</v>
      </c>
      <c r="G316" s="3" t="s">
        <v>762</v>
      </c>
      <c r="H316" s="2" t="s">
        <v>21</v>
      </c>
      <c r="I316" s="2" t="s">
        <v>1045</v>
      </c>
      <c r="J316" s="3" t="str">
        <f>HYPERLINK("https://www.boe.es/gazeta/dias/1832/04/12/pdfs/GMD-1832-44.pdf#page=6","Abrir facsímil")</f>
        <v>Abrir facsímil</v>
      </c>
      <c r="K316" s="3" t="s">
        <v>23</v>
      </c>
    </row>
    <row r="317" spans="1:11" ht="42" customHeight="1">
      <c r="A317" s="2" t="s">
        <v>1046</v>
      </c>
      <c r="B317" s="2" t="s">
        <v>1046</v>
      </c>
      <c r="C317" s="2" t="s">
        <v>61</v>
      </c>
      <c r="D317" s="2" t="s">
        <v>62</v>
      </c>
      <c r="E317" s="5" t="s">
        <v>626</v>
      </c>
      <c r="F317" s="3" t="s">
        <v>627</v>
      </c>
      <c r="G317" s="3" t="s">
        <v>38</v>
      </c>
      <c r="H317" s="2" t="s">
        <v>21</v>
      </c>
      <c r="I317" s="2" t="s">
        <v>1047</v>
      </c>
      <c r="J317" s="3" t="str">
        <f>HYPERLINK("https://www.boe.es/gazeta/dias/1832/03/10/pdfs/GMD-1832-30.pdf#page=4","Abrir facsímil")</f>
        <v>Abrir facsímil</v>
      </c>
      <c r="K317" s="3" t="s">
        <v>23</v>
      </c>
    </row>
    <row r="318" spans="1:11" ht="42" customHeight="1">
      <c r="A318" s="2" t="s">
        <v>1046</v>
      </c>
      <c r="B318" s="2" t="s">
        <v>1046</v>
      </c>
      <c r="C318" s="2" t="s">
        <v>16</v>
      </c>
      <c r="D318" s="2" t="s">
        <v>17</v>
      </c>
      <c r="E318" s="5" t="s">
        <v>150</v>
      </c>
      <c r="F318" s="3" t="s">
        <v>151</v>
      </c>
      <c r="G318" s="3" t="s">
        <v>152</v>
      </c>
      <c r="H318" s="2" t="s">
        <v>21</v>
      </c>
      <c r="I318" s="2" t="s">
        <v>1048</v>
      </c>
      <c r="J318" s="3" t="str">
        <f>HYPERLINK("https://www.boe.es/gazeta/dias/1832/06/02/pdfs/GMD-1832-66.pdf#page=6","Abrir facsímil")</f>
        <v>Abrir facsímil</v>
      </c>
      <c r="K318" s="3" t="s">
        <v>23</v>
      </c>
    </row>
    <row r="319" spans="1:11" ht="42" customHeight="1">
      <c r="A319" s="2" t="s">
        <v>1049</v>
      </c>
      <c r="B319" s="2" t="s">
        <v>1050</v>
      </c>
      <c r="C319" s="2" t="s">
        <v>26</v>
      </c>
      <c r="D319" s="2" t="s">
        <v>27</v>
      </c>
      <c r="E319" s="5" t="s">
        <v>188</v>
      </c>
      <c r="F319" s="3" t="s">
        <v>189</v>
      </c>
      <c r="G319" s="3" t="s">
        <v>38</v>
      </c>
      <c r="H319" s="2" t="s">
        <v>21</v>
      </c>
      <c r="I319" s="2" t="s">
        <v>1051</v>
      </c>
      <c r="J319" s="3" t="str">
        <f>HYPERLINK("https://www.boe.es/gazeta/dias/1832/01/14/pdfs/GMD-1832-6.pdf#page=4","Abrir facsímil")</f>
        <v>Abrir facsímil</v>
      </c>
      <c r="K319" s="3" t="s">
        <v>23</v>
      </c>
    </row>
    <row r="320" spans="1:11" ht="42" customHeight="1">
      <c r="A320" s="2" t="s">
        <v>1049</v>
      </c>
      <c r="B320" s="2" t="s">
        <v>1050</v>
      </c>
      <c r="C320" s="2" t="s">
        <v>51</v>
      </c>
      <c r="D320" s="2" t="s">
        <v>27</v>
      </c>
      <c r="E320" s="5" t="s">
        <v>119</v>
      </c>
      <c r="F320" s="3" t="s">
        <v>120</v>
      </c>
      <c r="G320" s="3" t="s">
        <v>38</v>
      </c>
      <c r="H320" s="2" t="s">
        <v>21</v>
      </c>
      <c r="I320" s="2" t="s">
        <v>1052</v>
      </c>
      <c r="J320" s="3" t="str">
        <f>HYPERLINK("https://www.boe.es/gazeta/dias/1832/07/07/pdfs/GMD-1832-81.pdf#page=4","Abrir facsímil")</f>
        <v>Abrir facsímil</v>
      </c>
      <c r="K320" s="3" t="s">
        <v>23</v>
      </c>
    </row>
    <row r="321" spans="1:11" ht="42" customHeight="1">
      <c r="A321" s="2" t="s">
        <v>1053</v>
      </c>
      <c r="B321" s="2" t="s">
        <v>1054</v>
      </c>
      <c r="C321" s="2" t="s">
        <v>16</v>
      </c>
      <c r="D321" s="2" t="s">
        <v>17</v>
      </c>
      <c r="E321" s="5" t="s">
        <v>97</v>
      </c>
      <c r="F321" s="3" t="s">
        <v>98</v>
      </c>
      <c r="G321" s="3" t="s">
        <v>99</v>
      </c>
      <c r="H321" s="2" t="s">
        <v>21</v>
      </c>
      <c r="I321" s="2" t="s">
        <v>1055</v>
      </c>
      <c r="J321" s="3" t="str">
        <f>HYPERLINK("https://www.boe.es/gazeta/dias/1832/08/18/pdfs/GMD-1832-99.pdf#page=3","Abrir facsímil")</f>
        <v>Abrir facsímil</v>
      </c>
      <c r="K321" s="3" t="s">
        <v>23</v>
      </c>
    </row>
    <row r="322" spans="1:11" ht="42" customHeight="1">
      <c r="A322" s="2" t="s">
        <v>1056</v>
      </c>
      <c r="B322" s="2" t="s">
        <v>1056</v>
      </c>
      <c r="C322" s="2" t="s">
        <v>26</v>
      </c>
      <c r="D322" s="2" t="s">
        <v>27</v>
      </c>
      <c r="E322" s="5" t="s">
        <v>487</v>
      </c>
      <c r="F322" s="3" t="s">
        <v>488</v>
      </c>
      <c r="G322" s="3" t="s">
        <v>38</v>
      </c>
      <c r="H322" s="2" t="s">
        <v>21</v>
      </c>
      <c r="I322" s="2" t="s">
        <v>1057</v>
      </c>
      <c r="J322" s="3" t="str">
        <f>HYPERLINK("https://www.boe.es/gazeta/dias/1832/10/18/pdfs/GMD-1832-127.pdf#page=4","Abrir facsímil")</f>
        <v>Abrir facsímil</v>
      </c>
      <c r="K322" s="3" t="s">
        <v>23</v>
      </c>
    </row>
    <row r="323" spans="1:11" ht="42" customHeight="1">
      <c r="A323" s="2" t="s">
        <v>1058</v>
      </c>
      <c r="B323" s="2" t="s">
        <v>1058</v>
      </c>
      <c r="C323" s="2" t="s">
        <v>16</v>
      </c>
      <c r="D323" s="2" t="s">
        <v>17</v>
      </c>
      <c r="E323" s="5" t="s">
        <v>276</v>
      </c>
      <c r="F323" s="3" t="s">
        <v>277</v>
      </c>
      <c r="G323" s="3" t="s">
        <v>1059</v>
      </c>
      <c r="H323" s="2" t="s">
        <v>21</v>
      </c>
      <c r="I323" s="2" t="s">
        <v>1060</v>
      </c>
      <c r="J323" s="3" t="str">
        <f>HYPERLINK("https://www.boe.es/gazeta/dias/1832/03/22/pdfs/GMD-1832-35.pdf#page=4","Abrir facsímil")</f>
        <v>Abrir facsímil</v>
      </c>
      <c r="K323" s="3" t="s">
        <v>23</v>
      </c>
    </row>
    <row r="324" spans="1:11" ht="42" customHeight="1">
      <c r="A324" s="2" t="s">
        <v>1061</v>
      </c>
      <c r="B324" s="2" t="s">
        <v>1062</v>
      </c>
      <c r="C324" s="2" t="s">
        <v>164</v>
      </c>
      <c r="D324" s="2" t="s">
        <v>27</v>
      </c>
      <c r="E324" s="5" t="s">
        <v>334</v>
      </c>
      <c r="F324" s="3" t="s">
        <v>335</v>
      </c>
      <c r="G324" s="3" t="s">
        <v>336</v>
      </c>
      <c r="H324" s="2" t="s">
        <v>21</v>
      </c>
      <c r="I324" s="2" t="s">
        <v>1063</v>
      </c>
      <c r="J324" s="3" t="str">
        <f>HYPERLINK("https://www.boe.es/gazeta/dias/1832/05/26/pdfs/GMD-1832-63.pdf#page=4","Abrir facsímil")</f>
        <v>Abrir facsímil</v>
      </c>
      <c r="K324" s="3" t="s">
        <v>23</v>
      </c>
    </row>
    <row r="325" spans="1:11" ht="42" customHeight="1">
      <c r="A325" s="2" t="s">
        <v>1064</v>
      </c>
      <c r="B325" s="2" t="s">
        <v>1064</v>
      </c>
      <c r="C325" s="2" t="s">
        <v>16</v>
      </c>
      <c r="D325" s="2" t="s">
        <v>17</v>
      </c>
      <c r="E325" s="5" t="s">
        <v>961</v>
      </c>
      <c r="F325" s="3" t="s">
        <v>962</v>
      </c>
      <c r="G325" s="3" t="s">
        <v>92</v>
      </c>
      <c r="H325" s="2" t="s">
        <v>21</v>
      </c>
      <c r="I325" s="2" t="s">
        <v>1065</v>
      </c>
      <c r="J325" s="3" t="str">
        <f>HYPERLINK("https://www.boe.es/gazeta/dias/1832/06/30/pdfs/GMD-1832-78.pdf#page=2","Abrir facsímil")</f>
        <v>Abrir facsímil</v>
      </c>
      <c r="K325" s="3" t="s">
        <v>23</v>
      </c>
    </row>
    <row r="326" spans="1:11" ht="42" customHeight="1">
      <c r="A326" s="2" t="s">
        <v>1066</v>
      </c>
      <c r="B326" s="2" t="s">
        <v>1066</v>
      </c>
      <c r="C326" s="2" t="s">
        <v>16</v>
      </c>
      <c r="D326" s="2" t="s">
        <v>17</v>
      </c>
      <c r="E326" s="5" t="s">
        <v>1067</v>
      </c>
      <c r="F326" s="3" t="s">
        <v>1068</v>
      </c>
      <c r="G326" s="3" t="s">
        <v>58</v>
      </c>
      <c r="H326" s="2" t="s">
        <v>21</v>
      </c>
      <c r="I326" s="2" t="s">
        <v>1069</v>
      </c>
      <c r="J326" s="3" t="str">
        <f>HYPERLINK("https://www.boe.es/gazeta/dias/1832/07/03/pdfs/GMD-1832-79.pdf#page=3","Abrir facsímil")</f>
        <v>Abrir facsímil</v>
      </c>
      <c r="K326" s="3" t="s">
        <v>23</v>
      </c>
    </row>
    <row r="327" spans="1:11" ht="42" customHeight="1">
      <c r="A327" s="2" t="s">
        <v>1070</v>
      </c>
      <c r="B327" s="2" t="s">
        <v>1071</v>
      </c>
      <c r="C327" s="2" t="s">
        <v>16</v>
      </c>
      <c r="D327" s="2" t="s">
        <v>17</v>
      </c>
      <c r="E327" s="5" t="s">
        <v>413</v>
      </c>
      <c r="F327" s="3" t="s">
        <v>414</v>
      </c>
      <c r="G327" s="3" t="s">
        <v>42</v>
      </c>
      <c r="H327" s="2" t="s">
        <v>21</v>
      </c>
      <c r="I327" s="2" t="s">
        <v>1072</v>
      </c>
      <c r="J327" s="3" t="str">
        <f>HYPERLINK("https://www.boe.es/gazeta/dias/1832/10/16/pdfs/GMD-1832-126.pdf#page=1","Abrir facsímil")</f>
        <v>Abrir facsímil</v>
      </c>
      <c r="K327" s="3" t="s">
        <v>23</v>
      </c>
    </row>
    <row r="328" spans="1:11" ht="42" customHeight="1">
      <c r="A328" s="2" t="s">
        <v>1070</v>
      </c>
      <c r="B328" s="2" t="s">
        <v>1071</v>
      </c>
      <c r="C328" s="2" t="s">
        <v>26</v>
      </c>
      <c r="D328" s="2" t="s">
        <v>27</v>
      </c>
      <c r="E328" s="5" t="s">
        <v>806</v>
      </c>
      <c r="F328" s="3" t="s">
        <v>807</v>
      </c>
      <c r="G328" s="3" t="s">
        <v>92</v>
      </c>
      <c r="H328" s="2" t="s">
        <v>21</v>
      </c>
      <c r="I328" s="2" t="s">
        <v>1073</v>
      </c>
      <c r="J328" s="3" t="str">
        <f>HYPERLINK("https://www.boe.es/gazeta/dias/1832/12/08/pdfs/GMD-1832-150.pdf#page=2","Abrir facsímil")</f>
        <v>Abrir facsímil</v>
      </c>
      <c r="K328" s="3" t="s">
        <v>23</v>
      </c>
    </row>
    <row r="329" spans="1:11" ht="42" customHeight="1">
      <c r="A329" s="2" t="s">
        <v>1074</v>
      </c>
      <c r="B329" s="2" t="s">
        <v>1075</v>
      </c>
      <c r="C329" s="2" t="s">
        <v>16</v>
      </c>
      <c r="D329" s="2" t="s">
        <v>17</v>
      </c>
      <c r="E329" s="5" t="s">
        <v>46</v>
      </c>
      <c r="F329" s="3" t="s">
        <v>47</v>
      </c>
      <c r="G329" s="3" t="s">
        <v>58</v>
      </c>
      <c r="H329" s="2" t="s">
        <v>21</v>
      </c>
      <c r="I329" s="2" t="s">
        <v>1076</v>
      </c>
      <c r="J329" s="3" t="str">
        <f>HYPERLINK("https://www.boe.es/gazeta/dias/1832/12/13/pdfs/GMD-1832-152.pdf#page=3","Abrir facsímil")</f>
        <v>Abrir facsímil</v>
      </c>
      <c r="K329" s="3" t="s">
        <v>23</v>
      </c>
    </row>
    <row r="330" spans="1:11" ht="42" customHeight="1">
      <c r="A330" s="2" t="s">
        <v>1077</v>
      </c>
      <c r="B330" s="2" t="s">
        <v>1078</v>
      </c>
      <c r="C330" s="2" t="s">
        <v>124</v>
      </c>
      <c r="D330" s="2" t="s">
        <v>27</v>
      </c>
      <c r="E330" s="5" t="s">
        <v>402</v>
      </c>
      <c r="F330" s="3" t="s">
        <v>403</v>
      </c>
      <c r="G330" s="3" t="s">
        <v>404</v>
      </c>
      <c r="H330" s="2" t="s">
        <v>21</v>
      </c>
      <c r="I330" s="2" t="s">
        <v>1079</v>
      </c>
      <c r="J330" s="3" t="str">
        <f>HYPERLINK("https://www.boe.es/gazeta/dias/1832/08/21/pdfs/GMD-1832-100.pdf#page=3","Abrir facsímil")</f>
        <v>Abrir facsímil</v>
      </c>
      <c r="K330" s="3" t="s">
        <v>23</v>
      </c>
    </row>
    <row r="331" spans="1:11" ht="42" customHeight="1">
      <c r="A331" s="2" t="s">
        <v>1080</v>
      </c>
      <c r="B331" s="2" t="s">
        <v>1081</v>
      </c>
      <c r="C331" s="2" t="s">
        <v>16</v>
      </c>
      <c r="D331" s="2" t="s">
        <v>17</v>
      </c>
      <c r="E331" s="5" t="s">
        <v>243</v>
      </c>
      <c r="F331" s="3" t="s">
        <v>244</v>
      </c>
      <c r="G331" s="3" t="s">
        <v>245</v>
      </c>
      <c r="H331" s="2" t="s">
        <v>21</v>
      </c>
      <c r="I331" s="2" t="s">
        <v>1082</v>
      </c>
      <c r="J331" s="3" t="str">
        <f>HYPERLINK("https://www.boe.es/gazeta/dias/1832/04/10/pdfs/GMD-1832-43.pdf#page=3","Abrir facsímil")</f>
        <v>Abrir facsímil</v>
      </c>
      <c r="K331" s="3" t="s">
        <v>23</v>
      </c>
    </row>
    <row r="332" spans="1:11" ht="42" customHeight="1">
      <c r="A332" s="2" t="s">
        <v>1083</v>
      </c>
      <c r="B332" s="2" t="s">
        <v>1084</v>
      </c>
      <c r="C332" s="2" t="s">
        <v>124</v>
      </c>
      <c r="D332" s="2" t="s">
        <v>27</v>
      </c>
      <c r="E332" s="5" t="s">
        <v>482</v>
      </c>
      <c r="F332" s="3" t="s">
        <v>483</v>
      </c>
      <c r="G332" s="3" t="s">
        <v>38</v>
      </c>
      <c r="H332" s="2" t="s">
        <v>21</v>
      </c>
      <c r="I332" s="2" t="s">
        <v>1085</v>
      </c>
      <c r="J332" s="3" t="str">
        <f>HYPERLINK("https://www.boe.es/gazeta/dias/1832/03/03/pdfs/GMD-1832-27.pdf#page=4","Abrir facsímil")</f>
        <v>Abrir facsímil</v>
      </c>
      <c r="K332" s="3" t="s">
        <v>23</v>
      </c>
    </row>
    <row r="333" spans="1:11" ht="42" customHeight="1">
      <c r="A333" s="2" t="s">
        <v>1086</v>
      </c>
      <c r="B333" s="2" t="s">
        <v>1087</v>
      </c>
      <c r="C333" s="2" t="s">
        <v>61</v>
      </c>
      <c r="D333" s="2" t="s">
        <v>62</v>
      </c>
      <c r="E333" s="5" t="s">
        <v>354</v>
      </c>
      <c r="F333" s="3" t="s">
        <v>355</v>
      </c>
      <c r="G333" s="3" t="s">
        <v>371</v>
      </c>
      <c r="H333" s="2" t="s">
        <v>21</v>
      </c>
      <c r="I333" s="2" t="s">
        <v>1088</v>
      </c>
      <c r="J333" s="3" t="str">
        <f>HYPERLINK("https://www.boe.es/gazeta/dias/1832/12/06/pdfs/GMD-1832-149.pdf#page=4","Abrir facsímil")</f>
        <v>Abrir facsímil</v>
      </c>
      <c r="K333" s="3" t="s">
        <v>23</v>
      </c>
    </row>
    <row r="334" spans="1:11" ht="42" customHeight="1">
      <c r="A334" s="2" t="s">
        <v>1089</v>
      </c>
      <c r="B334" s="2" t="s">
        <v>1089</v>
      </c>
      <c r="C334" s="2" t="s">
        <v>16</v>
      </c>
      <c r="D334" s="2" t="s">
        <v>17</v>
      </c>
      <c r="E334" s="5" t="s">
        <v>150</v>
      </c>
      <c r="F334" s="3" t="s">
        <v>151</v>
      </c>
      <c r="G334" s="3" t="s">
        <v>58</v>
      </c>
      <c r="H334" s="2" t="s">
        <v>21</v>
      </c>
      <c r="I334" s="2" t="s">
        <v>1090</v>
      </c>
      <c r="J334" s="3" t="str">
        <f>HYPERLINK("https://www.boe.es/gazeta/dias/1832/06/02/pdfs/GMD-1832-66.pdf#page=3","Abrir facsímil")</f>
        <v>Abrir facsímil</v>
      </c>
      <c r="K334" s="3" t="s">
        <v>23</v>
      </c>
    </row>
    <row r="335" spans="1:11" ht="42" customHeight="1">
      <c r="A335" s="2" t="s">
        <v>1091</v>
      </c>
      <c r="B335" s="2" t="s">
        <v>1092</v>
      </c>
      <c r="C335" s="2" t="s">
        <v>51</v>
      </c>
      <c r="D335" s="2" t="s">
        <v>27</v>
      </c>
      <c r="E335" s="5" t="s">
        <v>84</v>
      </c>
      <c r="F335" s="3" t="s">
        <v>85</v>
      </c>
      <c r="G335" s="3" t="s">
        <v>38</v>
      </c>
      <c r="H335" s="2" t="s">
        <v>21</v>
      </c>
      <c r="I335" s="2" t="s">
        <v>1093</v>
      </c>
      <c r="J335" s="3" t="str">
        <f>HYPERLINK("https://www.boe.es/gazeta/dias/1832/02/11/pdfs/GMD-1832-18.pdf#page=4","Abrir facsímil")</f>
        <v>Abrir facsímil</v>
      </c>
      <c r="K335" s="3" t="s">
        <v>23</v>
      </c>
    </row>
    <row r="336" spans="1:11" ht="42" customHeight="1">
      <c r="A336" s="2" t="s">
        <v>1094</v>
      </c>
      <c r="B336" s="2" t="s">
        <v>1095</v>
      </c>
      <c r="C336" s="2" t="s">
        <v>16</v>
      </c>
      <c r="D336" s="2" t="s">
        <v>17</v>
      </c>
      <c r="E336" s="5" t="s">
        <v>97</v>
      </c>
      <c r="F336" s="3" t="s">
        <v>98</v>
      </c>
      <c r="G336" s="3" t="s">
        <v>38</v>
      </c>
      <c r="H336" s="2" t="s">
        <v>21</v>
      </c>
      <c r="I336" s="2" t="s">
        <v>1096</v>
      </c>
      <c r="J336" s="3" t="str">
        <f>HYPERLINK("https://www.boe.es/gazeta/dias/1832/08/18/pdfs/GMD-1832-99.pdf#page=4","Abrir facsímil")</f>
        <v>Abrir facsímil</v>
      </c>
      <c r="K336" s="3" t="s">
        <v>23</v>
      </c>
    </row>
    <row r="337" spans="1:11" ht="42" customHeight="1">
      <c r="A337" s="2" t="s">
        <v>1097</v>
      </c>
      <c r="B337" s="2" t="s">
        <v>1097</v>
      </c>
      <c r="C337" s="2" t="s">
        <v>1098</v>
      </c>
      <c r="D337" s="2" t="s">
        <v>62</v>
      </c>
      <c r="E337" s="5" t="s">
        <v>52</v>
      </c>
      <c r="F337" s="3" t="s">
        <v>53</v>
      </c>
      <c r="G337" s="3" t="s">
        <v>42</v>
      </c>
      <c r="H337" s="2" t="s">
        <v>21</v>
      </c>
      <c r="I337" s="2" t="s">
        <v>1099</v>
      </c>
      <c r="J337" s="3" t="str">
        <f>HYPERLINK("https://www.boe.es/gazeta/dias/1832/03/08/pdfs/GMD-1832-29.pdf#page=1","Abrir facsímil")</f>
        <v>Abrir facsímil</v>
      </c>
      <c r="K337" s="3" t="s">
        <v>23</v>
      </c>
    </row>
    <row r="338" spans="1:11" ht="42" customHeight="1">
      <c r="A338" s="2" t="s">
        <v>1100</v>
      </c>
      <c r="B338" s="2" t="s">
        <v>1100</v>
      </c>
      <c r="C338" s="2" t="s">
        <v>91</v>
      </c>
      <c r="D338" s="2" t="s">
        <v>27</v>
      </c>
      <c r="E338" s="5" t="s">
        <v>282</v>
      </c>
      <c r="F338" s="3" t="s">
        <v>283</v>
      </c>
      <c r="G338" s="3" t="s">
        <v>58</v>
      </c>
      <c r="H338" s="2" t="s">
        <v>21</v>
      </c>
      <c r="I338" s="2" t="s">
        <v>1101</v>
      </c>
      <c r="J338" s="3" t="str">
        <f>HYPERLINK("https://www.boe.es/gazeta/dias/1832/09/06/pdfs/GMD-1832-107.pdf#page=3","Abrir facsímil")</f>
        <v>Abrir facsímil</v>
      </c>
      <c r="K338" s="3" t="s">
        <v>23</v>
      </c>
    </row>
    <row r="339" spans="1:11" ht="42" customHeight="1">
      <c r="A339" s="2" t="s">
        <v>1102</v>
      </c>
      <c r="B339" s="2" t="s">
        <v>1102</v>
      </c>
      <c r="C339" s="2" t="s">
        <v>16</v>
      </c>
      <c r="D339" s="2" t="s">
        <v>17</v>
      </c>
      <c r="E339" s="5" t="s">
        <v>431</v>
      </c>
      <c r="F339" s="3" t="s">
        <v>432</v>
      </c>
      <c r="G339" s="3" t="s">
        <v>92</v>
      </c>
      <c r="H339" s="2" t="s">
        <v>21</v>
      </c>
      <c r="I339" s="2" t="s">
        <v>1103</v>
      </c>
      <c r="J339" s="3" t="str">
        <f>HYPERLINK("https://www.boe.es/gazeta/dias/1832/05/12/pdfs/GMD-1832-57.pdf#page=2","Abrir facsímil")</f>
        <v>Abrir facsímil</v>
      </c>
      <c r="K339" s="3" t="s">
        <v>23</v>
      </c>
    </row>
    <row r="340" spans="1:11" ht="42" customHeight="1">
      <c r="A340" s="2" t="s">
        <v>1102</v>
      </c>
      <c r="B340" s="2" t="s">
        <v>1102</v>
      </c>
      <c r="C340" s="2" t="s">
        <v>16</v>
      </c>
      <c r="D340" s="2" t="s">
        <v>17</v>
      </c>
      <c r="E340" s="5" t="s">
        <v>125</v>
      </c>
      <c r="F340" s="3" t="s">
        <v>126</v>
      </c>
      <c r="G340" s="3" t="s">
        <v>92</v>
      </c>
      <c r="H340" s="2" t="s">
        <v>21</v>
      </c>
      <c r="I340" s="2" t="s">
        <v>1104</v>
      </c>
      <c r="J340" s="3" t="str">
        <f>HYPERLINK("https://www.boe.es/gazeta/dias/1832/06/12/pdfs/GMD-1832-70.pdf#page=2","Abrir facsímil")</f>
        <v>Abrir facsímil</v>
      </c>
      <c r="K340" s="3" t="s">
        <v>23</v>
      </c>
    </row>
    <row r="341" spans="1:11" ht="42" customHeight="1">
      <c r="A341" s="2" t="s">
        <v>1102</v>
      </c>
      <c r="B341" s="2" t="s">
        <v>1102</v>
      </c>
      <c r="C341" s="2" t="s">
        <v>61</v>
      </c>
      <c r="D341" s="2" t="s">
        <v>62</v>
      </c>
      <c r="E341" s="5" t="s">
        <v>1105</v>
      </c>
      <c r="F341" s="3" t="s">
        <v>1106</v>
      </c>
      <c r="G341" s="3" t="s">
        <v>58</v>
      </c>
      <c r="H341" s="2" t="s">
        <v>21</v>
      </c>
      <c r="I341" s="2" t="s">
        <v>1107</v>
      </c>
      <c r="J341" s="3" t="str">
        <f>HYPERLINK("https://www.boe.es/gazeta/dias/1832/09/13/pdfs/GMD-1832-110.pdf#page=3","Abrir facsímil")</f>
        <v>Abrir facsímil</v>
      </c>
      <c r="K341" s="3" t="s">
        <v>23</v>
      </c>
    </row>
    <row r="342" spans="1:11" ht="42" customHeight="1">
      <c r="A342" s="2" t="s">
        <v>1102</v>
      </c>
      <c r="B342" s="2" t="s">
        <v>1102</v>
      </c>
      <c r="C342" s="2" t="s">
        <v>26</v>
      </c>
      <c r="D342" s="2" t="s">
        <v>27</v>
      </c>
      <c r="E342" s="5" t="s">
        <v>204</v>
      </c>
      <c r="F342" s="3" t="s">
        <v>205</v>
      </c>
      <c r="G342" s="3" t="s">
        <v>1108</v>
      </c>
      <c r="H342" s="2" t="s">
        <v>21</v>
      </c>
      <c r="I342" s="2" t="s">
        <v>1109</v>
      </c>
      <c r="J342" s="3" t="str">
        <f>HYPERLINK("https://www.boe.es/gazeta/dias/1832/09/20/pdfs/GMD-1832-114.pdf#page=2","Abrir facsímil")</f>
        <v>Abrir facsímil</v>
      </c>
      <c r="K342" s="3" t="s">
        <v>23</v>
      </c>
    </row>
    <row r="343" spans="1:11" ht="42" customHeight="1">
      <c r="A343" s="2" t="s">
        <v>1110</v>
      </c>
      <c r="B343" s="2" t="s">
        <v>1111</v>
      </c>
      <c r="C343" s="2" t="s">
        <v>16</v>
      </c>
      <c r="D343" s="2" t="s">
        <v>17</v>
      </c>
      <c r="E343" s="5" t="s">
        <v>593</v>
      </c>
      <c r="F343" s="3" t="s">
        <v>594</v>
      </c>
      <c r="G343" s="3" t="s">
        <v>42</v>
      </c>
      <c r="H343" s="2" t="s">
        <v>21</v>
      </c>
      <c r="I343" s="2" t="s">
        <v>1112</v>
      </c>
      <c r="J343" s="3" t="str">
        <f>HYPERLINK("https://www.boe.es/gazeta/dias/1832/05/05/pdfs/GMD-1832-54.pdf#page=1","Abrir facsímil")</f>
        <v>Abrir facsímil</v>
      </c>
      <c r="K343" s="3" t="s">
        <v>23</v>
      </c>
    </row>
    <row r="344" spans="1:11" ht="42" customHeight="1">
      <c r="A344" s="2" t="s">
        <v>1113</v>
      </c>
      <c r="B344" s="2" t="s">
        <v>1113</v>
      </c>
      <c r="C344" s="2" t="s">
        <v>16</v>
      </c>
      <c r="D344" s="2" t="s">
        <v>17</v>
      </c>
      <c r="E344" s="5" t="s">
        <v>806</v>
      </c>
      <c r="F344" s="3" t="s">
        <v>807</v>
      </c>
      <c r="G344" s="3" t="s">
        <v>1114</v>
      </c>
      <c r="H344" s="2" t="s">
        <v>21</v>
      </c>
      <c r="I344" s="2" t="s">
        <v>1115</v>
      </c>
      <c r="J344" s="3" t="str">
        <f>HYPERLINK("https://www.boe.es/gazeta/dias/1832/12/08/pdfs/GMD-1832-150.pdf#page=3","Abrir facsímil")</f>
        <v>Abrir facsímil</v>
      </c>
      <c r="K344" s="3" t="s">
        <v>23</v>
      </c>
    </row>
    <row r="345" spans="1:11" ht="42" customHeight="1">
      <c r="A345" s="2" t="s">
        <v>1116</v>
      </c>
      <c r="B345" s="2" t="s">
        <v>1117</v>
      </c>
      <c r="C345" s="2" t="s">
        <v>61</v>
      </c>
      <c r="D345" s="2" t="s">
        <v>62</v>
      </c>
      <c r="E345" s="5" t="s">
        <v>56</v>
      </c>
      <c r="F345" s="3" t="s">
        <v>57</v>
      </c>
      <c r="G345" s="3" t="s">
        <v>38</v>
      </c>
      <c r="H345" s="2" t="s">
        <v>21</v>
      </c>
      <c r="I345" s="2" t="s">
        <v>1118</v>
      </c>
      <c r="J345" s="3" t="str">
        <f>HYPERLINK("https://www.boe.es/gazeta/dias/1832/11/29/pdfs/GMD-1832-146.pdf#page=4","Abrir facsímil")</f>
        <v>Abrir facsímil</v>
      </c>
      <c r="K345" s="3" t="s">
        <v>23</v>
      </c>
    </row>
    <row r="346" spans="1:11" ht="42" customHeight="1">
      <c r="A346" s="2" t="s">
        <v>1119</v>
      </c>
      <c r="B346" s="2" t="s">
        <v>1119</v>
      </c>
      <c r="C346" s="2" t="s">
        <v>16</v>
      </c>
      <c r="D346" s="2" t="s">
        <v>17</v>
      </c>
      <c r="E346" s="5" t="s">
        <v>263</v>
      </c>
      <c r="F346" s="3" t="s">
        <v>264</v>
      </c>
      <c r="G346" s="3" t="s">
        <v>58</v>
      </c>
      <c r="H346" s="2" t="s">
        <v>21</v>
      </c>
      <c r="I346" s="2" t="s">
        <v>1120</v>
      </c>
      <c r="J346" s="3" t="str">
        <f>HYPERLINK("https://www.boe.es/gazeta/dias/1832/02/09/pdfs/GMD-1832-17.pdf#page=3","Abrir facsímil")</f>
        <v>Abrir facsímil</v>
      </c>
      <c r="K346" s="3" t="s">
        <v>23</v>
      </c>
    </row>
    <row r="347" spans="1:11" ht="42" customHeight="1">
      <c r="A347" s="2" t="s">
        <v>1119</v>
      </c>
      <c r="B347" s="2" t="s">
        <v>1119</v>
      </c>
      <c r="C347" s="2" t="s">
        <v>16</v>
      </c>
      <c r="D347" s="2" t="s">
        <v>17</v>
      </c>
      <c r="E347" s="5" t="s">
        <v>961</v>
      </c>
      <c r="F347" s="3" t="s">
        <v>962</v>
      </c>
      <c r="G347" s="3" t="s">
        <v>42</v>
      </c>
      <c r="H347" s="2" t="s">
        <v>21</v>
      </c>
      <c r="I347" s="2" t="s">
        <v>1121</v>
      </c>
      <c r="J347" s="3" t="str">
        <f>HYPERLINK("https://www.boe.es/gazeta/dias/1832/06/30/pdfs/GMD-1832-78.pdf#page=1","Abrir facsímil")</f>
        <v>Abrir facsímil</v>
      </c>
      <c r="K347" s="3" t="s">
        <v>23</v>
      </c>
    </row>
    <row r="348" spans="1:11" ht="42" customHeight="1">
      <c r="A348" s="2" t="s">
        <v>1119</v>
      </c>
      <c r="B348" s="2" t="s">
        <v>1119</v>
      </c>
      <c r="C348" s="2" t="s">
        <v>16</v>
      </c>
      <c r="D348" s="2" t="s">
        <v>17</v>
      </c>
      <c r="E348" s="5" t="s">
        <v>408</v>
      </c>
      <c r="F348" s="3" t="s">
        <v>409</v>
      </c>
      <c r="G348" s="3" t="s">
        <v>58</v>
      </c>
      <c r="H348" s="2" t="s">
        <v>21</v>
      </c>
      <c r="I348" s="2" t="s">
        <v>1122</v>
      </c>
      <c r="J348" s="3" t="str">
        <f>HYPERLINK("https://www.boe.es/gazeta/dias/1832/08/14/pdfs/GMD-1832-97.pdf#page=3","Abrir facsímil")</f>
        <v>Abrir facsímil</v>
      </c>
      <c r="K348" s="3" t="s">
        <v>23</v>
      </c>
    </row>
    <row r="349" spans="1:11" ht="42" customHeight="1">
      <c r="A349" s="2" t="s">
        <v>1119</v>
      </c>
      <c r="B349" s="2" t="s">
        <v>1119</v>
      </c>
      <c r="C349" s="2" t="s">
        <v>16</v>
      </c>
      <c r="D349" s="2" t="s">
        <v>17</v>
      </c>
      <c r="E349" s="5" t="s">
        <v>402</v>
      </c>
      <c r="F349" s="3" t="s">
        <v>403</v>
      </c>
      <c r="G349" s="3" t="s">
        <v>42</v>
      </c>
      <c r="H349" s="2" t="s">
        <v>21</v>
      </c>
      <c r="I349" s="2" t="s">
        <v>1123</v>
      </c>
      <c r="J349" s="3" t="str">
        <f>HYPERLINK("https://www.boe.es/gazeta/dias/1832/08/21/pdfs/GMD-1832-100.pdf#page=1","Abrir facsímil")</f>
        <v>Abrir facsímil</v>
      </c>
      <c r="K349" s="3" t="s">
        <v>23</v>
      </c>
    </row>
    <row r="350" spans="1:11" ht="42" customHeight="1">
      <c r="A350" s="2" t="s">
        <v>1119</v>
      </c>
      <c r="B350" s="2" t="s">
        <v>1119</v>
      </c>
      <c r="C350" s="2" t="s">
        <v>16</v>
      </c>
      <c r="D350" s="2" t="s">
        <v>17</v>
      </c>
      <c r="E350" s="5" t="s">
        <v>224</v>
      </c>
      <c r="F350" s="3" t="s">
        <v>225</v>
      </c>
      <c r="G350" s="3" t="s">
        <v>58</v>
      </c>
      <c r="H350" s="2" t="s">
        <v>21</v>
      </c>
      <c r="I350" s="2" t="s">
        <v>1124</v>
      </c>
      <c r="J350" s="3" t="str">
        <f>HYPERLINK("https://www.boe.es/gazeta/dias/1832/09/08/pdfs/GMD-1832-108.pdf#page=3","Abrir facsímil")</f>
        <v>Abrir facsímil</v>
      </c>
      <c r="K350" s="3" t="s">
        <v>23</v>
      </c>
    </row>
    <row r="351" spans="1:11" ht="42" customHeight="1">
      <c r="A351" s="2" t="s">
        <v>1125</v>
      </c>
      <c r="B351" s="2" t="s">
        <v>1126</v>
      </c>
      <c r="C351" s="2" t="s">
        <v>26</v>
      </c>
      <c r="D351" s="2" t="s">
        <v>27</v>
      </c>
      <c r="E351" s="5" t="s">
        <v>156</v>
      </c>
      <c r="F351" s="3" t="s">
        <v>157</v>
      </c>
      <c r="G351" s="3" t="s">
        <v>38</v>
      </c>
      <c r="H351" s="2" t="s">
        <v>21</v>
      </c>
      <c r="I351" s="2" t="s">
        <v>1127</v>
      </c>
      <c r="J351" s="3" t="str">
        <f>HYPERLINK("https://www.boe.es/gazeta/dias/1832/04/14/pdfs/GMD-1832-45.pdf#page=4","Abrir facsímil")</f>
        <v>Abrir facsímil</v>
      </c>
      <c r="K351" s="3" t="s">
        <v>23</v>
      </c>
    </row>
    <row r="352" spans="1:11" ht="42" customHeight="1">
      <c r="A352" s="2" t="s">
        <v>1128</v>
      </c>
      <c r="B352" s="2" t="s">
        <v>1129</v>
      </c>
      <c r="C352" s="2" t="s">
        <v>124</v>
      </c>
      <c r="D352" s="2" t="s">
        <v>27</v>
      </c>
      <c r="E352" s="5" t="s">
        <v>88</v>
      </c>
      <c r="F352" s="3" t="s">
        <v>89</v>
      </c>
      <c r="G352" s="3" t="s">
        <v>38</v>
      </c>
      <c r="H352" s="2" t="s">
        <v>31</v>
      </c>
      <c r="I352" s="2" t="s">
        <v>1130</v>
      </c>
      <c r="J352" s="3" t="str">
        <f>HYPERLINK("https://www.boe.es/gazeta/dias/1832/03/27/pdfs/GMD-1832-37.pdf#page=4","Abrir facsímil")</f>
        <v>Abrir facsímil</v>
      </c>
      <c r="K352" s="3" t="s">
        <v>33</v>
      </c>
    </row>
    <row r="353" spans="1:11" ht="42" customHeight="1">
      <c r="A353" s="2" t="s">
        <v>1131</v>
      </c>
      <c r="B353" s="2" t="s">
        <v>1131</v>
      </c>
      <c r="C353" s="2" t="s">
        <v>26</v>
      </c>
      <c r="D353" s="2" t="s">
        <v>27</v>
      </c>
      <c r="E353" s="5" t="s">
        <v>211</v>
      </c>
      <c r="F353" s="3" t="s">
        <v>212</v>
      </c>
      <c r="G353" s="3" t="s">
        <v>38</v>
      </c>
      <c r="H353" s="2" t="s">
        <v>21</v>
      </c>
      <c r="I353" s="2" t="s">
        <v>1132</v>
      </c>
      <c r="J353" s="3" t="str">
        <f>HYPERLINK("https://www.boe.es/gazeta/dias/1832/06/14/pdfs/GMD-1832-71.pdf#page=4","Abrir facsímil")</f>
        <v>Abrir facsímil</v>
      </c>
      <c r="K353" s="3" t="s">
        <v>23</v>
      </c>
    </row>
    <row r="354" spans="1:11" ht="42" customHeight="1">
      <c r="A354" s="2" t="s">
        <v>1133</v>
      </c>
      <c r="B354" s="2" t="s">
        <v>1133</v>
      </c>
      <c r="C354" s="2" t="s">
        <v>16</v>
      </c>
      <c r="D354" s="2" t="s">
        <v>17</v>
      </c>
      <c r="E354" s="5" t="s">
        <v>487</v>
      </c>
      <c r="F354" s="3" t="s">
        <v>488</v>
      </c>
      <c r="G354" s="3" t="s">
        <v>1134</v>
      </c>
      <c r="H354" s="2" t="s">
        <v>21</v>
      </c>
      <c r="I354" s="2" t="s">
        <v>1135</v>
      </c>
      <c r="J354" s="3" t="str">
        <f>HYPERLINK("https://www.boe.es/gazeta/dias/1832/10/18/pdfs/GMD-1832-127.pdf#page=2","Abrir facsímil")</f>
        <v>Abrir facsímil</v>
      </c>
      <c r="K354" s="3" t="s">
        <v>23</v>
      </c>
    </row>
    <row r="355" spans="1:11" ht="42" customHeight="1">
      <c r="A355" s="2" t="s">
        <v>1136</v>
      </c>
      <c r="B355" s="2" t="s">
        <v>1136</v>
      </c>
      <c r="C355" s="2" t="s">
        <v>16</v>
      </c>
      <c r="D355" s="2" t="s">
        <v>17</v>
      </c>
      <c r="E355" s="5" t="s">
        <v>423</v>
      </c>
      <c r="F355" s="3" t="s">
        <v>424</v>
      </c>
      <c r="G355" s="3" t="s">
        <v>38</v>
      </c>
      <c r="H355" s="2" t="s">
        <v>21</v>
      </c>
      <c r="I355" s="2" t="s">
        <v>1137</v>
      </c>
      <c r="J355" s="3" t="str">
        <f>HYPERLINK("https://www.boe.es/gazeta/dias/1832/12/20/pdfs/GMD-1832-155.pdf#page=4","Abrir facsímil")</f>
        <v>Abrir facsímil</v>
      </c>
      <c r="K355" s="3" t="s">
        <v>23</v>
      </c>
    </row>
    <row r="356" spans="1:11" ht="42" customHeight="1">
      <c r="A356" s="2" t="s">
        <v>1138</v>
      </c>
      <c r="B356" s="2" t="s">
        <v>1139</v>
      </c>
      <c r="C356" s="2" t="s">
        <v>164</v>
      </c>
      <c r="D356" s="2" t="s">
        <v>27</v>
      </c>
      <c r="E356" s="5" t="s">
        <v>63</v>
      </c>
      <c r="F356" s="3" t="s">
        <v>64</v>
      </c>
      <c r="G356" s="3" t="s">
        <v>65</v>
      </c>
      <c r="H356" s="2" t="s">
        <v>31</v>
      </c>
      <c r="I356" s="2" t="s">
        <v>1140</v>
      </c>
      <c r="J356" s="3" t="str">
        <f>HYPERLINK("https://www.boe.es/gazeta/dias/1832/05/22/pdfs/GMD-1832-61.pdf#page=4","Abrir facsímil")</f>
        <v>Abrir facsímil</v>
      </c>
      <c r="K356" s="3" t="s">
        <v>33</v>
      </c>
    </row>
    <row r="357" spans="1:11" ht="42" customHeight="1">
      <c r="A357" s="2" t="s">
        <v>1141</v>
      </c>
      <c r="B357" s="2" t="s">
        <v>1142</v>
      </c>
      <c r="C357" s="2" t="s">
        <v>91</v>
      </c>
      <c r="D357" s="2" t="s">
        <v>27</v>
      </c>
      <c r="E357" s="5" t="s">
        <v>56</v>
      </c>
      <c r="F357" s="3" t="s">
        <v>57</v>
      </c>
      <c r="G357" s="3" t="s">
        <v>38</v>
      </c>
      <c r="H357" s="2" t="s">
        <v>21</v>
      </c>
      <c r="I357" s="2" t="s">
        <v>1143</v>
      </c>
      <c r="J357" s="3" t="str">
        <f>HYPERLINK("https://www.boe.es/gazeta/dias/1832/11/29/pdfs/GMD-1832-146.pdf#page=4","Abrir facsímil")</f>
        <v>Abrir facsímil</v>
      </c>
      <c r="K357" s="3" t="s">
        <v>23</v>
      </c>
    </row>
    <row r="358" spans="1:11" ht="42" customHeight="1">
      <c r="A358" s="2" t="s">
        <v>1144</v>
      </c>
      <c r="B358" s="2" t="s">
        <v>1144</v>
      </c>
      <c r="C358" s="2" t="s">
        <v>16</v>
      </c>
      <c r="D358" s="2" t="s">
        <v>17</v>
      </c>
      <c r="E358" s="5" t="s">
        <v>1145</v>
      </c>
      <c r="F358" s="3" t="s">
        <v>1146</v>
      </c>
      <c r="G358" s="3" t="s">
        <v>42</v>
      </c>
      <c r="H358" s="2" t="s">
        <v>21</v>
      </c>
      <c r="I358" s="2" t="s">
        <v>1147</v>
      </c>
      <c r="J358" s="3" t="str">
        <f>HYPERLINK("https://www.boe.es/gazeta/dias/1832/06/21/pdfs/GMD-1832-74.pdf#page=1","Abrir facsímil")</f>
        <v>Abrir facsímil</v>
      </c>
      <c r="K358" s="3" t="s">
        <v>23</v>
      </c>
    </row>
    <row r="359" spans="1:11" ht="42" customHeight="1">
      <c r="A359" s="2" t="s">
        <v>1148</v>
      </c>
      <c r="B359" s="2" t="s">
        <v>1148</v>
      </c>
      <c r="C359" s="2" t="s">
        <v>16</v>
      </c>
      <c r="D359" s="2" t="s">
        <v>17</v>
      </c>
      <c r="E359" s="5" t="s">
        <v>76</v>
      </c>
      <c r="F359" s="3" t="s">
        <v>77</v>
      </c>
      <c r="G359" s="3" t="s">
        <v>674</v>
      </c>
      <c r="H359" s="2" t="s">
        <v>21</v>
      </c>
      <c r="I359" s="2" t="s">
        <v>1149</v>
      </c>
      <c r="J359" s="3" t="str">
        <f>HYPERLINK("https://www.boe.es/gazeta/dias/1832/10/25/pdfs/GMD-1832-130.pdf#page=2","Abrir facsímil")</f>
        <v>Abrir facsímil</v>
      </c>
      <c r="K359" s="3" t="s">
        <v>23</v>
      </c>
    </row>
    <row r="360" spans="1:11" ht="42" customHeight="1">
      <c r="A360" s="2" t="s">
        <v>1150</v>
      </c>
      <c r="B360" s="2" t="s">
        <v>1150</v>
      </c>
      <c r="C360" s="2" t="s">
        <v>26</v>
      </c>
      <c r="D360" s="2" t="s">
        <v>27</v>
      </c>
      <c r="E360" s="5" t="s">
        <v>28</v>
      </c>
      <c r="F360" s="3" t="s">
        <v>29</v>
      </c>
      <c r="G360" s="3" t="s">
        <v>30</v>
      </c>
      <c r="H360" s="2" t="s">
        <v>21</v>
      </c>
      <c r="I360" s="2" t="s">
        <v>1151</v>
      </c>
      <c r="J360" s="3" t="str">
        <f>HYPERLINK("https://www.boe.es/gazeta/dias/1832/06/23/pdfs/GMD-1832-75.pdf#page=4","Abrir facsímil")</f>
        <v>Abrir facsímil</v>
      </c>
      <c r="K360" s="3" t="s">
        <v>23</v>
      </c>
    </row>
    <row r="361" spans="1:11" ht="42" customHeight="1">
      <c r="A361" s="2" t="s">
        <v>1152</v>
      </c>
      <c r="B361" s="2" t="s">
        <v>1153</v>
      </c>
      <c r="C361" s="2" t="s">
        <v>51</v>
      </c>
      <c r="D361" s="2" t="s">
        <v>27</v>
      </c>
      <c r="E361" s="5" t="s">
        <v>1105</v>
      </c>
      <c r="F361" s="3" t="s">
        <v>1106</v>
      </c>
      <c r="G361" s="3" t="s">
        <v>38</v>
      </c>
      <c r="H361" s="2" t="s">
        <v>21</v>
      </c>
      <c r="I361" s="2" t="s">
        <v>1154</v>
      </c>
      <c r="J361" s="3" t="str">
        <f>HYPERLINK("https://www.boe.es/gazeta/dias/1832/09/13/pdfs/GMD-1832-110.pdf#page=4","Abrir facsímil")</f>
        <v>Abrir facsímil</v>
      </c>
      <c r="K361" s="3" t="s">
        <v>23</v>
      </c>
    </row>
    <row r="362" spans="1:11" ht="42" customHeight="1">
      <c r="A362" s="2" t="s">
        <v>1155</v>
      </c>
      <c r="B362" s="2" t="s">
        <v>1155</v>
      </c>
      <c r="C362" s="2" t="s">
        <v>26</v>
      </c>
      <c r="D362" s="2" t="s">
        <v>27</v>
      </c>
      <c r="E362" s="5" t="s">
        <v>689</v>
      </c>
      <c r="F362" s="3" t="s">
        <v>690</v>
      </c>
      <c r="G362" s="3" t="s">
        <v>42</v>
      </c>
      <c r="H362" s="2" t="s">
        <v>21</v>
      </c>
      <c r="I362" s="2" t="s">
        <v>1156</v>
      </c>
      <c r="J362" s="3" t="str">
        <f>HYPERLINK("https://www.boe.es/gazeta/dias/1832/08/16/pdfs/GMD-1832-98.pdf#page=1","Abrir facsímil")</f>
        <v>Abrir facsímil</v>
      </c>
      <c r="K362" s="3" t="s">
        <v>23</v>
      </c>
    </row>
    <row r="363" spans="1:11" ht="42" customHeight="1">
      <c r="A363" s="2" t="s">
        <v>1157</v>
      </c>
      <c r="B363" s="2" t="s">
        <v>1157</v>
      </c>
      <c r="C363" s="2" t="s">
        <v>16</v>
      </c>
      <c r="D363" s="2" t="s">
        <v>17</v>
      </c>
      <c r="E363" s="5" t="s">
        <v>906</v>
      </c>
      <c r="F363" s="3" t="s">
        <v>907</v>
      </c>
      <c r="G363" s="3" t="s">
        <v>92</v>
      </c>
      <c r="H363" s="2" t="s">
        <v>21</v>
      </c>
      <c r="I363" s="2" t="s">
        <v>1158</v>
      </c>
      <c r="J363" s="3" t="str">
        <f>HYPERLINK("https://www.boe.es/gazeta/dias/1832/01/12/pdfs/GMD-1832-5.pdf#page=2","Abrir facsímil")</f>
        <v>Abrir facsímil</v>
      </c>
      <c r="K363" s="3" t="s">
        <v>23</v>
      </c>
    </row>
    <row r="364" spans="1:11" ht="42" customHeight="1">
      <c r="A364" s="2" t="s">
        <v>1159</v>
      </c>
      <c r="B364" s="2" t="s">
        <v>1159</v>
      </c>
      <c r="C364" s="2" t="s">
        <v>16</v>
      </c>
      <c r="D364" s="2" t="s">
        <v>17</v>
      </c>
      <c r="E364" s="5" t="s">
        <v>1160</v>
      </c>
      <c r="F364" s="3" t="s">
        <v>1161</v>
      </c>
      <c r="G364" s="3" t="s">
        <v>58</v>
      </c>
      <c r="H364" s="2" t="s">
        <v>21</v>
      </c>
      <c r="I364" s="2" t="s">
        <v>1162</v>
      </c>
      <c r="J364" s="3" t="str">
        <f>HYPERLINK("https://www.boe.es/gazeta/dias/1832/03/06/pdfs/GMD-1832-28.pdf#page=3","Abrir facsímil")</f>
        <v>Abrir facsímil</v>
      </c>
      <c r="K364" s="3" t="s">
        <v>23</v>
      </c>
    </row>
    <row r="365" spans="1:11" ht="42" customHeight="1">
      <c r="A365" s="2" t="s">
        <v>1163</v>
      </c>
      <c r="B365" s="2" t="s">
        <v>1163</v>
      </c>
      <c r="C365" s="2" t="s">
        <v>16</v>
      </c>
      <c r="D365" s="2" t="s">
        <v>17</v>
      </c>
      <c r="E365" s="5" t="s">
        <v>402</v>
      </c>
      <c r="F365" s="3" t="s">
        <v>403</v>
      </c>
      <c r="G365" s="3" t="s">
        <v>92</v>
      </c>
      <c r="H365" s="2" t="s">
        <v>21</v>
      </c>
      <c r="I365" s="2" t="s">
        <v>1164</v>
      </c>
      <c r="J365" s="3" t="str">
        <f>HYPERLINK("https://www.boe.es/gazeta/dias/1832/08/21/pdfs/GMD-1832-100.pdf#page=2","Abrir facsímil")</f>
        <v>Abrir facsímil</v>
      </c>
      <c r="K365" s="3" t="s">
        <v>23</v>
      </c>
    </row>
    <row r="366" spans="1:11" ht="42" customHeight="1">
      <c r="A366" s="2" t="s">
        <v>1165</v>
      </c>
      <c r="B366" s="2" t="s">
        <v>1166</v>
      </c>
      <c r="C366" s="2" t="s">
        <v>16</v>
      </c>
      <c r="D366" s="2" t="s">
        <v>17</v>
      </c>
      <c r="E366" s="5" t="s">
        <v>1008</v>
      </c>
      <c r="F366" s="3" t="s">
        <v>1009</v>
      </c>
      <c r="G366" s="3" t="s">
        <v>38</v>
      </c>
      <c r="H366" s="2" t="s">
        <v>21</v>
      </c>
      <c r="I366" s="2" t="s">
        <v>1167</v>
      </c>
      <c r="J366" s="3" t="str">
        <f>HYPERLINK("https://www.boe.es/gazeta/dias/1832/02/02/pdfs/GMD-1832-14.pdf#page=4","Abrir facsímil")</f>
        <v>Abrir facsímil</v>
      </c>
      <c r="K366" s="3" t="s">
        <v>23</v>
      </c>
    </row>
    <row r="367" spans="1:11" ht="42" customHeight="1">
      <c r="A367" s="2" t="s">
        <v>1168</v>
      </c>
      <c r="B367" s="2" t="s">
        <v>1168</v>
      </c>
      <c r="C367" s="2" t="s">
        <v>51</v>
      </c>
      <c r="D367" s="2" t="s">
        <v>27</v>
      </c>
      <c r="E367" s="5" t="s">
        <v>665</v>
      </c>
      <c r="F367" s="3" t="s">
        <v>666</v>
      </c>
      <c r="G367" s="3" t="s">
        <v>92</v>
      </c>
      <c r="H367" s="2" t="s">
        <v>21</v>
      </c>
      <c r="I367" s="2" t="s">
        <v>1169</v>
      </c>
      <c r="J367" s="3" t="str">
        <f>HYPERLINK("https://www.boe.es/gazeta/dias/1832/05/15/pdfs/GMD-1832-58.pdf#page=2","Abrir facsímil")</f>
        <v>Abrir facsímil</v>
      </c>
      <c r="K367" s="3" t="s">
        <v>23</v>
      </c>
    </row>
    <row r="368" spans="1:11" ht="42" customHeight="1">
      <c r="A368" s="2" t="s">
        <v>1170</v>
      </c>
      <c r="B368" s="2" t="s">
        <v>1170</v>
      </c>
      <c r="C368" s="2" t="s">
        <v>26</v>
      </c>
      <c r="D368" s="2" t="s">
        <v>27</v>
      </c>
      <c r="E368" s="5" t="s">
        <v>439</v>
      </c>
      <c r="F368" s="3" t="s">
        <v>440</v>
      </c>
      <c r="G368" s="3" t="s">
        <v>42</v>
      </c>
      <c r="H368" s="2" t="s">
        <v>21</v>
      </c>
      <c r="I368" s="2" t="s">
        <v>1171</v>
      </c>
      <c r="J368" s="3" t="str">
        <f>HYPERLINK("https://www.boe.es/gazeta/dias/1832/06/05/pdfs/GMD-1832-67.pdf#page=1","Abrir facsímil")</f>
        <v>Abrir facsímil</v>
      </c>
      <c r="K368" s="3" t="s">
        <v>23</v>
      </c>
    </row>
    <row r="369" spans="1:11" ht="42" customHeight="1">
      <c r="A369" s="2" t="s">
        <v>1170</v>
      </c>
      <c r="B369" s="2" t="s">
        <v>1170</v>
      </c>
      <c r="C369" s="2" t="s">
        <v>91</v>
      </c>
      <c r="D369" s="2" t="s">
        <v>27</v>
      </c>
      <c r="E369" s="5" t="s">
        <v>1172</v>
      </c>
      <c r="F369" s="3" t="s">
        <v>1173</v>
      </c>
      <c r="G369" s="3" t="s">
        <v>704</v>
      </c>
      <c r="H369" s="2" t="s">
        <v>21</v>
      </c>
      <c r="I369" s="2" t="s">
        <v>1174</v>
      </c>
      <c r="J369" s="3" t="str">
        <f>HYPERLINK("https://www.boe.es/gazeta/dias/1832/08/09/pdfs/GMD-1832-95.pdf#page=2","Abrir facsímil")</f>
        <v>Abrir facsímil</v>
      </c>
      <c r="K369" s="3" t="s">
        <v>23</v>
      </c>
    </row>
    <row r="370" spans="1:11" ht="42" customHeight="1">
      <c r="A370" s="2" t="s">
        <v>1175</v>
      </c>
      <c r="B370" s="2" t="s">
        <v>1175</v>
      </c>
      <c r="C370" s="2" t="s">
        <v>124</v>
      </c>
      <c r="D370" s="2" t="s">
        <v>27</v>
      </c>
      <c r="E370" s="5" t="s">
        <v>46</v>
      </c>
      <c r="F370" s="3" t="s">
        <v>47</v>
      </c>
      <c r="G370" s="3" t="s">
        <v>1176</v>
      </c>
      <c r="H370" s="2" t="s">
        <v>21</v>
      </c>
      <c r="I370" s="2" t="s">
        <v>1177</v>
      </c>
      <c r="J370" s="3" t="str">
        <f>HYPERLINK("https://www.boe.es/gazeta/dias/1832/12/13/pdfs/GMD-1832-152.pdf#page=4","Abrir facsímil")</f>
        <v>Abrir facsímil</v>
      </c>
      <c r="K370" s="3" t="s">
        <v>23</v>
      </c>
    </row>
    <row r="371" spans="1:11" ht="42" customHeight="1">
      <c r="A371" s="2" t="s">
        <v>1178</v>
      </c>
      <c r="B371" s="2" t="s">
        <v>1178</v>
      </c>
      <c r="C371" s="2" t="s">
        <v>16</v>
      </c>
      <c r="D371" s="2" t="s">
        <v>17</v>
      </c>
      <c r="E371" s="5" t="s">
        <v>374</v>
      </c>
      <c r="F371" s="3" t="s">
        <v>375</v>
      </c>
      <c r="G371" s="3" t="s">
        <v>42</v>
      </c>
      <c r="H371" s="2" t="s">
        <v>21</v>
      </c>
      <c r="I371" s="2" t="s">
        <v>1179</v>
      </c>
      <c r="J371" s="3" t="str">
        <f>HYPERLINK("https://www.boe.es/gazeta/dias/1832/04/17/pdfs/GMD-1832-46.pdf#page=1","Abrir facsímil")</f>
        <v>Abrir facsímil</v>
      </c>
      <c r="K371" s="3" t="s">
        <v>23</v>
      </c>
    </row>
    <row r="372" spans="1:11" ht="42" customHeight="1">
      <c r="A372" s="2" t="s">
        <v>1178</v>
      </c>
      <c r="B372" s="2" t="s">
        <v>1178</v>
      </c>
      <c r="C372" s="2" t="s">
        <v>61</v>
      </c>
      <c r="D372" s="2" t="s">
        <v>62</v>
      </c>
      <c r="E372" s="5" t="s">
        <v>431</v>
      </c>
      <c r="F372" s="3" t="s">
        <v>432</v>
      </c>
      <c r="G372" s="3" t="s">
        <v>92</v>
      </c>
      <c r="H372" s="2" t="s">
        <v>21</v>
      </c>
      <c r="I372" s="2" t="s">
        <v>1180</v>
      </c>
      <c r="J372" s="3" t="str">
        <f>HYPERLINK("https://www.boe.es/gazeta/dias/1832/05/12/pdfs/GMD-1832-57.pdf#page=2","Abrir facsímil")</f>
        <v>Abrir facsímil</v>
      </c>
      <c r="K372" s="3" t="s">
        <v>23</v>
      </c>
    </row>
    <row r="373" spans="1:11" ht="42" customHeight="1">
      <c r="A373" s="2" t="s">
        <v>1181</v>
      </c>
      <c r="B373" s="2" t="s">
        <v>1181</v>
      </c>
      <c r="C373" s="2" t="s">
        <v>124</v>
      </c>
      <c r="D373" s="2" t="s">
        <v>27</v>
      </c>
      <c r="E373" s="5" t="s">
        <v>28</v>
      </c>
      <c r="F373" s="3" t="s">
        <v>29</v>
      </c>
      <c r="G373" s="3" t="s">
        <v>30</v>
      </c>
      <c r="H373" s="2" t="s">
        <v>21</v>
      </c>
      <c r="I373" s="2" t="s">
        <v>1182</v>
      </c>
      <c r="J373" s="3" t="str">
        <f>HYPERLINK("https://www.boe.es/gazeta/dias/1832/06/23/pdfs/GMD-1832-75.pdf#page=4","Abrir facsímil")</f>
        <v>Abrir facsímil</v>
      </c>
      <c r="K373" s="3" t="s">
        <v>23</v>
      </c>
    </row>
    <row r="374" spans="1:11" ht="42" customHeight="1">
      <c r="A374" s="2" t="s">
        <v>1183</v>
      </c>
      <c r="B374" s="2" t="s">
        <v>1183</v>
      </c>
      <c r="C374" s="2" t="s">
        <v>61</v>
      </c>
      <c r="D374" s="2" t="s">
        <v>62</v>
      </c>
      <c r="E374" s="5" t="s">
        <v>243</v>
      </c>
      <c r="F374" s="3" t="s">
        <v>244</v>
      </c>
      <c r="G374" s="3" t="s">
        <v>42</v>
      </c>
      <c r="H374" s="2" t="s">
        <v>21</v>
      </c>
      <c r="I374" s="2" t="s">
        <v>1184</v>
      </c>
      <c r="J374" s="3" t="str">
        <f>HYPERLINK("https://www.boe.es/gazeta/dias/1832/04/10/pdfs/GMD-1832-43.pdf#page=1","Abrir facsímil")</f>
        <v>Abrir facsímil</v>
      </c>
      <c r="K374" s="3" t="s">
        <v>23</v>
      </c>
    </row>
    <row r="375" spans="1:11" ht="42" customHeight="1">
      <c r="A375" s="2" t="s">
        <v>1185</v>
      </c>
      <c r="B375" s="2" t="s">
        <v>1186</v>
      </c>
      <c r="C375" s="2" t="s">
        <v>91</v>
      </c>
      <c r="D375" s="2" t="s">
        <v>27</v>
      </c>
      <c r="E375" s="5" t="s">
        <v>1020</v>
      </c>
      <c r="F375" s="3" t="s">
        <v>1021</v>
      </c>
      <c r="G375" s="3" t="s">
        <v>58</v>
      </c>
      <c r="H375" s="2" t="s">
        <v>21</v>
      </c>
      <c r="I375" s="2" t="s">
        <v>1187</v>
      </c>
      <c r="J375" s="3" t="str">
        <f>HYPERLINK("https://www.boe.es/gazeta/dias/1832/09/15/pdfs/GMD-1832-111.pdf#page=3","Abrir facsímil")</f>
        <v>Abrir facsímil</v>
      </c>
      <c r="K375" s="3" t="s">
        <v>23</v>
      </c>
    </row>
    <row r="376" spans="1:11" ht="42" customHeight="1">
      <c r="A376" s="2" t="s">
        <v>1188</v>
      </c>
      <c r="B376" s="2" t="s">
        <v>1189</v>
      </c>
      <c r="C376" s="2" t="s">
        <v>124</v>
      </c>
      <c r="D376" s="2" t="s">
        <v>27</v>
      </c>
      <c r="E376" s="5" t="s">
        <v>282</v>
      </c>
      <c r="F376" s="3" t="s">
        <v>283</v>
      </c>
      <c r="G376" s="3" t="s">
        <v>38</v>
      </c>
      <c r="H376" s="2" t="s">
        <v>31</v>
      </c>
      <c r="I376" s="2" t="s">
        <v>1190</v>
      </c>
      <c r="J376" s="3" t="str">
        <f>HYPERLINK("https://www.boe.es/gazeta/dias/1832/09/06/pdfs/GMD-1832-107.pdf#page=4","Abrir facsímil")</f>
        <v>Abrir facsímil</v>
      </c>
      <c r="K376" s="3" t="s">
        <v>33</v>
      </c>
    </row>
    <row r="377" spans="1:11" ht="42" customHeight="1">
      <c r="A377" s="2" t="s">
        <v>1191</v>
      </c>
      <c r="B377" s="2" t="s">
        <v>1192</v>
      </c>
      <c r="C377" s="2" t="s">
        <v>51</v>
      </c>
      <c r="D377" s="2" t="s">
        <v>27</v>
      </c>
      <c r="E377" s="5" t="s">
        <v>130</v>
      </c>
      <c r="F377" s="3" t="s">
        <v>131</v>
      </c>
      <c r="G377" s="3" t="s">
        <v>38</v>
      </c>
      <c r="H377" s="2" t="s">
        <v>21</v>
      </c>
      <c r="I377" s="2" t="s">
        <v>1193</v>
      </c>
      <c r="J377" s="3" t="str">
        <f>HYPERLINK("https://www.boe.es/gazeta/dias/1832/04/28/pdfs/GMD-1832-51.pdf#page=4","Abrir facsímil")</f>
        <v>Abrir facsímil</v>
      </c>
      <c r="K377" s="3" t="s">
        <v>23</v>
      </c>
    </row>
    <row r="378" spans="1:11" ht="42" customHeight="1">
      <c r="A378" s="2" t="s">
        <v>1194</v>
      </c>
      <c r="B378" s="2" t="s">
        <v>1194</v>
      </c>
      <c r="C378" s="2" t="s">
        <v>16</v>
      </c>
      <c r="D378" s="2" t="s">
        <v>17</v>
      </c>
      <c r="E378" s="5" t="s">
        <v>431</v>
      </c>
      <c r="F378" s="3" t="s">
        <v>432</v>
      </c>
      <c r="G378" s="3" t="s">
        <v>42</v>
      </c>
      <c r="H378" s="2" t="s">
        <v>21</v>
      </c>
      <c r="I378" s="2" t="s">
        <v>1195</v>
      </c>
      <c r="J378" s="3" t="str">
        <f>HYPERLINK("https://www.boe.es/gazeta/dias/1832/05/12/pdfs/GMD-1832-57.pdf#page=1","Abrir facsímil")</f>
        <v>Abrir facsímil</v>
      </c>
      <c r="K378" s="3" t="s">
        <v>23</v>
      </c>
    </row>
    <row r="379" spans="1:11" ht="42" customHeight="1">
      <c r="A379" s="2" t="s">
        <v>1196</v>
      </c>
      <c r="B379" s="2" t="s">
        <v>1197</v>
      </c>
      <c r="C379" s="2" t="s">
        <v>26</v>
      </c>
      <c r="D379" s="2" t="s">
        <v>27</v>
      </c>
      <c r="E379" s="5" t="s">
        <v>341</v>
      </c>
      <c r="F379" s="3" t="s">
        <v>342</v>
      </c>
      <c r="G379" s="3" t="s">
        <v>762</v>
      </c>
      <c r="H379" s="2" t="s">
        <v>31</v>
      </c>
      <c r="I379" s="2" t="s">
        <v>1198</v>
      </c>
      <c r="J379" s="3" t="str">
        <f>HYPERLINK("https://www.boe.es/gazeta/dias/1832/04/12/pdfs/GMD-1832-44.pdf#page=6","Abrir facsímil")</f>
        <v>Abrir facsímil</v>
      </c>
      <c r="K379" s="3" t="s">
        <v>33</v>
      </c>
    </row>
    <row r="380" spans="1:11" ht="42" customHeight="1">
      <c r="A380" s="2" t="s">
        <v>1199</v>
      </c>
      <c r="B380" s="2" t="s">
        <v>1200</v>
      </c>
      <c r="C380" s="2" t="s">
        <v>16</v>
      </c>
      <c r="D380" s="2" t="s">
        <v>17</v>
      </c>
      <c r="E380" s="5" t="s">
        <v>237</v>
      </c>
      <c r="F380" s="3" t="s">
        <v>238</v>
      </c>
      <c r="G380" s="3" t="s">
        <v>42</v>
      </c>
      <c r="H380" s="2" t="s">
        <v>21</v>
      </c>
      <c r="I380" s="2" t="s">
        <v>1201</v>
      </c>
      <c r="J380" s="3" t="str">
        <f>HYPERLINK("https://www.boe.es/gazeta/dias/1832/04/21/pdfs/GMD-1832-48.pdf#page=1","Abrir facsímil")</f>
        <v>Abrir facsímil</v>
      </c>
      <c r="K380" s="3" t="s">
        <v>23</v>
      </c>
    </row>
    <row r="381" spans="1:11" ht="42" customHeight="1">
      <c r="A381" s="2" t="s">
        <v>1202</v>
      </c>
      <c r="B381" s="2" t="s">
        <v>1203</v>
      </c>
      <c r="C381" s="2" t="s">
        <v>61</v>
      </c>
      <c r="D381" s="2" t="s">
        <v>62</v>
      </c>
      <c r="E381" s="5" t="s">
        <v>183</v>
      </c>
      <c r="F381" s="3" t="s">
        <v>184</v>
      </c>
      <c r="G381" s="3" t="s">
        <v>38</v>
      </c>
      <c r="H381" s="2" t="s">
        <v>21</v>
      </c>
      <c r="I381" s="2" t="s">
        <v>1204</v>
      </c>
      <c r="J381" s="3" t="str">
        <f>HYPERLINK("https://www.boe.es/gazeta/dias/1832/07/31/pdfs/GMD-1832-91.pdf#page=4","Abrir facsímil")</f>
        <v>Abrir facsímil</v>
      </c>
      <c r="K381" s="3" t="s">
        <v>23</v>
      </c>
    </row>
    <row r="382" spans="1:11" ht="42" customHeight="1">
      <c r="A382" s="2" t="s">
        <v>1205</v>
      </c>
      <c r="B382" s="2" t="s">
        <v>1205</v>
      </c>
      <c r="C382" s="2" t="s">
        <v>16</v>
      </c>
      <c r="D382" s="2" t="s">
        <v>17</v>
      </c>
      <c r="E382" s="5" t="s">
        <v>306</v>
      </c>
      <c r="F382" s="3" t="s">
        <v>307</v>
      </c>
      <c r="G382" s="3" t="s">
        <v>92</v>
      </c>
      <c r="H382" s="2" t="s">
        <v>21</v>
      </c>
      <c r="I382" s="2" t="s">
        <v>1206</v>
      </c>
      <c r="J382" s="3" t="str">
        <f>HYPERLINK("https://www.boe.es/gazeta/dias/1832/03/13/pdfs/GMD-1832-31.pdf#page=2","Abrir facsímil")</f>
        <v>Abrir facsímil</v>
      </c>
      <c r="K382" s="3" t="s">
        <v>23</v>
      </c>
    </row>
    <row r="383" spans="1:11" ht="42" customHeight="1">
      <c r="A383" s="2" t="s">
        <v>1205</v>
      </c>
      <c r="B383" s="2" t="s">
        <v>1205</v>
      </c>
      <c r="C383" s="2" t="s">
        <v>16</v>
      </c>
      <c r="D383" s="2" t="s">
        <v>17</v>
      </c>
      <c r="E383" s="5" t="s">
        <v>500</v>
      </c>
      <c r="F383" s="3" t="s">
        <v>501</v>
      </c>
      <c r="G383" s="3" t="s">
        <v>58</v>
      </c>
      <c r="H383" s="2" t="s">
        <v>21</v>
      </c>
      <c r="I383" s="2" t="s">
        <v>1207</v>
      </c>
      <c r="J383" s="3" t="str">
        <f>HYPERLINK("https://www.boe.es/gazeta/dias/1832/03/29/pdfs/GMD-1832-38.pdf#page=3","Abrir facsímil")</f>
        <v>Abrir facsímil</v>
      </c>
      <c r="K383" s="3" t="s">
        <v>23</v>
      </c>
    </row>
    <row r="384" spans="1:11" ht="42" customHeight="1">
      <c r="A384" s="2" t="s">
        <v>1205</v>
      </c>
      <c r="B384" s="2" t="s">
        <v>1205</v>
      </c>
      <c r="C384" s="2" t="s">
        <v>16</v>
      </c>
      <c r="D384" s="2" t="s">
        <v>17</v>
      </c>
      <c r="E384" s="5" t="s">
        <v>135</v>
      </c>
      <c r="F384" s="3" t="s">
        <v>136</v>
      </c>
      <c r="G384" s="3" t="s">
        <v>58</v>
      </c>
      <c r="H384" s="2" t="s">
        <v>21</v>
      </c>
      <c r="I384" s="2" t="s">
        <v>1208</v>
      </c>
      <c r="J384" s="3" t="str">
        <f>HYPERLINK("https://www.boe.es/gazeta/dias/1832/03/31/pdfs/GMD-1832-39.pdf#page=3","Abrir facsímil")</f>
        <v>Abrir facsímil</v>
      </c>
      <c r="K384" s="3" t="s">
        <v>23</v>
      </c>
    </row>
    <row r="385" spans="1:11" ht="42" customHeight="1">
      <c r="A385" s="2" t="s">
        <v>1209</v>
      </c>
      <c r="B385" s="2" t="s">
        <v>1209</v>
      </c>
      <c r="C385" s="2" t="s">
        <v>61</v>
      </c>
      <c r="D385" s="2" t="s">
        <v>62</v>
      </c>
      <c r="E385" s="5" t="s">
        <v>130</v>
      </c>
      <c r="F385" s="3" t="s">
        <v>131</v>
      </c>
      <c r="G385" s="3" t="s">
        <v>42</v>
      </c>
      <c r="H385" s="2" t="s">
        <v>21</v>
      </c>
      <c r="I385" s="2" t="s">
        <v>1210</v>
      </c>
      <c r="J385" s="3" t="str">
        <f>HYPERLINK("https://www.boe.es/gazeta/dias/1832/04/28/pdfs/GMD-1832-51.pdf#page=1","Abrir facsímil")</f>
        <v>Abrir facsímil</v>
      </c>
      <c r="K385" s="3" t="s">
        <v>23</v>
      </c>
    </row>
    <row r="386" spans="1:11" ht="42" customHeight="1">
      <c r="A386" s="2" t="s">
        <v>1209</v>
      </c>
      <c r="B386" s="2" t="s">
        <v>1209</v>
      </c>
      <c r="C386" s="2" t="s">
        <v>16</v>
      </c>
      <c r="D386" s="2" t="s">
        <v>17</v>
      </c>
      <c r="E386" s="5" t="s">
        <v>119</v>
      </c>
      <c r="F386" s="3" t="s">
        <v>120</v>
      </c>
      <c r="G386" s="3" t="s">
        <v>92</v>
      </c>
      <c r="H386" s="2" t="s">
        <v>21</v>
      </c>
      <c r="I386" s="2" t="s">
        <v>1211</v>
      </c>
      <c r="J386" s="3" t="str">
        <f>HYPERLINK("https://www.boe.es/gazeta/dias/1832/07/07/pdfs/GMD-1832-81.pdf#page=2","Abrir facsímil")</f>
        <v>Abrir facsímil</v>
      </c>
      <c r="K386" s="3" t="s">
        <v>23</v>
      </c>
    </row>
    <row r="387" spans="1:11" ht="42" customHeight="1">
      <c r="A387" s="2" t="s">
        <v>1212</v>
      </c>
      <c r="B387" s="2" t="s">
        <v>1213</v>
      </c>
      <c r="C387" s="2" t="s">
        <v>16</v>
      </c>
      <c r="D387" s="2" t="s">
        <v>17</v>
      </c>
      <c r="E387" s="5" t="s">
        <v>1214</v>
      </c>
      <c r="F387" s="3" t="s">
        <v>1215</v>
      </c>
      <c r="G387" s="3" t="s">
        <v>38</v>
      </c>
      <c r="H387" s="2" t="s">
        <v>21</v>
      </c>
      <c r="I387" s="2" t="s">
        <v>1216</v>
      </c>
      <c r="J387" s="3" t="str">
        <f>HYPERLINK("https://www.boe.es/gazeta/dias/1832/01/03/pdfs/GMD-1832-1.pdf#page=4","Abrir facsímil")</f>
        <v>Abrir facsímil</v>
      </c>
      <c r="K387" s="3" t="s">
        <v>23</v>
      </c>
    </row>
    <row r="388" spans="1:11" ht="42" customHeight="1">
      <c r="A388" s="2" t="s">
        <v>1217</v>
      </c>
      <c r="B388" s="2" t="s">
        <v>1217</v>
      </c>
      <c r="C388" s="2" t="s">
        <v>16</v>
      </c>
      <c r="D388" s="2" t="s">
        <v>17</v>
      </c>
      <c r="E388" s="5" t="s">
        <v>1218</v>
      </c>
      <c r="F388" s="3" t="s">
        <v>1219</v>
      </c>
      <c r="G388" s="3" t="s">
        <v>38</v>
      </c>
      <c r="H388" s="2" t="s">
        <v>21</v>
      </c>
      <c r="I388" s="2" t="s">
        <v>1220</v>
      </c>
      <c r="J388" s="3" t="str">
        <f>HYPERLINK("https://www.boe.es/gazeta/dias/1832/09/04/pdfs/GMD-1832-106.pdf#page=4","Abrir facsímil")</f>
        <v>Abrir facsímil</v>
      </c>
      <c r="K388" s="3" t="s">
        <v>23</v>
      </c>
    </row>
    <row r="389" spans="1:11" ht="42" customHeight="1">
      <c r="A389" s="2" t="s">
        <v>1221</v>
      </c>
      <c r="B389" s="2" t="s">
        <v>1222</v>
      </c>
      <c r="C389" s="2" t="s">
        <v>16</v>
      </c>
      <c r="D389" s="2" t="s">
        <v>17</v>
      </c>
      <c r="E389" s="5" t="s">
        <v>835</v>
      </c>
      <c r="F389" s="3" t="s">
        <v>836</v>
      </c>
      <c r="G389" s="3" t="s">
        <v>986</v>
      </c>
      <c r="H389" s="2" t="s">
        <v>21</v>
      </c>
      <c r="I389" s="2" t="s">
        <v>1223</v>
      </c>
      <c r="J389" s="3" t="str">
        <f>HYPERLINK("https://www.boe.es/gazeta/dias/1832/07/28/pdfs/GMD-1832-90.pdf#page=1","Abrir facsímil")</f>
        <v>Abrir facsímil</v>
      </c>
      <c r="K389" s="3" t="s">
        <v>23</v>
      </c>
    </row>
    <row r="390" spans="1:11" ht="42" customHeight="1">
      <c r="A390" s="2" t="s">
        <v>1224</v>
      </c>
      <c r="B390" s="2" t="s">
        <v>1224</v>
      </c>
      <c r="C390" s="2" t="s">
        <v>16</v>
      </c>
      <c r="D390" s="2" t="s">
        <v>17</v>
      </c>
      <c r="E390" s="5" t="s">
        <v>170</v>
      </c>
      <c r="F390" s="3" t="s">
        <v>171</v>
      </c>
      <c r="G390" s="3" t="s">
        <v>172</v>
      </c>
      <c r="H390" s="2" t="s">
        <v>21</v>
      </c>
      <c r="I390" s="2" t="s">
        <v>1225</v>
      </c>
      <c r="J390" s="3" t="str">
        <f>HYPERLINK("https://www.boe.es/gazeta/dias/1832/11/08/pdfs/GMD-1832-136.pdf#page=4","Abrir facsímil")</f>
        <v>Abrir facsímil</v>
      </c>
      <c r="K390" s="3" t="s">
        <v>23</v>
      </c>
    </row>
    <row r="391" spans="1:11" ht="42" customHeight="1">
      <c r="A391" s="2" t="s">
        <v>1226</v>
      </c>
      <c r="B391" s="2" t="s">
        <v>1226</v>
      </c>
      <c r="C391" s="2" t="s">
        <v>16</v>
      </c>
      <c r="D391" s="2" t="s">
        <v>17</v>
      </c>
      <c r="E391" s="5" t="s">
        <v>170</v>
      </c>
      <c r="F391" s="3" t="s">
        <v>171</v>
      </c>
      <c r="G391" s="3" t="s">
        <v>172</v>
      </c>
      <c r="H391" s="2" t="s">
        <v>21</v>
      </c>
      <c r="I391" s="2" t="s">
        <v>1227</v>
      </c>
      <c r="J391" s="3" t="str">
        <f>HYPERLINK("https://www.boe.es/gazeta/dias/1832/11/08/pdfs/GMD-1832-136.pdf#page=4","Abrir facsímil")</f>
        <v>Abrir facsímil</v>
      </c>
      <c r="K391" s="3" t="s">
        <v>23</v>
      </c>
    </row>
    <row r="392" spans="1:11" ht="42" customHeight="1">
      <c r="A392" s="2" t="s">
        <v>1228</v>
      </c>
      <c r="B392" s="2" t="s">
        <v>1229</v>
      </c>
      <c r="C392" s="2" t="s">
        <v>124</v>
      </c>
      <c r="D392" s="2" t="s">
        <v>27</v>
      </c>
      <c r="E392" s="5" t="s">
        <v>402</v>
      </c>
      <c r="F392" s="3" t="s">
        <v>403</v>
      </c>
      <c r="G392" s="3" t="s">
        <v>404</v>
      </c>
      <c r="H392" s="2" t="s">
        <v>21</v>
      </c>
      <c r="I392" s="2" t="s">
        <v>1230</v>
      </c>
      <c r="J392" s="3" t="str">
        <f>HYPERLINK("https://www.boe.es/gazeta/dias/1832/08/21/pdfs/GMD-1832-100.pdf#page=3","Abrir facsímil")</f>
        <v>Abrir facsímil</v>
      </c>
      <c r="K392" s="3" t="s">
        <v>23</v>
      </c>
    </row>
    <row r="393" spans="1:11" ht="42" customHeight="1">
      <c r="A393" s="2" t="s">
        <v>1231</v>
      </c>
      <c r="B393" s="2" t="s">
        <v>1232</v>
      </c>
      <c r="C393" s="2" t="s">
        <v>16</v>
      </c>
      <c r="D393" s="2" t="s">
        <v>17</v>
      </c>
      <c r="E393" s="5" t="s">
        <v>557</v>
      </c>
      <c r="F393" s="3" t="s">
        <v>558</v>
      </c>
      <c r="G393" s="3" t="s">
        <v>92</v>
      </c>
      <c r="H393" s="2" t="s">
        <v>31</v>
      </c>
      <c r="I393" s="2" t="s">
        <v>1233</v>
      </c>
      <c r="J393" s="3" t="str">
        <f>HYPERLINK("https://www.boe.es/gazeta/dias/1832/12/04/pdfs/GMD-1832-148.pdf#page=2","Abrir facsímil")</f>
        <v>Abrir facsímil</v>
      </c>
      <c r="K393" s="3" t="s">
        <v>33</v>
      </c>
    </row>
    <row r="394" spans="1:11" ht="42" customHeight="1">
      <c r="A394" s="2" t="s">
        <v>1234</v>
      </c>
      <c r="B394" s="2" t="s">
        <v>1235</v>
      </c>
      <c r="C394" s="2" t="s">
        <v>16</v>
      </c>
      <c r="D394" s="2" t="s">
        <v>17</v>
      </c>
      <c r="E394" s="5" t="s">
        <v>374</v>
      </c>
      <c r="F394" s="3" t="s">
        <v>375</v>
      </c>
      <c r="G394" s="3" t="s">
        <v>376</v>
      </c>
      <c r="H394" s="2" t="s">
        <v>21</v>
      </c>
      <c r="I394" s="2" t="s">
        <v>1236</v>
      </c>
      <c r="J394" s="3" t="str">
        <f>HYPERLINK("https://www.boe.es/gazeta/dias/1832/04/17/pdfs/GMD-1832-46.pdf#page=4","Abrir facsímil")</f>
        <v>Abrir facsímil</v>
      </c>
      <c r="K394" s="3" t="s">
        <v>23</v>
      </c>
    </row>
    <row r="395" spans="1:11" ht="42" customHeight="1">
      <c r="A395" s="2" t="s">
        <v>1237</v>
      </c>
      <c r="B395" s="2" t="s">
        <v>1237</v>
      </c>
      <c r="C395" s="2" t="s">
        <v>16</v>
      </c>
      <c r="D395" s="2" t="s">
        <v>17</v>
      </c>
      <c r="E395" s="5" t="s">
        <v>507</v>
      </c>
      <c r="F395" s="3" t="s">
        <v>508</v>
      </c>
      <c r="G395" s="3" t="s">
        <v>58</v>
      </c>
      <c r="H395" s="2" t="s">
        <v>21</v>
      </c>
      <c r="I395" s="2" t="s">
        <v>1238</v>
      </c>
      <c r="J395" s="3" t="str">
        <f>HYPERLINK("https://www.boe.es/gazeta/dias/1832/11/22/pdfs/GMD-1832-143.pdf#page=3","Abrir facsímil")</f>
        <v>Abrir facsímil</v>
      </c>
      <c r="K395" s="3" t="s">
        <v>23</v>
      </c>
    </row>
    <row r="396" spans="1:11" ht="42" customHeight="1">
      <c r="A396" s="2" t="s">
        <v>1239</v>
      </c>
      <c r="B396" s="2" t="s">
        <v>1239</v>
      </c>
      <c r="C396" s="2" t="s">
        <v>16</v>
      </c>
      <c r="D396" s="2" t="s">
        <v>17</v>
      </c>
      <c r="E396" s="5" t="s">
        <v>402</v>
      </c>
      <c r="F396" s="3" t="s">
        <v>403</v>
      </c>
      <c r="G396" s="3" t="s">
        <v>404</v>
      </c>
      <c r="H396" s="2" t="s">
        <v>21</v>
      </c>
      <c r="I396" s="2" t="s">
        <v>1240</v>
      </c>
      <c r="J396" s="3" t="str">
        <f>HYPERLINK("https://www.boe.es/gazeta/dias/1832/08/21/pdfs/GMD-1832-100.pdf#page=3","Abrir facsímil")</f>
        <v>Abrir facsímil</v>
      </c>
      <c r="K396" s="3" t="s">
        <v>23</v>
      </c>
    </row>
    <row r="397" spans="1:11" ht="42" customHeight="1">
      <c r="A397" s="2" t="s">
        <v>1241</v>
      </c>
      <c r="B397" s="2" t="s">
        <v>1242</v>
      </c>
      <c r="C397" s="2" t="s">
        <v>124</v>
      </c>
      <c r="D397" s="2" t="s">
        <v>27</v>
      </c>
      <c r="E397" s="5" t="s">
        <v>665</v>
      </c>
      <c r="F397" s="3" t="s">
        <v>666</v>
      </c>
      <c r="G397" s="3" t="s">
        <v>38</v>
      </c>
      <c r="H397" s="2" t="s">
        <v>31</v>
      </c>
      <c r="I397" s="2" t="s">
        <v>1243</v>
      </c>
      <c r="J397" s="3" t="str">
        <f>HYPERLINK("https://www.boe.es/gazeta/dias/1832/05/15/pdfs/GMD-1832-58.pdf#page=4","Abrir facsímil")</f>
        <v>Abrir facsímil</v>
      </c>
      <c r="K397" s="3" t="s">
        <v>33</v>
      </c>
    </row>
    <row r="398" spans="1:11" ht="42" customHeight="1">
      <c r="A398" s="2" t="s">
        <v>1244</v>
      </c>
      <c r="B398" s="2" t="s">
        <v>1245</v>
      </c>
      <c r="C398" s="2" t="s">
        <v>26</v>
      </c>
      <c r="D398" s="2" t="s">
        <v>27</v>
      </c>
      <c r="E398" s="5" t="s">
        <v>1067</v>
      </c>
      <c r="F398" s="3" t="s">
        <v>1068</v>
      </c>
      <c r="G398" s="3" t="s">
        <v>38</v>
      </c>
      <c r="H398" s="2" t="s">
        <v>31</v>
      </c>
      <c r="I398" s="2" t="s">
        <v>1246</v>
      </c>
      <c r="J398" s="3" t="str">
        <f>HYPERLINK("https://www.boe.es/gazeta/dias/1832/07/03/pdfs/GMD-1832-79.pdf#page=4","Abrir facsímil")</f>
        <v>Abrir facsímil</v>
      </c>
      <c r="K398" s="3" t="s">
        <v>33</v>
      </c>
    </row>
    <row r="399" spans="1:11" ht="42" customHeight="1">
      <c r="A399" s="2" t="s">
        <v>1247</v>
      </c>
      <c r="B399" s="2" t="s">
        <v>1247</v>
      </c>
      <c r="C399" s="2" t="s">
        <v>16</v>
      </c>
      <c r="D399" s="2" t="s">
        <v>17</v>
      </c>
      <c r="E399" s="5" t="s">
        <v>97</v>
      </c>
      <c r="F399" s="3" t="s">
        <v>98</v>
      </c>
      <c r="G399" s="3" t="s">
        <v>99</v>
      </c>
      <c r="H399" s="2" t="s">
        <v>21</v>
      </c>
      <c r="I399" s="2" t="s">
        <v>1248</v>
      </c>
      <c r="J399" s="3" t="str">
        <f>HYPERLINK("https://www.boe.es/gazeta/dias/1832/08/18/pdfs/GMD-1832-99.pdf#page=3","Abrir facsímil")</f>
        <v>Abrir facsímil</v>
      </c>
      <c r="K399" s="3" t="s">
        <v>23</v>
      </c>
    </row>
    <row r="400" spans="1:11" ht="42" customHeight="1">
      <c r="A400" s="2" t="s">
        <v>1249</v>
      </c>
      <c r="B400" s="2" t="s">
        <v>1250</v>
      </c>
      <c r="C400" s="2" t="s">
        <v>61</v>
      </c>
      <c r="D400" s="2" t="s">
        <v>62</v>
      </c>
      <c r="E400" s="5" t="s">
        <v>544</v>
      </c>
      <c r="F400" s="3" t="s">
        <v>545</v>
      </c>
      <c r="G400" s="3" t="s">
        <v>42</v>
      </c>
      <c r="H400" s="2" t="s">
        <v>21</v>
      </c>
      <c r="I400" s="2" t="s">
        <v>1251</v>
      </c>
      <c r="J400" s="3" t="str">
        <f>HYPERLINK("https://www.boe.es/gazeta/dias/1832/10/09/pdfs/GMD-1832-122.pdf#page=1","Abrir facsímil")</f>
        <v>Abrir facsímil</v>
      </c>
      <c r="K400" s="3" t="s">
        <v>23</v>
      </c>
    </row>
    <row r="401" spans="1:11" ht="42" customHeight="1">
      <c r="A401" s="2" t="s">
        <v>1252</v>
      </c>
      <c r="B401" s="2" t="s">
        <v>1253</v>
      </c>
      <c r="C401" s="2" t="s">
        <v>26</v>
      </c>
      <c r="D401" s="2" t="s">
        <v>27</v>
      </c>
      <c r="E401" s="5" t="s">
        <v>188</v>
      </c>
      <c r="F401" s="3" t="s">
        <v>189</v>
      </c>
      <c r="G401" s="3" t="s">
        <v>38</v>
      </c>
      <c r="H401" s="2" t="s">
        <v>21</v>
      </c>
      <c r="I401" s="2" t="s">
        <v>1254</v>
      </c>
      <c r="J401" s="3" t="str">
        <f>HYPERLINK("https://www.boe.es/gazeta/dias/1832/01/14/pdfs/GMD-1832-6.pdf#page=4","Abrir facsímil")</f>
        <v>Abrir facsímil</v>
      </c>
      <c r="K401" s="3" t="s">
        <v>23</v>
      </c>
    </row>
    <row r="402" spans="1:11" ht="42" customHeight="1">
      <c r="A402" s="2" t="s">
        <v>1255</v>
      </c>
      <c r="B402" s="2" t="s">
        <v>1256</v>
      </c>
      <c r="C402" s="2" t="s">
        <v>61</v>
      </c>
      <c r="D402" s="2" t="s">
        <v>62</v>
      </c>
      <c r="E402" s="5" t="s">
        <v>722</v>
      </c>
      <c r="F402" s="3" t="s">
        <v>723</v>
      </c>
      <c r="G402" s="3" t="s">
        <v>38</v>
      </c>
      <c r="H402" s="2" t="s">
        <v>21</v>
      </c>
      <c r="I402" s="2" t="s">
        <v>1257</v>
      </c>
      <c r="J402" s="3" t="str">
        <f>HYPERLINK("https://www.boe.es/gazeta/dias/1832/07/24/pdfs/GMD-1832-88.pdf#page=4","Abrir facsímil")</f>
        <v>Abrir facsímil</v>
      </c>
      <c r="K402" s="3" t="s">
        <v>23</v>
      </c>
    </row>
    <row r="403" spans="1:11" ht="42" customHeight="1">
      <c r="A403" s="2" t="s">
        <v>1258</v>
      </c>
      <c r="B403" s="2" t="s">
        <v>1259</v>
      </c>
      <c r="C403" s="2" t="s">
        <v>16</v>
      </c>
      <c r="D403" s="2" t="s">
        <v>17</v>
      </c>
      <c r="E403" s="5" t="s">
        <v>598</v>
      </c>
      <c r="F403" s="3" t="s">
        <v>599</v>
      </c>
      <c r="G403" s="3" t="s">
        <v>38</v>
      </c>
      <c r="H403" s="2" t="s">
        <v>21</v>
      </c>
      <c r="I403" s="2" t="s">
        <v>1260</v>
      </c>
      <c r="J403" s="3" t="str">
        <f>HYPERLINK("https://www.boe.es/gazeta/dias/1832/06/07/pdfs/GMD-1832-68.pdf#page=4","Abrir facsímil")</f>
        <v>Abrir facsímil</v>
      </c>
      <c r="K403" s="3" t="s">
        <v>23</v>
      </c>
    </row>
    <row r="404" spans="1:11" ht="42" customHeight="1">
      <c r="A404" s="2" t="s">
        <v>1261</v>
      </c>
      <c r="B404" s="2" t="s">
        <v>1262</v>
      </c>
      <c r="C404" s="2" t="s">
        <v>26</v>
      </c>
      <c r="D404" s="2" t="s">
        <v>27</v>
      </c>
      <c r="E404" s="5" t="s">
        <v>211</v>
      </c>
      <c r="F404" s="3" t="s">
        <v>212</v>
      </c>
      <c r="G404" s="3" t="s">
        <v>38</v>
      </c>
      <c r="H404" s="2" t="s">
        <v>21</v>
      </c>
      <c r="I404" s="2" t="s">
        <v>1263</v>
      </c>
      <c r="J404" s="3" t="str">
        <f>HYPERLINK("https://www.boe.es/gazeta/dias/1832/06/14/pdfs/GMD-1832-71.pdf#page=4","Abrir facsímil")</f>
        <v>Abrir facsímil</v>
      </c>
      <c r="K404" s="3" t="s">
        <v>23</v>
      </c>
    </row>
    <row r="405" spans="1:11" ht="42" customHeight="1">
      <c r="A405" s="2" t="s">
        <v>1264</v>
      </c>
      <c r="B405" s="2" t="s">
        <v>1265</v>
      </c>
      <c r="C405" s="2" t="s">
        <v>26</v>
      </c>
      <c r="D405" s="2" t="s">
        <v>27</v>
      </c>
      <c r="E405" s="5" t="s">
        <v>500</v>
      </c>
      <c r="F405" s="3" t="s">
        <v>501</v>
      </c>
      <c r="G405" s="3" t="s">
        <v>38</v>
      </c>
      <c r="H405" s="2" t="s">
        <v>21</v>
      </c>
      <c r="I405" s="2" t="s">
        <v>1266</v>
      </c>
      <c r="J405" s="3" t="str">
        <f>HYPERLINK("https://www.boe.es/gazeta/dias/1832/03/29/pdfs/GMD-1832-38.pdf#page=4","Abrir facsímil")</f>
        <v>Abrir facsímil</v>
      </c>
      <c r="K405" s="3" t="s">
        <v>23</v>
      </c>
    </row>
    <row r="406" spans="1:11" ht="42" customHeight="1">
      <c r="A406" s="2" t="s">
        <v>1267</v>
      </c>
      <c r="B406" s="2" t="s">
        <v>1268</v>
      </c>
      <c r="C406" s="2" t="s">
        <v>26</v>
      </c>
      <c r="D406" s="2" t="s">
        <v>27</v>
      </c>
      <c r="E406" s="5" t="s">
        <v>237</v>
      </c>
      <c r="F406" s="3" t="s">
        <v>238</v>
      </c>
      <c r="G406" s="3" t="s">
        <v>239</v>
      </c>
      <c r="H406" s="2" t="s">
        <v>21</v>
      </c>
      <c r="I406" s="2" t="s">
        <v>1269</v>
      </c>
      <c r="J406" s="3" t="str">
        <f>HYPERLINK("https://www.boe.es/gazeta/dias/1832/04/21/pdfs/GMD-1832-48.pdf#page=4","Abrir facsímil")</f>
        <v>Abrir facsímil</v>
      </c>
      <c r="K406" s="3" t="s">
        <v>23</v>
      </c>
    </row>
    <row r="407" spans="1:11" ht="42" customHeight="1">
      <c r="A407" s="2" t="s">
        <v>1270</v>
      </c>
      <c r="B407" s="2" t="s">
        <v>1271</v>
      </c>
      <c r="C407" s="2" t="s">
        <v>26</v>
      </c>
      <c r="D407" s="2" t="s">
        <v>27</v>
      </c>
      <c r="E407" s="5" t="s">
        <v>1105</v>
      </c>
      <c r="F407" s="3" t="s">
        <v>1106</v>
      </c>
      <c r="G407" s="3" t="s">
        <v>38</v>
      </c>
      <c r="H407" s="2" t="s">
        <v>21</v>
      </c>
      <c r="I407" s="2" t="s">
        <v>1272</v>
      </c>
      <c r="J407" s="3" t="str">
        <f>HYPERLINK("https://www.boe.es/gazeta/dias/1832/09/13/pdfs/GMD-1832-110.pdf#page=4","Abrir facsímil")</f>
        <v>Abrir facsímil</v>
      </c>
      <c r="K407" s="3" t="s">
        <v>23</v>
      </c>
    </row>
    <row r="408" spans="1:11" ht="42" customHeight="1">
      <c r="A408" s="2" t="s">
        <v>1273</v>
      </c>
      <c r="B408" s="2" t="s">
        <v>1274</v>
      </c>
      <c r="C408" s="2" t="s">
        <v>16</v>
      </c>
      <c r="D408" s="2" t="s">
        <v>17</v>
      </c>
      <c r="E408" s="5" t="s">
        <v>276</v>
      </c>
      <c r="F408" s="3" t="s">
        <v>277</v>
      </c>
      <c r="G408" s="3" t="s">
        <v>343</v>
      </c>
      <c r="H408" s="2" t="s">
        <v>21</v>
      </c>
      <c r="I408" s="2" t="s">
        <v>1275</v>
      </c>
      <c r="J408" s="3" t="str">
        <f>HYPERLINK("https://www.boe.es/gazeta/dias/1832/03/22/pdfs/GMD-1832-35.pdf#page=5","Abrir facsímil")</f>
        <v>Abrir facsímil</v>
      </c>
      <c r="K408" s="3" t="s">
        <v>23</v>
      </c>
    </row>
    <row r="409" spans="1:11" ht="42" customHeight="1">
      <c r="A409" s="2" t="s">
        <v>1276</v>
      </c>
      <c r="B409" s="2" t="s">
        <v>1277</v>
      </c>
      <c r="C409" s="2" t="s">
        <v>26</v>
      </c>
      <c r="D409" s="2" t="s">
        <v>27</v>
      </c>
      <c r="E409" s="5" t="s">
        <v>413</v>
      </c>
      <c r="F409" s="3" t="s">
        <v>414</v>
      </c>
      <c r="G409" s="3" t="s">
        <v>42</v>
      </c>
      <c r="H409" s="2" t="s">
        <v>31</v>
      </c>
      <c r="I409" s="2" t="s">
        <v>1278</v>
      </c>
      <c r="J409" s="3" t="str">
        <f>HYPERLINK("https://www.boe.es/gazeta/dias/1832/10/16/pdfs/GMD-1832-126.pdf#page=1","Abrir facsímil")</f>
        <v>Abrir facsímil</v>
      </c>
      <c r="K409" s="3" t="s">
        <v>33</v>
      </c>
    </row>
    <row r="410" spans="1:11" ht="42" customHeight="1">
      <c r="A410" s="2" t="s">
        <v>1279</v>
      </c>
      <c r="B410" s="2" t="s">
        <v>1280</v>
      </c>
      <c r="C410" s="2" t="s">
        <v>26</v>
      </c>
      <c r="D410" s="2" t="s">
        <v>27</v>
      </c>
      <c r="E410" s="5" t="s">
        <v>1281</v>
      </c>
      <c r="F410" s="3" t="s">
        <v>1282</v>
      </c>
      <c r="G410" s="3" t="s">
        <v>38</v>
      </c>
      <c r="H410" s="2" t="s">
        <v>21</v>
      </c>
      <c r="I410" s="2" t="s">
        <v>1283</v>
      </c>
      <c r="J410" s="3" t="str">
        <f>HYPERLINK("https://www.boe.es/gazeta/dias/1832/05/17/pdfs/GMD-1832-59.pdf#page=4","Abrir facsímil")</f>
        <v>Abrir facsímil</v>
      </c>
      <c r="K410" s="3" t="s">
        <v>23</v>
      </c>
    </row>
    <row r="411" spans="1:11" ht="42" customHeight="1">
      <c r="A411" s="2" t="s">
        <v>1284</v>
      </c>
      <c r="B411" s="2" t="s">
        <v>1285</v>
      </c>
      <c r="C411" s="2" t="s">
        <v>51</v>
      </c>
      <c r="D411" s="2" t="s">
        <v>27</v>
      </c>
      <c r="E411" s="5" t="s">
        <v>1214</v>
      </c>
      <c r="F411" s="3" t="s">
        <v>1215</v>
      </c>
      <c r="G411" s="3" t="s">
        <v>38</v>
      </c>
      <c r="H411" s="2" t="s">
        <v>21</v>
      </c>
      <c r="I411" s="2" t="s">
        <v>1286</v>
      </c>
      <c r="J411" s="3" t="str">
        <f>HYPERLINK("https://www.boe.es/gazeta/dias/1832/01/03/pdfs/GMD-1832-1.pdf#page=4","Abrir facsímil")</f>
        <v>Abrir facsímil</v>
      </c>
      <c r="K411" s="3" t="s">
        <v>23</v>
      </c>
    </row>
    <row r="412" spans="1:11" ht="42" customHeight="1">
      <c r="A412" s="2" t="s">
        <v>1287</v>
      </c>
      <c r="B412" s="2" t="s">
        <v>1288</v>
      </c>
      <c r="C412" s="2" t="s">
        <v>26</v>
      </c>
      <c r="D412" s="2" t="s">
        <v>27</v>
      </c>
      <c r="E412" s="5" t="s">
        <v>312</v>
      </c>
      <c r="F412" s="3" t="s">
        <v>313</v>
      </c>
      <c r="G412" s="3" t="s">
        <v>38</v>
      </c>
      <c r="H412" s="2" t="s">
        <v>31</v>
      </c>
      <c r="I412" s="2" t="s">
        <v>1289</v>
      </c>
      <c r="J412" s="3" t="str">
        <f>HYPERLINK("https://www.boe.es/gazeta/dias/1832/10/27/pdfs/GMD-1832-131.pdf#page=4","Abrir facsímil")</f>
        <v>Abrir facsímil</v>
      </c>
      <c r="K412" s="3" t="s">
        <v>33</v>
      </c>
    </row>
    <row r="413" spans="1:11" ht="42" customHeight="1">
      <c r="A413" s="2" t="s">
        <v>1290</v>
      </c>
      <c r="B413" s="2" t="s">
        <v>1291</v>
      </c>
      <c r="C413" s="2" t="s">
        <v>51</v>
      </c>
      <c r="D413" s="2" t="s">
        <v>27</v>
      </c>
      <c r="E413" s="5" t="s">
        <v>255</v>
      </c>
      <c r="F413" s="3" t="s">
        <v>256</v>
      </c>
      <c r="G413" s="3" t="s">
        <v>38</v>
      </c>
      <c r="H413" s="2" t="s">
        <v>21</v>
      </c>
      <c r="I413" s="2" t="s">
        <v>1292</v>
      </c>
      <c r="J413" s="3" t="str">
        <f>HYPERLINK("https://www.boe.es/gazeta/dias/1832/08/23/pdfs/GMD-1832-101.pdf#page=4","Abrir facsímil")</f>
        <v>Abrir facsímil</v>
      </c>
      <c r="K413" s="3" t="s">
        <v>23</v>
      </c>
    </row>
    <row r="414" spans="1:11" ht="42" customHeight="1">
      <c r="A414" s="2" t="s">
        <v>1293</v>
      </c>
      <c r="B414" s="2" t="s">
        <v>1293</v>
      </c>
      <c r="C414" s="2" t="s">
        <v>164</v>
      </c>
      <c r="D414" s="2" t="s">
        <v>27</v>
      </c>
      <c r="E414" s="5" t="s">
        <v>46</v>
      </c>
      <c r="F414" s="3" t="s">
        <v>47</v>
      </c>
      <c r="G414" s="3" t="s">
        <v>92</v>
      </c>
      <c r="H414" s="2" t="s">
        <v>21</v>
      </c>
      <c r="I414" s="2" t="s">
        <v>1294</v>
      </c>
      <c r="J414" s="3" t="str">
        <f>HYPERLINK("https://www.boe.es/gazeta/dias/1832/12/13/pdfs/GMD-1832-152.pdf#page=2","Abrir facsímil")</f>
        <v>Abrir facsímil</v>
      </c>
      <c r="K414" s="3" t="s">
        <v>23</v>
      </c>
    </row>
    <row r="415" spans="1:11" ht="42" customHeight="1">
      <c r="A415" s="2" t="s">
        <v>1295</v>
      </c>
      <c r="B415" s="2" t="s">
        <v>1295</v>
      </c>
      <c r="C415" s="2" t="s">
        <v>61</v>
      </c>
      <c r="D415" s="2" t="s">
        <v>62</v>
      </c>
      <c r="E415" s="5" t="s">
        <v>1296</v>
      </c>
      <c r="F415" s="3" t="s">
        <v>1297</v>
      </c>
      <c r="G415" s="3" t="s">
        <v>58</v>
      </c>
      <c r="H415" s="2" t="s">
        <v>21</v>
      </c>
      <c r="I415" s="2" t="s">
        <v>1298</v>
      </c>
      <c r="J415" s="3" t="str">
        <f>HYPERLINK("https://www.boe.es/gazeta/dias/1832/04/24/pdfs/GMD-1832-49.pdf#page=3","Abrir facsímil")</f>
        <v>Abrir facsímil</v>
      </c>
      <c r="K415" s="3" t="s">
        <v>23</v>
      </c>
    </row>
    <row r="416" spans="1:11" ht="42" customHeight="1">
      <c r="A416" s="2" t="s">
        <v>1299</v>
      </c>
      <c r="B416" s="2" t="s">
        <v>1300</v>
      </c>
      <c r="C416" s="2" t="s">
        <v>16</v>
      </c>
      <c r="D416" s="2" t="s">
        <v>17</v>
      </c>
      <c r="E416" s="5" t="s">
        <v>757</v>
      </c>
      <c r="F416" s="3" t="s">
        <v>758</v>
      </c>
      <c r="G416" s="3" t="s">
        <v>42</v>
      </c>
      <c r="H416" s="2" t="s">
        <v>21</v>
      </c>
      <c r="I416" s="2" t="s">
        <v>1301</v>
      </c>
      <c r="J416" s="3" t="str">
        <f>HYPERLINK("https://www.boe.es/gazeta/dias/1832/12/15/pdfs/GMD-1832-153.pdf#page=1","Abrir facsímil")</f>
        <v>Abrir facsímil</v>
      </c>
      <c r="K416" s="3" t="s">
        <v>23</v>
      </c>
    </row>
    <row r="417" spans="1:11" ht="42" customHeight="1">
      <c r="A417" s="2" t="s">
        <v>1302</v>
      </c>
      <c r="B417" s="2" t="s">
        <v>1303</v>
      </c>
      <c r="C417" s="2" t="s">
        <v>16</v>
      </c>
      <c r="D417" s="2" t="s">
        <v>17</v>
      </c>
      <c r="E417" s="5" t="s">
        <v>544</v>
      </c>
      <c r="F417" s="3" t="s">
        <v>545</v>
      </c>
      <c r="G417" s="3" t="s">
        <v>42</v>
      </c>
      <c r="H417" s="2" t="s">
        <v>21</v>
      </c>
      <c r="I417" s="2" t="s">
        <v>1304</v>
      </c>
      <c r="J417" s="3" t="str">
        <f>HYPERLINK("https://www.boe.es/gazeta/dias/1832/10/09/pdfs/GMD-1832-122.pdf#page=1","Abrir facsímil")</f>
        <v>Abrir facsímil</v>
      </c>
      <c r="K417" s="3" t="s">
        <v>23</v>
      </c>
    </row>
    <row r="418" spans="1:11" ht="42" customHeight="1">
      <c r="A418" s="2" t="s">
        <v>1302</v>
      </c>
      <c r="B418" s="2" t="s">
        <v>1303</v>
      </c>
      <c r="C418" s="2" t="s">
        <v>16</v>
      </c>
      <c r="D418" s="2" t="s">
        <v>17</v>
      </c>
      <c r="E418" s="5" t="s">
        <v>468</v>
      </c>
      <c r="F418" s="3" t="s">
        <v>469</v>
      </c>
      <c r="G418" s="3" t="s">
        <v>42</v>
      </c>
      <c r="H418" s="2" t="s">
        <v>21</v>
      </c>
      <c r="I418" s="2" t="s">
        <v>1305</v>
      </c>
      <c r="J418" s="3" t="str">
        <f>HYPERLINK("https://www.boe.es/gazeta/dias/1832/10/23/pdfs/GMD-1832-129.pdf#page=1","Abrir facsímil")</f>
        <v>Abrir facsímil</v>
      </c>
      <c r="K418" s="3" t="s">
        <v>23</v>
      </c>
    </row>
    <row r="419" spans="1:11" ht="42" customHeight="1">
      <c r="A419" s="2" t="s">
        <v>1302</v>
      </c>
      <c r="B419" s="2" t="s">
        <v>1303</v>
      </c>
      <c r="C419" s="2" t="s">
        <v>418</v>
      </c>
      <c r="D419" s="2" t="s">
        <v>27</v>
      </c>
      <c r="E419" s="5" t="s">
        <v>1306</v>
      </c>
      <c r="F419" s="3" t="s">
        <v>1307</v>
      </c>
      <c r="G419" s="3" t="s">
        <v>42</v>
      </c>
      <c r="H419" s="2" t="s">
        <v>21</v>
      </c>
      <c r="I419" s="2" t="s">
        <v>1308</v>
      </c>
      <c r="J419" s="3" t="str">
        <f>HYPERLINK("https://www.boe.es/gazeta/dias/1832/11/01/pdfs/GMD-1832-133.pdf#page=1","Abrir facsímil")</f>
        <v>Abrir facsímil</v>
      </c>
      <c r="K419" s="3" t="s">
        <v>23</v>
      </c>
    </row>
    <row r="420" spans="1:11" ht="42" customHeight="1">
      <c r="A420" s="2" t="s">
        <v>1302</v>
      </c>
      <c r="B420" s="2" t="s">
        <v>1303</v>
      </c>
      <c r="C420" s="2" t="s">
        <v>124</v>
      </c>
      <c r="D420" s="2" t="s">
        <v>1309</v>
      </c>
      <c r="E420" s="5" t="s">
        <v>1310</v>
      </c>
      <c r="F420" s="3" t="s">
        <v>1311</v>
      </c>
      <c r="G420" s="3" t="s">
        <v>42</v>
      </c>
      <c r="H420" s="2" t="s">
        <v>21</v>
      </c>
      <c r="I420" s="2" t="s">
        <v>1312</v>
      </c>
      <c r="J420" s="3" t="str">
        <f>HYPERLINK("https://www.boe.es/gazeta/dias/1832/11/15/pdfs/GMD-1832-140E.pdf#page=1","Abrir facsímil")</f>
        <v>Abrir facsímil</v>
      </c>
      <c r="K420" s="3" t="s">
        <v>23</v>
      </c>
    </row>
    <row r="421" spans="1:11" ht="42" customHeight="1">
      <c r="A421" s="2" t="s">
        <v>1313</v>
      </c>
      <c r="B421" s="2" t="s">
        <v>1314</v>
      </c>
      <c r="C421" s="2" t="s">
        <v>61</v>
      </c>
      <c r="D421" s="2" t="s">
        <v>62</v>
      </c>
      <c r="E421" s="5" t="s">
        <v>140</v>
      </c>
      <c r="F421" s="3" t="s">
        <v>141</v>
      </c>
      <c r="G421" s="3" t="s">
        <v>42</v>
      </c>
      <c r="H421" s="2" t="s">
        <v>21</v>
      </c>
      <c r="I421" s="2" t="s">
        <v>1315</v>
      </c>
      <c r="J421" s="3" t="str">
        <f>HYPERLINK("https://www.boe.es/gazeta/dias/1832/11/27/pdfs/GMD-1832-145.pdf#page=1","Abrir facsímil")</f>
        <v>Abrir facsímil</v>
      </c>
      <c r="K421" s="3" t="s">
        <v>23</v>
      </c>
    </row>
    <row r="422" spans="1:11" ht="42" customHeight="1">
      <c r="A422" s="2" t="s">
        <v>1316</v>
      </c>
      <c r="B422" s="2" t="s">
        <v>1316</v>
      </c>
      <c r="C422" s="2" t="s">
        <v>16</v>
      </c>
      <c r="D422" s="2" t="s">
        <v>17</v>
      </c>
      <c r="E422" s="5" t="s">
        <v>105</v>
      </c>
      <c r="F422" s="3" t="s">
        <v>106</v>
      </c>
      <c r="G422" s="3" t="s">
        <v>107</v>
      </c>
      <c r="H422" s="2" t="s">
        <v>21</v>
      </c>
      <c r="I422" s="2" t="s">
        <v>1317</v>
      </c>
      <c r="J422" s="3" t="str">
        <f>HYPERLINK("https://www.boe.es/gazeta/dias/1832/09/18/pdfs/GMD-1832-113.pdf#page=3","Abrir facsímil")</f>
        <v>Abrir facsímil</v>
      </c>
      <c r="K422" s="3" t="s">
        <v>23</v>
      </c>
    </row>
    <row r="423" spans="1:11" ht="42" customHeight="1">
      <c r="A423" s="2" t="s">
        <v>1318</v>
      </c>
      <c r="B423" s="2" t="s">
        <v>1318</v>
      </c>
      <c r="C423" s="2" t="s">
        <v>16</v>
      </c>
      <c r="D423" s="2" t="s">
        <v>17</v>
      </c>
      <c r="E423" s="5" t="s">
        <v>482</v>
      </c>
      <c r="F423" s="3" t="s">
        <v>483</v>
      </c>
      <c r="G423" s="3" t="s">
        <v>484</v>
      </c>
      <c r="H423" s="2" t="s">
        <v>21</v>
      </c>
      <c r="I423" s="2" t="s">
        <v>1319</v>
      </c>
      <c r="J423" s="3" t="str">
        <f>HYPERLINK("https://www.boe.es/gazeta/dias/1832/03/03/pdfs/GMD-1832-27.pdf#page=2","Abrir facsímil")</f>
        <v>Abrir facsímil</v>
      </c>
      <c r="K423" s="3" t="s">
        <v>23</v>
      </c>
    </row>
    <row r="424" spans="1:11" ht="42" customHeight="1">
      <c r="A424" s="2" t="s">
        <v>1318</v>
      </c>
      <c r="B424" s="2" t="s">
        <v>1318</v>
      </c>
      <c r="C424" s="2" t="s">
        <v>16</v>
      </c>
      <c r="D424" s="2" t="s">
        <v>17</v>
      </c>
      <c r="E424" s="5" t="s">
        <v>431</v>
      </c>
      <c r="F424" s="3" t="s">
        <v>432</v>
      </c>
      <c r="G424" s="3" t="s">
        <v>433</v>
      </c>
      <c r="H424" s="2" t="s">
        <v>21</v>
      </c>
      <c r="I424" s="2" t="s">
        <v>1320</v>
      </c>
      <c r="J424" s="3" t="str">
        <f>HYPERLINK("https://www.boe.es/gazeta/dias/1832/05/12/pdfs/GMD-1832-57.pdf#page=4","Abrir facsímil")</f>
        <v>Abrir facsímil</v>
      </c>
      <c r="K424" s="3" t="s">
        <v>23</v>
      </c>
    </row>
    <row r="425" spans="1:11" ht="42" customHeight="1">
      <c r="A425" s="2" t="s">
        <v>1318</v>
      </c>
      <c r="B425" s="2" t="s">
        <v>1318</v>
      </c>
      <c r="C425" s="2" t="s">
        <v>16</v>
      </c>
      <c r="D425" s="2" t="s">
        <v>17</v>
      </c>
      <c r="E425" s="5" t="s">
        <v>28</v>
      </c>
      <c r="F425" s="3" t="s">
        <v>29</v>
      </c>
      <c r="G425" s="3" t="s">
        <v>30</v>
      </c>
      <c r="H425" s="2" t="s">
        <v>21</v>
      </c>
      <c r="I425" s="2" t="s">
        <v>1321</v>
      </c>
      <c r="J425" s="3" t="str">
        <f>HYPERLINK("https://www.boe.es/gazeta/dias/1832/06/23/pdfs/GMD-1832-75.pdf#page=4","Abrir facsímil")</f>
        <v>Abrir facsímil</v>
      </c>
      <c r="K425" s="3" t="s">
        <v>23</v>
      </c>
    </row>
    <row r="426" spans="1:11" ht="42" customHeight="1">
      <c r="A426" s="2" t="s">
        <v>1318</v>
      </c>
      <c r="B426" s="2" t="s">
        <v>1318</v>
      </c>
      <c r="C426" s="2" t="s">
        <v>16</v>
      </c>
      <c r="D426" s="2" t="s">
        <v>17</v>
      </c>
      <c r="E426" s="5" t="s">
        <v>520</v>
      </c>
      <c r="F426" s="3" t="s">
        <v>521</v>
      </c>
      <c r="G426" s="3" t="s">
        <v>58</v>
      </c>
      <c r="H426" s="2" t="s">
        <v>21</v>
      </c>
      <c r="I426" s="2" t="s">
        <v>1322</v>
      </c>
      <c r="J426" s="3" t="str">
        <f>HYPERLINK("https://www.boe.es/gazeta/dias/1832/09/01/pdfs/GMD-1832-105.pdf#page=3","Abrir facsímil")</f>
        <v>Abrir facsímil</v>
      </c>
      <c r="K426" s="3" t="s">
        <v>23</v>
      </c>
    </row>
    <row r="427" spans="1:11" ht="42" customHeight="1">
      <c r="A427" s="2" t="s">
        <v>1318</v>
      </c>
      <c r="B427" s="2" t="s">
        <v>1318</v>
      </c>
      <c r="C427" s="2" t="s">
        <v>16</v>
      </c>
      <c r="D427" s="2" t="s">
        <v>17</v>
      </c>
      <c r="E427" s="5" t="s">
        <v>105</v>
      </c>
      <c r="F427" s="3" t="s">
        <v>106</v>
      </c>
      <c r="G427" s="3" t="s">
        <v>107</v>
      </c>
      <c r="H427" s="2" t="s">
        <v>21</v>
      </c>
      <c r="I427" s="2" t="s">
        <v>1323</v>
      </c>
      <c r="J427" s="3" t="str">
        <f>HYPERLINK("https://www.boe.es/gazeta/dias/1832/09/18/pdfs/GMD-1832-113.pdf#page=3","Abrir facsímil")</f>
        <v>Abrir facsímil</v>
      </c>
      <c r="K427" s="3" t="s">
        <v>23</v>
      </c>
    </row>
    <row r="428" spans="1:11" ht="42" customHeight="1">
      <c r="A428" s="2" t="s">
        <v>1324</v>
      </c>
      <c r="B428" s="2" t="s">
        <v>1325</v>
      </c>
      <c r="C428" s="2" t="s">
        <v>61</v>
      </c>
      <c r="D428" s="2" t="s">
        <v>62</v>
      </c>
      <c r="E428" s="5" t="s">
        <v>56</v>
      </c>
      <c r="F428" s="3" t="s">
        <v>57</v>
      </c>
      <c r="G428" s="3" t="s">
        <v>38</v>
      </c>
      <c r="H428" s="2" t="s">
        <v>31</v>
      </c>
      <c r="I428" s="2" t="s">
        <v>1326</v>
      </c>
      <c r="J428" s="3" t="str">
        <f>HYPERLINK("https://www.boe.es/gazeta/dias/1832/11/29/pdfs/GMD-1832-146.pdf#page=4","Abrir facsímil")</f>
        <v>Abrir facsímil</v>
      </c>
      <c r="K428" s="3" t="s">
        <v>33</v>
      </c>
    </row>
    <row r="429" spans="1:11" ht="42" customHeight="1">
      <c r="A429" s="2" t="s">
        <v>1327</v>
      </c>
      <c r="B429" s="2" t="s">
        <v>1328</v>
      </c>
      <c r="C429" s="2" t="s">
        <v>164</v>
      </c>
      <c r="D429" s="2" t="s">
        <v>27</v>
      </c>
      <c r="E429" s="5" t="s">
        <v>193</v>
      </c>
      <c r="F429" s="3" t="s">
        <v>194</v>
      </c>
      <c r="G429" s="3" t="s">
        <v>38</v>
      </c>
      <c r="H429" s="2" t="s">
        <v>21</v>
      </c>
      <c r="I429" s="2" t="s">
        <v>1329</v>
      </c>
      <c r="J429" s="3" t="str">
        <f>HYPERLINK("https://www.boe.es/gazeta/dias/1832/01/24/pdfs/GMD-1832-10.pdf#page=4","Abrir facsímil")</f>
        <v>Abrir facsímil</v>
      </c>
      <c r="K429" s="3" t="s">
        <v>23</v>
      </c>
    </row>
    <row r="430" spans="1:11" ht="42" customHeight="1">
      <c r="A430" s="2" t="s">
        <v>1330</v>
      </c>
      <c r="B430" s="2" t="s">
        <v>1331</v>
      </c>
      <c r="C430" s="2" t="s">
        <v>26</v>
      </c>
      <c r="D430" s="2" t="s">
        <v>27</v>
      </c>
      <c r="E430" s="5" t="s">
        <v>188</v>
      </c>
      <c r="F430" s="3" t="s">
        <v>189</v>
      </c>
      <c r="G430" s="3" t="s">
        <v>42</v>
      </c>
      <c r="H430" s="2" t="s">
        <v>21</v>
      </c>
      <c r="I430" s="2" t="s">
        <v>1332</v>
      </c>
      <c r="J430" s="3" t="str">
        <f>HYPERLINK("https://www.boe.es/gazeta/dias/1832/01/14/pdfs/GMD-1832-6.pdf#page=1","Abrir facsímil")</f>
        <v>Abrir facsímil</v>
      </c>
      <c r="K430" s="3" t="s">
        <v>23</v>
      </c>
    </row>
    <row r="431" spans="1:11" ht="42" customHeight="1">
      <c r="A431" s="2" t="s">
        <v>1333</v>
      </c>
      <c r="B431" s="2" t="s">
        <v>1334</v>
      </c>
      <c r="C431" s="2" t="s">
        <v>26</v>
      </c>
      <c r="D431" s="2" t="s">
        <v>27</v>
      </c>
      <c r="E431" s="5" t="s">
        <v>374</v>
      </c>
      <c r="F431" s="3" t="s">
        <v>375</v>
      </c>
      <c r="G431" s="3" t="s">
        <v>42</v>
      </c>
      <c r="H431" s="2" t="s">
        <v>21</v>
      </c>
      <c r="I431" s="2" t="s">
        <v>1335</v>
      </c>
      <c r="J431" s="3" t="str">
        <f>HYPERLINK("https://www.boe.es/gazeta/dias/1832/04/17/pdfs/GMD-1832-46.pdf#page=1","Abrir facsímil")</f>
        <v>Abrir facsímil</v>
      </c>
      <c r="K431" s="3" t="s">
        <v>23</v>
      </c>
    </row>
    <row r="432" spans="1:11" ht="42" customHeight="1">
      <c r="A432" s="2" t="s">
        <v>1336</v>
      </c>
      <c r="B432" s="2" t="s">
        <v>1337</v>
      </c>
      <c r="C432" s="2" t="s">
        <v>26</v>
      </c>
      <c r="D432" s="2" t="s">
        <v>27</v>
      </c>
      <c r="E432" s="5" t="s">
        <v>320</v>
      </c>
      <c r="F432" s="3" t="s">
        <v>321</v>
      </c>
      <c r="G432" s="3" t="s">
        <v>38</v>
      </c>
      <c r="H432" s="2" t="s">
        <v>21</v>
      </c>
      <c r="I432" s="2" t="s">
        <v>1338</v>
      </c>
      <c r="J432" s="3" t="str">
        <f>HYPERLINK("https://www.boe.es/gazeta/dias/1832/12/29/pdfs/GMD-1832-159.pdf#page=4","Abrir facsímil")</f>
        <v>Abrir facsímil</v>
      </c>
      <c r="K432" s="3" t="s">
        <v>23</v>
      </c>
    </row>
    <row r="433" spans="1:11" ht="42" customHeight="1">
      <c r="A433" s="2" t="s">
        <v>1339</v>
      </c>
      <c r="B433" s="2" t="s">
        <v>1340</v>
      </c>
      <c r="C433" s="2" t="s">
        <v>16</v>
      </c>
      <c r="D433" s="2" t="s">
        <v>17</v>
      </c>
      <c r="E433" s="5" t="s">
        <v>557</v>
      </c>
      <c r="F433" s="3" t="s">
        <v>558</v>
      </c>
      <c r="G433" s="3" t="s">
        <v>92</v>
      </c>
      <c r="H433" s="2" t="s">
        <v>21</v>
      </c>
      <c r="I433" s="2" t="s">
        <v>1341</v>
      </c>
      <c r="J433" s="3" t="str">
        <f>HYPERLINK("https://www.boe.es/gazeta/dias/1832/12/04/pdfs/GMD-1832-148.pdf#page=2","Abrir facsímil")</f>
        <v>Abrir facsímil</v>
      </c>
      <c r="K433" s="3" t="s">
        <v>23</v>
      </c>
    </row>
    <row r="434" spans="1:11" ht="42" customHeight="1">
      <c r="A434" s="2" t="s">
        <v>1342</v>
      </c>
      <c r="B434" s="2" t="s">
        <v>1343</v>
      </c>
      <c r="C434" s="2" t="s">
        <v>26</v>
      </c>
      <c r="D434" s="2" t="s">
        <v>27</v>
      </c>
      <c r="E434" s="5" t="s">
        <v>211</v>
      </c>
      <c r="F434" s="3" t="s">
        <v>212</v>
      </c>
      <c r="G434" s="3" t="s">
        <v>38</v>
      </c>
      <c r="H434" s="2" t="s">
        <v>31</v>
      </c>
      <c r="I434" s="2" t="s">
        <v>1344</v>
      </c>
      <c r="J434" s="3" t="str">
        <f>HYPERLINK("https://www.boe.es/gazeta/dias/1832/06/14/pdfs/GMD-1832-71.pdf#page=4","Abrir facsímil")</f>
        <v>Abrir facsímil</v>
      </c>
      <c r="K434" s="3" t="s">
        <v>33</v>
      </c>
    </row>
    <row r="435" spans="1:11" ht="42" customHeight="1">
      <c r="A435" s="2" t="s">
        <v>1345</v>
      </c>
      <c r="B435" s="2" t="s">
        <v>1346</v>
      </c>
      <c r="C435" s="2" t="s">
        <v>16</v>
      </c>
      <c r="D435" s="2" t="s">
        <v>17</v>
      </c>
      <c r="E435" s="5" t="s">
        <v>156</v>
      </c>
      <c r="F435" s="3" t="s">
        <v>157</v>
      </c>
      <c r="G435" s="3" t="s">
        <v>152</v>
      </c>
      <c r="H435" s="2" t="s">
        <v>21</v>
      </c>
      <c r="I435" s="2" t="s">
        <v>1347</v>
      </c>
      <c r="J435" s="3" t="str">
        <f>HYPERLINK("https://www.boe.es/gazeta/dias/1832/04/14/pdfs/GMD-1832-45.pdf#page=6","Abrir facsímil")</f>
        <v>Abrir facsímil</v>
      </c>
      <c r="K435" s="3" t="s">
        <v>23</v>
      </c>
    </row>
    <row r="436" spans="1:11" ht="42" customHeight="1">
      <c r="A436" s="2" t="s">
        <v>1348</v>
      </c>
      <c r="B436" s="2" t="s">
        <v>1349</v>
      </c>
      <c r="C436" s="2" t="s">
        <v>16</v>
      </c>
      <c r="D436" s="2" t="s">
        <v>17</v>
      </c>
      <c r="E436" s="5" t="s">
        <v>423</v>
      </c>
      <c r="F436" s="3" t="s">
        <v>424</v>
      </c>
      <c r="G436" s="3" t="s">
        <v>152</v>
      </c>
      <c r="H436" s="2" t="s">
        <v>21</v>
      </c>
      <c r="I436" s="2" t="s">
        <v>1350</v>
      </c>
      <c r="J436" s="3" t="str">
        <f>HYPERLINK("https://www.boe.es/gazeta/dias/1832/12/20/pdfs/GMD-1832-155.pdf#page=6","Abrir facsímil")</f>
        <v>Abrir facsímil</v>
      </c>
      <c r="K436" s="3" t="s">
        <v>23</v>
      </c>
    </row>
    <row r="437" spans="1:11" ht="42" customHeight="1">
      <c r="A437" s="2" t="s">
        <v>1351</v>
      </c>
      <c r="B437" s="2" t="s">
        <v>1352</v>
      </c>
      <c r="C437" s="2" t="s">
        <v>16</v>
      </c>
      <c r="D437" s="2" t="s">
        <v>17</v>
      </c>
      <c r="E437" s="5" t="s">
        <v>367</v>
      </c>
      <c r="F437" s="3" t="s">
        <v>368</v>
      </c>
      <c r="G437" s="3" t="s">
        <v>58</v>
      </c>
      <c r="H437" s="2" t="s">
        <v>21</v>
      </c>
      <c r="I437" s="2" t="s">
        <v>1353</v>
      </c>
      <c r="J437" s="3" t="str">
        <f>HYPERLINK("https://www.boe.es/gazeta/dias/1832/08/28/pdfs/GMD-1832-103.pdf#page=3","Abrir facsímil")</f>
        <v>Abrir facsímil</v>
      </c>
      <c r="K437" s="3" t="s">
        <v>23</v>
      </c>
    </row>
    <row r="438" spans="1:11" ht="42" customHeight="1">
      <c r="A438" s="2" t="s">
        <v>1354</v>
      </c>
      <c r="B438" s="2" t="s">
        <v>1355</v>
      </c>
      <c r="C438" s="2" t="s">
        <v>16</v>
      </c>
      <c r="D438" s="2" t="s">
        <v>17</v>
      </c>
      <c r="E438" s="5" t="s">
        <v>500</v>
      </c>
      <c r="F438" s="3" t="s">
        <v>501</v>
      </c>
      <c r="G438" s="3" t="s">
        <v>58</v>
      </c>
      <c r="H438" s="2" t="s">
        <v>21</v>
      </c>
      <c r="I438" s="2" t="s">
        <v>1356</v>
      </c>
      <c r="J438" s="3" t="str">
        <f>HYPERLINK("https://www.boe.es/gazeta/dias/1832/03/29/pdfs/GMD-1832-38.pdf#page=3","Abrir facsímil")</f>
        <v>Abrir facsímil</v>
      </c>
      <c r="K438" s="3" t="s">
        <v>23</v>
      </c>
    </row>
    <row r="439" spans="1:11" ht="42" customHeight="1">
      <c r="A439" s="2" t="s">
        <v>1357</v>
      </c>
      <c r="B439" s="2" t="s">
        <v>1358</v>
      </c>
      <c r="C439" s="2" t="s">
        <v>26</v>
      </c>
      <c r="D439" s="2" t="s">
        <v>27</v>
      </c>
      <c r="E439" s="5" t="s">
        <v>408</v>
      </c>
      <c r="F439" s="3" t="s">
        <v>409</v>
      </c>
      <c r="G439" s="3" t="s">
        <v>38</v>
      </c>
      <c r="H439" s="2" t="s">
        <v>31</v>
      </c>
      <c r="I439" s="2" t="s">
        <v>1359</v>
      </c>
      <c r="J439" s="3" t="str">
        <f>HYPERLINK("https://www.boe.es/gazeta/dias/1832/08/14/pdfs/GMD-1832-97.pdf#page=4","Abrir facsímil")</f>
        <v>Abrir facsímil</v>
      </c>
      <c r="K439" s="3" t="s">
        <v>33</v>
      </c>
    </row>
    <row r="440" spans="1:11" ht="42" customHeight="1">
      <c r="A440" s="2" t="s">
        <v>1360</v>
      </c>
      <c r="B440" s="2" t="s">
        <v>1361</v>
      </c>
      <c r="C440" s="2" t="s">
        <v>124</v>
      </c>
      <c r="D440" s="2" t="s">
        <v>27</v>
      </c>
      <c r="E440" s="5" t="s">
        <v>312</v>
      </c>
      <c r="F440" s="3" t="s">
        <v>313</v>
      </c>
      <c r="G440" s="3" t="s">
        <v>38</v>
      </c>
      <c r="H440" s="2" t="s">
        <v>21</v>
      </c>
      <c r="I440" s="2" t="s">
        <v>1362</v>
      </c>
      <c r="J440" s="3" t="str">
        <f>HYPERLINK("https://www.boe.es/gazeta/dias/1832/10/27/pdfs/GMD-1832-131.pdf#page=4","Abrir facsímil")</f>
        <v>Abrir facsímil</v>
      </c>
      <c r="K440" s="3" t="s">
        <v>23</v>
      </c>
    </row>
    <row r="441" spans="1:11" ht="42" customHeight="1">
      <c r="A441" s="2" t="s">
        <v>1363</v>
      </c>
      <c r="B441" s="2" t="s">
        <v>1364</v>
      </c>
      <c r="C441" s="2" t="s">
        <v>26</v>
      </c>
      <c r="D441" s="2" t="s">
        <v>27</v>
      </c>
      <c r="E441" s="5" t="s">
        <v>312</v>
      </c>
      <c r="F441" s="3" t="s">
        <v>313</v>
      </c>
      <c r="G441" s="3" t="s">
        <v>38</v>
      </c>
      <c r="H441" s="2" t="s">
        <v>21</v>
      </c>
      <c r="I441" s="2" t="s">
        <v>1365</v>
      </c>
      <c r="J441" s="3" t="str">
        <f>HYPERLINK("https://www.boe.es/gazeta/dias/1832/10/27/pdfs/GMD-1832-131.pdf#page=4","Abrir facsímil")</f>
        <v>Abrir facsímil</v>
      </c>
      <c r="K441" s="3" t="s">
        <v>23</v>
      </c>
    </row>
    <row r="442" spans="1:11" ht="42" customHeight="1">
      <c r="A442" s="2" t="s">
        <v>1366</v>
      </c>
      <c r="B442" s="2" t="s">
        <v>1367</v>
      </c>
      <c r="C442" s="2" t="s">
        <v>26</v>
      </c>
      <c r="D442" s="2" t="s">
        <v>27</v>
      </c>
      <c r="E442" s="5" t="s">
        <v>286</v>
      </c>
      <c r="F442" s="3" t="s">
        <v>287</v>
      </c>
      <c r="G442" s="3" t="s">
        <v>38</v>
      </c>
      <c r="H442" s="2" t="s">
        <v>21</v>
      </c>
      <c r="I442" s="2" t="s">
        <v>1368</v>
      </c>
      <c r="J442" s="3" t="str">
        <f>HYPERLINK("https://www.boe.es/gazeta/dias/1832/11/20/pdfs/GMD-1832-142.pdf#page=4","Abrir facsímil")</f>
        <v>Abrir facsímil</v>
      </c>
      <c r="K442" s="3" t="s">
        <v>23</v>
      </c>
    </row>
    <row r="443" spans="1:11" ht="42" customHeight="1">
      <c r="A443" s="2" t="s">
        <v>1369</v>
      </c>
      <c r="B443" s="2" t="s">
        <v>1369</v>
      </c>
      <c r="C443" s="2" t="s">
        <v>16</v>
      </c>
      <c r="D443" s="2" t="s">
        <v>17</v>
      </c>
      <c r="E443" s="5" t="s">
        <v>97</v>
      </c>
      <c r="F443" s="3" t="s">
        <v>98</v>
      </c>
      <c r="G443" s="3" t="s">
        <v>99</v>
      </c>
      <c r="H443" s="2" t="s">
        <v>21</v>
      </c>
      <c r="I443" s="2" t="s">
        <v>1370</v>
      </c>
      <c r="J443" s="3" t="str">
        <f>HYPERLINK("https://www.boe.es/gazeta/dias/1832/08/18/pdfs/GMD-1832-99.pdf#page=3","Abrir facsímil")</f>
        <v>Abrir facsímil</v>
      </c>
      <c r="K443" s="3" t="s">
        <v>23</v>
      </c>
    </row>
    <row r="444" spans="1:11" ht="42" customHeight="1">
      <c r="A444" s="2" t="s">
        <v>1371</v>
      </c>
      <c r="B444" s="2" t="s">
        <v>1371</v>
      </c>
      <c r="C444" s="2" t="s">
        <v>16</v>
      </c>
      <c r="D444" s="2" t="s">
        <v>17</v>
      </c>
      <c r="E444" s="5" t="s">
        <v>97</v>
      </c>
      <c r="F444" s="3" t="s">
        <v>98</v>
      </c>
      <c r="G444" s="3" t="s">
        <v>99</v>
      </c>
      <c r="H444" s="2" t="s">
        <v>21</v>
      </c>
      <c r="I444" s="2" t="s">
        <v>1372</v>
      </c>
      <c r="J444" s="3" t="str">
        <f>HYPERLINK("https://www.boe.es/gazeta/dias/1832/08/18/pdfs/GMD-1832-99.pdf#page=3","Abrir facsímil")</f>
        <v>Abrir facsímil</v>
      </c>
      <c r="K444" s="3" t="s">
        <v>23</v>
      </c>
    </row>
    <row r="445" spans="1:11" ht="42" customHeight="1">
      <c r="A445" s="2" t="s">
        <v>1371</v>
      </c>
      <c r="B445" s="2" t="s">
        <v>1371</v>
      </c>
      <c r="C445" s="2" t="s">
        <v>16</v>
      </c>
      <c r="D445" s="2" t="s">
        <v>17</v>
      </c>
      <c r="E445" s="5" t="s">
        <v>97</v>
      </c>
      <c r="F445" s="3" t="s">
        <v>98</v>
      </c>
      <c r="G445" s="3" t="s">
        <v>38</v>
      </c>
      <c r="H445" s="2" t="s">
        <v>21</v>
      </c>
      <c r="I445" s="2" t="s">
        <v>1373</v>
      </c>
      <c r="J445" s="3" t="str">
        <f>HYPERLINK("https://www.boe.es/gazeta/dias/1832/08/18/pdfs/GMD-1832-99.pdf#page=4","Abrir facsímil")</f>
        <v>Abrir facsímil</v>
      </c>
      <c r="K445" s="3" t="s">
        <v>23</v>
      </c>
    </row>
    <row r="446" spans="1:11" ht="42" customHeight="1">
      <c r="A446" s="2" t="s">
        <v>1374</v>
      </c>
      <c r="B446" s="2" t="s">
        <v>1374</v>
      </c>
      <c r="C446" s="2" t="s">
        <v>418</v>
      </c>
      <c r="D446" s="2" t="s">
        <v>27</v>
      </c>
      <c r="E446" s="5" t="s">
        <v>150</v>
      </c>
      <c r="F446" s="3" t="s">
        <v>151</v>
      </c>
      <c r="G446" s="3" t="s">
        <v>92</v>
      </c>
      <c r="H446" s="2" t="s">
        <v>21</v>
      </c>
      <c r="I446" s="2" t="s">
        <v>1375</v>
      </c>
      <c r="J446" s="3" t="str">
        <f>HYPERLINK("https://www.boe.es/gazeta/dias/1832/06/02/pdfs/GMD-1832-66.pdf#page=2","Abrir facsímil")</f>
        <v>Abrir facsímil</v>
      </c>
      <c r="K446" s="3" t="s">
        <v>23</v>
      </c>
    </row>
    <row r="447" spans="1:11" ht="42" customHeight="1">
      <c r="A447" s="2" t="s">
        <v>1376</v>
      </c>
      <c r="B447" s="2" t="s">
        <v>1377</v>
      </c>
      <c r="C447" s="2" t="s">
        <v>26</v>
      </c>
      <c r="D447" s="2" t="s">
        <v>27</v>
      </c>
      <c r="E447" s="5" t="s">
        <v>1105</v>
      </c>
      <c r="F447" s="3" t="s">
        <v>1106</v>
      </c>
      <c r="G447" s="3" t="s">
        <v>38</v>
      </c>
      <c r="H447" s="2" t="s">
        <v>21</v>
      </c>
      <c r="I447" s="2" t="s">
        <v>1378</v>
      </c>
      <c r="J447" s="3" t="str">
        <f>HYPERLINK("https://www.boe.es/gazeta/dias/1832/09/13/pdfs/GMD-1832-110.pdf#page=4","Abrir facsímil")</f>
        <v>Abrir facsímil</v>
      </c>
      <c r="K447" s="3" t="s">
        <v>23</v>
      </c>
    </row>
    <row r="448" spans="1:11" ht="42" customHeight="1">
      <c r="A448" s="2" t="s">
        <v>1379</v>
      </c>
      <c r="B448" s="2" t="s">
        <v>1380</v>
      </c>
      <c r="C448" s="2" t="s">
        <v>16</v>
      </c>
      <c r="D448" s="2" t="s">
        <v>17</v>
      </c>
      <c r="E448" s="5" t="s">
        <v>1008</v>
      </c>
      <c r="F448" s="3" t="s">
        <v>1009</v>
      </c>
      <c r="G448" s="3" t="s">
        <v>38</v>
      </c>
      <c r="H448" s="2" t="s">
        <v>21</v>
      </c>
      <c r="I448" s="2" t="s">
        <v>1381</v>
      </c>
      <c r="J448" s="3" t="str">
        <f>HYPERLINK("https://www.boe.es/gazeta/dias/1832/02/02/pdfs/GMD-1832-14.pdf#page=4","Abrir facsímil")</f>
        <v>Abrir facsímil</v>
      </c>
      <c r="K448" s="3" t="s">
        <v>23</v>
      </c>
    </row>
    <row r="449" spans="1:11" ht="42" customHeight="1">
      <c r="A449" s="2" t="s">
        <v>1382</v>
      </c>
      <c r="B449" s="2" t="s">
        <v>1382</v>
      </c>
      <c r="C449" s="2" t="s">
        <v>16</v>
      </c>
      <c r="D449" s="2" t="s">
        <v>17</v>
      </c>
      <c r="E449" s="5" t="s">
        <v>76</v>
      </c>
      <c r="F449" s="3" t="s">
        <v>77</v>
      </c>
      <c r="G449" s="3" t="s">
        <v>674</v>
      </c>
      <c r="H449" s="2" t="s">
        <v>21</v>
      </c>
      <c r="I449" s="2" t="s">
        <v>1383</v>
      </c>
      <c r="J449" s="3" t="str">
        <f>HYPERLINK("https://www.boe.es/gazeta/dias/1832/10/25/pdfs/GMD-1832-130.pdf#page=2","Abrir facsímil")</f>
        <v>Abrir facsímil</v>
      </c>
      <c r="K449" s="3" t="s">
        <v>23</v>
      </c>
    </row>
    <row r="450" spans="1:11" ht="42" customHeight="1">
      <c r="A450" s="2" t="s">
        <v>1384</v>
      </c>
      <c r="B450" s="2" t="s">
        <v>1385</v>
      </c>
      <c r="C450" s="2" t="s">
        <v>16</v>
      </c>
      <c r="D450" s="2" t="s">
        <v>17</v>
      </c>
      <c r="E450" s="5" t="s">
        <v>1306</v>
      </c>
      <c r="F450" s="3" t="s">
        <v>1307</v>
      </c>
      <c r="G450" s="3" t="s">
        <v>42</v>
      </c>
      <c r="H450" s="2" t="s">
        <v>21</v>
      </c>
      <c r="I450" s="2" t="s">
        <v>1386</v>
      </c>
      <c r="J450" s="3" t="str">
        <f>HYPERLINK("https://www.boe.es/gazeta/dias/1832/11/01/pdfs/GMD-1832-133.pdf#page=1","Abrir facsímil")</f>
        <v>Abrir facsímil</v>
      </c>
      <c r="K450" s="3" t="s">
        <v>23</v>
      </c>
    </row>
    <row r="451" spans="1:11" ht="42" customHeight="1">
      <c r="A451" s="2" t="s">
        <v>1387</v>
      </c>
      <c r="B451" s="2" t="s">
        <v>1388</v>
      </c>
      <c r="C451" s="2" t="s">
        <v>16</v>
      </c>
      <c r="D451" s="2" t="s">
        <v>17</v>
      </c>
      <c r="E451" s="5" t="s">
        <v>295</v>
      </c>
      <c r="F451" s="3" t="s">
        <v>296</v>
      </c>
      <c r="G451" s="3" t="s">
        <v>58</v>
      </c>
      <c r="H451" s="2" t="s">
        <v>21</v>
      </c>
      <c r="I451" s="2" t="s">
        <v>1389</v>
      </c>
      <c r="J451" s="3" t="str">
        <f>HYPERLINK("https://www.boe.es/gazeta/dias/1832/07/21/pdfs/GMD-1832-87.pdf#page=3","Abrir facsímil")</f>
        <v>Abrir facsímil</v>
      </c>
      <c r="K451" s="3" t="s">
        <v>23</v>
      </c>
    </row>
    <row r="452" spans="1:11" ht="42" customHeight="1">
      <c r="A452" s="2" t="s">
        <v>1390</v>
      </c>
      <c r="B452" s="2" t="s">
        <v>1391</v>
      </c>
      <c r="C452" s="2" t="s">
        <v>16</v>
      </c>
      <c r="D452" s="2" t="s">
        <v>17</v>
      </c>
      <c r="E452" s="5" t="s">
        <v>46</v>
      </c>
      <c r="F452" s="3" t="s">
        <v>47</v>
      </c>
      <c r="G452" s="3" t="s">
        <v>42</v>
      </c>
      <c r="H452" s="2" t="s">
        <v>21</v>
      </c>
      <c r="I452" s="2" t="s">
        <v>1392</v>
      </c>
      <c r="J452" s="3" t="str">
        <f>HYPERLINK("https://www.boe.es/gazeta/dias/1832/12/13/pdfs/GMD-1832-152.pdf#page=1","Abrir facsímil")</f>
        <v>Abrir facsímil</v>
      </c>
      <c r="K452" s="3" t="s">
        <v>23</v>
      </c>
    </row>
    <row r="453" spans="1:11" ht="42" customHeight="1">
      <c r="A453" s="2" t="s">
        <v>1393</v>
      </c>
      <c r="B453" s="2" t="s">
        <v>1394</v>
      </c>
      <c r="C453" s="2" t="s">
        <v>26</v>
      </c>
      <c r="D453" s="2" t="s">
        <v>27</v>
      </c>
      <c r="E453" s="5" t="s">
        <v>188</v>
      </c>
      <c r="F453" s="3" t="s">
        <v>189</v>
      </c>
      <c r="G453" s="3" t="s">
        <v>38</v>
      </c>
      <c r="H453" s="2" t="s">
        <v>21</v>
      </c>
      <c r="I453" s="2" t="s">
        <v>1395</v>
      </c>
      <c r="J453" s="3" t="str">
        <f>HYPERLINK("https://www.boe.es/gazeta/dias/1832/01/14/pdfs/GMD-1832-6.pdf#page=4","Abrir facsímil")</f>
        <v>Abrir facsímil</v>
      </c>
      <c r="K453" s="3" t="s">
        <v>23</v>
      </c>
    </row>
    <row r="454" spans="1:11" ht="42" customHeight="1">
      <c r="A454" s="2" t="s">
        <v>1393</v>
      </c>
      <c r="B454" s="2" t="s">
        <v>1394</v>
      </c>
      <c r="C454" s="2" t="s">
        <v>51</v>
      </c>
      <c r="D454" s="2" t="s">
        <v>27</v>
      </c>
      <c r="E454" s="5" t="s">
        <v>119</v>
      </c>
      <c r="F454" s="3" t="s">
        <v>120</v>
      </c>
      <c r="G454" s="3" t="s">
        <v>38</v>
      </c>
      <c r="H454" s="2" t="s">
        <v>21</v>
      </c>
      <c r="I454" s="2" t="s">
        <v>1396</v>
      </c>
      <c r="J454" s="3" t="str">
        <f>HYPERLINK("https://www.boe.es/gazeta/dias/1832/07/07/pdfs/GMD-1832-81.pdf#page=4","Abrir facsímil")</f>
        <v>Abrir facsímil</v>
      </c>
      <c r="K454" s="3" t="s">
        <v>23</v>
      </c>
    </row>
    <row r="455" spans="1:11" ht="42" customHeight="1">
      <c r="A455" s="2" t="s">
        <v>1397</v>
      </c>
      <c r="B455" s="2" t="s">
        <v>1398</v>
      </c>
      <c r="C455" s="2" t="s">
        <v>26</v>
      </c>
      <c r="D455" s="2" t="s">
        <v>27</v>
      </c>
      <c r="E455" s="5" t="s">
        <v>482</v>
      </c>
      <c r="F455" s="3" t="s">
        <v>483</v>
      </c>
      <c r="G455" s="3" t="s">
        <v>38</v>
      </c>
      <c r="H455" s="2" t="s">
        <v>21</v>
      </c>
      <c r="I455" s="2" t="s">
        <v>1399</v>
      </c>
      <c r="J455" s="3" t="str">
        <f>HYPERLINK("https://www.boe.es/gazeta/dias/1832/03/03/pdfs/GMD-1832-27.pdf#page=4","Abrir facsímil")</f>
        <v>Abrir facsímil</v>
      </c>
      <c r="K455" s="3" t="s">
        <v>23</v>
      </c>
    </row>
    <row r="456" spans="1:11" ht="42" customHeight="1">
      <c r="A456" s="2" t="s">
        <v>1400</v>
      </c>
      <c r="B456" s="2" t="s">
        <v>1400</v>
      </c>
      <c r="C456" s="2" t="s">
        <v>61</v>
      </c>
      <c r="D456" s="2" t="s">
        <v>62</v>
      </c>
      <c r="E456" s="5" t="s">
        <v>76</v>
      </c>
      <c r="F456" s="3" t="s">
        <v>77</v>
      </c>
      <c r="G456" s="3" t="s">
        <v>674</v>
      </c>
      <c r="H456" s="2" t="s">
        <v>21</v>
      </c>
      <c r="I456" s="2" t="s">
        <v>1401</v>
      </c>
      <c r="J456" s="3" t="str">
        <f>HYPERLINK("https://www.boe.es/gazeta/dias/1832/10/25/pdfs/GMD-1832-130.pdf#page=2","Abrir facsímil")</f>
        <v>Abrir facsímil</v>
      </c>
      <c r="K456" s="3" t="s">
        <v>23</v>
      </c>
    </row>
    <row r="457" spans="1:11" ht="42" customHeight="1">
      <c r="A457" s="2" t="s">
        <v>1402</v>
      </c>
      <c r="B457" s="2" t="s">
        <v>1403</v>
      </c>
      <c r="C457" s="2" t="s">
        <v>91</v>
      </c>
      <c r="D457" s="2" t="s">
        <v>27</v>
      </c>
      <c r="E457" s="5" t="s">
        <v>598</v>
      </c>
      <c r="F457" s="3" t="s">
        <v>599</v>
      </c>
      <c r="G457" s="3" t="s">
        <v>38</v>
      </c>
      <c r="H457" s="2" t="s">
        <v>21</v>
      </c>
      <c r="I457" s="2" t="s">
        <v>1404</v>
      </c>
      <c r="J457" s="3" t="str">
        <f>HYPERLINK("https://www.boe.es/gazeta/dias/1832/06/07/pdfs/GMD-1832-68.pdf#page=4","Abrir facsímil")</f>
        <v>Abrir facsímil</v>
      </c>
      <c r="K457" s="3" t="s">
        <v>23</v>
      </c>
    </row>
    <row r="458" spans="1:11" ht="42" customHeight="1">
      <c r="A458" s="2" t="s">
        <v>1405</v>
      </c>
      <c r="B458" s="2" t="s">
        <v>1405</v>
      </c>
      <c r="C458" s="2" t="s">
        <v>16</v>
      </c>
      <c r="D458" s="2" t="s">
        <v>17</v>
      </c>
      <c r="E458" s="5" t="s">
        <v>476</v>
      </c>
      <c r="F458" s="3" t="s">
        <v>477</v>
      </c>
      <c r="G458" s="3" t="s">
        <v>478</v>
      </c>
      <c r="H458" s="2" t="s">
        <v>21</v>
      </c>
      <c r="I458" s="2" t="s">
        <v>1406</v>
      </c>
      <c r="J458" s="3" t="str">
        <f>HYPERLINK("https://www.boe.es/gazeta/dias/1832/08/04/pdfs/GMD-1832-93.pdf#page=3","Abrir facsímil")</f>
        <v>Abrir facsímil</v>
      </c>
      <c r="K458" s="3" t="s">
        <v>23</v>
      </c>
    </row>
    <row r="459" spans="1:11" ht="42" customHeight="1">
      <c r="A459" s="2" t="s">
        <v>1405</v>
      </c>
      <c r="B459" s="2" t="s">
        <v>1405</v>
      </c>
      <c r="C459" s="2" t="s">
        <v>16</v>
      </c>
      <c r="D459" s="2" t="s">
        <v>17</v>
      </c>
      <c r="E459" s="5" t="s">
        <v>143</v>
      </c>
      <c r="F459" s="3" t="s">
        <v>144</v>
      </c>
      <c r="G459" s="3" t="s">
        <v>42</v>
      </c>
      <c r="H459" s="2" t="s">
        <v>21</v>
      </c>
      <c r="I459" s="2" t="s">
        <v>1407</v>
      </c>
      <c r="J459" s="3" t="str">
        <f>HYPERLINK("https://www.boe.es/gazeta/dias/1832/12/18/pdfs/GMD-1832-154.pdf#page=1","Abrir facsímil")</f>
        <v>Abrir facsímil</v>
      </c>
      <c r="K459" s="3" t="s">
        <v>23</v>
      </c>
    </row>
    <row r="460" spans="1:11" ht="42" customHeight="1">
      <c r="A460" s="2" t="s">
        <v>1408</v>
      </c>
      <c r="B460" s="2" t="s">
        <v>1408</v>
      </c>
      <c r="C460" s="2" t="s">
        <v>26</v>
      </c>
      <c r="D460" s="2" t="s">
        <v>27</v>
      </c>
      <c r="E460" s="5" t="s">
        <v>388</v>
      </c>
      <c r="F460" s="3" t="s">
        <v>389</v>
      </c>
      <c r="G460" s="3" t="s">
        <v>92</v>
      </c>
      <c r="H460" s="2" t="s">
        <v>21</v>
      </c>
      <c r="I460" s="2" t="s">
        <v>1409</v>
      </c>
      <c r="J460" s="3" t="str">
        <f>HYPERLINK("https://www.boe.es/gazeta/dias/1832/02/28/pdfs/GMD-1832-25.pdf#page=2","Abrir facsímil")</f>
        <v>Abrir facsímil</v>
      </c>
      <c r="K460" s="3" t="s">
        <v>23</v>
      </c>
    </row>
    <row r="461" spans="1:11" ht="42" customHeight="1">
      <c r="A461" s="2" t="s">
        <v>1408</v>
      </c>
      <c r="B461" s="2" t="s">
        <v>1408</v>
      </c>
      <c r="C461" s="2" t="s">
        <v>124</v>
      </c>
      <c r="D461" s="2" t="s">
        <v>27</v>
      </c>
      <c r="E461" s="5" t="s">
        <v>1410</v>
      </c>
      <c r="F461" s="3" t="s">
        <v>1411</v>
      </c>
      <c r="G461" s="3" t="s">
        <v>1412</v>
      </c>
      <c r="H461" s="2" t="s">
        <v>21</v>
      </c>
      <c r="I461" s="2" t="s">
        <v>1413</v>
      </c>
      <c r="J461" s="3" t="str">
        <f>HYPERLINK("https://www.boe.es/gazeta/dias/1832/03/15/pdfs/GMD-1832-32.pdf#page=2","Abrir facsímil")</f>
        <v>Abrir facsímil</v>
      </c>
      <c r="K461" s="3" t="s">
        <v>23</v>
      </c>
    </row>
    <row r="462" spans="1:11" ht="42" customHeight="1">
      <c r="A462" s="2" t="s">
        <v>1414</v>
      </c>
      <c r="B462" s="2" t="s">
        <v>1415</v>
      </c>
      <c r="C462" s="2" t="s">
        <v>164</v>
      </c>
      <c r="D462" s="2" t="s">
        <v>27</v>
      </c>
      <c r="E462" s="5" t="s">
        <v>84</v>
      </c>
      <c r="F462" s="3" t="s">
        <v>85</v>
      </c>
      <c r="G462" s="3" t="s">
        <v>42</v>
      </c>
      <c r="H462" s="2" t="s">
        <v>21</v>
      </c>
      <c r="I462" s="2" t="s">
        <v>1416</v>
      </c>
      <c r="J462" s="3" t="str">
        <f>HYPERLINK("https://www.boe.es/gazeta/dias/1832/02/11/pdfs/GMD-1832-18.pdf#page=1","Abrir facsímil")</f>
        <v>Abrir facsímil</v>
      </c>
      <c r="K462" s="3" t="s">
        <v>23</v>
      </c>
    </row>
    <row r="463" spans="1:11" ht="42" customHeight="1">
      <c r="A463" s="2" t="s">
        <v>1414</v>
      </c>
      <c r="B463" s="2" t="s">
        <v>1415</v>
      </c>
      <c r="C463" s="2" t="s">
        <v>61</v>
      </c>
      <c r="D463" s="2" t="s">
        <v>62</v>
      </c>
      <c r="E463" s="5" t="s">
        <v>388</v>
      </c>
      <c r="F463" s="3" t="s">
        <v>389</v>
      </c>
      <c r="G463" s="3" t="s">
        <v>92</v>
      </c>
      <c r="H463" s="2" t="s">
        <v>21</v>
      </c>
      <c r="I463" s="2" t="s">
        <v>1417</v>
      </c>
      <c r="J463" s="3" t="str">
        <f>HYPERLINK("https://www.boe.es/gazeta/dias/1832/02/28/pdfs/GMD-1832-25.pdf#page=2","Abrir facsímil")</f>
        <v>Abrir facsímil</v>
      </c>
      <c r="K463" s="3" t="s">
        <v>23</v>
      </c>
    </row>
    <row r="464" spans="1:11" ht="42" customHeight="1">
      <c r="A464" s="2" t="s">
        <v>1414</v>
      </c>
      <c r="B464" s="2" t="s">
        <v>1415</v>
      </c>
      <c r="C464" s="2" t="s">
        <v>26</v>
      </c>
      <c r="D464" s="2" t="s">
        <v>27</v>
      </c>
      <c r="E464" s="5" t="s">
        <v>799</v>
      </c>
      <c r="F464" s="3" t="s">
        <v>800</v>
      </c>
      <c r="G464" s="3" t="s">
        <v>1418</v>
      </c>
      <c r="H464" s="2" t="s">
        <v>21</v>
      </c>
      <c r="I464" s="2" t="s">
        <v>1419</v>
      </c>
      <c r="J464" s="3" t="str">
        <f>HYPERLINK("https://www.boe.es/gazeta/dias/1832/06/09/pdfs/GMD-1832-69.pdf#page=3","Abrir facsímil")</f>
        <v>Abrir facsímil</v>
      </c>
      <c r="K464" s="3" t="s">
        <v>23</v>
      </c>
    </row>
    <row r="465" spans="1:11" ht="42" customHeight="1">
      <c r="A465" s="2" t="s">
        <v>1420</v>
      </c>
      <c r="B465" s="2" t="s">
        <v>1420</v>
      </c>
      <c r="C465" s="2" t="s">
        <v>124</v>
      </c>
      <c r="D465" s="2" t="s">
        <v>27</v>
      </c>
      <c r="E465" s="5" t="s">
        <v>224</v>
      </c>
      <c r="F465" s="3" t="s">
        <v>225</v>
      </c>
      <c r="G465" s="3" t="s">
        <v>38</v>
      </c>
      <c r="H465" s="2" t="s">
        <v>21</v>
      </c>
      <c r="I465" s="2" t="s">
        <v>1421</v>
      </c>
      <c r="J465" s="3" t="str">
        <f>HYPERLINK("https://www.boe.es/gazeta/dias/1832/09/08/pdfs/GMD-1832-108.pdf#page=4","Abrir facsímil")</f>
        <v>Abrir facsímil</v>
      </c>
      <c r="K465" s="3" t="s">
        <v>23</v>
      </c>
    </row>
    <row r="466" spans="1:11" ht="42" customHeight="1">
      <c r="A466" s="2" t="s">
        <v>1422</v>
      </c>
      <c r="B466" s="2" t="s">
        <v>1423</v>
      </c>
      <c r="C466" s="2" t="s">
        <v>26</v>
      </c>
      <c r="D466" s="2" t="s">
        <v>27</v>
      </c>
      <c r="E466" s="5" t="s">
        <v>188</v>
      </c>
      <c r="F466" s="3" t="s">
        <v>189</v>
      </c>
      <c r="G466" s="3" t="s">
        <v>38</v>
      </c>
      <c r="H466" s="2" t="s">
        <v>21</v>
      </c>
      <c r="I466" s="2" t="s">
        <v>1424</v>
      </c>
      <c r="J466" s="3" t="str">
        <f>HYPERLINK("https://www.boe.es/gazeta/dias/1832/01/14/pdfs/GMD-1832-6.pdf#page=4","Abrir facsímil")</f>
        <v>Abrir facsímil</v>
      </c>
      <c r="K466" s="3" t="s">
        <v>23</v>
      </c>
    </row>
    <row r="467" spans="1:11" ht="42" customHeight="1">
      <c r="A467" s="2" t="s">
        <v>1425</v>
      </c>
      <c r="B467" s="2" t="s">
        <v>1426</v>
      </c>
      <c r="C467" s="2" t="s">
        <v>16</v>
      </c>
      <c r="D467" s="2" t="s">
        <v>17</v>
      </c>
      <c r="E467" s="5" t="s">
        <v>354</v>
      </c>
      <c r="F467" s="3" t="s">
        <v>355</v>
      </c>
      <c r="G467" s="3" t="s">
        <v>371</v>
      </c>
      <c r="H467" s="2" t="s">
        <v>21</v>
      </c>
      <c r="I467" s="2" t="s">
        <v>1427</v>
      </c>
      <c r="J467" s="3" t="str">
        <f>HYPERLINK("https://www.boe.es/gazeta/dias/1832/12/06/pdfs/GMD-1832-149.pdf#page=4","Abrir facsímil")</f>
        <v>Abrir facsímil</v>
      </c>
      <c r="K467" s="3" t="s">
        <v>23</v>
      </c>
    </row>
    <row r="468" spans="1:11" ht="42" customHeight="1">
      <c r="A468" s="2" t="s">
        <v>1428</v>
      </c>
      <c r="B468" s="2" t="s">
        <v>1428</v>
      </c>
      <c r="C468" s="2" t="s">
        <v>124</v>
      </c>
      <c r="D468" s="2" t="s">
        <v>27</v>
      </c>
      <c r="E468" s="5" t="s">
        <v>115</v>
      </c>
      <c r="F468" s="3" t="s">
        <v>116</v>
      </c>
      <c r="G468" s="3" t="s">
        <v>38</v>
      </c>
      <c r="H468" s="2" t="s">
        <v>21</v>
      </c>
      <c r="I468" s="2" t="s">
        <v>1429</v>
      </c>
      <c r="J468" s="3" t="str">
        <f>HYPERLINK("https://www.boe.es/gazeta/dias/1832/05/10/pdfs/GMD-1832-56.pdf#page=4","Abrir facsímil")</f>
        <v>Abrir facsímil</v>
      </c>
      <c r="K468" s="3" t="s">
        <v>23</v>
      </c>
    </row>
    <row r="469" spans="1:11" ht="42" customHeight="1">
      <c r="A469" s="2" t="s">
        <v>1430</v>
      </c>
      <c r="B469" s="2" t="s">
        <v>1430</v>
      </c>
      <c r="C469" s="2" t="s">
        <v>16</v>
      </c>
      <c r="D469" s="2" t="s">
        <v>17</v>
      </c>
      <c r="E469" s="5" t="s">
        <v>354</v>
      </c>
      <c r="F469" s="3" t="s">
        <v>355</v>
      </c>
      <c r="G469" s="3" t="s">
        <v>42</v>
      </c>
      <c r="H469" s="2" t="s">
        <v>21</v>
      </c>
      <c r="I469" s="2" t="s">
        <v>1431</v>
      </c>
      <c r="J469" s="3" t="str">
        <f>HYPERLINK("https://www.boe.es/gazeta/dias/1832/12/06/pdfs/GMD-1832-149.pdf#page=1","Abrir facsímil")</f>
        <v>Abrir facsímil</v>
      </c>
      <c r="K469" s="3" t="s">
        <v>23</v>
      </c>
    </row>
    <row r="470" spans="1:11" ht="42" customHeight="1">
      <c r="A470" s="2" t="s">
        <v>1432</v>
      </c>
      <c r="B470" s="2" t="s">
        <v>1433</v>
      </c>
      <c r="C470" s="2" t="s">
        <v>418</v>
      </c>
      <c r="D470" s="2" t="s">
        <v>27</v>
      </c>
      <c r="E470" s="5" t="s">
        <v>130</v>
      </c>
      <c r="F470" s="3" t="s">
        <v>131</v>
      </c>
      <c r="G470" s="3" t="s">
        <v>58</v>
      </c>
      <c r="H470" s="2" t="s">
        <v>21</v>
      </c>
      <c r="I470" s="2" t="s">
        <v>1434</v>
      </c>
      <c r="J470" s="3" t="str">
        <f>HYPERLINK("https://www.boe.es/gazeta/dias/1832/04/28/pdfs/GMD-1832-51.pdf#page=3","Abrir facsímil")</f>
        <v>Abrir facsímil</v>
      </c>
      <c r="K470" s="3" t="s">
        <v>23</v>
      </c>
    </row>
    <row r="471" spans="1:11" ht="42" customHeight="1">
      <c r="A471" s="2" t="s">
        <v>1435</v>
      </c>
      <c r="B471" s="2" t="s">
        <v>1436</v>
      </c>
      <c r="C471" s="2" t="s">
        <v>16</v>
      </c>
      <c r="D471" s="2" t="s">
        <v>17</v>
      </c>
      <c r="E471" s="5" t="s">
        <v>251</v>
      </c>
      <c r="F471" s="3" t="s">
        <v>252</v>
      </c>
      <c r="G471" s="3" t="s">
        <v>38</v>
      </c>
      <c r="H471" s="2" t="s">
        <v>21</v>
      </c>
      <c r="I471" s="2" t="s">
        <v>1437</v>
      </c>
      <c r="J471" s="3" t="str">
        <f>HYPERLINK("https://www.boe.es/gazeta/dias/1832/02/25/pdfs/GMD-1832-24.pdf#page=4","Abrir facsímil")</f>
        <v>Abrir facsímil</v>
      </c>
      <c r="K471" s="3" t="s">
        <v>23</v>
      </c>
    </row>
    <row r="472" spans="1:11" ht="42" customHeight="1">
      <c r="A472" s="2" t="s">
        <v>1438</v>
      </c>
      <c r="B472" s="2" t="s">
        <v>1439</v>
      </c>
      <c r="C472" s="2" t="s">
        <v>51</v>
      </c>
      <c r="D472" s="2" t="s">
        <v>27</v>
      </c>
      <c r="E472" s="5" t="s">
        <v>150</v>
      </c>
      <c r="F472" s="3" t="s">
        <v>151</v>
      </c>
      <c r="G472" s="3" t="s">
        <v>152</v>
      </c>
      <c r="H472" s="2" t="s">
        <v>21</v>
      </c>
      <c r="I472" s="2" t="s">
        <v>1440</v>
      </c>
      <c r="J472" s="3" t="str">
        <f>HYPERLINK("https://www.boe.es/gazeta/dias/1832/06/02/pdfs/GMD-1832-66.pdf#page=6","Abrir facsímil")</f>
        <v>Abrir facsímil</v>
      </c>
      <c r="K472" s="3" t="s">
        <v>23</v>
      </c>
    </row>
    <row r="473" spans="1:11" ht="42" customHeight="1">
      <c r="A473" s="2" t="s">
        <v>1441</v>
      </c>
      <c r="B473" s="2" t="s">
        <v>1441</v>
      </c>
      <c r="C473" s="2" t="s">
        <v>16</v>
      </c>
      <c r="D473" s="2" t="s">
        <v>17</v>
      </c>
      <c r="E473" s="5" t="s">
        <v>618</v>
      </c>
      <c r="F473" s="3" t="s">
        <v>619</v>
      </c>
      <c r="G473" s="3" t="s">
        <v>1442</v>
      </c>
      <c r="H473" s="2" t="s">
        <v>21</v>
      </c>
      <c r="I473" s="2" t="s">
        <v>1443</v>
      </c>
      <c r="J473" s="3" t="str">
        <f>HYPERLINK("https://www.boe.es/gazeta/dias/1832/07/26/pdfs/GMD-1832-89.pdf#page=3","Abrir facsímil")</f>
        <v>Abrir facsímil</v>
      </c>
      <c r="K473" s="3" t="s">
        <v>23</v>
      </c>
    </row>
    <row r="474" spans="1:11" ht="42" customHeight="1">
      <c r="A474" s="2" t="s">
        <v>1444</v>
      </c>
      <c r="B474" s="2" t="s">
        <v>1445</v>
      </c>
      <c r="C474" s="2" t="s">
        <v>51</v>
      </c>
      <c r="D474" s="2" t="s">
        <v>27</v>
      </c>
      <c r="E474" s="5" t="s">
        <v>295</v>
      </c>
      <c r="F474" s="3" t="s">
        <v>296</v>
      </c>
      <c r="G474" s="3" t="s">
        <v>58</v>
      </c>
      <c r="H474" s="2" t="s">
        <v>21</v>
      </c>
      <c r="I474" s="2" t="s">
        <v>1446</v>
      </c>
      <c r="J474" s="3" t="str">
        <f>HYPERLINK("https://www.boe.es/gazeta/dias/1832/07/21/pdfs/GMD-1832-87.pdf#page=3","Abrir facsímil")</f>
        <v>Abrir facsímil</v>
      </c>
      <c r="K474" s="3" t="s">
        <v>23</v>
      </c>
    </row>
    <row r="475" spans="1:11" ht="42" customHeight="1">
      <c r="A475" s="2" t="s">
        <v>1447</v>
      </c>
      <c r="B475" s="2" t="s">
        <v>1447</v>
      </c>
      <c r="C475" s="2" t="s">
        <v>16</v>
      </c>
      <c r="D475" s="2" t="s">
        <v>17</v>
      </c>
      <c r="E475" s="5" t="s">
        <v>237</v>
      </c>
      <c r="F475" s="3" t="s">
        <v>238</v>
      </c>
      <c r="G475" s="3" t="s">
        <v>239</v>
      </c>
      <c r="H475" s="2" t="s">
        <v>21</v>
      </c>
      <c r="I475" s="2" t="s">
        <v>1448</v>
      </c>
      <c r="J475" s="3" t="str">
        <f>HYPERLINK("https://www.boe.es/gazeta/dias/1832/04/21/pdfs/GMD-1832-48.pdf#page=4","Abrir facsímil")</f>
        <v>Abrir facsímil</v>
      </c>
      <c r="K475" s="3" t="s">
        <v>23</v>
      </c>
    </row>
    <row r="476" spans="1:11" ht="42" customHeight="1">
      <c r="A476" s="2" t="s">
        <v>1447</v>
      </c>
      <c r="B476" s="2" t="s">
        <v>1447</v>
      </c>
      <c r="C476" s="2" t="s">
        <v>91</v>
      </c>
      <c r="D476" s="2" t="s">
        <v>27</v>
      </c>
      <c r="E476" s="5" t="s">
        <v>1449</v>
      </c>
      <c r="F476" s="3" t="s">
        <v>1450</v>
      </c>
      <c r="G476" s="3" t="s">
        <v>92</v>
      </c>
      <c r="H476" s="2" t="s">
        <v>21</v>
      </c>
      <c r="I476" s="2" t="s">
        <v>1451</v>
      </c>
      <c r="J476" s="3" t="str">
        <f>HYPERLINK("https://www.boe.es/gazeta/dias/1832/09/25/pdfs/GMD-1832-116.pdf#page=2","Abrir facsímil")</f>
        <v>Abrir facsímil</v>
      </c>
      <c r="K476" s="3" t="s">
        <v>23</v>
      </c>
    </row>
    <row r="477" spans="1:11" ht="42" customHeight="1">
      <c r="A477" s="2" t="s">
        <v>1452</v>
      </c>
      <c r="B477" s="2" t="s">
        <v>1452</v>
      </c>
      <c r="C477" s="2" t="s">
        <v>164</v>
      </c>
      <c r="D477" s="2" t="s">
        <v>27</v>
      </c>
      <c r="E477" s="5" t="s">
        <v>188</v>
      </c>
      <c r="F477" s="3" t="s">
        <v>189</v>
      </c>
      <c r="G477" s="3" t="s">
        <v>38</v>
      </c>
      <c r="H477" s="2" t="s">
        <v>21</v>
      </c>
      <c r="I477" s="2" t="s">
        <v>1453</v>
      </c>
      <c r="J477" s="3" t="str">
        <f>HYPERLINK("https://www.boe.es/gazeta/dias/1832/01/14/pdfs/GMD-1832-6.pdf#page=4","Abrir facsímil")</f>
        <v>Abrir facsímil</v>
      </c>
      <c r="K477" s="3" t="s">
        <v>23</v>
      </c>
    </row>
    <row r="478" spans="1:11" ht="42" customHeight="1">
      <c r="A478" s="2" t="s">
        <v>1454</v>
      </c>
      <c r="B478" s="2" t="s">
        <v>1454</v>
      </c>
      <c r="C478" s="2" t="s">
        <v>16</v>
      </c>
      <c r="D478" s="2" t="s">
        <v>17</v>
      </c>
      <c r="E478" s="5" t="s">
        <v>882</v>
      </c>
      <c r="F478" s="3" t="s">
        <v>883</v>
      </c>
      <c r="G478" s="3" t="s">
        <v>42</v>
      </c>
      <c r="H478" s="2" t="s">
        <v>21</v>
      </c>
      <c r="I478" s="2" t="s">
        <v>1455</v>
      </c>
      <c r="J478" s="3" t="str">
        <f>HYPERLINK("https://www.boe.es/gazeta/dias/1832/03/17/pdfs/GMD-1832-33.pdf#page=1","Abrir facsímil")</f>
        <v>Abrir facsímil</v>
      </c>
      <c r="K478" s="3" t="s">
        <v>23</v>
      </c>
    </row>
    <row r="479" spans="1:11" ht="42" customHeight="1">
      <c r="A479" s="2" t="s">
        <v>1452</v>
      </c>
      <c r="B479" s="2" t="s">
        <v>1452</v>
      </c>
      <c r="C479" s="2" t="s">
        <v>16</v>
      </c>
      <c r="D479" s="2" t="s">
        <v>17</v>
      </c>
      <c r="E479" s="5" t="s">
        <v>243</v>
      </c>
      <c r="F479" s="3" t="s">
        <v>244</v>
      </c>
      <c r="G479" s="3" t="s">
        <v>245</v>
      </c>
      <c r="H479" s="2" t="s">
        <v>21</v>
      </c>
      <c r="I479" s="2" t="s">
        <v>1456</v>
      </c>
      <c r="J479" s="3" t="str">
        <f>HYPERLINK("https://www.boe.es/gazeta/dias/1832/04/10/pdfs/GMD-1832-43.pdf#page=3","Abrir facsímil")</f>
        <v>Abrir facsímil</v>
      </c>
      <c r="K479" s="3" t="s">
        <v>23</v>
      </c>
    </row>
    <row r="480" spans="1:11" ht="42" customHeight="1">
      <c r="A480" s="2" t="s">
        <v>1454</v>
      </c>
      <c r="B480" s="2" t="s">
        <v>1454</v>
      </c>
      <c r="C480" s="2" t="s">
        <v>26</v>
      </c>
      <c r="D480" s="2" t="s">
        <v>27</v>
      </c>
      <c r="E480" s="5" t="s">
        <v>1457</v>
      </c>
      <c r="F480" s="3" t="s">
        <v>1458</v>
      </c>
      <c r="G480" s="3" t="s">
        <v>1459</v>
      </c>
      <c r="H480" s="2" t="s">
        <v>21</v>
      </c>
      <c r="I480" s="2" t="s">
        <v>1460</v>
      </c>
      <c r="J480" s="3" t="str">
        <f>HYPERLINK("https://www.boe.es/gazeta/dias/1832/04/19/pdfs/GMD-1832-47.pdf#page=4","Abrir facsímil")</f>
        <v>Abrir facsímil</v>
      </c>
      <c r="K480" s="3" t="s">
        <v>23</v>
      </c>
    </row>
    <row r="481" spans="1:11" ht="42" customHeight="1">
      <c r="A481" s="2" t="s">
        <v>1454</v>
      </c>
      <c r="B481" s="2" t="s">
        <v>1454</v>
      </c>
      <c r="C481" s="2" t="s">
        <v>16</v>
      </c>
      <c r="D481" s="2" t="s">
        <v>17</v>
      </c>
      <c r="E481" s="5" t="s">
        <v>487</v>
      </c>
      <c r="F481" s="3" t="s">
        <v>488</v>
      </c>
      <c r="G481" s="3" t="s">
        <v>1134</v>
      </c>
      <c r="H481" s="2" t="s">
        <v>21</v>
      </c>
      <c r="I481" s="2" t="s">
        <v>1461</v>
      </c>
      <c r="J481" s="3" t="str">
        <f>HYPERLINK("https://www.boe.es/gazeta/dias/1832/10/18/pdfs/GMD-1832-127.pdf#page=2","Abrir facsímil")</f>
        <v>Abrir facsímil</v>
      </c>
      <c r="K481" s="3" t="s">
        <v>23</v>
      </c>
    </row>
    <row r="482" spans="1:11" ht="42" customHeight="1">
      <c r="A482" s="2" t="s">
        <v>1454</v>
      </c>
      <c r="B482" s="2" t="s">
        <v>1454</v>
      </c>
      <c r="C482" s="2" t="s">
        <v>16</v>
      </c>
      <c r="D482" s="2" t="s">
        <v>17</v>
      </c>
      <c r="E482" s="5" t="s">
        <v>1462</v>
      </c>
      <c r="F482" s="3" t="s">
        <v>1463</v>
      </c>
      <c r="G482" s="3" t="s">
        <v>42</v>
      </c>
      <c r="H482" s="2" t="s">
        <v>21</v>
      </c>
      <c r="I482" s="2" t="s">
        <v>1464</v>
      </c>
      <c r="J482" s="3" t="str">
        <f>HYPERLINK("https://www.boe.es/gazeta/dias/1832/11/06/pdfs/GMD-1832-135.pdf#page=1","Abrir facsímil")</f>
        <v>Abrir facsímil</v>
      </c>
      <c r="K482" s="3" t="s">
        <v>23</v>
      </c>
    </row>
    <row r="483" spans="1:11" ht="42" customHeight="1">
      <c r="A483" s="2" t="s">
        <v>1452</v>
      </c>
      <c r="B483" s="2" t="s">
        <v>1452</v>
      </c>
      <c r="C483" s="2" t="s">
        <v>164</v>
      </c>
      <c r="D483" s="2" t="s">
        <v>27</v>
      </c>
      <c r="E483" s="5" t="s">
        <v>46</v>
      </c>
      <c r="F483" s="3" t="s">
        <v>47</v>
      </c>
      <c r="G483" s="3" t="s">
        <v>92</v>
      </c>
      <c r="H483" s="2" t="s">
        <v>21</v>
      </c>
      <c r="I483" s="2" t="s">
        <v>1465</v>
      </c>
      <c r="J483" s="3" t="str">
        <f>HYPERLINK("https://www.boe.es/gazeta/dias/1832/12/13/pdfs/GMD-1832-152.pdf#page=2","Abrir facsímil")</f>
        <v>Abrir facsímil</v>
      </c>
      <c r="K483" s="3" t="s">
        <v>23</v>
      </c>
    </row>
    <row r="484" spans="1:11" ht="42" customHeight="1">
      <c r="A484" s="2" t="s">
        <v>1454</v>
      </c>
      <c r="B484" s="2" t="s">
        <v>1454</v>
      </c>
      <c r="C484" s="2" t="s">
        <v>16</v>
      </c>
      <c r="D484" s="2" t="s">
        <v>17</v>
      </c>
      <c r="E484" s="5" t="s">
        <v>46</v>
      </c>
      <c r="F484" s="3" t="s">
        <v>47</v>
      </c>
      <c r="G484" s="3" t="s">
        <v>58</v>
      </c>
      <c r="H484" s="2" t="s">
        <v>21</v>
      </c>
      <c r="I484" s="2" t="s">
        <v>1466</v>
      </c>
      <c r="J484" s="3" t="str">
        <f>HYPERLINK("https://www.boe.es/gazeta/dias/1832/12/13/pdfs/GMD-1832-152.pdf#page=3","Abrir facsímil")</f>
        <v>Abrir facsímil</v>
      </c>
      <c r="K484" s="3" t="s">
        <v>23</v>
      </c>
    </row>
    <row r="485" spans="1:11" ht="42" customHeight="1">
      <c r="A485" s="2" t="s">
        <v>1467</v>
      </c>
      <c r="B485" s="2" t="s">
        <v>1468</v>
      </c>
      <c r="C485" s="2" t="s">
        <v>164</v>
      </c>
      <c r="D485" s="2" t="s">
        <v>27</v>
      </c>
      <c r="E485" s="5" t="s">
        <v>463</v>
      </c>
      <c r="F485" s="3" t="s">
        <v>464</v>
      </c>
      <c r="G485" s="3" t="s">
        <v>38</v>
      </c>
      <c r="H485" s="2" t="s">
        <v>31</v>
      </c>
      <c r="I485" s="2" t="s">
        <v>1469</v>
      </c>
      <c r="J485" s="3" t="str">
        <f>HYPERLINK("https://www.boe.es/gazeta/dias/1832/03/24/pdfs/GMD-1832-36.pdf#page=4","Abrir facsímil")</f>
        <v>Abrir facsímil</v>
      </c>
      <c r="K485" s="3" t="s">
        <v>33</v>
      </c>
    </row>
    <row r="486" spans="1:11" ht="42" customHeight="1">
      <c r="A486" s="2" t="s">
        <v>1470</v>
      </c>
      <c r="B486" s="2" t="s">
        <v>1471</v>
      </c>
      <c r="C486" s="2" t="s">
        <v>51</v>
      </c>
      <c r="D486" s="2" t="s">
        <v>27</v>
      </c>
      <c r="E486" s="5" t="s">
        <v>200</v>
      </c>
      <c r="F486" s="3" t="s">
        <v>201</v>
      </c>
      <c r="G486" s="3" t="s">
        <v>827</v>
      </c>
      <c r="H486" s="2" t="s">
        <v>21</v>
      </c>
      <c r="I486" s="2" t="s">
        <v>1472</v>
      </c>
      <c r="J486" s="3" t="str">
        <f>HYPERLINK("https://www.boe.es/gazeta/dias/1832/03/20/pdfs/GMD-1832-34.pdf#page=1","Abrir facsímil")</f>
        <v>Abrir facsímil</v>
      </c>
      <c r="K486" s="3" t="s">
        <v>23</v>
      </c>
    </row>
    <row r="487" spans="1:11" ht="42" customHeight="1">
      <c r="A487" s="2" t="s">
        <v>1473</v>
      </c>
      <c r="B487" s="2" t="s">
        <v>1474</v>
      </c>
      <c r="C487" s="2" t="s">
        <v>61</v>
      </c>
      <c r="D487" s="2" t="s">
        <v>62</v>
      </c>
      <c r="E487" s="5" t="s">
        <v>84</v>
      </c>
      <c r="F487" s="3" t="s">
        <v>85</v>
      </c>
      <c r="G487" s="3" t="s">
        <v>38</v>
      </c>
      <c r="H487" s="2" t="s">
        <v>21</v>
      </c>
      <c r="I487" s="2" t="s">
        <v>1475</v>
      </c>
      <c r="J487" s="3" t="str">
        <f>HYPERLINK("https://www.boe.es/gazeta/dias/1832/02/11/pdfs/GMD-1832-18.pdf#page=4","Abrir facsímil")</f>
        <v>Abrir facsímil</v>
      </c>
      <c r="K487" s="3" t="s">
        <v>23</v>
      </c>
    </row>
    <row r="488" spans="1:11" ht="42" customHeight="1">
      <c r="A488" s="2" t="s">
        <v>1476</v>
      </c>
      <c r="B488" s="2" t="s">
        <v>1477</v>
      </c>
      <c r="C488" s="2" t="s">
        <v>61</v>
      </c>
      <c r="D488" s="2" t="s">
        <v>62</v>
      </c>
      <c r="E488" s="5" t="s">
        <v>439</v>
      </c>
      <c r="F488" s="3" t="s">
        <v>440</v>
      </c>
      <c r="G488" s="3" t="s">
        <v>38</v>
      </c>
      <c r="H488" s="2" t="s">
        <v>21</v>
      </c>
      <c r="I488" s="2" t="s">
        <v>1478</v>
      </c>
      <c r="J488" s="3" t="str">
        <f>HYPERLINK("https://www.boe.es/gazeta/dias/1832/06/05/pdfs/GMD-1832-67.pdf#page=4","Abrir facsímil")</f>
        <v>Abrir facsímil</v>
      </c>
      <c r="K488" s="3" t="s">
        <v>23</v>
      </c>
    </row>
    <row r="489" spans="1:11" ht="42" customHeight="1">
      <c r="A489" s="2" t="s">
        <v>1479</v>
      </c>
      <c r="B489" s="2" t="s">
        <v>1479</v>
      </c>
      <c r="C489" s="2" t="s">
        <v>26</v>
      </c>
      <c r="D489" s="2" t="s">
        <v>27</v>
      </c>
      <c r="E489" s="5" t="s">
        <v>279</v>
      </c>
      <c r="F489" s="3" t="s">
        <v>280</v>
      </c>
      <c r="G489" s="3" t="s">
        <v>1480</v>
      </c>
      <c r="H489" s="2" t="s">
        <v>21</v>
      </c>
      <c r="I489" s="2" t="s">
        <v>1481</v>
      </c>
      <c r="J489" s="3" t="str">
        <f>HYPERLINK("https://www.boe.es/gazeta/dias/1832/04/07/pdfs/GMD-1832-42.pdf#page=2","Abrir facsímil")</f>
        <v>Abrir facsímil</v>
      </c>
      <c r="K489" s="3" t="s">
        <v>23</v>
      </c>
    </row>
    <row r="490" spans="1:11" ht="42" customHeight="1">
      <c r="A490" s="2" t="s">
        <v>1479</v>
      </c>
      <c r="B490" s="2" t="s">
        <v>1479</v>
      </c>
      <c r="C490" s="2" t="s">
        <v>16</v>
      </c>
      <c r="D490" s="2" t="s">
        <v>17</v>
      </c>
      <c r="E490" s="5" t="s">
        <v>150</v>
      </c>
      <c r="F490" s="3" t="s">
        <v>151</v>
      </c>
      <c r="G490" s="3" t="s">
        <v>92</v>
      </c>
      <c r="H490" s="2" t="s">
        <v>21</v>
      </c>
      <c r="I490" s="2" t="s">
        <v>1482</v>
      </c>
      <c r="J490" s="3" t="str">
        <f>HYPERLINK("https://www.boe.es/gazeta/dias/1832/06/02/pdfs/GMD-1832-66.pdf#page=2","Abrir facsímil")</f>
        <v>Abrir facsímil</v>
      </c>
      <c r="K490" s="3" t="s">
        <v>23</v>
      </c>
    </row>
    <row r="491" spans="1:11" ht="42" customHeight="1">
      <c r="A491" s="2" t="s">
        <v>1483</v>
      </c>
      <c r="B491" s="2" t="s">
        <v>1484</v>
      </c>
      <c r="C491" s="2" t="s">
        <v>16</v>
      </c>
      <c r="D491" s="2" t="s">
        <v>17</v>
      </c>
      <c r="E491" s="5" t="s">
        <v>150</v>
      </c>
      <c r="F491" s="3" t="s">
        <v>151</v>
      </c>
      <c r="G491" s="3" t="s">
        <v>152</v>
      </c>
      <c r="H491" s="2" t="s">
        <v>21</v>
      </c>
      <c r="I491" s="2" t="s">
        <v>1485</v>
      </c>
      <c r="J491" s="3" t="str">
        <f>HYPERLINK("https://www.boe.es/gazeta/dias/1832/06/02/pdfs/GMD-1832-66.pdf#page=6","Abrir facsímil")</f>
        <v>Abrir facsímil</v>
      </c>
      <c r="K491" s="3" t="s">
        <v>23</v>
      </c>
    </row>
    <row r="492" spans="1:11" ht="42" customHeight="1">
      <c r="A492" s="2" t="s">
        <v>1486</v>
      </c>
      <c r="B492" s="2" t="s">
        <v>1486</v>
      </c>
      <c r="C492" s="2" t="s">
        <v>124</v>
      </c>
      <c r="D492" s="2" t="s">
        <v>27</v>
      </c>
      <c r="E492" s="5" t="s">
        <v>183</v>
      </c>
      <c r="F492" s="3" t="s">
        <v>184</v>
      </c>
      <c r="G492" s="3" t="s">
        <v>38</v>
      </c>
      <c r="H492" s="2" t="s">
        <v>21</v>
      </c>
      <c r="I492" s="2" t="s">
        <v>1487</v>
      </c>
      <c r="J492" s="3" t="str">
        <f>HYPERLINK("https://www.boe.es/gazeta/dias/1832/07/31/pdfs/GMD-1832-91.pdf#page=4","Abrir facsímil")</f>
        <v>Abrir facsímil</v>
      </c>
      <c r="K492" s="3" t="s">
        <v>23</v>
      </c>
    </row>
    <row r="493" spans="1:11" ht="42" customHeight="1">
      <c r="A493" s="2" t="s">
        <v>1488</v>
      </c>
      <c r="B493" s="2" t="s">
        <v>1488</v>
      </c>
      <c r="C493" s="2" t="s">
        <v>61</v>
      </c>
      <c r="D493" s="2" t="s">
        <v>62</v>
      </c>
      <c r="E493" s="5" t="s">
        <v>423</v>
      </c>
      <c r="F493" s="3" t="s">
        <v>424</v>
      </c>
      <c r="G493" s="3" t="s">
        <v>343</v>
      </c>
      <c r="H493" s="2" t="s">
        <v>21</v>
      </c>
      <c r="I493" s="2" t="s">
        <v>1489</v>
      </c>
      <c r="J493" s="3" t="str">
        <f>HYPERLINK("https://www.boe.es/gazeta/dias/1832/12/20/pdfs/GMD-1832-155.pdf#page=5","Abrir facsímil")</f>
        <v>Abrir facsímil</v>
      </c>
      <c r="K493" s="3" t="s">
        <v>23</v>
      </c>
    </row>
    <row r="494" spans="1:11" ht="42" customHeight="1">
      <c r="A494" s="2" t="s">
        <v>1490</v>
      </c>
      <c r="B494" s="2" t="s">
        <v>1491</v>
      </c>
      <c r="C494" s="2" t="s">
        <v>164</v>
      </c>
      <c r="D494" s="2" t="s">
        <v>27</v>
      </c>
      <c r="E494" s="5" t="s">
        <v>56</v>
      </c>
      <c r="F494" s="3" t="s">
        <v>57</v>
      </c>
      <c r="G494" s="3" t="s">
        <v>38</v>
      </c>
      <c r="H494" s="2" t="s">
        <v>21</v>
      </c>
      <c r="I494" s="2" t="s">
        <v>1492</v>
      </c>
      <c r="J494" s="3" t="str">
        <f>HYPERLINK("https://www.boe.es/gazeta/dias/1832/11/29/pdfs/GMD-1832-146.pdf#page=4","Abrir facsímil")</f>
        <v>Abrir facsímil</v>
      </c>
      <c r="K494" s="3" t="s">
        <v>23</v>
      </c>
    </row>
    <row r="495" spans="1:11" ht="42" customHeight="1">
      <c r="A495" s="2" t="s">
        <v>1493</v>
      </c>
      <c r="B495" s="2" t="s">
        <v>1494</v>
      </c>
      <c r="C495" s="2" t="s">
        <v>16</v>
      </c>
      <c r="D495" s="2" t="s">
        <v>17</v>
      </c>
      <c r="E495" s="5" t="s">
        <v>636</v>
      </c>
      <c r="F495" s="3" t="s">
        <v>637</v>
      </c>
      <c r="G495" s="3" t="s">
        <v>42</v>
      </c>
      <c r="H495" s="2" t="s">
        <v>21</v>
      </c>
      <c r="I495" s="2" t="s">
        <v>1495</v>
      </c>
      <c r="J495" s="3" t="str">
        <f>HYPERLINK("https://www.boe.es/gazeta/dias/1832/12/27/pdfs/GMD-1832-158.pdf#page=1","Abrir facsímil")</f>
        <v>Abrir facsímil</v>
      </c>
      <c r="K495" s="3" t="s">
        <v>23</v>
      </c>
    </row>
    <row r="496" spans="1:11" ht="42" customHeight="1">
      <c r="A496" s="2" t="s">
        <v>1496</v>
      </c>
      <c r="B496" s="2" t="s">
        <v>1497</v>
      </c>
      <c r="C496" s="2" t="s">
        <v>164</v>
      </c>
      <c r="D496" s="2" t="s">
        <v>27</v>
      </c>
      <c r="E496" s="5" t="s">
        <v>165</v>
      </c>
      <c r="F496" s="3" t="s">
        <v>166</v>
      </c>
      <c r="G496" s="3" t="s">
        <v>38</v>
      </c>
      <c r="H496" s="2" t="s">
        <v>21</v>
      </c>
      <c r="I496" s="2" t="s">
        <v>1498</v>
      </c>
      <c r="J496" s="3" t="str">
        <f>HYPERLINK("https://www.boe.es/gazeta/dias/1832/10/11/pdfs/GMD-1832-124.pdf#page=4","Abrir facsímil")</f>
        <v>Abrir facsímil</v>
      </c>
      <c r="K496" s="3" t="s">
        <v>23</v>
      </c>
    </row>
    <row r="497" spans="1:11" ht="42" customHeight="1">
      <c r="A497" s="2" t="s">
        <v>1499</v>
      </c>
      <c r="B497" s="2" t="s">
        <v>1500</v>
      </c>
      <c r="C497" s="2" t="s">
        <v>26</v>
      </c>
      <c r="D497" s="2" t="s">
        <v>27</v>
      </c>
      <c r="E497" s="5" t="s">
        <v>1501</v>
      </c>
      <c r="F497" s="3" t="s">
        <v>1502</v>
      </c>
      <c r="G497" s="3" t="s">
        <v>58</v>
      </c>
      <c r="H497" s="2" t="s">
        <v>21</v>
      </c>
      <c r="I497" s="2" t="s">
        <v>1503</v>
      </c>
      <c r="J497" s="3" t="str">
        <f>HYPERLINK("https://www.boe.es/gazeta/dias/1832/06/26/pdfs/GMD-1832-76.pdf#page=3","Abrir facsímil")</f>
        <v>Abrir facsímil</v>
      </c>
      <c r="K497" s="3" t="s">
        <v>23</v>
      </c>
    </row>
    <row r="498" spans="1:11" ht="42" customHeight="1">
      <c r="A498" s="2" t="s">
        <v>1504</v>
      </c>
      <c r="B498" s="2" t="s">
        <v>1505</v>
      </c>
      <c r="C498" s="2" t="s">
        <v>16</v>
      </c>
      <c r="D498" s="2" t="s">
        <v>17</v>
      </c>
      <c r="E498" s="5" t="s">
        <v>665</v>
      </c>
      <c r="F498" s="3" t="s">
        <v>666</v>
      </c>
      <c r="G498" s="3" t="s">
        <v>1506</v>
      </c>
      <c r="H498" s="2" t="s">
        <v>21</v>
      </c>
      <c r="I498" s="2" t="s">
        <v>1507</v>
      </c>
      <c r="J498" s="3" t="str">
        <f>HYPERLINK("https://www.boe.es/gazeta/dias/1832/05/15/pdfs/GMD-1832-58.pdf#page=3","Abrir facsímil")</f>
        <v>Abrir facsímil</v>
      </c>
      <c r="K498" s="3" t="s">
        <v>23</v>
      </c>
    </row>
    <row r="499" spans="1:11" ht="42" customHeight="1">
      <c r="A499" s="2" t="s">
        <v>1508</v>
      </c>
      <c r="B499" s="2" t="s">
        <v>1509</v>
      </c>
      <c r="C499" s="2" t="s">
        <v>16</v>
      </c>
      <c r="D499" s="2" t="s">
        <v>17</v>
      </c>
      <c r="E499" s="5" t="s">
        <v>722</v>
      </c>
      <c r="F499" s="3" t="s">
        <v>723</v>
      </c>
      <c r="G499" s="3" t="s">
        <v>38</v>
      </c>
      <c r="H499" s="2" t="s">
        <v>21</v>
      </c>
      <c r="I499" s="2" t="s">
        <v>1510</v>
      </c>
      <c r="J499" s="3" t="str">
        <f>HYPERLINK("https://www.boe.es/gazeta/dias/1832/07/24/pdfs/GMD-1832-88.pdf#page=4","Abrir facsímil")</f>
        <v>Abrir facsímil</v>
      </c>
      <c r="K499" s="3" t="s">
        <v>23</v>
      </c>
    </row>
    <row r="500" spans="1:11" ht="42" customHeight="1">
      <c r="A500" s="2" t="s">
        <v>1511</v>
      </c>
      <c r="B500" s="2" t="s">
        <v>1512</v>
      </c>
      <c r="C500" s="2" t="s">
        <v>124</v>
      </c>
      <c r="D500" s="2" t="s">
        <v>27</v>
      </c>
      <c r="E500" s="5" t="s">
        <v>354</v>
      </c>
      <c r="F500" s="3" t="s">
        <v>355</v>
      </c>
      <c r="G500" s="3" t="s">
        <v>371</v>
      </c>
      <c r="H500" s="2" t="s">
        <v>31</v>
      </c>
      <c r="I500" s="2" t="s">
        <v>1513</v>
      </c>
      <c r="J500" s="3" t="str">
        <f>HYPERLINK("https://www.boe.es/gazeta/dias/1832/12/06/pdfs/GMD-1832-149.pdf#page=4","Abrir facsímil")</f>
        <v>Abrir facsímil</v>
      </c>
      <c r="K500" s="3" t="s">
        <v>33</v>
      </c>
    </row>
    <row r="501" spans="1:11" ht="42" customHeight="1">
      <c r="A501" s="2" t="s">
        <v>1514</v>
      </c>
      <c r="B501" s="2" t="s">
        <v>1515</v>
      </c>
      <c r="C501" s="2" t="s">
        <v>91</v>
      </c>
      <c r="D501" s="2" t="s">
        <v>27</v>
      </c>
      <c r="E501" s="5" t="s">
        <v>1281</v>
      </c>
      <c r="F501" s="3" t="s">
        <v>1282</v>
      </c>
      <c r="G501" s="3" t="s">
        <v>58</v>
      </c>
      <c r="H501" s="2" t="s">
        <v>21</v>
      </c>
      <c r="I501" s="2" t="s">
        <v>1516</v>
      </c>
      <c r="J501" s="3" t="str">
        <f>HYPERLINK("https://www.boe.es/gazeta/dias/1832/05/17/pdfs/GMD-1832-59.pdf#page=3","Abrir facsímil")</f>
        <v>Abrir facsímil</v>
      </c>
      <c r="K501" s="3" t="s">
        <v>23</v>
      </c>
    </row>
    <row r="502" spans="1:11" ht="42" customHeight="1">
      <c r="A502" s="2" t="s">
        <v>1517</v>
      </c>
      <c r="B502" s="2" t="s">
        <v>1518</v>
      </c>
      <c r="C502" s="2" t="s">
        <v>51</v>
      </c>
      <c r="D502" s="2" t="s">
        <v>27</v>
      </c>
      <c r="E502" s="5" t="s">
        <v>665</v>
      </c>
      <c r="F502" s="3" t="s">
        <v>666</v>
      </c>
      <c r="G502" s="3" t="s">
        <v>38</v>
      </c>
      <c r="H502" s="2" t="s">
        <v>21</v>
      </c>
      <c r="I502" s="2" t="s">
        <v>1519</v>
      </c>
      <c r="J502" s="3" t="str">
        <f>HYPERLINK("https://www.boe.es/gazeta/dias/1832/05/15/pdfs/GMD-1832-58.pdf#page=4","Abrir facsímil")</f>
        <v>Abrir facsímil</v>
      </c>
      <c r="K502" s="3" t="s">
        <v>23</v>
      </c>
    </row>
    <row r="503" spans="1:11" ht="42" customHeight="1">
      <c r="A503" s="2" t="s">
        <v>1520</v>
      </c>
      <c r="B503" s="2" t="s">
        <v>1521</v>
      </c>
      <c r="C503" s="2" t="s">
        <v>61</v>
      </c>
      <c r="D503" s="2" t="s">
        <v>62</v>
      </c>
      <c r="E503" s="5" t="s">
        <v>243</v>
      </c>
      <c r="F503" s="3" t="s">
        <v>244</v>
      </c>
      <c r="G503" s="3" t="s">
        <v>38</v>
      </c>
      <c r="H503" s="2" t="s">
        <v>21</v>
      </c>
      <c r="I503" s="2" t="s">
        <v>1522</v>
      </c>
      <c r="J503" s="3" t="str">
        <f>HYPERLINK("https://www.boe.es/gazeta/dias/1832/04/10/pdfs/GMD-1832-43.pdf#page=4","Abrir facsímil")</f>
        <v>Abrir facsímil</v>
      </c>
      <c r="K503" s="3" t="s">
        <v>23</v>
      </c>
    </row>
    <row r="504" spans="1:11" ht="42" customHeight="1">
      <c r="A504" s="2" t="s">
        <v>1520</v>
      </c>
      <c r="B504" s="2" t="s">
        <v>1521</v>
      </c>
      <c r="C504" s="2" t="s">
        <v>16</v>
      </c>
      <c r="D504" s="2" t="s">
        <v>17</v>
      </c>
      <c r="E504" s="5" t="s">
        <v>593</v>
      </c>
      <c r="F504" s="3" t="s">
        <v>594</v>
      </c>
      <c r="G504" s="3" t="s">
        <v>38</v>
      </c>
      <c r="H504" s="2" t="s">
        <v>21</v>
      </c>
      <c r="I504" s="2" t="s">
        <v>1523</v>
      </c>
      <c r="J504" s="3" t="str">
        <f>HYPERLINK("https://www.boe.es/gazeta/dias/1832/05/05/pdfs/GMD-1832-54.pdf#page=4","Abrir facsímil")</f>
        <v>Abrir facsímil</v>
      </c>
      <c r="K504" s="3" t="s">
        <v>23</v>
      </c>
    </row>
    <row r="505" spans="1:11" ht="42" customHeight="1">
      <c r="A505" s="2" t="s">
        <v>1524</v>
      </c>
      <c r="B505" s="2" t="s">
        <v>1525</v>
      </c>
      <c r="C505" s="2" t="s">
        <v>61</v>
      </c>
      <c r="D505" s="2" t="s">
        <v>62</v>
      </c>
      <c r="E505" s="5" t="s">
        <v>320</v>
      </c>
      <c r="F505" s="3" t="s">
        <v>321</v>
      </c>
      <c r="G505" s="3" t="s">
        <v>42</v>
      </c>
      <c r="H505" s="2" t="s">
        <v>21</v>
      </c>
      <c r="I505" s="2" t="s">
        <v>1526</v>
      </c>
      <c r="J505" s="3" t="str">
        <f>HYPERLINK("https://www.boe.es/gazeta/dias/1832/12/29/pdfs/GMD-1832-159.pdf#page=1","Abrir facsímil")</f>
        <v>Abrir facsímil</v>
      </c>
      <c r="K505" s="3" t="s">
        <v>23</v>
      </c>
    </row>
    <row r="506" spans="1:11" ht="42" customHeight="1">
      <c r="A506" s="2" t="s">
        <v>1527</v>
      </c>
      <c r="B506" s="2" t="s">
        <v>1528</v>
      </c>
      <c r="C506" s="2" t="s">
        <v>51</v>
      </c>
      <c r="D506" s="2" t="s">
        <v>27</v>
      </c>
      <c r="E506" s="5" t="s">
        <v>165</v>
      </c>
      <c r="F506" s="3" t="s">
        <v>166</v>
      </c>
      <c r="G506" s="3" t="s">
        <v>38</v>
      </c>
      <c r="H506" s="2" t="s">
        <v>31</v>
      </c>
      <c r="I506" s="2" t="s">
        <v>1529</v>
      </c>
      <c r="J506" s="3" t="str">
        <f>HYPERLINK("https://www.boe.es/gazeta/dias/1832/10/11/pdfs/GMD-1832-124.pdf#page=4","Abrir facsímil")</f>
        <v>Abrir facsímil</v>
      </c>
      <c r="K506" s="3" t="s">
        <v>33</v>
      </c>
    </row>
    <row r="507" spans="1:11" ht="42" customHeight="1">
      <c r="A507" s="2" t="s">
        <v>1530</v>
      </c>
      <c r="B507" s="2" t="s">
        <v>1530</v>
      </c>
      <c r="C507" s="2" t="s">
        <v>164</v>
      </c>
      <c r="D507" s="2" t="s">
        <v>27</v>
      </c>
      <c r="E507" s="5" t="s">
        <v>665</v>
      </c>
      <c r="F507" s="3" t="s">
        <v>666</v>
      </c>
      <c r="G507" s="3" t="s">
        <v>38</v>
      </c>
      <c r="H507" s="2" t="s">
        <v>21</v>
      </c>
      <c r="I507" s="2" t="s">
        <v>1531</v>
      </c>
      <c r="J507" s="3" t="str">
        <f>HYPERLINK("https://www.boe.es/gazeta/dias/1832/05/15/pdfs/GMD-1832-58.pdf#page=4","Abrir facsímil")</f>
        <v>Abrir facsímil</v>
      </c>
      <c r="K507" s="3" t="s">
        <v>23</v>
      </c>
    </row>
    <row r="508" spans="1:11" ht="42" customHeight="1">
      <c r="A508" s="2" t="s">
        <v>1532</v>
      </c>
      <c r="B508" s="2" t="s">
        <v>1533</v>
      </c>
      <c r="C508" s="2" t="s">
        <v>26</v>
      </c>
      <c r="D508" s="2" t="s">
        <v>27</v>
      </c>
      <c r="E508" s="5" t="s">
        <v>423</v>
      </c>
      <c r="F508" s="3" t="s">
        <v>424</v>
      </c>
      <c r="G508" s="3" t="s">
        <v>152</v>
      </c>
      <c r="H508" s="2" t="s">
        <v>21</v>
      </c>
      <c r="I508" s="2" t="s">
        <v>1534</v>
      </c>
      <c r="J508" s="3" t="str">
        <f>HYPERLINK("https://www.boe.es/gazeta/dias/1832/12/20/pdfs/GMD-1832-155.pdf#page=6","Abrir facsímil")</f>
        <v>Abrir facsímil</v>
      </c>
      <c r="K508" s="3" t="s">
        <v>23</v>
      </c>
    </row>
    <row r="509" spans="1:11" ht="42" customHeight="1">
      <c r="A509" s="2" t="s">
        <v>1535</v>
      </c>
      <c r="B509" s="2" t="s">
        <v>1535</v>
      </c>
      <c r="C509" s="2" t="s">
        <v>16</v>
      </c>
      <c r="D509" s="2" t="s">
        <v>17</v>
      </c>
      <c r="E509" s="5" t="s">
        <v>130</v>
      </c>
      <c r="F509" s="3" t="s">
        <v>131</v>
      </c>
      <c r="G509" s="3" t="s">
        <v>92</v>
      </c>
      <c r="H509" s="2" t="s">
        <v>21</v>
      </c>
      <c r="I509" s="2" t="s">
        <v>1536</v>
      </c>
      <c r="J509" s="3" t="str">
        <f>HYPERLINK("https://www.boe.es/gazeta/dias/1832/04/28/pdfs/GMD-1832-51.pdf#page=2","Abrir facsímil")</f>
        <v>Abrir facsímil</v>
      </c>
      <c r="K509" s="3" t="s">
        <v>23</v>
      </c>
    </row>
    <row r="510" spans="1:11" ht="42" customHeight="1">
      <c r="A510" s="2" t="s">
        <v>1537</v>
      </c>
      <c r="B510" s="2" t="s">
        <v>1537</v>
      </c>
      <c r="C510" s="2" t="s">
        <v>16</v>
      </c>
      <c r="D510" s="2" t="s">
        <v>17</v>
      </c>
      <c r="E510" s="5" t="s">
        <v>1538</v>
      </c>
      <c r="F510" s="3" t="s">
        <v>1539</v>
      </c>
      <c r="G510" s="3" t="s">
        <v>152</v>
      </c>
      <c r="H510" s="2" t="s">
        <v>21</v>
      </c>
      <c r="I510" s="2" t="s">
        <v>1540</v>
      </c>
      <c r="J510" s="3" t="str">
        <f>HYPERLINK("https://www.boe.es/gazeta/dias/1832/06/28/pdfs/GMD-1832-77.pdf#page=6","Abrir facsímil")</f>
        <v>Abrir facsímil</v>
      </c>
      <c r="K510" s="3" t="s">
        <v>23</v>
      </c>
    </row>
    <row r="511" spans="1:11" ht="42" customHeight="1">
      <c r="A511" s="2" t="s">
        <v>1541</v>
      </c>
      <c r="B511" s="2" t="s">
        <v>1542</v>
      </c>
      <c r="C511" s="2" t="s">
        <v>16</v>
      </c>
      <c r="D511" s="2" t="s">
        <v>17</v>
      </c>
      <c r="E511" s="5" t="s">
        <v>1538</v>
      </c>
      <c r="F511" s="3" t="s">
        <v>1539</v>
      </c>
      <c r="G511" s="3" t="s">
        <v>343</v>
      </c>
      <c r="H511" s="2" t="s">
        <v>21</v>
      </c>
      <c r="I511" s="2" t="s">
        <v>1543</v>
      </c>
      <c r="J511" s="3" t="str">
        <f>HYPERLINK("https://www.boe.es/gazeta/dias/1832/06/28/pdfs/GMD-1832-77.pdf#page=5","Abrir facsímil")</f>
        <v>Abrir facsímil</v>
      </c>
      <c r="K511" s="3" t="s">
        <v>23</v>
      </c>
    </row>
    <row r="512" spans="1:11" ht="42" customHeight="1">
      <c r="A512" s="2" t="s">
        <v>1541</v>
      </c>
      <c r="B512" s="2" t="s">
        <v>1542</v>
      </c>
      <c r="C512" s="2" t="s">
        <v>61</v>
      </c>
      <c r="D512" s="2" t="s">
        <v>62</v>
      </c>
      <c r="E512" s="5" t="s">
        <v>757</v>
      </c>
      <c r="F512" s="3" t="s">
        <v>758</v>
      </c>
      <c r="G512" s="3" t="s">
        <v>42</v>
      </c>
      <c r="H512" s="2" t="s">
        <v>21</v>
      </c>
      <c r="I512" s="2" t="s">
        <v>1544</v>
      </c>
      <c r="J512" s="3" t="str">
        <f>HYPERLINK("https://www.boe.es/gazeta/dias/1832/12/15/pdfs/GMD-1832-153.pdf#page=1","Abrir facsímil")</f>
        <v>Abrir facsímil</v>
      </c>
      <c r="K512" s="3" t="s">
        <v>23</v>
      </c>
    </row>
    <row r="513" spans="1:11" ht="42" customHeight="1">
      <c r="A513" s="2" t="s">
        <v>1545</v>
      </c>
      <c r="B513" s="2" t="s">
        <v>1546</v>
      </c>
      <c r="C513" s="2" t="s">
        <v>16</v>
      </c>
      <c r="D513" s="2" t="s">
        <v>17</v>
      </c>
      <c r="E513" s="5" t="s">
        <v>757</v>
      </c>
      <c r="F513" s="3" t="s">
        <v>758</v>
      </c>
      <c r="G513" s="3" t="s">
        <v>42</v>
      </c>
      <c r="H513" s="2" t="s">
        <v>21</v>
      </c>
      <c r="I513" s="2" t="s">
        <v>1547</v>
      </c>
      <c r="J513" s="3" t="str">
        <f>HYPERLINK("https://www.boe.es/gazeta/dias/1832/12/15/pdfs/GMD-1832-153.pdf#page=1","Abrir facsímil")</f>
        <v>Abrir facsímil</v>
      </c>
      <c r="K513" s="3" t="s">
        <v>23</v>
      </c>
    </row>
    <row r="514" spans="1:11" ht="42" customHeight="1">
      <c r="A514" s="2" t="s">
        <v>1548</v>
      </c>
      <c r="B514" s="2" t="s">
        <v>1549</v>
      </c>
      <c r="C514" s="2" t="s">
        <v>16</v>
      </c>
      <c r="D514" s="2" t="s">
        <v>17</v>
      </c>
      <c r="E514" s="5" t="s">
        <v>423</v>
      </c>
      <c r="F514" s="3" t="s">
        <v>424</v>
      </c>
      <c r="G514" s="3" t="s">
        <v>152</v>
      </c>
      <c r="H514" s="2" t="s">
        <v>21</v>
      </c>
      <c r="I514" s="2" t="s">
        <v>1550</v>
      </c>
      <c r="J514" s="3" t="str">
        <f>HYPERLINK("https://www.boe.es/gazeta/dias/1832/12/20/pdfs/GMD-1832-155.pdf#page=6","Abrir facsímil")</f>
        <v>Abrir facsímil</v>
      </c>
      <c r="K514" s="3" t="s">
        <v>23</v>
      </c>
    </row>
    <row r="515" spans="1:11" ht="42" customHeight="1">
      <c r="A515" s="2" t="s">
        <v>1551</v>
      </c>
      <c r="B515" s="2" t="s">
        <v>1552</v>
      </c>
      <c r="C515" s="2" t="s">
        <v>124</v>
      </c>
      <c r="D515" s="2" t="s">
        <v>27</v>
      </c>
      <c r="E515" s="5" t="s">
        <v>1145</v>
      </c>
      <c r="F515" s="3" t="s">
        <v>1146</v>
      </c>
      <c r="G515" s="3" t="s">
        <v>38</v>
      </c>
      <c r="H515" s="2" t="s">
        <v>21</v>
      </c>
      <c r="I515" s="2" t="s">
        <v>1553</v>
      </c>
      <c r="J515" s="3" t="str">
        <f>HYPERLINK("https://www.boe.es/gazeta/dias/1832/06/21/pdfs/GMD-1832-74.pdf#page=4","Abrir facsímil")</f>
        <v>Abrir facsímil</v>
      </c>
      <c r="K515" s="3" t="s">
        <v>23</v>
      </c>
    </row>
    <row r="516" spans="1:11" ht="42" customHeight="1">
      <c r="A516" s="2" t="s">
        <v>1554</v>
      </c>
      <c r="B516" s="2" t="s">
        <v>1555</v>
      </c>
      <c r="C516" s="2" t="s">
        <v>418</v>
      </c>
      <c r="D516" s="2" t="s">
        <v>27</v>
      </c>
      <c r="E516" s="5" t="s">
        <v>211</v>
      </c>
      <c r="F516" s="3" t="s">
        <v>212</v>
      </c>
      <c r="G516" s="3" t="s">
        <v>38</v>
      </c>
      <c r="H516" s="2" t="s">
        <v>21</v>
      </c>
      <c r="I516" s="2" t="s">
        <v>1556</v>
      </c>
      <c r="J516" s="3" t="str">
        <f>HYPERLINK("https://www.boe.es/gazeta/dias/1832/06/14/pdfs/GMD-1832-71.pdf#page=4","Abrir facsímil")</f>
        <v>Abrir facsímil</v>
      </c>
      <c r="K516" s="3" t="s">
        <v>23</v>
      </c>
    </row>
    <row r="517" spans="1:11" ht="42" customHeight="1">
      <c r="A517" s="2" t="s">
        <v>1557</v>
      </c>
      <c r="B517" s="2" t="s">
        <v>1558</v>
      </c>
      <c r="C517" s="2" t="s">
        <v>16</v>
      </c>
      <c r="D517" s="2" t="s">
        <v>17</v>
      </c>
      <c r="E517" s="5" t="s">
        <v>243</v>
      </c>
      <c r="F517" s="3" t="s">
        <v>244</v>
      </c>
      <c r="G517" s="3" t="s">
        <v>245</v>
      </c>
      <c r="H517" s="2" t="s">
        <v>21</v>
      </c>
      <c r="I517" s="2" t="s">
        <v>1559</v>
      </c>
      <c r="J517" s="3" t="str">
        <f>HYPERLINK("https://www.boe.es/gazeta/dias/1832/04/10/pdfs/GMD-1832-43.pdf#page=3","Abrir facsímil")</f>
        <v>Abrir facsímil</v>
      </c>
      <c r="K517" s="3" t="s">
        <v>23</v>
      </c>
    </row>
    <row r="518" spans="1:11" ht="42" customHeight="1">
      <c r="A518" s="2" t="s">
        <v>1560</v>
      </c>
      <c r="B518" s="2" t="s">
        <v>1561</v>
      </c>
      <c r="C518" s="2" t="s">
        <v>61</v>
      </c>
      <c r="D518" s="2" t="s">
        <v>62</v>
      </c>
      <c r="E518" s="5" t="s">
        <v>757</v>
      </c>
      <c r="F518" s="3" t="s">
        <v>758</v>
      </c>
      <c r="G518" s="3" t="s">
        <v>42</v>
      </c>
      <c r="H518" s="2" t="s">
        <v>21</v>
      </c>
      <c r="I518" s="2" t="s">
        <v>1562</v>
      </c>
      <c r="J518" s="3" t="str">
        <f>HYPERLINK("https://www.boe.es/gazeta/dias/1832/12/15/pdfs/GMD-1832-153.pdf#page=1","Abrir facsímil")</f>
        <v>Abrir facsímil</v>
      </c>
      <c r="K518" s="3" t="s">
        <v>23</v>
      </c>
    </row>
    <row r="519" spans="1:11" ht="42" customHeight="1">
      <c r="A519" s="2" t="s">
        <v>1563</v>
      </c>
      <c r="B519" s="2" t="s">
        <v>1564</v>
      </c>
      <c r="C519" s="2" t="s">
        <v>26</v>
      </c>
      <c r="D519" s="2" t="s">
        <v>27</v>
      </c>
      <c r="E519" s="5" t="s">
        <v>97</v>
      </c>
      <c r="F519" s="3" t="s">
        <v>98</v>
      </c>
      <c r="G519" s="3" t="s">
        <v>99</v>
      </c>
      <c r="H519" s="2" t="s">
        <v>21</v>
      </c>
      <c r="I519" s="2" t="s">
        <v>1565</v>
      </c>
      <c r="J519" s="3" t="str">
        <f>HYPERLINK("https://www.boe.es/gazeta/dias/1832/08/18/pdfs/GMD-1832-99.pdf#page=3","Abrir facsímil")</f>
        <v>Abrir facsímil</v>
      </c>
      <c r="K519" s="3" t="s">
        <v>23</v>
      </c>
    </row>
    <row r="520" spans="1:11" ht="42" customHeight="1">
      <c r="A520" s="2" t="s">
        <v>1566</v>
      </c>
      <c r="B520" s="2" t="s">
        <v>1566</v>
      </c>
      <c r="C520" s="2" t="s">
        <v>16</v>
      </c>
      <c r="D520" s="2" t="s">
        <v>17</v>
      </c>
      <c r="E520" s="5" t="s">
        <v>523</v>
      </c>
      <c r="F520" s="3" t="s">
        <v>524</v>
      </c>
      <c r="G520" s="3" t="s">
        <v>525</v>
      </c>
      <c r="H520" s="2" t="s">
        <v>21</v>
      </c>
      <c r="I520" s="2" t="s">
        <v>1567</v>
      </c>
      <c r="J520" s="3" t="str">
        <f>HYPERLINK("https://www.boe.es/gazeta/dias/1832/11/10/pdfs/GMD-1832-137.pdf#page=3","Abrir facsímil")</f>
        <v>Abrir facsímil</v>
      </c>
      <c r="K520" s="3" t="s">
        <v>23</v>
      </c>
    </row>
    <row r="521" spans="1:11" ht="42" customHeight="1">
      <c r="A521" s="2" t="s">
        <v>1568</v>
      </c>
      <c r="B521" s="2" t="s">
        <v>1568</v>
      </c>
      <c r="C521" s="2" t="s">
        <v>91</v>
      </c>
      <c r="D521" s="2" t="s">
        <v>27</v>
      </c>
      <c r="E521" s="5" t="s">
        <v>463</v>
      </c>
      <c r="F521" s="3" t="s">
        <v>464</v>
      </c>
      <c r="G521" s="3" t="s">
        <v>42</v>
      </c>
      <c r="H521" s="2" t="s">
        <v>21</v>
      </c>
      <c r="I521" s="2" t="s">
        <v>1569</v>
      </c>
      <c r="J521" s="3" t="str">
        <f>HYPERLINK("https://www.boe.es/gazeta/dias/1832/03/24/pdfs/GMD-1832-36.pdf#page=1","Abrir facsímil")</f>
        <v>Abrir facsímil</v>
      </c>
      <c r="K521" s="3" t="s">
        <v>23</v>
      </c>
    </row>
    <row r="522" spans="1:11" ht="42" customHeight="1">
      <c r="A522" s="2" t="s">
        <v>1570</v>
      </c>
      <c r="B522" s="2" t="s">
        <v>1571</v>
      </c>
      <c r="C522" s="2" t="s">
        <v>16</v>
      </c>
      <c r="D522" s="2" t="s">
        <v>17</v>
      </c>
      <c r="E522" s="5" t="s">
        <v>1306</v>
      </c>
      <c r="F522" s="3" t="s">
        <v>1307</v>
      </c>
      <c r="G522" s="3" t="s">
        <v>38</v>
      </c>
      <c r="H522" s="2" t="s">
        <v>21</v>
      </c>
      <c r="I522" s="2" t="s">
        <v>1572</v>
      </c>
      <c r="J522" s="3" t="str">
        <f>HYPERLINK("https://www.boe.es/gazeta/dias/1832/11/01/pdfs/GMD-1832-133.pdf#page=4","Abrir facsímil")</f>
        <v>Abrir facsímil</v>
      </c>
      <c r="K522" s="3" t="s">
        <v>23</v>
      </c>
    </row>
    <row r="523" spans="1:11" ht="42" customHeight="1">
      <c r="A523" s="2" t="s">
        <v>1573</v>
      </c>
      <c r="B523" s="2" t="s">
        <v>1574</v>
      </c>
      <c r="C523" s="2" t="s">
        <v>16</v>
      </c>
      <c r="D523" s="2" t="s">
        <v>17</v>
      </c>
      <c r="E523" s="5" t="s">
        <v>125</v>
      </c>
      <c r="F523" s="3" t="s">
        <v>126</v>
      </c>
      <c r="G523" s="3" t="s">
        <v>58</v>
      </c>
      <c r="H523" s="2" t="s">
        <v>21</v>
      </c>
      <c r="I523" s="2" t="s">
        <v>1575</v>
      </c>
      <c r="J523" s="3" t="str">
        <f>HYPERLINK("https://www.boe.es/gazeta/dias/1832/06/12/pdfs/GMD-1832-70.pdf#page=3","Abrir facsímil")</f>
        <v>Abrir facsímil</v>
      </c>
      <c r="K523" s="3" t="s">
        <v>23</v>
      </c>
    </row>
    <row r="524" spans="1:11" ht="42" customHeight="1">
      <c r="A524" s="2" t="s">
        <v>1576</v>
      </c>
      <c r="B524" s="2" t="s">
        <v>1577</v>
      </c>
      <c r="C524" s="2" t="s">
        <v>418</v>
      </c>
      <c r="D524" s="2" t="s">
        <v>27</v>
      </c>
      <c r="E524" s="5" t="s">
        <v>207</v>
      </c>
      <c r="F524" s="3" t="s">
        <v>208</v>
      </c>
      <c r="G524" s="3" t="s">
        <v>38</v>
      </c>
      <c r="H524" s="2" t="s">
        <v>21</v>
      </c>
      <c r="I524" s="2" t="s">
        <v>1578</v>
      </c>
      <c r="J524" s="3" t="str">
        <f>HYPERLINK("https://www.boe.es/gazeta/dias/1832/12/11/pdfs/GMD-1832-151.pdf#page=4","Abrir facsímil")</f>
        <v>Abrir facsímil</v>
      </c>
      <c r="K524" s="3" t="s">
        <v>23</v>
      </c>
    </row>
    <row r="525" spans="1:11" ht="42" customHeight="1">
      <c r="A525" s="2" t="s">
        <v>1579</v>
      </c>
      <c r="B525" s="2" t="s">
        <v>1580</v>
      </c>
      <c r="C525" s="2" t="s">
        <v>61</v>
      </c>
      <c r="D525" s="2" t="s">
        <v>62</v>
      </c>
      <c r="E525" s="5" t="s">
        <v>119</v>
      </c>
      <c r="F525" s="3" t="s">
        <v>120</v>
      </c>
      <c r="G525" s="3" t="s">
        <v>38</v>
      </c>
      <c r="H525" s="2" t="s">
        <v>21</v>
      </c>
      <c r="I525" s="2" t="s">
        <v>1581</v>
      </c>
      <c r="J525" s="3" t="str">
        <f>HYPERLINK("https://www.boe.es/gazeta/dias/1832/07/07/pdfs/GMD-1832-81.pdf#page=4","Abrir facsímil")</f>
        <v>Abrir facsímil</v>
      </c>
      <c r="K525" s="3" t="s">
        <v>23</v>
      </c>
    </row>
    <row r="526" spans="1:11" ht="42" customHeight="1">
      <c r="A526" s="2" t="s">
        <v>1582</v>
      </c>
      <c r="B526" s="2" t="s">
        <v>1583</v>
      </c>
      <c r="C526" s="2" t="s">
        <v>26</v>
      </c>
      <c r="D526" s="2" t="s">
        <v>27</v>
      </c>
      <c r="E526" s="5" t="s">
        <v>1584</v>
      </c>
      <c r="F526" s="3" t="s">
        <v>1585</v>
      </c>
      <c r="G526" s="3" t="s">
        <v>38</v>
      </c>
      <c r="H526" s="2" t="s">
        <v>21</v>
      </c>
      <c r="I526" s="2" t="s">
        <v>1586</v>
      </c>
      <c r="J526" s="3" t="str">
        <f>HYPERLINK("https://www.boe.es/gazeta/dias/1832/09/22/pdfs/GMD-1832-115.pdf#page=4","Abrir facsímil")</f>
        <v>Abrir facsímil</v>
      </c>
      <c r="K526" s="3" t="s">
        <v>23</v>
      </c>
    </row>
    <row r="527" spans="1:11" ht="42" customHeight="1">
      <c r="A527" s="2" t="s">
        <v>1587</v>
      </c>
      <c r="B527" s="2" t="s">
        <v>1587</v>
      </c>
      <c r="C527" s="2" t="s">
        <v>16</v>
      </c>
      <c r="D527" s="2" t="s">
        <v>17</v>
      </c>
      <c r="E527" s="5" t="s">
        <v>994</v>
      </c>
      <c r="F527" s="3" t="s">
        <v>995</v>
      </c>
      <c r="G527" s="3" t="s">
        <v>38</v>
      </c>
      <c r="H527" s="2" t="s">
        <v>21</v>
      </c>
      <c r="I527" s="2" t="s">
        <v>1588</v>
      </c>
      <c r="J527" s="3" t="str">
        <f>HYPERLINK("https://www.boe.es/gazeta/dias/1832/04/05/pdfs/GMD-1832-41.pdf#page=4","Abrir facsímil")</f>
        <v>Abrir facsímil</v>
      </c>
      <c r="K527" s="3" t="s">
        <v>23</v>
      </c>
    </row>
    <row r="528" spans="1:11" ht="42" customHeight="1">
      <c r="A528" s="2" t="s">
        <v>1589</v>
      </c>
      <c r="B528" s="2" t="s">
        <v>1589</v>
      </c>
      <c r="C528" s="2" t="s">
        <v>16</v>
      </c>
      <c r="D528" s="2" t="s">
        <v>17</v>
      </c>
      <c r="E528" s="5" t="s">
        <v>150</v>
      </c>
      <c r="F528" s="3" t="s">
        <v>151</v>
      </c>
      <c r="G528" s="3" t="s">
        <v>152</v>
      </c>
      <c r="H528" s="2" t="s">
        <v>21</v>
      </c>
      <c r="I528" s="2" t="s">
        <v>1590</v>
      </c>
      <c r="J528" s="3" t="str">
        <f>HYPERLINK("https://www.boe.es/gazeta/dias/1832/06/02/pdfs/GMD-1832-66.pdf#page=6","Abrir facsímil")</f>
        <v>Abrir facsímil</v>
      </c>
      <c r="K528" s="3" t="s">
        <v>23</v>
      </c>
    </row>
    <row r="529" spans="1:11" ht="42" customHeight="1">
      <c r="A529" s="2" t="s">
        <v>1591</v>
      </c>
      <c r="B529" s="2" t="s">
        <v>1592</v>
      </c>
      <c r="C529" s="2" t="s">
        <v>61</v>
      </c>
      <c r="D529" s="2" t="s">
        <v>62</v>
      </c>
      <c r="E529" s="5" t="s">
        <v>402</v>
      </c>
      <c r="F529" s="3" t="s">
        <v>403</v>
      </c>
      <c r="G529" s="3" t="s">
        <v>404</v>
      </c>
      <c r="H529" s="2" t="s">
        <v>21</v>
      </c>
      <c r="I529" s="2" t="s">
        <v>1593</v>
      </c>
      <c r="J529" s="3" t="str">
        <f>HYPERLINK("https://www.boe.es/gazeta/dias/1832/08/21/pdfs/GMD-1832-100.pdf#page=3","Abrir facsímil")</f>
        <v>Abrir facsímil</v>
      </c>
      <c r="K529" s="3" t="s">
        <v>23</v>
      </c>
    </row>
    <row r="530" spans="1:11" ht="42" customHeight="1">
      <c r="A530" s="2" t="s">
        <v>1594</v>
      </c>
      <c r="B530" s="2" t="s">
        <v>1595</v>
      </c>
      <c r="C530" s="2" t="s">
        <v>16</v>
      </c>
      <c r="D530" s="2" t="s">
        <v>17</v>
      </c>
      <c r="E530" s="5" t="s">
        <v>68</v>
      </c>
      <c r="F530" s="3" t="s">
        <v>69</v>
      </c>
      <c r="G530" s="3" t="s">
        <v>70</v>
      </c>
      <c r="H530" s="2" t="s">
        <v>31</v>
      </c>
      <c r="I530" s="2" t="s">
        <v>1596</v>
      </c>
      <c r="J530" s="3" t="str">
        <f>HYPERLINK("https://www.boe.es/gazeta/dias/1832/11/13/pdfs/GMD-1832-138.pdf#page=2","Abrir facsímil")</f>
        <v>Abrir facsímil</v>
      </c>
      <c r="K530" s="3" t="s">
        <v>33</v>
      </c>
    </row>
    <row r="531" spans="1:11" ht="42" customHeight="1">
      <c r="A531" s="2" t="s">
        <v>1597</v>
      </c>
      <c r="B531" s="2" t="s">
        <v>1597</v>
      </c>
      <c r="C531" s="2" t="s">
        <v>16</v>
      </c>
      <c r="D531" s="2" t="s">
        <v>17</v>
      </c>
      <c r="E531" s="5" t="s">
        <v>97</v>
      </c>
      <c r="F531" s="3" t="s">
        <v>98</v>
      </c>
      <c r="G531" s="3" t="s">
        <v>38</v>
      </c>
      <c r="H531" s="2" t="s">
        <v>21</v>
      </c>
      <c r="I531" s="2" t="s">
        <v>1598</v>
      </c>
      <c r="J531" s="3" t="str">
        <f>HYPERLINK("https://www.boe.es/gazeta/dias/1832/08/18/pdfs/GMD-1832-99.pdf#page=4","Abrir facsímil")</f>
        <v>Abrir facsímil</v>
      </c>
      <c r="K531" s="3" t="s">
        <v>23</v>
      </c>
    </row>
    <row r="532" spans="1:11" ht="42" customHeight="1">
      <c r="A532" s="2" t="s">
        <v>1599</v>
      </c>
      <c r="B532" s="2" t="s">
        <v>1599</v>
      </c>
      <c r="C532" s="2" t="s">
        <v>26</v>
      </c>
      <c r="D532" s="2" t="s">
        <v>27</v>
      </c>
      <c r="E532" s="5" t="s">
        <v>937</v>
      </c>
      <c r="F532" s="3" t="s">
        <v>938</v>
      </c>
      <c r="G532" s="3" t="s">
        <v>92</v>
      </c>
      <c r="H532" s="2" t="s">
        <v>21</v>
      </c>
      <c r="I532" s="2" t="s">
        <v>1600</v>
      </c>
      <c r="J532" s="3" t="str">
        <f>HYPERLINK("https://www.boe.es/gazeta/dias/1832/07/12/pdfs/GMD-1832-83.pdf#page=2","Abrir facsímil")</f>
        <v>Abrir facsímil</v>
      </c>
      <c r="K532" s="3" t="s">
        <v>23</v>
      </c>
    </row>
    <row r="533" spans="1:11" ht="42" customHeight="1">
      <c r="A533" s="2" t="s">
        <v>1601</v>
      </c>
      <c r="B533" s="2" t="s">
        <v>1602</v>
      </c>
      <c r="C533" s="2" t="s">
        <v>26</v>
      </c>
      <c r="D533" s="2" t="s">
        <v>27</v>
      </c>
      <c r="E533" s="5" t="s">
        <v>211</v>
      </c>
      <c r="F533" s="3" t="s">
        <v>212</v>
      </c>
      <c r="G533" s="3" t="s">
        <v>38</v>
      </c>
      <c r="H533" s="2" t="s">
        <v>31</v>
      </c>
      <c r="I533" s="2" t="s">
        <v>1603</v>
      </c>
      <c r="J533" s="3" t="str">
        <f>HYPERLINK("https://www.boe.es/gazeta/dias/1832/06/14/pdfs/GMD-1832-71.pdf#page=4","Abrir facsímil")</f>
        <v>Abrir facsímil</v>
      </c>
      <c r="K533" s="3" t="s">
        <v>33</v>
      </c>
    </row>
    <row r="534" spans="1:11" ht="42" customHeight="1">
      <c r="A534" s="2" t="s">
        <v>1604</v>
      </c>
      <c r="B534" s="2" t="s">
        <v>1605</v>
      </c>
      <c r="C534" s="2" t="s">
        <v>16</v>
      </c>
      <c r="D534" s="2" t="s">
        <v>17</v>
      </c>
      <c r="E534" s="5" t="s">
        <v>207</v>
      </c>
      <c r="F534" s="3" t="s">
        <v>208</v>
      </c>
      <c r="G534" s="3" t="s">
        <v>38</v>
      </c>
      <c r="H534" s="2" t="s">
        <v>21</v>
      </c>
      <c r="I534" s="2" t="s">
        <v>1606</v>
      </c>
      <c r="J534" s="3" t="str">
        <f>HYPERLINK("https://www.boe.es/gazeta/dias/1832/12/11/pdfs/GMD-1832-151.pdf#page=4","Abrir facsímil")</f>
        <v>Abrir facsímil</v>
      </c>
      <c r="K534" s="3" t="s">
        <v>23</v>
      </c>
    </row>
    <row r="535" spans="1:11" ht="42" customHeight="1">
      <c r="A535" s="2" t="s">
        <v>1607</v>
      </c>
      <c r="B535" s="2" t="s">
        <v>1607</v>
      </c>
      <c r="C535" s="2" t="s">
        <v>61</v>
      </c>
      <c r="D535" s="2" t="s">
        <v>62</v>
      </c>
      <c r="E535" s="5" t="s">
        <v>255</v>
      </c>
      <c r="F535" s="3" t="s">
        <v>256</v>
      </c>
      <c r="G535" s="3" t="s">
        <v>38</v>
      </c>
      <c r="H535" s="2" t="s">
        <v>21</v>
      </c>
      <c r="I535" s="2" t="s">
        <v>1608</v>
      </c>
      <c r="J535" s="3" t="str">
        <f>HYPERLINK("https://www.boe.es/gazeta/dias/1832/08/23/pdfs/GMD-1832-101.pdf#page=4","Abrir facsímil")</f>
        <v>Abrir facsímil</v>
      </c>
      <c r="K535" s="3" t="s">
        <v>23</v>
      </c>
    </row>
    <row r="536" spans="1:11" ht="42" customHeight="1">
      <c r="A536" s="2" t="s">
        <v>1609</v>
      </c>
      <c r="B536" s="2" t="s">
        <v>1609</v>
      </c>
      <c r="C536" s="2" t="s">
        <v>16</v>
      </c>
      <c r="D536" s="2" t="s">
        <v>17</v>
      </c>
      <c r="E536" s="5" t="s">
        <v>516</v>
      </c>
      <c r="F536" s="3" t="s">
        <v>517</v>
      </c>
      <c r="G536" s="3" t="s">
        <v>58</v>
      </c>
      <c r="H536" s="2" t="s">
        <v>21</v>
      </c>
      <c r="I536" s="2" t="s">
        <v>1610</v>
      </c>
      <c r="J536" s="3" t="str">
        <f>HYPERLINK("https://www.boe.es/gazeta/dias/1832/05/01/pdfs/GMD-1832-52.pdf#page=3","Abrir facsímil")</f>
        <v>Abrir facsímil</v>
      </c>
      <c r="K536" s="3" t="s">
        <v>23</v>
      </c>
    </row>
    <row r="537" spans="1:11" ht="42" customHeight="1">
      <c r="A537" s="2" t="s">
        <v>1611</v>
      </c>
      <c r="B537" s="2" t="s">
        <v>1612</v>
      </c>
      <c r="C537" s="2" t="s">
        <v>124</v>
      </c>
      <c r="D537" s="2" t="s">
        <v>27</v>
      </c>
      <c r="E537" s="5" t="s">
        <v>835</v>
      </c>
      <c r="F537" s="3" t="s">
        <v>836</v>
      </c>
      <c r="G537" s="3" t="s">
        <v>986</v>
      </c>
      <c r="H537" s="2" t="s">
        <v>21</v>
      </c>
      <c r="I537" s="2" t="s">
        <v>1613</v>
      </c>
      <c r="J537" s="3" t="str">
        <f>HYPERLINK("https://www.boe.es/gazeta/dias/1832/07/28/pdfs/GMD-1832-90.pdf#page=1","Abrir facsímil")</f>
        <v>Abrir facsímil</v>
      </c>
      <c r="K537" s="3" t="s">
        <v>23</v>
      </c>
    </row>
    <row r="538" spans="1:11" ht="42" customHeight="1">
      <c r="A538" s="2" t="s">
        <v>1614</v>
      </c>
      <c r="B538" s="2" t="s">
        <v>1614</v>
      </c>
      <c r="C538" s="2" t="s">
        <v>16</v>
      </c>
      <c r="D538" s="2" t="s">
        <v>17</v>
      </c>
      <c r="E538" s="5" t="s">
        <v>243</v>
      </c>
      <c r="F538" s="3" t="s">
        <v>244</v>
      </c>
      <c r="G538" s="3" t="s">
        <v>245</v>
      </c>
      <c r="H538" s="2" t="s">
        <v>21</v>
      </c>
      <c r="I538" s="2" t="s">
        <v>1615</v>
      </c>
      <c r="J538" s="3" t="str">
        <f>HYPERLINK("https://www.boe.es/gazeta/dias/1832/04/10/pdfs/GMD-1832-43.pdf#page=3","Abrir facsímil")</f>
        <v>Abrir facsímil</v>
      </c>
      <c r="K538" s="3" t="s">
        <v>23</v>
      </c>
    </row>
    <row r="539" spans="1:11" ht="42" customHeight="1">
      <c r="A539" s="2" t="s">
        <v>1616</v>
      </c>
      <c r="B539" s="2" t="s">
        <v>1617</v>
      </c>
      <c r="C539" s="2" t="s">
        <v>124</v>
      </c>
      <c r="D539" s="2" t="s">
        <v>27</v>
      </c>
      <c r="E539" s="5" t="s">
        <v>660</v>
      </c>
      <c r="F539" s="3" t="s">
        <v>661</v>
      </c>
      <c r="G539" s="3" t="s">
        <v>38</v>
      </c>
      <c r="H539" s="2" t="s">
        <v>21</v>
      </c>
      <c r="I539" s="2" t="s">
        <v>1618</v>
      </c>
      <c r="J539" s="3" t="str">
        <f>HYPERLINK("https://www.boe.es/gazeta/dias/1832/11/03/pdfs/GMD-1832-134.pdf#page=4","Abrir facsímil")</f>
        <v>Abrir facsímil</v>
      </c>
      <c r="K539" s="3" t="s">
        <v>23</v>
      </c>
    </row>
    <row r="540" spans="1:11" ht="42" customHeight="1">
      <c r="A540" s="2" t="s">
        <v>1619</v>
      </c>
      <c r="B540" s="2" t="s">
        <v>1620</v>
      </c>
      <c r="C540" s="2" t="s">
        <v>124</v>
      </c>
      <c r="D540" s="2" t="s">
        <v>27</v>
      </c>
      <c r="E540" s="5" t="s">
        <v>286</v>
      </c>
      <c r="F540" s="3" t="s">
        <v>287</v>
      </c>
      <c r="G540" s="3" t="s">
        <v>38</v>
      </c>
      <c r="H540" s="2" t="s">
        <v>21</v>
      </c>
      <c r="I540" s="2" t="s">
        <v>1621</v>
      </c>
      <c r="J540" s="3" t="str">
        <f>HYPERLINK("https://www.boe.es/gazeta/dias/1832/11/20/pdfs/GMD-1832-142.pdf#page=4","Abrir facsímil")</f>
        <v>Abrir facsímil</v>
      </c>
      <c r="K540" s="3" t="s">
        <v>23</v>
      </c>
    </row>
    <row r="541" spans="1:11" ht="42" customHeight="1">
      <c r="A541" s="2" t="s">
        <v>1622</v>
      </c>
      <c r="B541" s="2" t="s">
        <v>1623</v>
      </c>
      <c r="C541" s="2" t="s">
        <v>16</v>
      </c>
      <c r="D541" s="2" t="s">
        <v>17</v>
      </c>
      <c r="E541" s="5" t="s">
        <v>97</v>
      </c>
      <c r="F541" s="3" t="s">
        <v>98</v>
      </c>
      <c r="G541" s="3" t="s">
        <v>99</v>
      </c>
      <c r="H541" s="2" t="s">
        <v>21</v>
      </c>
      <c r="I541" s="2" t="s">
        <v>1624</v>
      </c>
      <c r="J541" s="3" t="str">
        <f>HYPERLINK("https://www.boe.es/gazeta/dias/1832/08/18/pdfs/GMD-1832-99.pdf#page=3","Abrir facsímil")</f>
        <v>Abrir facsímil</v>
      </c>
      <c r="K541" s="3" t="s">
        <v>23</v>
      </c>
    </row>
    <row r="542" spans="1:11" ht="42" customHeight="1">
      <c r="A542" s="2" t="s">
        <v>1625</v>
      </c>
      <c r="B542" s="2" t="s">
        <v>1626</v>
      </c>
      <c r="C542" s="2" t="s">
        <v>164</v>
      </c>
      <c r="D542" s="2" t="s">
        <v>27</v>
      </c>
      <c r="E542" s="5" t="s">
        <v>903</v>
      </c>
      <c r="F542" s="3" t="s">
        <v>904</v>
      </c>
      <c r="G542" s="3" t="s">
        <v>38</v>
      </c>
      <c r="H542" s="2" t="s">
        <v>31</v>
      </c>
      <c r="I542" s="2" t="s">
        <v>1627</v>
      </c>
      <c r="J542" s="3" t="str">
        <f>HYPERLINK("https://www.boe.es/gazeta/dias/1832/01/05/pdfs/GMD-1832-2.pdf#page=4","Abrir facsímil")</f>
        <v>Abrir facsímil</v>
      </c>
      <c r="K542" s="3" t="s">
        <v>33</v>
      </c>
    </row>
    <row r="543" spans="1:11" ht="42" customHeight="1">
      <c r="A543" s="2" t="s">
        <v>1628</v>
      </c>
      <c r="B543" s="2" t="s">
        <v>1628</v>
      </c>
      <c r="C543" s="2" t="s">
        <v>124</v>
      </c>
      <c r="D543" s="2" t="s">
        <v>27</v>
      </c>
      <c r="E543" s="5" t="s">
        <v>583</v>
      </c>
      <c r="F543" s="3" t="s">
        <v>584</v>
      </c>
      <c r="G543" s="3" t="s">
        <v>38</v>
      </c>
      <c r="H543" s="2" t="s">
        <v>21</v>
      </c>
      <c r="I543" s="2" t="s">
        <v>1629</v>
      </c>
      <c r="J543" s="3" t="str">
        <f>HYPERLINK("https://www.boe.es/gazeta/dias/1832/02/04/pdfs/GMD-1832-15.pdf#page=4","Abrir facsímil")</f>
        <v>Abrir facsímil</v>
      </c>
      <c r="K543" s="3" t="s">
        <v>23</v>
      </c>
    </row>
    <row r="544" spans="1:11" ht="42" customHeight="1">
      <c r="A544" s="2" t="s">
        <v>1630</v>
      </c>
      <c r="B544" s="2" t="s">
        <v>1630</v>
      </c>
      <c r="C544" s="2" t="s">
        <v>16</v>
      </c>
      <c r="D544" s="2" t="s">
        <v>17</v>
      </c>
      <c r="E544" s="5" t="s">
        <v>211</v>
      </c>
      <c r="F544" s="3" t="s">
        <v>212</v>
      </c>
      <c r="G544" s="3" t="s">
        <v>38</v>
      </c>
      <c r="H544" s="2" t="s">
        <v>21</v>
      </c>
      <c r="I544" s="2" t="s">
        <v>1631</v>
      </c>
      <c r="J544" s="3" t="str">
        <f>HYPERLINK("https://www.boe.es/gazeta/dias/1832/06/14/pdfs/GMD-1832-71.pdf#page=4","Abrir facsímil")</f>
        <v>Abrir facsímil</v>
      </c>
      <c r="K544" s="3" t="s">
        <v>23</v>
      </c>
    </row>
    <row r="545" spans="1:11" ht="42" customHeight="1">
      <c r="A545" s="2" t="s">
        <v>1632</v>
      </c>
      <c r="B545" s="2" t="s">
        <v>1633</v>
      </c>
      <c r="C545" s="2" t="s">
        <v>124</v>
      </c>
      <c r="D545" s="2" t="s">
        <v>27</v>
      </c>
      <c r="E545" s="5" t="s">
        <v>402</v>
      </c>
      <c r="F545" s="3" t="s">
        <v>403</v>
      </c>
      <c r="G545" s="3" t="s">
        <v>404</v>
      </c>
      <c r="H545" s="2" t="s">
        <v>21</v>
      </c>
      <c r="I545" s="2" t="s">
        <v>1634</v>
      </c>
      <c r="J545" s="3" t="str">
        <f>HYPERLINK("https://www.boe.es/gazeta/dias/1832/08/21/pdfs/GMD-1832-100.pdf#page=3","Abrir facsímil")</f>
        <v>Abrir facsímil</v>
      </c>
      <c r="K545" s="3" t="s">
        <v>23</v>
      </c>
    </row>
    <row r="546" spans="1:11" ht="42" customHeight="1">
      <c r="A546" s="2" t="s">
        <v>1635</v>
      </c>
      <c r="B546" s="2" t="s">
        <v>1636</v>
      </c>
      <c r="C546" s="2" t="s">
        <v>124</v>
      </c>
      <c r="D546" s="2" t="s">
        <v>27</v>
      </c>
      <c r="E546" s="5" t="s">
        <v>1105</v>
      </c>
      <c r="F546" s="3" t="s">
        <v>1106</v>
      </c>
      <c r="G546" s="3" t="s">
        <v>38</v>
      </c>
      <c r="H546" s="2" t="s">
        <v>21</v>
      </c>
      <c r="I546" s="2" t="s">
        <v>1637</v>
      </c>
      <c r="J546" s="3" t="str">
        <f>HYPERLINK("https://www.boe.es/gazeta/dias/1832/09/13/pdfs/GMD-1832-110.pdf#page=4","Abrir facsímil")</f>
        <v>Abrir facsímil</v>
      </c>
      <c r="K546" s="3" t="s">
        <v>23</v>
      </c>
    </row>
    <row r="547" spans="1:11" ht="42" customHeight="1">
      <c r="A547" s="2" t="s">
        <v>1638</v>
      </c>
      <c r="B547" s="2" t="s">
        <v>1639</v>
      </c>
      <c r="C547" s="2" t="s">
        <v>16</v>
      </c>
      <c r="D547" s="2" t="s">
        <v>17</v>
      </c>
      <c r="E547" s="5" t="s">
        <v>1214</v>
      </c>
      <c r="F547" s="3" t="s">
        <v>1215</v>
      </c>
      <c r="G547" s="3" t="s">
        <v>38</v>
      </c>
      <c r="H547" s="2" t="s">
        <v>21</v>
      </c>
      <c r="I547" s="2" t="s">
        <v>1640</v>
      </c>
      <c r="J547" s="3" t="str">
        <f>HYPERLINK("https://www.boe.es/gazeta/dias/1832/01/03/pdfs/GMD-1832-1.pdf#page=4","Abrir facsímil")</f>
        <v>Abrir facsímil</v>
      </c>
      <c r="K547" s="3" t="s">
        <v>23</v>
      </c>
    </row>
    <row r="548" spans="1:11" ht="42" customHeight="1">
      <c r="A548" s="2" t="s">
        <v>1641</v>
      </c>
      <c r="B548" s="2" t="s">
        <v>1641</v>
      </c>
      <c r="C548" s="2" t="s">
        <v>16</v>
      </c>
      <c r="D548" s="2" t="s">
        <v>17</v>
      </c>
      <c r="E548" s="5" t="s">
        <v>557</v>
      </c>
      <c r="F548" s="3" t="s">
        <v>558</v>
      </c>
      <c r="G548" s="3" t="s">
        <v>1642</v>
      </c>
      <c r="H548" s="2" t="s">
        <v>21</v>
      </c>
      <c r="I548" s="2" t="s">
        <v>1643</v>
      </c>
      <c r="J548" s="3" t="str">
        <f>HYPERLINK("https://www.boe.es/gazeta/dias/1832/12/04/pdfs/GMD-1832-148.pdf#page=6","Abrir facsímil")</f>
        <v>Abrir facsímil</v>
      </c>
      <c r="K548" s="3" t="s">
        <v>23</v>
      </c>
    </row>
    <row r="549" spans="1:11" ht="42" customHeight="1">
      <c r="A549" s="2" t="s">
        <v>1644</v>
      </c>
      <c r="B549" s="2" t="s">
        <v>1644</v>
      </c>
      <c r="C549" s="2" t="s">
        <v>16</v>
      </c>
      <c r="D549" s="2" t="s">
        <v>17</v>
      </c>
      <c r="E549" s="5" t="s">
        <v>207</v>
      </c>
      <c r="F549" s="3" t="s">
        <v>208</v>
      </c>
      <c r="G549" s="3" t="s">
        <v>38</v>
      </c>
      <c r="H549" s="2" t="s">
        <v>21</v>
      </c>
      <c r="I549" s="2" t="s">
        <v>1645</v>
      </c>
      <c r="J549" s="3" t="str">
        <f>HYPERLINK("https://www.boe.es/gazeta/dias/1832/12/11/pdfs/GMD-1832-151.pdf#page=4","Abrir facsímil")</f>
        <v>Abrir facsímil</v>
      </c>
      <c r="K549" s="3" t="s">
        <v>23</v>
      </c>
    </row>
    <row r="550" spans="1:11" ht="42" customHeight="1">
      <c r="A550" s="2" t="s">
        <v>1646</v>
      </c>
      <c r="B550" s="2" t="s">
        <v>1646</v>
      </c>
      <c r="C550" s="2" t="s">
        <v>16</v>
      </c>
      <c r="D550" s="2" t="s">
        <v>17</v>
      </c>
      <c r="E550" s="5" t="s">
        <v>1008</v>
      </c>
      <c r="F550" s="3" t="s">
        <v>1009</v>
      </c>
      <c r="G550" s="3" t="s">
        <v>58</v>
      </c>
      <c r="H550" s="2" t="s">
        <v>21</v>
      </c>
      <c r="I550" s="2" t="s">
        <v>1647</v>
      </c>
      <c r="J550" s="3" t="str">
        <f>HYPERLINK("https://www.boe.es/gazeta/dias/1832/02/02/pdfs/GMD-1832-14.pdf#page=3","Abrir facsímil")</f>
        <v>Abrir facsímil</v>
      </c>
      <c r="K550" s="3" t="s">
        <v>23</v>
      </c>
    </row>
    <row r="551" spans="1:11" ht="42" customHeight="1">
      <c r="A551" s="2" t="s">
        <v>1648</v>
      </c>
      <c r="B551" s="2" t="s">
        <v>1648</v>
      </c>
      <c r="C551" s="2" t="s">
        <v>16</v>
      </c>
      <c r="D551" s="2" t="s">
        <v>17</v>
      </c>
      <c r="E551" s="5" t="s">
        <v>614</v>
      </c>
      <c r="F551" s="3" t="s">
        <v>615</v>
      </c>
      <c r="G551" s="3" t="s">
        <v>38</v>
      </c>
      <c r="H551" s="2" t="s">
        <v>21</v>
      </c>
      <c r="I551" s="2" t="s">
        <v>1649</v>
      </c>
      <c r="J551" s="3" t="str">
        <f>HYPERLINK("https://www.boe.es/gazeta/dias/1832/12/25/pdfs/GMD-1832-157.pdf#page=4","Abrir facsímil")</f>
        <v>Abrir facsímil</v>
      </c>
      <c r="K551" s="3" t="s">
        <v>23</v>
      </c>
    </row>
    <row r="552" spans="1:11" ht="42" customHeight="1">
      <c r="A552" s="2" t="s">
        <v>1650</v>
      </c>
      <c r="B552" s="2" t="s">
        <v>1651</v>
      </c>
      <c r="C552" s="2" t="s">
        <v>16</v>
      </c>
      <c r="D552" s="2" t="s">
        <v>17</v>
      </c>
      <c r="E552" s="5" t="s">
        <v>36</v>
      </c>
      <c r="F552" s="3" t="s">
        <v>37</v>
      </c>
      <c r="G552" s="3" t="s">
        <v>38</v>
      </c>
      <c r="H552" s="2" t="s">
        <v>21</v>
      </c>
      <c r="I552" s="2" t="s">
        <v>1652</v>
      </c>
      <c r="J552" s="3" t="str">
        <f>HYPERLINK("https://www.boe.es/gazeta/dias/1832/02/23/pdfs/GMD-1832-23.pdf#page=4","Abrir facsímil")</f>
        <v>Abrir facsímil</v>
      </c>
      <c r="K552" s="3" t="s">
        <v>23</v>
      </c>
    </row>
    <row r="553" spans="1:11" ht="42" customHeight="1">
      <c r="A553" s="2" t="s">
        <v>1653</v>
      </c>
      <c r="B553" s="2" t="s">
        <v>1653</v>
      </c>
      <c r="C553" s="2" t="s">
        <v>16</v>
      </c>
      <c r="D553" s="2" t="s">
        <v>17</v>
      </c>
      <c r="E553" s="5" t="s">
        <v>806</v>
      </c>
      <c r="F553" s="3" t="s">
        <v>807</v>
      </c>
      <c r="G553" s="3" t="s">
        <v>1114</v>
      </c>
      <c r="H553" s="2" t="s">
        <v>21</v>
      </c>
      <c r="I553" s="2" t="s">
        <v>1654</v>
      </c>
      <c r="J553" s="3" t="str">
        <f>HYPERLINK("https://www.boe.es/gazeta/dias/1832/12/08/pdfs/GMD-1832-150.pdf#page=3","Abrir facsímil")</f>
        <v>Abrir facsímil</v>
      </c>
      <c r="K553" s="3" t="s">
        <v>23</v>
      </c>
    </row>
    <row r="554" spans="1:11" ht="42" customHeight="1">
      <c r="A554" s="2" t="s">
        <v>1653</v>
      </c>
      <c r="B554" s="2" t="s">
        <v>1653</v>
      </c>
      <c r="C554" s="2" t="s">
        <v>16</v>
      </c>
      <c r="D554" s="2" t="s">
        <v>17</v>
      </c>
      <c r="E554" s="5" t="s">
        <v>207</v>
      </c>
      <c r="F554" s="3" t="s">
        <v>208</v>
      </c>
      <c r="G554" s="3" t="s">
        <v>38</v>
      </c>
      <c r="H554" s="2" t="s">
        <v>21</v>
      </c>
      <c r="I554" s="2" t="s">
        <v>1655</v>
      </c>
      <c r="J554" s="3" t="str">
        <f>HYPERLINK("https://www.boe.es/gazeta/dias/1832/12/11/pdfs/GMD-1832-151.pdf#page=4","Abrir facsímil")</f>
        <v>Abrir facsímil</v>
      </c>
      <c r="K554" s="3" t="s">
        <v>23</v>
      </c>
    </row>
    <row r="555" spans="1:11" ht="42" customHeight="1">
      <c r="A555" s="2" t="s">
        <v>1653</v>
      </c>
      <c r="B555" s="2" t="s">
        <v>1653</v>
      </c>
      <c r="C555" s="2" t="s">
        <v>16</v>
      </c>
      <c r="D555" s="2" t="s">
        <v>17</v>
      </c>
      <c r="E555" s="5" t="s">
        <v>46</v>
      </c>
      <c r="F555" s="3" t="s">
        <v>47</v>
      </c>
      <c r="G555" s="3" t="s">
        <v>58</v>
      </c>
      <c r="H555" s="2" t="s">
        <v>21</v>
      </c>
      <c r="I555" s="2" t="s">
        <v>1656</v>
      </c>
      <c r="J555" s="3" t="str">
        <f>HYPERLINK("https://www.boe.es/gazeta/dias/1832/12/13/pdfs/GMD-1832-152.pdf#page=3","Abrir facsímil")</f>
        <v>Abrir facsímil</v>
      </c>
      <c r="K555" s="3" t="s">
        <v>23</v>
      </c>
    </row>
    <row r="556" spans="1:11" ht="42" customHeight="1">
      <c r="A556" s="2" t="s">
        <v>1657</v>
      </c>
      <c r="B556" s="2" t="s">
        <v>1657</v>
      </c>
      <c r="C556" s="2" t="s">
        <v>124</v>
      </c>
      <c r="D556" s="2" t="s">
        <v>27</v>
      </c>
      <c r="E556" s="5" t="s">
        <v>593</v>
      </c>
      <c r="F556" s="3" t="s">
        <v>594</v>
      </c>
      <c r="G556" s="3" t="s">
        <v>38</v>
      </c>
      <c r="H556" s="2" t="s">
        <v>21</v>
      </c>
      <c r="I556" s="2" t="s">
        <v>1658</v>
      </c>
      <c r="J556" s="3" t="str">
        <f>HYPERLINK("https://www.boe.es/gazeta/dias/1832/05/05/pdfs/GMD-1832-54.pdf#page=4","Abrir facsímil")</f>
        <v>Abrir facsímil</v>
      </c>
      <c r="K556" s="3" t="s">
        <v>23</v>
      </c>
    </row>
    <row r="557" spans="1:11" ht="42" customHeight="1">
      <c r="A557" s="2" t="s">
        <v>1659</v>
      </c>
      <c r="B557" s="2" t="s">
        <v>1659</v>
      </c>
      <c r="C557" s="2" t="s">
        <v>16</v>
      </c>
      <c r="D557" s="2" t="s">
        <v>17</v>
      </c>
      <c r="E557" s="5" t="s">
        <v>143</v>
      </c>
      <c r="F557" s="3" t="s">
        <v>144</v>
      </c>
      <c r="G557" s="3" t="s">
        <v>92</v>
      </c>
      <c r="H557" s="2" t="s">
        <v>21</v>
      </c>
      <c r="I557" s="2" t="s">
        <v>1660</v>
      </c>
      <c r="J557" s="3" t="str">
        <f>HYPERLINK("https://www.boe.es/gazeta/dias/1832/12/18/pdfs/GMD-1832-154.pdf#page=2","Abrir facsímil")</f>
        <v>Abrir facsímil</v>
      </c>
      <c r="K557" s="3" t="s">
        <v>23</v>
      </c>
    </row>
    <row r="558" spans="1:11" ht="42" customHeight="1">
      <c r="A558" s="2" t="s">
        <v>1661</v>
      </c>
      <c r="B558" s="2" t="s">
        <v>1661</v>
      </c>
      <c r="C558" s="2" t="s">
        <v>16</v>
      </c>
      <c r="D558" s="2" t="s">
        <v>17</v>
      </c>
      <c r="E558" s="5" t="s">
        <v>618</v>
      </c>
      <c r="F558" s="3" t="s">
        <v>619</v>
      </c>
      <c r="G558" s="3" t="s">
        <v>1442</v>
      </c>
      <c r="H558" s="2" t="s">
        <v>21</v>
      </c>
      <c r="I558" s="2" t="s">
        <v>1662</v>
      </c>
      <c r="J558" s="3" t="str">
        <f>HYPERLINK("https://www.boe.es/gazeta/dias/1832/07/26/pdfs/GMD-1832-89.pdf#page=3","Abrir facsímil")</f>
        <v>Abrir facsímil</v>
      </c>
      <c r="K558" s="3" t="s">
        <v>23</v>
      </c>
    </row>
    <row r="559" spans="1:11" ht="42" customHeight="1">
      <c r="A559" s="2" t="s">
        <v>1663</v>
      </c>
      <c r="B559" s="2" t="s">
        <v>1663</v>
      </c>
      <c r="C559" s="2" t="s">
        <v>16</v>
      </c>
      <c r="D559" s="2" t="s">
        <v>17</v>
      </c>
      <c r="E559" s="5" t="s">
        <v>160</v>
      </c>
      <c r="F559" s="3" t="s">
        <v>161</v>
      </c>
      <c r="G559" s="3" t="s">
        <v>92</v>
      </c>
      <c r="H559" s="2" t="s">
        <v>21</v>
      </c>
      <c r="I559" s="2" t="s">
        <v>1664</v>
      </c>
      <c r="J559" s="3" t="str">
        <f>HYPERLINK("https://www.boe.es/gazeta/dias/1832/05/24/pdfs/GMD-1832-62.pdf#page=2","Abrir facsímil")</f>
        <v>Abrir facsímil</v>
      </c>
      <c r="K559" s="3" t="s">
        <v>23</v>
      </c>
    </row>
    <row r="560" spans="1:11" ht="42" customHeight="1">
      <c r="A560" s="2" t="s">
        <v>1663</v>
      </c>
      <c r="B560" s="2" t="s">
        <v>1663</v>
      </c>
      <c r="C560" s="2" t="s">
        <v>16</v>
      </c>
      <c r="D560" s="2" t="s">
        <v>17</v>
      </c>
      <c r="E560" s="5" t="s">
        <v>1665</v>
      </c>
      <c r="F560" s="3" t="s">
        <v>1666</v>
      </c>
      <c r="G560" s="3" t="s">
        <v>58</v>
      </c>
      <c r="H560" s="2" t="s">
        <v>21</v>
      </c>
      <c r="I560" s="2" t="s">
        <v>1667</v>
      </c>
      <c r="J560" s="3" t="str">
        <f>HYPERLINK("https://www.boe.es/gazeta/dias/1832/08/02/pdfs/GMD-1832-92.pdf#page=3","Abrir facsímil")</f>
        <v>Abrir facsímil</v>
      </c>
      <c r="K560" s="3" t="s">
        <v>23</v>
      </c>
    </row>
    <row r="561" spans="1:11" ht="42" customHeight="1">
      <c r="A561" s="2" t="s">
        <v>1663</v>
      </c>
      <c r="B561" s="2" t="s">
        <v>1663</v>
      </c>
      <c r="C561" s="2" t="s">
        <v>16</v>
      </c>
      <c r="D561" s="2" t="s">
        <v>17</v>
      </c>
      <c r="E561" s="5" t="s">
        <v>362</v>
      </c>
      <c r="F561" s="3" t="s">
        <v>363</v>
      </c>
      <c r="G561" s="3" t="s">
        <v>1668</v>
      </c>
      <c r="H561" s="2" t="s">
        <v>21</v>
      </c>
      <c r="I561" s="2" t="s">
        <v>1669</v>
      </c>
      <c r="J561" s="3" t="str">
        <f>HYPERLINK("https://www.boe.es/gazeta/dias/1832/10/02/pdfs/GMD-1832-119.pdf#page=3","Abrir facsímil")</f>
        <v>Abrir facsímil</v>
      </c>
      <c r="K561" s="3" t="s">
        <v>23</v>
      </c>
    </row>
    <row r="562" spans="1:11" ht="42" customHeight="1">
      <c r="A562" s="2" t="s">
        <v>1663</v>
      </c>
      <c r="B562" s="2" t="s">
        <v>1663</v>
      </c>
      <c r="C562" s="2" t="s">
        <v>16</v>
      </c>
      <c r="D562" s="2" t="s">
        <v>17</v>
      </c>
      <c r="E562" s="5" t="s">
        <v>362</v>
      </c>
      <c r="F562" s="3" t="s">
        <v>363</v>
      </c>
      <c r="G562" s="3" t="s">
        <v>92</v>
      </c>
      <c r="H562" s="2" t="s">
        <v>21</v>
      </c>
      <c r="I562" s="2" t="s">
        <v>1670</v>
      </c>
      <c r="J562" s="3" t="str">
        <f>HYPERLINK("https://www.boe.es/gazeta/dias/1832/10/02/pdfs/GMD-1832-119.pdf#page=2","Abrir facsímil")</f>
        <v>Abrir facsímil</v>
      </c>
      <c r="K562" s="3" t="s">
        <v>23</v>
      </c>
    </row>
    <row r="563" spans="1:11" ht="42" customHeight="1">
      <c r="A563" s="2" t="s">
        <v>1663</v>
      </c>
      <c r="B563" s="2" t="s">
        <v>1663</v>
      </c>
      <c r="C563" s="2" t="s">
        <v>16</v>
      </c>
      <c r="D563" s="2" t="s">
        <v>17</v>
      </c>
      <c r="E563" s="5" t="s">
        <v>111</v>
      </c>
      <c r="F563" s="3" t="s">
        <v>112</v>
      </c>
      <c r="G563" s="3" t="s">
        <v>58</v>
      </c>
      <c r="H563" s="2" t="s">
        <v>21</v>
      </c>
      <c r="I563" s="2" t="s">
        <v>1671</v>
      </c>
      <c r="J563" s="3" t="str">
        <f>HYPERLINK("https://www.boe.es/gazeta/dias/1832/10/04/pdfs/GMD-1832-120.pdf#page=3","Abrir facsímil")</f>
        <v>Abrir facsímil</v>
      </c>
      <c r="K563" s="3" t="s">
        <v>23</v>
      </c>
    </row>
    <row r="564" spans="1:11" ht="42" customHeight="1">
      <c r="A564" s="2" t="s">
        <v>1663</v>
      </c>
      <c r="B564" s="2" t="s">
        <v>1663</v>
      </c>
      <c r="C564" s="2" t="s">
        <v>16</v>
      </c>
      <c r="D564" s="2" t="s">
        <v>17</v>
      </c>
      <c r="E564" s="5" t="s">
        <v>286</v>
      </c>
      <c r="F564" s="3" t="s">
        <v>287</v>
      </c>
      <c r="G564" s="3" t="s">
        <v>58</v>
      </c>
      <c r="H564" s="2" t="s">
        <v>21</v>
      </c>
      <c r="I564" s="2" t="s">
        <v>1672</v>
      </c>
      <c r="J564" s="3" t="str">
        <f>HYPERLINK("https://www.boe.es/gazeta/dias/1832/11/20/pdfs/GMD-1832-142.pdf#page=3","Abrir facsímil")</f>
        <v>Abrir facsímil</v>
      </c>
      <c r="K564" s="3" t="s">
        <v>23</v>
      </c>
    </row>
    <row r="565" spans="1:11" ht="42" customHeight="1">
      <c r="A565" s="2" t="s">
        <v>1673</v>
      </c>
      <c r="B565" s="2" t="s">
        <v>1673</v>
      </c>
      <c r="C565" s="2" t="s">
        <v>16</v>
      </c>
      <c r="D565" s="2" t="s">
        <v>17</v>
      </c>
      <c r="E565" s="5" t="s">
        <v>140</v>
      </c>
      <c r="F565" s="3" t="s">
        <v>141</v>
      </c>
      <c r="G565" s="3" t="s">
        <v>345</v>
      </c>
      <c r="H565" s="2" t="s">
        <v>21</v>
      </c>
      <c r="I565" s="2" t="s">
        <v>1674</v>
      </c>
      <c r="J565" s="3" t="str">
        <f>HYPERLINK("https://www.boe.es/gazeta/dias/1832/11/27/pdfs/GMD-1832-145.pdf#page=3","Abrir facsímil")</f>
        <v>Abrir facsímil</v>
      </c>
      <c r="K565" s="3" t="s">
        <v>23</v>
      </c>
    </row>
    <row r="566" spans="1:11" ht="42" customHeight="1">
      <c r="A566" s="2" t="s">
        <v>1663</v>
      </c>
      <c r="B566" s="2" t="s">
        <v>1663</v>
      </c>
      <c r="C566" s="2" t="s">
        <v>16</v>
      </c>
      <c r="D566" s="2" t="s">
        <v>17</v>
      </c>
      <c r="E566" s="5" t="s">
        <v>56</v>
      </c>
      <c r="F566" s="3" t="s">
        <v>57</v>
      </c>
      <c r="G566" s="3" t="s">
        <v>92</v>
      </c>
      <c r="H566" s="2" t="s">
        <v>21</v>
      </c>
      <c r="I566" s="2" t="s">
        <v>1675</v>
      </c>
      <c r="J566" s="3" t="str">
        <f>HYPERLINK("https://www.boe.es/gazeta/dias/1832/11/29/pdfs/GMD-1832-146.pdf#page=2","Abrir facsímil")</f>
        <v>Abrir facsímil</v>
      </c>
      <c r="K566" s="3" t="s">
        <v>23</v>
      </c>
    </row>
    <row r="567" spans="1:11" ht="42" customHeight="1">
      <c r="A567" s="2" t="s">
        <v>1663</v>
      </c>
      <c r="B567" s="2" t="s">
        <v>1663</v>
      </c>
      <c r="C567" s="2" t="s">
        <v>16</v>
      </c>
      <c r="D567" s="2" t="s">
        <v>17</v>
      </c>
      <c r="E567" s="5" t="s">
        <v>532</v>
      </c>
      <c r="F567" s="3" t="s">
        <v>533</v>
      </c>
      <c r="G567" s="3" t="s">
        <v>1676</v>
      </c>
      <c r="H567" s="2" t="s">
        <v>21</v>
      </c>
      <c r="I567" s="2" t="s">
        <v>1677</v>
      </c>
      <c r="J567" s="3" t="str">
        <f>HYPERLINK("https://www.boe.es/gazeta/dias/1832/12/01/pdfs/GMD-1832-147.pdf#page=2","Abrir facsímil")</f>
        <v>Abrir facsímil</v>
      </c>
      <c r="K567" s="3" t="s">
        <v>23</v>
      </c>
    </row>
    <row r="568" spans="1:11" ht="42" customHeight="1">
      <c r="A568" s="2" t="s">
        <v>1663</v>
      </c>
      <c r="B568" s="2" t="s">
        <v>1663</v>
      </c>
      <c r="C568" s="2" t="s">
        <v>16</v>
      </c>
      <c r="D568" s="2" t="s">
        <v>17</v>
      </c>
      <c r="E568" s="5" t="s">
        <v>557</v>
      </c>
      <c r="F568" s="3" t="s">
        <v>558</v>
      </c>
      <c r="G568" s="3" t="s">
        <v>1642</v>
      </c>
      <c r="H568" s="2" t="s">
        <v>21</v>
      </c>
      <c r="I568" s="2" t="s">
        <v>1678</v>
      </c>
      <c r="J568" s="3" t="str">
        <f>HYPERLINK("https://www.boe.es/gazeta/dias/1832/12/04/pdfs/GMD-1832-148.pdf#page=6","Abrir facsímil")</f>
        <v>Abrir facsímil</v>
      </c>
      <c r="K568" s="3" t="s">
        <v>23</v>
      </c>
    </row>
    <row r="569" spans="1:11" ht="42" customHeight="1">
      <c r="A569" s="2" t="s">
        <v>1663</v>
      </c>
      <c r="B569" s="2" t="s">
        <v>1663</v>
      </c>
      <c r="C569" s="2" t="s">
        <v>16</v>
      </c>
      <c r="D569" s="2" t="s">
        <v>17</v>
      </c>
      <c r="E569" s="5" t="s">
        <v>806</v>
      </c>
      <c r="F569" s="3" t="s">
        <v>807</v>
      </c>
      <c r="G569" s="3" t="s">
        <v>343</v>
      </c>
      <c r="H569" s="2" t="s">
        <v>21</v>
      </c>
      <c r="I569" s="2" t="s">
        <v>1679</v>
      </c>
      <c r="J569" s="3" t="str">
        <f>HYPERLINK("https://www.boe.es/gazeta/dias/1832/12/08/pdfs/GMD-1832-150.pdf#page=5","Abrir facsímil")</f>
        <v>Abrir facsímil</v>
      </c>
      <c r="K569" s="3" t="s">
        <v>23</v>
      </c>
    </row>
    <row r="570" spans="1:11" ht="42" customHeight="1">
      <c r="A570" s="2" t="s">
        <v>1663</v>
      </c>
      <c r="B570" s="2" t="s">
        <v>1663</v>
      </c>
      <c r="C570" s="2" t="s">
        <v>16</v>
      </c>
      <c r="D570" s="2" t="s">
        <v>17</v>
      </c>
      <c r="E570" s="5" t="s">
        <v>46</v>
      </c>
      <c r="F570" s="3" t="s">
        <v>47</v>
      </c>
      <c r="G570" s="3" t="s">
        <v>1176</v>
      </c>
      <c r="H570" s="2" t="s">
        <v>21</v>
      </c>
      <c r="I570" s="2" t="s">
        <v>1680</v>
      </c>
      <c r="J570" s="3" t="str">
        <f>HYPERLINK("https://www.boe.es/gazeta/dias/1832/12/13/pdfs/GMD-1832-152.pdf#page=4","Abrir facsímil")</f>
        <v>Abrir facsímil</v>
      </c>
      <c r="K570" s="3" t="s">
        <v>23</v>
      </c>
    </row>
    <row r="571" spans="1:11" ht="42" customHeight="1">
      <c r="A571" s="2" t="s">
        <v>1663</v>
      </c>
      <c r="B571" s="2" t="s">
        <v>1663</v>
      </c>
      <c r="C571" s="2" t="s">
        <v>16</v>
      </c>
      <c r="D571" s="2" t="s">
        <v>17</v>
      </c>
      <c r="E571" s="5" t="s">
        <v>46</v>
      </c>
      <c r="F571" s="3" t="s">
        <v>47</v>
      </c>
      <c r="G571" s="3" t="s">
        <v>58</v>
      </c>
      <c r="H571" s="2" t="s">
        <v>21</v>
      </c>
      <c r="I571" s="2" t="s">
        <v>1681</v>
      </c>
      <c r="J571" s="3" t="str">
        <f>HYPERLINK("https://www.boe.es/gazeta/dias/1832/12/13/pdfs/GMD-1832-152.pdf#page=3","Abrir facsímil")</f>
        <v>Abrir facsímil</v>
      </c>
      <c r="K571" s="3" t="s">
        <v>23</v>
      </c>
    </row>
    <row r="572" spans="1:11" ht="42" customHeight="1">
      <c r="A572" s="2" t="s">
        <v>1663</v>
      </c>
      <c r="B572" s="2" t="s">
        <v>1663</v>
      </c>
      <c r="C572" s="2" t="s">
        <v>16</v>
      </c>
      <c r="D572" s="2" t="s">
        <v>17</v>
      </c>
      <c r="E572" s="5" t="s">
        <v>143</v>
      </c>
      <c r="F572" s="3" t="s">
        <v>144</v>
      </c>
      <c r="G572" s="3" t="s">
        <v>92</v>
      </c>
      <c r="H572" s="2" t="s">
        <v>21</v>
      </c>
      <c r="I572" s="2" t="s">
        <v>1682</v>
      </c>
      <c r="J572" s="3" t="str">
        <f>HYPERLINK("https://www.boe.es/gazeta/dias/1832/12/18/pdfs/GMD-1832-154.pdf#page=2","Abrir facsímil")</f>
        <v>Abrir facsímil</v>
      </c>
      <c r="K572" s="3" t="s">
        <v>23</v>
      </c>
    </row>
    <row r="573" spans="1:11" ht="42" customHeight="1">
      <c r="A573" s="2" t="s">
        <v>1663</v>
      </c>
      <c r="B573" s="2" t="s">
        <v>1663</v>
      </c>
      <c r="C573" s="2" t="s">
        <v>16</v>
      </c>
      <c r="D573" s="2" t="s">
        <v>17</v>
      </c>
      <c r="E573" s="5" t="s">
        <v>143</v>
      </c>
      <c r="F573" s="3" t="s">
        <v>144</v>
      </c>
      <c r="G573" s="3" t="s">
        <v>58</v>
      </c>
      <c r="H573" s="2" t="s">
        <v>21</v>
      </c>
      <c r="I573" s="2" t="s">
        <v>1683</v>
      </c>
      <c r="J573" s="3" t="str">
        <f>HYPERLINK("https://www.boe.es/gazeta/dias/1832/12/18/pdfs/GMD-1832-154.pdf#page=3","Abrir facsímil")</f>
        <v>Abrir facsímil</v>
      </c>
      <c r="K573" s="3" t="s">
        <v>23</v>
      </c>
    </row>
    <row r="574" spans="1:11" ht="42" customHeight="1">
      <c r="A574" s="2" t="s">
        <v>1663</v>
      </c>
      <c r="B574" s="2" t="s">
        <v>1663</v>
      </c>
      <c r="C574" s="2" t="s">
        <v>16</v>
      </c>
      <c r="D574" s="2" t="s">
        <v>17</v>
      </c>
      <c r="E574" s="5" t="s">
        <v>423</v>
      </c>
      <c r="F574" s="3" t="s">
        <v>424</v>
      </c>
      <c r="G574" s="3" t="s">
        <v>58</v>
      </c>
      <c r="H574" s="2" t="s">
        <v>21</v>
      </c>
      <c r="I574" s="2" t="s">
        <v>1684</v>
      </c>
      <c r="J574" s="3" t="str">
        <f>HYPERLINK("https://www.boe.es/gazeta/dias/1832/12/20/pdfs/GMD-1832-155.pdf#page=3","Abrir facsímil")</f>
        <v>Abrir facsímil</v>
      </c>
      <c r="K574" s="3" t="s">
        <v>23</v>
      </c>
    </row>
    <row r="575" spans="1:11" ht="42" customHeight="1">
      <c r="A575" s="2" t="s">
        <v>1663</v>
      </c>
      <c r="B575" s="2" t="s">
        <v>1663</v>
      </c>
      <c r="C575" s="2" t="s">
        <v>16</v>
      </c>
      <c r="D575" s="2" t="s">
        <v>17</v>
      </c>
      <c r="E575" s="5" t="s">
        <v>216</v>
      </c>
      <c r="F575" s="3" t="s">
        <v>217</v>
      </c>
      <c r="G575" s="3" t="s">
        <v>92</v>
      </c>
      <c r="H575" s="2" t="s">
        <v>21</v>
      </c>
      <c r="I575" s="2" t="s">
        <v>1685</v>
      </c>
      <c r="J575" s="3" t="str">
        <f>HYPERLINK("https://www.boe.es/gazeta/dias/1832/12/22/pdfs/GMD-1832-156.pdf#page=2","Abrir facsímil")</f>
        <v>Abrir facsímil</v>
      </c>
      <c r="K575" s="3" t="s">
        <v>23</v>
      </c>
    </row>
    <row r="576" spans="1:11" ht="42" customHeight="1">
      <c r="A576" s="2" t="s">
        <v>1686</v>
      </c>
      <c r="B576" s="2" t="s">
        <v>1686</v>
      </c>
      <c r="C576" s="2" t="s">
        <v>16</v>
      </c>
      <c r="D576" s="2" t="s">
        <v>17</v>
      </c>
      <c r="E576" s="5" t="s">
        <v>46</v>
      </c>
      <c r="F576" s="3" t="s">
        <v>47</v>
      </c>
      <c r="G576" s="3" t="s">
        <v>58</v>
      </c>
      <c r="H576" s="2" t="s">
        <v>21</v>
      </c>
      <c r="I576" s="2" t="s">
        <v>1687</v>
      </c>
      <c r="J576" s="3" t="str">
        <f>HYPERLINK("https://www.boe.es/gazeta/dias/1832/12/13/pdfs/GMD-1832-152.pdf#page=3","Abrir facsímil")</f>
        <v>Abrir facsímil</v>
      </c>
      <c r="K576" s="3" t="s">
        <v>23</v>
      </c>
    </row>
    <row r="577" spans="1:11" ht="42" customHeight="1">
      <c r="A577" s="2" t="s">
        <v>1688</v>
      </c>
      <c r="B577" s="2" t="s">
        <v>1688</v>
      </c>
      <c r="C577" s="2" t="s">
        <v>16</v>
      </c>
      <c r="D577" s="2" t="s">
        <v>17</v>
      </c>
      <c r="E577" s="5" t="s">
        <v>806</v>
      </c>
      <c r="F577" s="3" t="s">
        <v>807</v>
      </c>
      <c r="G577" s="3" t="s">
        <v>1114</v>
      </c>
      <c r="H577" s="2" t="s">
        <v>21</v>
      </c>
      <c r="I577" s="2" t="s">
        <v>1689</v>
      </c>
      <c r="J577" s="3" t="str">
        <f>HYPERLINK("https://www.boe.es/gazeta/dias/1832/12/08/pdfs/GMD-1832-150.pdf#page=3","Abrir facsímil")</f>
        <v>Abrir facsímil</v>
      </c>
      <c r="K577" s="3" t="s">
        <v>23</v>
      </c>
    </row>
    <row r="578" spans="1:11" ht="42" customHeight="1">
      <c r="A578" s="2" t="s">
        <v>1688</v>
      </c>
      <c r="B578" s="2" t="s">
        <v>1688</v>
      </c>
      <c r="C578" s="2" t="s">
        <v>16</v>
      </c>
      <c r="D578" s="2" t="s">
        <v>17</v>
      </c>
      <c r="E578" s="5" t="s">
        <v>207</v>
      </c>
      <c r="F578" s="3" t="s">
        <v>208</v>
      </c>
      <c r="G578" s="3" t="s">
        <v>38</v>
      </c>
      <c r="H578" s="2" t="s">
        <v>21</v>
      </c>
      <c r="I578" s="2" t="s">
        <v>1690</v>
      </c>
      <c r="J578" s="3" t="str">
        <f>HYPERLINK("https://www.boe.es/gazeta/dias/1832/12/11/pdfs/GMD-1832-151.pdf#page=4","Abrir facsímil")</f>
        <v>Abrir facsímil</v>
      </c>
      <c r="K578" s="3" t="s">
        <v>23</v>
      </c>
    </row>
    <row r="579" spans="1:11" ht="42" customHeight="1">
      <c r="A579" s="2" t="s">
        <v>1691</v>
      </c>
      <c r="B579" s="2" t="s">
        <v>1691</v>
      </c>
      <c r="C579" s="2" t="s">
        <v>16</v>
      </c>
      <c r="D579" s="2" t="s">
        <v>17</v>
      </c>
      <c r="E579" s="5" t="s">
        <v>1692</v>
      </c>
      <c r="F579" s="3" t="s">
        <v>1693</v>
      </c>
      <c r="G579" s="3" t="s">
        <v>92</v>
      </c>
      <c r="H579" s="2" t="s">
        <v>21</v>
      </c>
      <c r="I579" s="2" t="s">
        <v>1694</v>
      </c>
      <c r="J579" s="3" t="str">
        <f>HYPERLINK("https://www.boe.es/gazeta/dias/1832/07/10/pdfs/GMD-1832-82.pdf#page=2","Abrir facsímil")</f>
        <v>Abrir facsímil</v>
      </c>
      <c r="K579" s="3" t="s">
        <v>23</v>
      </c>
    </row>
    <row r="580" spans="1:11" ht="42" customHeight="1">
      <c r="A580" s="2" t="s">
        <v>1695</v>
      </c>
      <c r="B580" s="2" t="s">
        <v>1695</v>
      </c>
      <c r="C580" s="2" t="s">
        <v>16</v>
      </c>
      <c r="D580" s="2" t="s">
        <v>17</v>
      </c>
      <c r="E580" s="5" t="s">
        <v>423</v>
      </c>
      <c r="F580" s="3" t="s">
        <v>424</v>
      </c>
      <c r="G580" s="3" t="s">
        <v>58</v>
      </c>
      <c r="H580" s="2" t="s">
        <v>21</v>
      </c>
      <c r="I580" s="2" t="s">
        <v>1696</v>
      </c>
      <c r="J580" s="3" t="str">
        <f>HYPERLINK("https://www.boe.es/gazeta/dias/1832/12/20/pdfs/GMD-1832-155.pdf#page=3","Abrir facsímil")</f>
        <v>Abrir facsímil</v>
      </c>
      <c r="K580" s="3" t="s">
        <v>23</v>
      </c>
    </row>
    <row r="581" spans="1:11" ht="42" customHeight="1">
      <c r="A581" s="2" t="s">
        <v>1697</v>
      </c>
      <c r="B581" s="2" t="s">
        <v>1697</v>
      </c>
      <c r="C581" s="2" t="s">
        <v>16</v>
      </c>
      <c r="D581" s="2" t="s">
        <v>17</v>
      </c>
      <c r="E581" s="5" t="s">
        <v>140</v>
      </c>
      <c r="F581" s="3" t="s">
        <v>141</v>
      </c>
      <c r="G581" s="3" t="s">
        <v>345</v>
      </c>
      <c r="H581" s="2" t="s">
        <v>21</v>
      </c>
      <c r="I581" s="2" t="s">
        <v>1698</v>
      </c>
      <c r="J581" s="3" t="str">
        <f>HYPERLINK("https://www.boe.es/gazeta/dias/1832/11/27/pdfs/GMD-1832-145.pdf#page=3","Abrir facsímil")</f>
        <v>Abrir facsímil</v>
      </c>
      <c r="K581" s="3" t="s">
        <v>23</v>
      </c>
    </row>
    <row r="582" spans="1:11" ht="42" customHeight="1">
      <c r="A582" s="2" t="s">
        <v>1699</v>
      </c>
      <c r="B582" s="2" t="s">
        <v>1699</v>
      </c>
      <c r="C582" s="2" t="s">
        <v>26</v>
      </c>
      <c r="D582" s="2" t="s">
        <v>27</v>
      </c>
      <c r="E582" s="5" t="s">
        <v>1281</v>
      </c>
      <c r="F582" s="3" t="s">
        <v>1282</v>
      </c>
      <c r="G582" s="3" t="s">
        <v>58</v>
      </c>
      <c r="H582" s="2" t="s">
        <v>21</v>
      </c>
      <c r="I582" s="2" t="s">
        <v>1700</v>
      </c>
      <c r="J582" s="3" t="str">
        <f>HYPERLINK("https://www.boe.es/gazeta/dias/1832/05/17/pdfs/GMD-1832-59.pdf#page=3","Abrir facsímil")</f>
        <v>Abrir facsímil</v>
      </c>
      <c r="K582" s="3" t="s">
        <v>23</v>
      </c>
    </row>
    <row r="583" spans="1:11" ht="42" customHeight="1">
      <c r="A583" s="2" t="s">
        <v>1701</v>
      </c>
      <c r="B583" s="2" t="s">
        <v>1701</v>
      </c>
      <c r="C583" s="2" t="s">
        <v>16</v>
      </c>
      <c r="D583" s="2" t="s">
        <v>17</v>
      </c>
      <c r="E583" s="5" t="s">
        <v>102</v>
      </c>
      <c r="F583" s="3" t="s">
        <v>103</v>
      </c>
      <c r="G583" s="3" t="s">
        <v>38</v>
      </c>
      <c r="H583" s="2" t="s">
        <v>21</v>
      </c>
      <c r="I583" s="2" t="s">
        <v>1702</v>
      </c>
      <c r="J583" s="3" t="str">
        <f>HYPERLINK("https://www.boe.es/gazeta/dias/1832/08/30/pdfs/GMD-1832-104.pdf#page=4","Abrir facsímil")</f>
        <v>Abrir facsímil</v>
      </c>
      <c r="K583" s="3" t="s">
        <v>23</v>
      </c>
    </row>
    <row r="584" spans="1:11" ht="42" customHeight="1">
      <c r="A584" s="2" t="s">
        <v>1703</v>
      </c>
      <c r="B584" s="2" t="s">
        <v>1703</v>
      </c>
      <c r="C584" s="2" t="s">
        <v>16</v>
      </c>
      <c r="D584" s="2" t="s">
        <v>17</v>
      </c>
      <c r="E584" s="5" t="s">
        <v>757</v>
      </c>
      <c r="F584" s="3" t="s">
        <v>758</v>
      </c>
      <c r="G584" s="3" t="s">
        <v>92</v>
      </c>
      <c r="H584" s="2" t="s">
        <v>21</v>
      </c>
      <c r="I584" s="2" t="s">
        <v>1704</v>
      </c>
      <c r="J584" s="3" t="str">
        <f>HYPERLINK("https://www.boe.es/gazeta/dias/1832/12/15/pdfs/GMD-1832-153.pdf#page=2","Abrir facsímil")</f>
        <v>Abrir facsímil</v>
      </c>
      <c r="K584" s="3" t="s">
        <v>23</v>
      </c>
    </row>
    <row r="585" spans="1:11" ht="42" customHeight="1">
      <c r="A585" s="2" t="s">
        <v>1705</v>
      </c>
      <c r="B585" s="2" t="s">
        <v>1706</v>
      </c>
      <c r="C585" s="2" t="s">
        <v>16</v>
      </c>
      <c r="D585" s="2" t="s">
        <v>17</v>
      </c>
      <c r="E585" s="5" t="s">
        <v>1410</v>
      </c>
      <c r="F585" s="3" t="s">
        <v>1411</v>
      </c>
      <c r="G585" s="3" t="s">
        <v>38</v>
      </c>
      <c r="H585" s="2" t="s">
        <v>21</v>
      </c>
      <c r="I585" s="2" t="s">
        <v>1707</v>
      </c>
      <c r="J585" s="3" t="str">
        <f>HYPERLINK("https://www.boe.es/gazeta/dias/1832/03/15/pdfs/GMD-1832-32.pdf#page=4","Abrir facsímil")</f>
        <v>Abrir facsímil</v>
      </c>
      <c r="K585" s="3" t="s">
        <v>23</v>
      </c>
    </row>
    <row r="586" spans="1:11" ht="42" customHeight="1">
      <c r="A586" s="2" t="s">
        <v>1708</v>
      </c>
      <c r="B586" s="2" t="s">
        <v>1709</v>
      </c>
      <c r="C586" s="2" t="s">
        <v>16</v>
      </c>
      <c r="D586" s="2" t="s">
        <v>17</v>
      </c>
      <c r="E586" s="5" t="s">
        <v>1281</v>
      </c>
      <c r="F586" s="3" t="s">
        <v>1282</v>
      </c>
      <c r="G586" s="3" t="s">
        <v>38</v>
      </c>
      <c r="H586" s="2" t="s">
        <v>21</v>
      </c>
      <c r="I586" s="2" t="s">
        <v>1710</v>
      </c>
      <c r="J586" s="3" t="str">
        <f>HYPERLINK("https://www.boe.es/gazeta/dias/1832/05/17/pdfs/GMD-1832-59.pdf#page=4","Abrir facsímil")</f>
        <v>Abrir facsímil</v>
      </c>
      <c r="K586" s="3" t="s">
        <v>23</v>
      </c>
    </row>
    <row r="587" spans="1:11" ht="42" customHeight="1">
      <c r="A587" s="2" t="s">
        <v>1711</v>
      </c>
      <c r="B587" s="2" t="s">
        <v>1711</v>
      </c>
      <c r="C587" s="2" t="s">
        <v>61</v>
      </c>
      <c r="D587" s="2" t="s">
        <v>62</v>
      </c>
      <c r="E587" s="5" t="s">
        <v>312</v>
      </c>
      <c r="F587" s="3" t="s">
        <v>313</v>
      </c>
      <c r="G587" s="3" t="s">
        <v>1712</v>
      </c>
      <c r="H587" s="2" t="s">
        <v>21</v>
      </c>
      <c r="I587" s="2" t="s">
        <v>1713</v>
      </c>
      <c r="J587" s="3" t="str">
        <f>HYPERLINK("https://www.boe.es/gazeta/dias/1832/10/27/pdfs/GMD-1832-131.pdf#page=3","Abrir facsímil")</f>
        <v>Abrir facsímil</v>
      </c>
      <c r="K587" s="3" t="s">
        <v>23</v>
      </c>
    </row>
    <row r="588" spans="1:11" ht="42" customHeight="1">
      <c r="A588" s="2" t="s">
        <v>1714</v>
      </c>
      <c r="B588" s="2" t="s">
        <v>1715</v>
      </c>
      <c r="C588" s="2" t="s">
        <v>26</v>
      </c>
      <c r="D588" s="2" t="s">
        <v>27</v>
      </c>
      <c r="E588" s="5" t="s">
        <v>211</v>
      </c>
      <c r="F588" s="3" t="s">
        <v>212</v>
      </c>
      <c r="G588" s="3" t="s">
        <v>38</v>
      </c>
      <c r="H588" s="2" t="s">
        <v>21</v>
      </c>
      <c r="I588" s="2" t="s">
        <v>1716</v>
      </c>
      <c r="J588" s="3" t="str">
        <f>HYPERLINK("https://www.boe.es/gazeta/dias/1832/06/14/pdfs/GMD-1832-71.pdf#page=4","Abrir facsímil")</f>
        <v>Abrir facsímil</v>
      </c>
      <c r="K588" s="3" t="s">
        <v>23</v>
      </c>
    </row>
    <row r="589" spans="1:11" ht="42" customHeight="1">
      <c r="A589" s="2" t="s">
        <v>1717</v>
      </c>
      <c r="B589" s="2" t="s">
        <v>1717</v>
      </c>
      <c r="C589" s="2" t="s">
        <v>16</v>
      </c>
      <c r="D589" s="2" t="s">
        <v>17</v>
      </c>
      <c r="E589" s="5" t="s">
        <v>500</v>
      </c>
      <c r="F589" s="3" t="s">
        <v>501</v>
      </c>
      <c r="G589" s="3" t="s">
        <v>38</v>
      </c>
      <c r="H589" s="2" t="s">
        <v>21</v>
      </c>
      <c r="I589" s="2" t="s">
        <v>1718</v>
      </c>
      <c r="J589" s="3" t="str">
        <f>HYPERLINK("https://www.boe.es/gazeta/dias/1832/03/29/pdfs/GMD-1832-38.pdf#page=4","Abrir facsímil")</f>
        <v>Abrir facsímil</v>
      </c>
      <c r="K589" s="3" t="s">
        <v>23</v>
      </c>
    </row>
    <row r="590" spans="1:11" ht="42" customHeight="1">
      <c r="A590" s="2" t="s">
        <v>1717</v>
      </c>
      <c r="B590" s="2" t="s">
        <v>1717</v>
      </c>
      <c r="C590" s="2" t="s">
        <v>16</v>
      </c>
      <c r="D590" s="2" t="s">
        <v>17</v>
      </c>
      <c r="E590" s="5" t="s">
        <v>76</v>
      </c>
      <c r="F590" s="3" t="s">
        <v>77</v>
      </c>
      <c r="G590" s="3" t="s">
        <v>674</v>
      </c>
      <c r="H590" s="2" t="s">
        <v>21</v>
      </c>
      <c r="I590" s="2" t="s">
        <v>1719</v>
      </c>
      <c r="J590" s="3" t="str">
        <f>HYPERLINK("https://www.boe.es/gazeta/dias/1832/10/25/pdfs/GMD-1832-130.pdf#page=2","Abrir facsímil")</f>
        <v>Abrir facsímil</v>
      </c>
      <c r="K590" s="3" t="s">
        <v>23</v>
      </c>
    </row>
    <row r="591" spans="1:11" ht="42" customHeight="1">
      <c r="A591" s="2" t="s">
        <v>1717</v>
      </c>
      <c r="B591" s="2" t="s">
        <v>1717</v>
      </c>
      <c r="C591" s="2" t="s">
        <v>26</v>
      </c>
      <c r="D591" s="2" t="s">
        <v>27</v>
      </c>
      <c r="E591" s="5" t="s">
        <v>532</v>
      </c>
      <c r="F591" s="3" t="s">
        <v>533</v>
      </c>
      <c r="G591" s="3" t="s">
        <v>38</v>
      </c>
      <c r="H591" s="2" t="s">
        <v>21</v>
      </c>
      <c r="I591" s="2" t="s">
        <v>1720</v>
      </c>
      <c r="J591" s="3" t="str">
        <f>HYPERLINK("https://www.boe.es/gazeta/dias/1832/12/01/pdfs/GMD-1832-147.pdf#page=4","Abrir facsímil")</f>
        <v>Abrir facsímil</v>
      </c>
      <c r="K591" s="3" t="s">
        <v>23</v>
      </c>
    </row>
    <row r="592" spans="1:11" ht="42" customHeight="1">
      <c r="A592" s="2" t="s">
        <v>1721</v>
      </c>
      <c r="B592" s="2" t="s">
        <v>1722</v>
      </c>
      <c r="C592" s="2" t="s">
        <v>124</v>
      </c>
      <c r="D592" s="2" t="s">
        <v>27</v>
      </c>
      <c r="E592" s="5" t="s">
        <v>312</v>
      </c>
      <c r="F592" s="3" t="s">
        <v>313</v>
      </c>
      <c r="G592" s="3" t="s">
        <v>38</v>
      </c>
      <c r="H592" s="2" t="s">
        <v>21</v>
      </c>
      <c r="I592" s="2" t="s">
        <v>1723</v>
      </c>
      <c r="J592" s="3" t="str">
        <f>HYPERLINK("https://www.boe.es/gazeta/dias/1832/10/27/pdfs/GMD-1832-131.pdf#page=4","Abrir facsímil")</f>
        <v>Abrir facsímil</v>
      </c>
      <c r="K592" s="3" t="s">
        <v>23</v>
      </c>
    </row>
    <row r="593" spans="1:11" ht="42" customHeight="1">
      <c r="A593" s="2" t="s">
        <v>1724</v>
      </c>
      <c r="B593" s="2" t="s">
        <v>1724</v>
      </c>
      <c r="C593" s="2" t="s">
        <v>26</v>
      </c>
      <c r="D593" s="2" t="s">
        <v>27</v>
      </c>
      <c r="E593" s="5" t="s">
        <v>63</v>
      </c>
      <c r="F593" s="3" t="s">
        <v>64</v>
      </c>
      <c r="G593" s="3" t="s">
        <v>1032</v>
      </c>
      <c r="H593" s="2" t="s">
        <v>21</v>
      </c>
      <c r="I593" s="2" t="s">
        <v>1725</v>
      </c>
      <c r="J593" s="3" t="str">
        <f>HYPERLINK("https://www.boe.es/gazeta/dias/1832/05/22/pdfs/GMD-1832-61.pdf#page=2","Abrir facsímil")</f>
        <v>Abrir facsímil</v>
      </c>
      <c r="K593" s="3" t="s">
        <v>23</v>
      </c>
    </row>
    <row r="594" spans="1:11" ht="42" customHeight="1">
      <c r="A594" s="2" t="s">
        <v>1726</v>
      </c>
      <c r="B594" s="2" t="s">
        <v>1726</v>
      </c>
      <c r="C594" s="2" t="s">
        <v>1098</v>
      </c>
      <c r="D594" s="2" t="s">
        <v>62</v>
      </c>
      <c r="E594" s="5" t="s">
        <v>306</v>
      </c>
      <c r="F594" s="3" t="s">
        <v>307</v>
      </c>
      <c r="G594" s="3" t="s">
        <v>308</v>
      </c>
      <c r="H594" s="2" t="s">
        <v>21</v>
      </c>
      <c r="I594" s="2" t="s">
        <v>1727</v>
      </c>
      <c r="J594" s="3" t="str">
        <f>HYPERLINK("https://www.boe.es/gazeta/dias/1832/03/13/pdfs/GMD-1832-31.pdf#page=4","Abrir facsímil")</f>
        <v>Abrir facsímil</v>
      </c>
      <c r="K594" s="3" t="s">
        <v>23</v>
      </c>
    </row>
    <row r="595" spans="1:11" ht="42" customHeight="1">
      <c r="A595" s="2" t="s">
        <v>1728</v>
      </c>
      <c r="B595" s="2" t="s">
        <v>1728</v>
      </c>
      <c r="C595" s="2" t="s">
        <v>16</v>
      </c>
      <c r="D595" s="2" t="s">
        <v>17</v>
      </c>
      <c r="E595" s="5" t="s">
        <v>341</v>
      </c>
      <c r="F595" s="3" t="s">
        <v>342</v>
      </c>
      <c r="G595" s="3" t="s">
        <v>1729</v>
      </c>
      <c r="H595" s="2" t="s">
        <v>21</v>
      </c>
      <c r="I595" s="2" t="s">
        <v>1730</v>
      </c>
      <c r="J595" s="3" t="str">
        <f>HYPERLINK("https://www.boe.es/gazeta/dias/1832/04/12/pdfs/GMD-1832-44.pdf#page=4","Abrir facsímil")</f>
        <v>Abrir facsímil</v>
      </c>
      <c r="K595" s="3" t="s">
        <v>23</v>
      </c>
    </row>
    <row r="596" spans="1:11" ht="42" customHeight="1">
      <c r="A596" s="2" t="s">
        <v>1731</v>
      </c>
      <c r="B596" s="2" t="s">
        <v>1731</v>
      </c>
      <c r="C596" s="2" t="s">
        <v>61</v>
      </c>
      <c r="D596" s="2" t="s">
        <v>62</v>
      </c>
      <c r="E596" s="5" t="s">
        <v>1732</v>
      </c>
      <c r="F596" s="3" t="s">
        <v>1733</v>
      </c>
      <c r="G596" s="3" t="s">
        <v>42</v>
      </c>
      <c r="H596" s="2" t="s">
        <v>21</v>
      </c>
      <c r="I596" s="2" t="s">
        <v>1734</v>
      </c>
      <c r="J596" s="3" t="str">
        <f>HYPERLINK("https://www.boe.es/gazeta/dias/1832/06/16/pdfs/GMD-1832-72.pdf#page=1","Abrir facsímil")</f>
        <v>Abrir facsímil</v>
      </c>
      <c r="K596" s="3" t="s">
        <v>23</v>
      </c>
    </row>
    <row r="597" spans="1:11" ht="42" customHeight="1">
      <c r="A597" s="2" t="s">
        <v>1735</v>
      </c>
      <c r="B597" s="2" t="s">
        <v>1735</v>
      </c>
      <c r="C597" s="2" t="s">
        <v>16</v>
      </c>
      <c r="D597" s="2" t="s">
        <v>17</v>
      </c>
      <c r="E597" s="5" t="s">
        <v>88</v>
      </c>
      <c r="F597" s="3" t="s">
        <v>89</v>
      </c>
      <c r="G597" s="3" t="s">
        <v>58</v>
      </c>
      <c r="H597" s="2" t="s">
        <v>21</v>
      </c>
      <c r="I597" s="2" t="s">
        <v>1736</v>
      </c>
      <c r="J597" s="3" t="str">
        <f>HYPERLINK("https://www.boe.es/gazeta/dias/1832/03/27/pdfs/GMD-1832-37.pdf#page=3","Abrir facsímil")</f>
        <v>Abrir facsímil</v>
      </c>
      <c r="K597" s="3" t="s">
        <v>23</v>
      </c>
    </row>
    <row r="598" spans="1:11" ht="42" customHeight="1">
      <c r="A598" s="2" t="s">
        <v>1737</v>
      </c>
      <c r="B598" s="2" t="s">
        <v>1737</v>
      </c>
      <c r="C598" s="2" t="s">
        <v>16</v>
      </c>
      <c r="D598" s="2" t="s">
        <v>17</v>
      </c>
      <c r="E598" s="5" t="s">
        <v>994</v>
      </c>
      <c r="F598" s="3" t="s">
        <v>995</v>
      </c>
      <c r="G598" s="3" t="s">
        <v>38</v>
      </c>
      <c r="H598" s="2" t="s">
        <v>21</v>
      </c>
      <c r="I598" s="2" t="s">
        <v>1738</v>
      </c>
      <c r="J598" s="3" t="str">
        <f>HYPERLINK("https://www.boe.es/gazeta/dias/1832/04/05/pdfs/GMD-1832-41.pdf#page=4","Abrir facsímil")</f>
        <v>Abrir facsímil</v>
      </c>
      <c r="K598" s="3" t="s">
        <v>23</v>
      </c>
    </row>
    <row r="599" spans="1:11" ht="42" customHeight="1">
      <c r="A599" s="2" t="s">
        <v>1739</v>
      </c>
      <c r="B599" s="2" t="s">
        <v>1739</v>
      </c>
      <c r="C599" s="2" t="s">
        <v>16</v>
      </c>
      <c r="D599" s="2" t="s">
        <v>17</v>
      </c>
      <c r="E599" s="5" t="s">
        <v>341</v>
      </c>
      <c r="F599" s="3" t="s">
        <v>342</v>
      </c>
      <c r="G599" s="3" t="s">
        <v>1740</v>
      </c>
      <c r="H599" s="2" t="s">
        <v>21</v>
      </c>
      <c r="I599" s="2" t="s">
        <v>1741</v>
      </c>
      <c r="J599" s="3" t="str">
        <f>HYPERLINK("https://www.boe.es/gazeta/dias/1832/04/12/pdfs/GMD-1832-44.pdf#page=3","Abrir facsímil")</f>
        <v>Abrir facsímil</v>
      </c>
      <c r="K599" s="3" t="s">
        <v>23</v>
      </c>
    </row>
    <row r="600" spans="1:11" ht="42" customHeight="1">
      <c r="A600" s="2" t="s">
        <v>1739</v>
      </c>
      <c r="B600" s="2" t="s">
        <v>1739</v>
      </c>
      <c r="C600" s="2" t="s">
        <v>61</v>
      </c>
      <c r="D600" s="2" t="s">
        <v>62</v>
      </c>
      <c r="E600" s="5" t="s">
        <v>374</v>
      </c>
      <c r="F600" s="3" t="s">
        <v>375</v>
      </c>
      <c r="G600" s="3" t="s">
        <v>92</v>
      </c>
      <c r="H600" s="2" t="s">
        <v>21</v>
      </c>
      <c r="I600" s="2" t="s">
        <v>1742</v>
      </c>
      <c r="J600" s="3" t="str">
        <f>HYPERLINK("https://www.boe.es/gazeta/dias/1832/04/17/pdfs/GMD-1832-46.pdf#page=2","Abrir facsímil")</f>
        <v>Abrir facsímil</v>
      </c>
      <c r="K600" s="3" t="s">
        <v>23</v>
      </c>
    </row>
    <row r="601" spans="1:11" ht="42" customHeight="1">
      <c r="A601" s="2" t="s">
        <v>1739</v>
      </c>
      <c r="B601" s="2" t="s">
        <v>1739</v>
      </c>
      <c r="C601" s="2" t="s">
        <v>16</v>
      </c>
      <c r="D601" s="2" t="s">
        <v>17</v>
      </c>
      <c r="E601" s="5" t="s">
        <v>374</v>
      </c>
      <c r="F601" s="3" t="s">
        <v>375</v>
      </c>
      <c r="G601" s="3" t="s">
        <v>58</v>
      </c>
      <c r="H601" s="2" t="s">
        <v>21</v>
      </c>
      <c r="I601" s="2" t="s">
        <v>1743</v>
      </c>
      <c r="J601" s="3" t="str">
        <f>HYPERLINK("https://www.boe.es/gazeta/dias/1832/04/17/pdfs/GMD-1832-46.pdf#page=3","Abrir facsímil")</f>
        <v>Abrir facsímil</v>
      </c>
      <c r="K601" s="3" t="s">
        <v>23</v>
      </c>
    </row>
    <row r="602" spans="1:11" ht="42" customHeight="1">
      <c r="A602" s="2" t="s">
        <v>1744</v>
      </c>
      <c r="B602" s="2" t="s">
        <v>1745</v>
      </c>
      <c r="C602" s="2" t="s">
        <v>124</v>
      </c>
      <c r="D602" s="2" t="s">
        <v>27</v>
      </c>
      <c r="E602" s="5" t="s">
        <v>722</v>
      </c>
      <c r="F602" s="3" t="s">
        <v>723</v>
      </c>
      <c r="G602" s="3" t="s">
        <v>38</v>
      </c>
      <c r="H602" s="2" t="s">
        <v>21</v>
      </c>
      <c r="I602" s="2" t="s">
        <v>1746</v>
      </c>
      <c r="J602" s="3" t="str">
        <f>HYPERLINK("https://www.boe.es/gazeta/dias/1832/07/24/pdfs/GMD-1832-88.pdf#page=4","Abrir facsímil")</f>
        <v>Abrir facsímil</v>
      </c>
      <c r="K602" s="3" t="s">
        <v>23</v>
      </c>
    </row>
    <row r="603" spans="1:11" ht="42" customHeight="1">
      <c r="A603" s="2" t="s">
        <v>1747</v>
      </c>
      <c r="B603" s="2" t="s">
        <v>1748</v>
      </c>
      <c r="C603" s="2" t="s">
        <v>26</v>
      </c>
      <c r="D603" s="2" t="s">
        <v>27</v>
      </c>
      <c r="E603" s="5" t="s">
        <v>233</v>
      </c>
      <c r="F603" s="3" t="s">
        <v>234</v>
      </c>
      <c r="G603" s="3" t="s">
        <v>38</v>
      </c>
      <c r="H603" s="2" t="s">
        <v>21</v>
      </c>
      <c r="I603" s="2" t="s">
        <v>1749</v>
      </c>
      <c r="J603" s="3" t="str">
        <f>HYPERLINK("https://www.boe.es/gazeta/dias/1832/02/07/pdfs/GMD-1832-16.pdf#page=4","Abrir facsímil")</f>
        <v>Abrir facsímil</v>
      </c>
      <c r="K603" s="3" t="s">
        <v>23</v>
      </c>
    </row>
    <row r="604" spans="1:11" ht="42" customHeight="1">
      <c r="A604" s="2" t="s">
        <v>1750</v>
      </c>
      <c r="B604" s="2" t="s">
        <v>1750</v>
      </c>
      <c r="C604" s="2" t="s">
        <v>16</v>
      </c>
      <c r="D604" s="2" t="s">
        <v>17</v>
      </c>
      <c r="E604" s="5" t="s">
        <v>799</v>
      </c>
      <c r="F604" s="3" t="s">
        <v>800</v>
      </c>
      <c r="G604" s="3" t="s">
        <v>92</v>
      </c>
      <c r="H604" s="2" t="s">
        <v>21</v>
      </c>
      <c r="I604" s="2" t="s">
        <v>1751</v>
      </c>
      <c r="J604" s="3" t="str">
        <f>HYPERLINK("https://www.boe.es/gazeta/dias/1832/06/09/pdfs/GMD-1832-69.pdf#page=2","Abrir facsímil")</f>
        <v>Abrir facsímil</v>
      </c>
      <c r="K604" s="3" t="s">
        <v>23</v>
      </c>
    </row>
    <row r="605" spans="1:11" ht="42" customHeight="1">
      <c r="A605" s="2" t="s">
        <v>1752</v>
      </c>
      <c r="B605" s="2" t="s">
        <v>1753</v>
      </c>
      <c r="C605" s="2" t="s">
        <v>16</v>
      </c>
      <c r="D605" s="2" t="s">
        <v>17</v>
      </c>
      <c r="E605" s="5" t="s">
        <v>835</v>
      </c>
      <c r="F605" s="3" t="s">
        <v>836</v>
      </c>
      <c r="G605" s="3" t="s">
        <v>38</v>
      </c>
      <c r="H605" s="2" t="s">
        <v>21</v>
      </c>
      <c r="I605" s="2" t="s">
        <v>1754</v>
      </c>
      <c r="J605" s="3" t="str">
        <f>HYPERLINK("https://www.boe.es/gazeta/dias/1832/07/28/pdfs/GMD-1832-90.pdf#page=4","Abrir facsímil")</f>
        <v>Abrir facsímil</v>
      </c>
      <c r="K605" s="3" t="s">
        <v>23</v>
      </c>
    </row>
    <row r="606" spans="1:11" ht="42" customHeight="1">
      <c r="A606" s="2" t="s">
        <v>1755</v>
      </c>
      <c r="B606" s="2" t="s">
        <v>1755</v>
      </c>
      <c r="C606" s="2" t="s">
        <v>16</v>
      </c>
      <c r="D606" s="2" t="s">
        <v>17</v>
      </c>
      <c r="E606" s="5" t="s">
        <v>306</v>
      </c>
      <c r="F606" s="3" t="s">
        <v>307</v>
      </c>
      <c r="G606" s="3" t="s">
        <v>92</v>
      </c>
      <c r="H606" s="2" t="s">
        <v>21</v>
      </c>
      <c r="I606" s="2" t="s">
        <v>1756</v>
      </c>
      <c r="J606" s="3" t="str">
        <f>HYPERLINK("https://www.boe.es/gazeta/dias/1832/03/13/pdfs/GMD-1832-31.pdf#page=2","Abrir facsímil")</f>
        <v>Abrir facsímil</v>
      </c>
      <c r="K606" s="3" t="s">
        <v>23</v>
      </c>
    </row>
    <row r="607" spans="1:11" ht="42" customHeight="1">
      <c r="A607" s="2" t="s">
        <v>1757</v>
      </c>
      <c r="B607" s="2" t="s">
        <v>1758</v>
      </c>
      <c r="C607" s="2" t="s">
        <v>418</v>
      </c>
      <c r="D607" s="2" t="s">
        <v>27</v>
      </c>
      <c r="E607" s="5" t="s">
        <v>56</v>
      </c>
      <c r="F607" s="3" t="s">
        <v>57</v>
      </c>
      <c r="G607" s="3" t="s">
        <v>38</v>
      </c>
      <c r="H607" s="2" t="s">
        <v>21</v>
      </c>
      <c r="I607" s="2" t="s">
        <v>1759</v>
      </c>
      <c r="J607" s="3" t="str">
        <f>HYPERLINK("https://www.boe.es/gazeta/dias/1832/11/29/pdfs/GMD-1832-146.pdf#page=4","Abrir facsímil")</f>
        <v>Abrir facsímil</v>
      </c>
      <c r="K607" s="3" t="s">
        <v>23</v>
      </c>
    </row>
    <row r="608" spans="1:11" ht="42" customHeight="1">
      <c r="A608" s="2" t="s">
        <v>1760</v>
      </c>
      <c r="B608" s="2" t="s">
        <v>1760</v>
      </c>
      <c r="C608" s="2" t="s">
        <v>16</v>
      </c>
      <c r="D608" s="2" t="s">
        <v>17</v>
      </c>
      <c r="E608" s="5" t="s">
        <v>125</v>
      </c>
      <c r="F608" s="3" t="s">
        <v>126</v>
      </c>
      <c r="G608" s="3" t="s">
        <v>58</v>
      </c>
      <c r="H608" s="2" t="s">
        <v>21</v>
      </c>
      <c r="I608" s="2" t="s">
        <v>1761</v>
      </c>
      <c r="J608" s="3" t="str">
        <f>HYPERLINK("https://www.boe.es/gazeta/dias/1832/06/12/pdfs/GMD-1832-70.pdf#page=3","Abrir facsímil")</f>
        <v>Abrir facsímil</v>
      </c>
      <c r="K608" s="3" t="s">
        <v>23</v>
      </c>
    </row>
    <row r="609" spans="1:11" ht="42" customHeight="1">
      <c r="A609" s="2" t="s">
        <v>1762</v>
      </c>
      <c r="B609" s="2" t="s">
        <v>1763</v>
      </c>
      <c r="C609" s="2" t="s">
        <v>26</v>
      </c>
      <c r="D609" s="2" t="s">
        <v>27</v>
      </c>
      <c r="E609" s="5" t="s">
        <v>882</v>
      </c>
      <c r="F609" s="3" t="s">
        <v>883</v>
      </c>
      <c r="G609" s="3" t="s">
        <v>38</v>
      </c>
      <c r="H609" s="2" t="s">
        <v>31</v>
      </c>
      <c r="I609" s="2" t="s">
        <v>1764</v>
      </c>
      <c r="J609" s="3" t="str">
        <f>HYPERLINK("https://www.boe.es/gazeta/dias/1832/03/17/pdfs/GMD-1832-33.pdf#page=4","Abrir facsímil")</f>
        <v>Abrir facsímil</v>
      </c>
      <c r="K609" s="3" t="s">
        <v>33</v>
      </c>
    </row>
    <row r="610" spans="1:11" ht="42" customHeight="1">
      <c r="A610" s="2" t="s">
        <v>1765</v>
      </c>
      <c r="B610" s="2" t="s">
        <v>1766</v>
      </c>
      <c r="C610" s="2" t="s">
        <v>164</v>
      </c>
      <c r="D610" s="2" t="s">
        <v>27</v>
      </c>
      <c r="E610" s="5" t="s">
        <v>204</v>
      </c>
      <c r="F610" s="3" t="s">
        <v>205</v>
      </c>
      <c r="G610" s="3" t="s">
        <v>38</v>
      </c>
      <c r="H610" s="2" t="s">
        <v>21</v>
      </c>
      <c r="I610" s="2" t="s">
        <v>1767</v>
      </c>
      <c r="J610" s="3" t="str">
        <f>HYPERLINK("https://www.boe.es/gazeta/dias/1832/09/20/pdfs/GMD-1832-114.pdf#page=4","Abrir facsímil")</f>
        <v>Abrir facsímil</v>
      </c>
      <c r="K610" s="3" t="s">
        <v>23</v>
      </c>
    </row>
    <row r="611" spans="1:11" ht="42" customHeight="1">
      <c r="A611" s="2" t="s">
        <v>1768</v>
      </c>
      <c r="B611" s="2" t="s">
        <v>1769</v>
      </c>
      <c r="C611" s="2" t="s">
        <v>164</v>
      </c>
      <c r="D611" s="2" t="s">
        <v>27</v>
      </c>
      <c r="E611" s="5" t="s">
        <v>665</v>
      </c>
      <c r="F611" s="3" t="s">
        <v>666</v>
      </c>
      <c r="G611" s="3" t="s">
        <v>38</v>
      </c>
      <c r="H611" s="2" t="s">
        <v>21</v>
      </c>
      <c r="I611" s="2" t="s">
        <v>1770</v>
      </c>
      <c r="J611" s="3" t="str">
        <f>HYPERLINK("https://www.boe.es/gazeta/dias/1832/05/15/pdfs/GMD-1832-58.pdf#page=4","Abrir facsímil")</f>
        <v>Abrir facsímil</v>
      </c>
      <c r="K611" s="3" t="s">
        <v>23</v>
      </c>
    </row>
    <row r="612" spans="1:11" ht="42" customHeight="1">
      <c r="A612" s="2" t="s">
        <v>1771</v>
      </c>
      <c r="B612" s="2" t="s">
        <v>1771</v>
      </c>
      <c r="C612" s="2" t="s">
        <v>16</v>
      </c>
      <c r="D612" s="2" t="s">
        <v>17</v>
      </c>
      <c r="E612" s="5" t="s">
        <v>56</v>
      </c>
      <c r="F612" s="3" t="s">
        <v>57</v>
      </c>
      <c r="G612" s="3" t="s">
        <v>38</v>
      </c>
      <c r="H612" s="2" t="s">
        <v>21</v>
      </c>
      <c r="I612" s="2" t="s">
        <v>1772</v>
      </c>
      <c r="J612" s="3" t="str">
        <f>HYPERLINK("https://www.boe.es/gazeta/dias/1832/11/29/pdfs/GMD-1832-146.pdf#page=4","Abrir facsímil")</f>
        <v>Abrir facsímil</v>
      </c>
      <c r="K612" s="3" t="s">
        <v>23</v>
      </c>
    </row>
    <row r="613" spans="1:11" ht="42" customHeight="1">
      <c r="A613" s="2" t="s">
        <v>1773</v>
      </c>
      <c r="B613" s="2" t="s">
        <v>1773</v>
      </c>
      <c r="C613" s="2" t="s">
        <v>61</v>
      </c>
      <c r="D613" s="2" t="s">
        <v>62</v>
      </c>
      <c r="E613" s="5" t="s">
        <v>694</v>
      </c>
      <c r="F613" s="3" t="s">
        <v>695</v>
      </c>
      <c r="G613" s="3" t="s">
        <v>38</v>
      </c>
      <c r="H613" s="2" t="s">
        <v>21</v>
      </c>
      <c r="I613" s="2" t="s">
        <v>1774</v>
      </c>
      <c r="J613" s="3" t="str">
        <f>HYPERLINK("https://www.boe.es/gazeta/dias/1832/01/19/pdfs/GMD-1832-8.pdf#page=4","Abrir facsímil")</f>
        <v>Abrir facsímil</v>
      </c>
      <c r="K613" s="3" t="s">
        <v>23</v>
      </c>
    </row>
    <row r="614" spans="1:11" ht="42" customHeight="1">
      <c r="A614" s="2" t="s">
        <v>1775</v>
      </c>
      <c r="B614" s="2" t="s">
        <v>1776</v>
      </c>
      <c r="C614" s="2" t="s">
        <v>26</v>
      </c>
      <c r="D614" s="2" t="s">
        <v>27</v>
      </c>
      <c r="E614" s="5" t="s">
        <v>224</v>
      </c>
      <c r="F614" s="3" t="s">
        <v>225</v>
      </c>
      <c r="G614" s="3" t="s">
        <v>38</v>
      </c>
      <c r="H614" s="2" t="s">
        <v>21</v>
      </c>
      <c r="I614" s="2" t="s">
        <v>1777</v>
      </c>
      <c r="J614" s="3" t="str">
        <f>HYPERLINK("https://www.boe.es/gazeta/dias/1832/09/08/pdfs/GMD-1832-108.pdf#page=4","Abrir facsímil")</f>
        <v>Abrir facsímil</v>
      </c>
      <c r="K614" s="3" t="s">
        <v>23</v>
      </c>
    </row>
    <row r="615" spans="1:11" ht="42" customHeight="1">
      <c r="A615" s="2" t="s">
        <v>1778</v>
      </c>
      <c r="B615" s="2" t="s">
        <v>1779</v>
      </c>
      <c r="C615" s="2" t="s">
        <v>124</v>
      </c>
      <c r="D615" s="2" t="s">
        <v>27</v>
      </c>
      <c r="E615" s="5" t="s">
        <v>312</v>
      </c>
      <c r="F615" s="3" t="s">
        <v>313</v>
      </c>
      <c r="G615" s="3" t="s">
        <v>38</v>
      </c>
      <c r="H615" s="2" t="s">
        <v>21</v>
      </c>
      <c r="I615" s="2" t="s">
        <v>1780</v>
      </c>
      <c r="J615" s="3" t="str">
        <f>HYPERLINK("https://www.boe.es/gazeta/dias/1832/10/27/pdfs/GMD-1832-131.pdf#page=4","Abrir facsímil")</f>
        <v>Abrir facsímil</v>
      </c>
      <c r="K615" s="3" t="s">
        <v>23</v>
      </c>
    </row>
    <row r="616" spans="1:11" ht="42" customHeight="1">
      <c r="A616" s="2" t="s">
        <v>1781</v>
      </c>
      <c r="B616" s="2" t="s">
        <v>1782</v>
      </c>
      <c r="C616" s="2" t="s">
        <v>418</v>
      </c>
      <c r="D616" s="2" t="s">
        <v>27</v>
      </c>
      <c r="E616" s="5" t="s">
        <v>188</v>
      </c>
      <c r="F616" s="3" t="s">
        <v>189</v>
      </c>
      <c r="G616" s="3" t="s">
        <v>38</v>
      </c>
      <c r="H616" s="2" t="s">
        <v>21</v>
      </c>
      <c r="I616" s="2" t="s">
        <v>1783</v>
      </c>
      <c r="J616" s="3" t="str">
        <f>HYPERLINK("https://www.boe.es/gazeta/dias/1832/01/14/pdfs/GMD-1832-6.pdf#page=4","Abrir facsímil")</f>
        <v>Abrir facsímil</v>
      </c>
      <c r="K616" s="3" t="s">
        <v>23</v>
      </c>
    </row>
    <row r="617" spans="1:11" ht="42" customHeight="1">
      <c r="A617" s="2" t="s">
        <v>1784</v>
      </c>
      <c r="B617" s="2" t="s">
        <v>1785</v>
      </c>
      <c r="C617" s="2" t="s">
        <v>124</v>
      </c>
      <c r="D617" s="2" t="s">
        <v>27</v>
      </c>
      <c r="E617" s="5" t="s">
        <v>402</v>
      </c>
      <c r="F617" s="3" t="s">
        <v>403</v>
      </c>
      <c r="G617" s="3" t="s">
        <v>404</v>
      </c>
      <c r="H617" s="2" t="s">
        <v>21</v>
      </c>
      <c r="I617" s="2" t="s">
        <v>1786</v>
      </c>
      <c r="J617" s="3" t="str">
        <f>HYPERLINK("https://www.boe.es/gazeta/dias/1832/08/21/pdfs/GMD-1832-100.pdf#page=3","Abrir facsímil")</f>
        <v>Abrir facsímil</v>
      </c>
      <c r="K617" s="3" t="s">
        <v>23</v>
      </c>
    </row>
    <row r="618" spans="1:11" ht="42" customHeight="1">
      <c r="A618" s="2" t="s">
        <v>1787</v>
      </c>
      <c r="B618" s="2" t="s">
        <v>1788</v>
      </c>
      <c r="C618" s="2" t="s">
        <v>91</v>
      </c>
      <c r="D618" s="2" t="s">
        <v>27</v>
      </c>
      <c r="E618" s="5" t="s">
        <v>243</v>
      </c>
      <c r="F618" s="3" t="s">
        <v>244</v>
      </c>
      <c r="G618" s="3" t="s">
        <v>245</v>
      </c>
      <c r="H618" s="2" t="s">
        <v>21</v>
      </c>
      <c r="I618" s="2" t="s">
        <v>1789</v>
      </c>
      <c r="J618" s="3" t="str">
        <f>HYPERLINK("https://www.boe.es/gazeta/dias/1832/04/10/pdfs/GMD-1832-43.pdf#page=3","Abrir facsímil")</f>
        <v>Abrir facsímil</v>
      </c>
      <c r="K618" s="3" t="s">
        <v>23</v>
      </c>
    </row>
    <row r="619" spans="1:11" ht="42" customHeight="1">
      <c r="A619" s="2" t="s">
        <v>1790</v>
      </c>
      <c r="B619" s="2" t="s">
        <v>1790</v>
      </c>
      <c r="C619" s="2" t="s">
        <v>16</v>
      </c>
      <c r="D619" s="2" t="s">
        <v>17</v>
      </c>
      <c r="E619" s="5" t="s">
        <v>431</v>
      </c>
      <c r="F619" s="3" t="s">
        <v>432</v>
      </c>
      <c r="G619" s="3" t="s">
        <v>92</v>
      </c>
      <c r="H619" s="2" t="s">
        <v>21</v>
      </c>
      <c r="I619" s="2" t="s">
        <v>1791</v>
      </c>
      <c r="J619" s="3" t="str">
        <f>HYPERLINK("https://www.boe.es/gazeta/dias/1832/05/12/pdfs/GMD-1832-57.pdf#page=2","Abrir facsímil")</f>
        <v>Abrir facsímil</v>
      </c>
      <c r="K619" s="3" t="s">
        <v>23</v>
      </c>
    </row>
    <row r="620" spans="1:11" ht="42" customHeight="1">
      <c r="A620" s="2" t="s">
        <v>1792</v>
      </c>
      <c r="B620" s="2" t="s">
        <v>1792</v>
      </c>
      <c r="C620" s="2" t="s">
        <v>16</v>
      </c>
      <c r="D620" s="2" t="s">
        <v>17</v>
      </c>
      <c r="E620" s="5" t="s">
        <v>500</v>
      </c>
      <c r="F620" s="3" t="s">
        <v>501</v>
      </c>
      <c r="G620" s="3" t="s">
        <v>92</v>
      </c>
      <c r="H620" s="2" t="s">
        <v>21</v>
      </c>
      <c r="I620" s="2" t="s">
        <v>1793</v>
      </c>
      <c r="J620" s="3" t="str">
        <f>HYPERLINK("https://www.boe.es/gazeta/dias/1832/03/29/pdfs/GMD-1832-38.pdf#page=2","Abrir facsímil")</f>
        <v>Abrir facsímil</v>
      </c>
      <c r="K620" s="3" t="s">
        <v>23</v>
      </c>
    </row>
    <row r="621" spans="1:11" ht="42" customHeight="1">
      <c r="A621" s="2" t="s">
        <v>1792</v>
      </c>
      <c r="B621" s="2" t="s">
        <v>1792</v>
      </c>
      <c r="C621" s="2" t="s">
        <v>16</v>
      </c>
      <c r="D621" s="2" t="s">
        <v>17</v>
      </c>
      <c r="E621" s="5" t="s">
        <v>1794</v>
      </c>
      <c r="F621" s="3" t="s">
        <v>1795</v>
      </c>
      <c r="G621" s="3" t="s">
        <v>1059</v>
      </c>
      <c r="H621" s="2" t="s">
        <v>21</v>
      </c>
      <c r="I621" s="2" t="s">
        <v>1796</v>
      </c>
      <c r="J621" s="3" t="str">
        <f>HYPERLINK("https://www.boe.es/gazeta/dias/1832/04/03/pdfs/GMD-1832-40.pdf#page=2","Abrir facsímil")</f>
        <v>Abrir facsímil</v>
      </c>
      <c r="K621" s="3" t="s">
        <v>23</v>
      </c>
    </row>
    <row r="622" spans="1:11" ht="42" customHeight="1">
      <c r="A622" s="2" t="s">
        <v>1792</v>
      </c>
      <c r="B622" s="2" t="s">
        <v>1792</v>
      </c>
      <c r="C622" s="2" t="s">
        <v>16</v>
      </c>
      <c r="D622" s="2" t="s">
        <v>17</v>
      </c>
      <c r="E622" s="5" t="s">
        <v>1296</v>
      </c>
      <c r="F622" s="3" t="s">
        <v>1297</v>
      </c>
      <c r="G622" s="3" t="s">
        <v>42</v>
      </c>
      <c r="H622" s="2" t="s">
        <v>21</v>
      </c>
      <c r="I622" s="2" t="s">
        <v>1797</v>
      </c>
      <c r="J622" s="3" t="str">
        <f>HYPERLINK("https://www.boe.es/gazeta/dias/1832/04/24/pdfs/GMD-1832-49.pdf#page=1","Abrir facsímil")</f>
        <v>Abrir facsímil</v>
      </c>
      <c r="K622" s="3" t="s">
        <v>23</v>
      </c>
    </row>
    <row r="623" spans="1:11" ht="42" customHeight="1">
      <c r="A623" s="2" t="s">
        <v>1792</v>
      </c>
      <c r="B623" s="2" t="s">
        <v>1792</v>
      </c>
      <c r="C623" s="2" t="s">
        <v>16</v>
      </c>
      <c r="D623" s="2" t="s">
        <v>17</v>
      </c>
      <c r="E623" s="5" t="s">
        <v>1798</v>
      </c>
      <c r="F623" s="3" t="s">
        <v>1799</v>
      </c>
      <c r="G623" s="3" t="s">
        <v>42</v>
      </c>
      <c r="H623" s="2" t="s">
        <v>21</v>
      </c>
      <c r="I623" s="2" t="s">
        <v>1800</v>
      </c>
      <c r="J623" s="3" t="str">
        <f>HYPERLINK("https://www.boe.es/gazeta/dias/1832/04/26/pdfs/GMD-1832-50.pdf#page=1","Abrir facsímil")</f>
        <v>Abrir facsímil</v>
      </c>
      <c r="K623" s="3" t="s">
        <v>23</v>
      </c>
    </row>
    <row r="624" spans="1:11" ht="42" customHeight="1">
      <c r="A624" s="2" t="s">
        <v>1801</v>
      </c>
      <c r="B624" s="2" t="s">
        <v>1801</v>
      </c>
      <c r="C624" s="2" t="s">
        <v>16</v>
      </c>
      <c r="D624" s="2" t="s">
        <v>17</v>
      </c>
      <c r="E624" s="5" t="s">
        <v>500</v>
      </c>
      <c r="F624" s="3" t="s">
        <v>501</v>
      </c>
      <c r="G624" s="3" t="s">
        <v>92</v>
      </c>
      <c r="H624" s="2" t="s">
        <v>21</v>
      </c>
      <c r="I624" s="2" t="s">
        <v>1802</v>
      </c>
      <c r="J624" s="3" t="str">
        <f>HYPERLINK("https://www.boe.es/gazeta/dias/1832/03/29/pdfs/GMD-1832-38.pdf#page=2","Abrir facsímil")</f>
        <v>Abrir facsímil</v>
      </c>
      <c r="K624" s="3" t="s">
        <v>23</v>
      </c>
    </row>
    <row r="625" spans="1:11" ht="42" customHeight="1">
      <c r="A625" s="2" t="s">
        <v>1803</v>
      </c>
      <c r="B625" s="2" t="s">
        <v>1803</v>
      </c>
      <c r="C625" s="2" t="s">
        <v>124</v>
      </c>
      <c r="D625" s="2" t="s">
        <v>27</v>
      </c>
      <c r="E625" s="5" t="s">
        <v>588</v>
      </c>
      <c r="F625" s="3" t="s">
        <v>589</v>
      </c>
      <c r="G625" s="3" t="s">
        <v>58</v>
      </c>
      <c r="H625" s="2" t="s">
        <v>21</v>
      </c>
      <c r="I625" s="2" t="s">
        <v>1804</v>
      </c>
      <c r="J625" s="3" t="str">
        <f>HYPERLINK("https://www.boe.es/gazeta/dias/1832/10/30/pdfs/GMD-1832-132.pdf#page=3","Abrir facsímil")</f>
        <v>Abrir facsímil</v>
      </c>
      <c r="K625" s="3" t="s">
        <v>23</v>
      </c>
    </row>
    <row r="626" spans="1:11" ht="42" customHeight="1">
      <c r="A626" s="2" t="s">
        <v>1805</v>
      </c>
      <c r="B626" s="2" t="s">
        <v>1805</v>
      </c>
      <c r="C626" s="2" t="s">
        <v>124</v>
      </c>
      <c r="D626" s="2" t="s">
        <v>27</v>
      </c>
      <c r="E626" s="5" t="s">
        <v>835</v>
      </c>
      <c r="F626" s="3" t="s">
        <v>836</v>
      </c>
      <c r="G626" s="3" t="s">
        <v>38</v>
      </c>
      <c r="H626" s="2" t="s">
        <v>21</v>
      </c>
      <c r="I626" s="2" t="s">
        <v>1806</v>
      </c>
      <c r="J626" s="3" t="str">
        <f>HYPERLINK("https://www.boe.es/gazeta/dias/1832/07/28/pdfs/GMD-1832-90.pdf#page=4","Abrir facsímil")</f>
        <v>Abrir facsímil</v>
      </c>
      <c r="K626" s="3" t="s">
        <v>23</v>
      </c>
    </row>
    <row r="627" spans="1:11" ht="42" customHeight="1">
      <c r="A627" s="2" t="s">
        <v>1807</v>
      </c>
      <c r="B627" s="2" t="s">
        <v>1807</v>
      </c>
      <c r="C627" s="2" t="s">
        <v>418</v>
      </c>
      <c r="D627" s="2" t="s">
        <v>27</v>
      </c>
      <c r="E627" s="5" t="s">
        <v>354</v>
      </c>
      <c r="F627" s="3" t="s">
        <v>355</v>
      </c>
      <c r="G627" s="3" t="s">
        <v>371</v>
      </c>
      <c r="H627" s="2" t="s">
        <v>21</v>
      </c>
      <c r="I627" s="2" t="s">
        <v>1808</v>
      </c>
      <c r="J627" s="3" t="str">
        <f>HYPERLINK("https://www.boe.es/gazeta/dias/1832/12/06/pdfs/GMD-1832-149.pdf#page=4","Abrir facsímil")</f>
        <v>Abrir facsímil</v>
      </c>
      <c r="K627" s="3" t="s">
        <v>23</v>
      </c>
    </row>
    <row r="628" spans="1:11" ht="42" customHeight="1">
      <c r="A628" s="2" t="s">
        <v>1809</v>
      </c>
      <c r="B628" s="2" t="s">
        <v>1810</v>
      </c>
      <c r="C628" s="2" t="s">
        <v>16</v>
      </c>
      <c r="D628" s="2" t="s">
        <v>17</v>
      </c>
      <c r="E628" s="5" t="s">
        <v>211</v>
      </c>
      <c r="F628" s="3" t="s">
        <v>212</v>
      </c>
      <c r="G628" s="3" t="s">
        <v>38</v>
      </c>
      <c r="H628" s="2" t="s">
        <v>31</v>
      </c>
      <c r="I628" s="2" t="s">
        <v>1811</v>
      </c>
      <c r="J628" s="3" t="str">
        <f>HYPERLINK("https://www.boe.es/gazeta/dias/1832/06/14/pdfs/GMD-1832-71.pdf#page=4","Abrir facsímil")</f>
        <v>Abrir facsímil</v>
      </c>
      <c r="K628" s="3" t="s">
        <v>33</v>
      </c>
    </row>
    <row r="629" spans="1:11" ht="42" customHeight="1">
      <c r="A629" s="2" t="s">
        <v>1812</v>
      </c>
      <c r="B629" s="2" t="s">
        <v>1813</v>
      </c>
      <c r="C629" s="2" t="s">
        <v>418</v>
      </c>
      <c r="D629" s="2" t="s">
        <v>27</v>
      </c>
      <c r="E629" s="5" t="s">
        <v>1281</v>
      </c>
      <c r="F629" s="3" t="s">
        <v>1282</v>
      </c>
      <c r="G629" s="3" t="s">
        <v>58</v>
      </c>
      <c r="H629" s="2" t="s">
        <v>21</v>
      </c>
      <c r="I629" s="2" t="s">
        <v>1814</v>
      </c>
      <c r="J629" s="3" t="str">
        <f>HYPERLINK("https://www.boe.es/gazeta/dias/1832/05/17/pdfs/GMD-1832-59.pdf#page=3","Abrir facsímil")</f>
        <v>Abrir facsímil</v>
      </c>
      <c r="K629" s="3" t="s">
        <v>23</v>
      </c>
    </row>
    <row r="630" spans="1:11" ht="42" customHeight="1">
      <c r="A630" s="2" t="s">
        <v>1815</v>
      </c>
      <c r="B630" s="2" t="s">
        <v>1816</v>
      </c>
      <c r="C630" s="2" t="s">
        <v>51</v>
      </c>
      <c r="D630" s="2" t="s">
        <v>27</v>
      </c>
      <c r="E630" s="5" t="s">
        <v>125</v>
      </c>
      <c r="F630" s="3" t="s">
        <v>126</v>
      </c>
      <c r="G630" s="3" t="s">
        <v>38</v>
      </c>
      <c r="H630" s="2" t="s">
        <v>31</v>
      </c>
      <c r="I630" s="2" t="s">
        <v>1817</v>
      </c>
      <c r="J630" s="3" t="str">
        <f>HYPERLINK("https://www.boe.es/gazeta/dias/1832/06/12/pdfs/GMD-1832-70.pdf#page=4","Abrir facsímil")</f>
        <v>Abrir facsímil</v>
      </c>
      <c r="K630" s="3" t="s">
        <v>33</v>
      </c>
    </row>
    <row r="631" spans="1:11" ht="42" customHeight="1">
      <c r="A631" s="2" t="s">
        <v>1818</v>
      </c>
      <c r="B631" s="2" t="s">
        <v>1818</v>
      </c>
      <c r="C631" s="2" t="s">
        <v>61</v>
      </c>
      <c r="D631" s="2" t="s">
        <v>62</v>
      </c>
      <c r="E631" s="5" t="s">
        <v>882</v>
      </c>
      <c r="F631" s="3" t="s">
        <v>883</v>
      </c>
      <c r="G631" s="3" t="s">
        <v>1819</v>
      </c>
      <c r="H631" s="2" t="s">
        <v>21</v>
      </c>
      <c r="I631" s="2" t="s">
        <v>1820</v>
      </c>
      <c r="J631" s="3" t="str">
        <f>HYPERLINK("https://www.boe.es/gazeta/dias/1832/03/17/pdfs/GMD-1832-33.pdf#page=3","Abrir facsímil")</f>
        <v>Abrir facsímil</v>
      </c>
      <c r="K631" s="3" t="s">
        <v>23</v>
      </c>
    </row>
    <row r="632" spans="1:11" ht="42" customHeight="1">
      <c r="A632" s="2" t="s">
        <v>1821</v>
      </c>
      <c r="B632" s="2" t="s">
        <v>1822</v>
      </c>
      <c r="C632" s="2" t="s">
        <v>26</v>
      </c>
      <c r="D632" s="2" t="s">
        <v>27</v>
      </c>
      <c r="E632" s="5" t="s">
        <v>1145</v>
      </c>
      <c r="F632" s="3" t="s">
        <v>1146</v>
      </c>
      <c r="G632" s="3" t="s">
        <v>38</v>
      </c>
      <c r="H632" s="2" t="s">
        <v>21</v>
      </c>
      <c r="I632" s="2" t="s">
        <v>1823</v>
      </c>
      <c r="J632" s="3" t="str">
        <f>HYPERLINK("https://www.boe.es/gazeta/dias/1832/06/21/pdfs/GMD-1832-74.pdf#page=4","Abrir facsímil")</f>
        <v>Abrir facsímil</v>
      </c>
      <c r="K632" s="3" t="s">
        <v>23</v>
      </c>
    </row>
    <row r="633" spans="1:11" ht="42" customHeight="1">
      <c r="A633" s="2" t="s">
        <v>1824</v>
      </c>
      <c r="B633" s="2" t="s">
        <v>1825</v>
      </c>
      <c r="C633" s="2" t="s">
        <v>16</v>
      </c>
      <c r="D633" s="2" t="s">
        <v>17</v>
      </c>
      <c r="E633" s="5" t="s">
        <v>588</v>
      </c>
      <c r="F633" s="3" t="s">
        <v>589</v>
      </c>
      <c r="G633" s="3" t="s">
        <v>38</v>
      </c>
      <c r="H633" s="2" t="s">
        <v>21</v>
      </c>
      <c r="I633" s="2" t="s">
        <v>1826</v>
      </c>
      <c r="J633" s="3" t="str">
        <f>HYPERLINK("https://www.boe.es/gazeta/dias/1832/10/30/pdfs/GMD-1832-132.pdf#page=4","Abrir facsímil")</f>
        <v>Abrir facsímil</v>
      </c>
      <c r="K633" s="3" t="s">
        <v>23</v>
      </c>
    </row>
    <row r="634" spans="1:11" ht="42" customHeight="1">
      <c r="A634" s="2" t="s">
        <v>1827</v>
      </c>
      <c r="B634" s="2" t="s">
        <v>1828</v>
      </c>
      <c r="C634" s="2" t="s">
        <v>16</v>
      </c>
      <c r="D634" s="2" t="s">
        <v>17</v>
      </c>
      <c r="E634" s="5" t="s">
        <v>787</v>
      </c>
      <c r="F634" s="3" t="s">
        <v>788</v>
      </c>
      <c r="G634" s="3" t="s">
        <v>92</v>
      </c>
      <c r="H634" s="2" t="s">
        <v>21</v>
      </c>
      <c r="I634" s="2" t="s">
        <v>1829</v>
      </c>
      <c r="J634" s="3" t="str">
        <f>HYPERLINK("https://www.boe.es/gazeta/dias/1832/07/14/pdfs/GMD-1832-84.pdf#page=2","Abrir facsímil")</f>
        <v>Abrir facsímil</v>
      </c>
      <c r="K634" s="3" t="s">
        <v>23</v>
      </c>
    </row>
    <row r="635" spans="1:11" ht="42" customHeight="1">
      <c r="A635" s="2" t="s">
        <v>1830</v>
      </c>
      <c r="B635" s="2" t="s">
        <v>1830</v>
      </c>
      <c r="C635" s="2" t="s">
        <v>164</v>
      </c>
      <c r="D635" s="2" t="s">
        <v>27</v>
      </c>
      <c r="E635" s="5" t="s">
        <v>1831</v>
      </c>
      <c r="F635" s="3" t="s">
        <v>1832</v>
      </c>
      <c r="G635" s="3" t="s">
        <v>58</v>
      </c>
      <c r="H635" s="2" t="s">
        <v>21</v>
      </c>
      <c r="I635" s="2" t="s">
        <v>1833</v>
      </c>
      <c r="J635" s="3" t="str">
        <f>HYPERLINK("https://www.boe.es/gazeta/dias/1832/01/21/pdfs/GMD-1832-9.pdf#page=3","Abrir facsímil")</f>
        <v>Abrir facsímil</v>
      </c>
      <c r="K635" s="3" t="s">
        <v>23</v>
      </c>
    </row>
    <row r="636" spans="1:11" ht="42" customHeight="1">
      <c r="A636" s="2" t="s">
        <v>1830</v>
      </c>
      <c r="B636" s="2" t="s">
        <v>1830</v>
      </c>
      <c r="C636" s="2" t="s">
        <v>26</v>
      </c>
      <c r="D636" s="2" t="s">
        <v>27</v>
      </c>
      <c r="E636" s="5" t="s">
        <v>799</v>
      </c>
      <c r="F636" s="3" t="s">
        <v>800</v>
      </c>
      <c r="G636" s="3" t="s">
        <v>827</v>
      </c>
      <c r="H636" s="2" t="s">
        <v>21</v>
      </c>
      <c r="I636" s="2" t="s">
        <v>1834</v>
      </c>
      <c r="J636" s="3" t="str">
        <f>HYPERLINK("https://www.boe.es/gazeta/dias/1832/06/09/pdfs/GMD-1832-69.pdf#page=1","Abrir facsímil")</f>
        <v>Abrir facsímil</v>
      </c>
      <c r="K636" s="3" t="s">
        <v>23</v>
      </c>
    </row>
    <row r="637" spans="1:11" ht="42" customHeight="1">
      <c r="A637" s="2" t="s">
        <v>1835</v>
      </c>
      <c r="B637" s="2" t="s">
        <v>1836</v>
      </c>
      <c r="C637" s="2" t="s">
        <v>124</v>
      </c>
      <c r="D637" s="2" t="s">
        <v>27</v>
      </c>
      <c r="E637" s="5" t="s">
        <v>1837</v>
      </c>
      <c r="F637" s="3" t="s">
        <v>1838</v>
      </c>
      <c r="G637" s="3" t="s">
        <v>1839</v>
      </c>
      <c r="H637" s="2" t="s">
        <v>21</v>
      </c>
      <c r="I637" s="2" t="s">
        <v>1840</v>
      </c>
      <c r="J637" s="3" t="str">
        <f>HYPERLINK("https://www.boe.es/gazeta/dias/1832/09/29/pdfs/GMD-1832-118.pdf#page=4","Abrir facsímil")</f>
        <v>Abrir facsímil</v>
      </c>
      <c r="K637" s="3" t="s">
        <v>23</v>
      </c>
    </row>
    <row r="638" spans="1:11" ht="42" customHeight="1">
      <c r="A638" s="2" t="s">
        <v>1841</v>
      </c>
      <c r="B638" s="2" t="s">
        <v>1842</v>
      </c>
      <c r="C638" s="2" t="s">
        <v>164</v>
      </c>
      <c r="D638" s="2" t="s">
        <v>27</v>
      </c>
      <c r="E638" s="5" t="s">
        <v>52</v>
      </c>
      <c r="F638" s="3" t="s">
        <v>53</v>
      </c>
      <c r="G638" s="3" t="s">
        <v>38</v>
      </c>
      <c r="H638" s="2" t="s">
        <v>21</v>
      </c>
      <c r="I638" s="2" t="s">
        <v>1843</v>
      </c>
      <c r="J638" s="3" t="str">
        <f>HYPERLINK("https://www.boe.es/gazeta/dias/1832/03/08/pdfs/GMD-1832-29.pdf#page=4","Abrir facsímil")</f>
        <v>Abrir facsímil</v>
      </c>
      <c r="K638" s="3" t="s">
        <v>23</v>
      </c>
    </row>
    <row r="639" spans="1:11" ht="42" customHeight="1">
      <c r="A639" s="2" t="s">
        <v>1844</v>
      </c>
      <c r="B639" s="2" t="s">
        <v>1844</v>
      </c>
      <c r="C639" s="2" t="s">
        <v>16</v>
      </c>
      <c r="D639" s="2" t="s">
        <v>17</v>
      </c>
      <c r="E639" s="5" t="s">
        <v>806</v>
      </c>
      <c r="F639" s="3" t="s">
        <v>807</v>
      </c>
      <c r="G639" s="3" t="s">
        <v>92</v>
      </c>
      <c r="H639" s="2" t="s">
        <v>21</v>
      </c>
      <c r="I639" s="2" t="s">
        <v>1845</v>
      </c>
      <c r="J639" s="3" t="str">
        <f>HYPERLINK("https://www.boe.es/gazeta/dias/1832/12/08/pdfs/GMD-1832-150.pdf#page=2","Abrir facsímil")</f>
        <v>Abrir facsímil</v>
      </c>
      <c r="K639" s="3" t="s">
        <v>23</v>
      </c>
    </row>
    <row r="640" spans="1:11" ht="42" customHeight="1">
      <c r="A640" s="2" t="s">
        <v>1846</v>
      </c>
      <c r="B640" s="2" t="s">
        <v>1846</v>
      </c>
      <c r="C640" s="2" t="s">
        <v>418</v>
      </c>
      <c r="D640" s="2" t="s">
        <v>27</v>
      </c>
      <c r="E640" s="5" t="s">
        <v>482</v>
      </c>
      <c r="F640" s="3" t="s">
        <v>483</v>
      </c>
      <c r="G640" s="3" t="s">
        <v>58</v>
      </c>
      <c r="H640" s="2" t="s">
        <v>21</v>
      </c>
      <c r="I640" s="2" t="s">
        <v>1847</v>
      </c>
      <c r="J640" s="3" t="str">
        <f>HYPERLINK("https://www.boe.es/gazeta/dias/1832/03/03/pdfs/GMD-1832-27.pdf#page=3","Abrir facsímil")</f>
        <v>Abrir facsímil</v>
      </c>
      <c r="K640" s="3" t="s">
        <v>23</v>
      </c>
    </row>
    <row r="641" spans="1:11" ht="42" customHeight="1">
      <c r="A641" s="2" t="s">
        <v>1848</v>
      </c>
      <c r="B641" s="2" t="s">
        <v>1849</v>
      </c>
      <c r="C641" s="2" t="s">
        <v>16</v>
      </c>
      <c r="D641" s="2" t="s">
        <v>17</v>
      </c>
      <c r="E641" s="5" t="s">
        <v>97</v>
      </c>
      <c r="F641" s="3" t="s">
        <v>98</v>
      </c>
      <c r="G641" s="3" t="s">
        <v>38</v>
      </c>
      <c r="H641" s="2" t="s">
        <v>21</v>
      </c>
      <c r="I641" s="2" t="s">
        <v>1850</v>
      </c>
      <c r="J641" s="3" t="str">
        <f>HYPERLINK("https://www.boe.es/gazeta/dias/1832/08/18/pdfs/GMD-1832-99.pdf#page=4","Abrir facsímil")</f>
        <v>Abrir facsímil</v>
      </c>
      <c r="K641" s="3" t="s">
        <v>23</v>
      </c>
    </row>
    <row r="642" spans="1:11" ht="42" customHeight="1">
      <c r="A642" s="2" t="s">
        <v>1851</v>
      </c>
      <c r="B642" s="2" t="s">
        <v>1851</v>
      </c>
      <c r="C642" s="2" t="s">
        <v>16</v>
      </c>
      <c r="D642" s="2" t="s">
        <v>17</v>
      </c>
      <c r="E642" s="5" t="s">
        <v>1008</v>
      </c>
      <c r="F642" s="3" t="s">
        <v>1009</v>
      </c>
      <c r="G642" s="3" t="s">
        <v>38</v>
      </c>
      <c r="H642" s="2" t="s">
        <v>21</v>
      </c>
      <c r="I642" s="2" t="s">
        <v>1852</v>
      </c>
      <c r="J642" s="3" t="str">
        <f>HYPERLINK("https://www.boe.es/gazeta/dias/1832/02/02/pdfs/GMD-1832-14.pdf#page=4","Abrir facsímil")</f>
        <v>Abrir facsímil</v>
      </c>
      <c r="K642" s="3" t="s">
        <v>23</v>
      </c>
    </row>
    <row r="643" spans="1:11" ht="42" customHeight="1">
      <c r="A643" s="2" t="s">
        <v>1853</v>
      </c>
      <c r="B643" s="2" t="s">
        <v>1854</v>
      </c>
      <c r="C643" s="2" t="s">
        <v>16</v>
      </c>
      <c r="D643" s="2" t="s">
        <v>17</v>
      </c>
      <c r="E643" s="5" t="s">
        <v>286</v>
      </c>
      <c r="F643" s="3" t="s">
        <v>287</v>
      </c>
      <c r="G643" s="3" t="s">
        <v>42</v>
      </c>
      <c r="H643" s="2" t="s">
        <v>21</v>
      </c>
      <c r="I643" s="2" t="s">
        <v>1855</v>
      </c>
      <c r="J643" s="3" t="str">
        <f>HYPERLINK("https://www.boe.es/gazeta/dias/1832/11/20/pdfs/GMD-1832-142.pdf#page=1","Abrir facsímil")</f>
        <v>Abrir facsímil</v>
      </c>
      <c r="K643" s="3" t="s">
        <v>23</v>
      </c>
    </row>
    <row r="644" spans="1:11" ht="42" customHeight="1">
      <c r="A644" s="2" t="s">
        <v>1856</v>
      </c>
      <c r="B644" s="2" t="s">
        <v>1857</v>
      </c>
      <c r="C644" s="2" t="s">
        <v>61</v>
      </c>
      <c r="D644" s="2" t="s">
        <v>62</v>
      </c>
      <c r="E644" s="5" t="s">
        <v>451</v>
      </c>
      <c r="F644" s="3" t="s">
        <v>452</v>
      </c>
      <c r="G644" s="3" t="s">
        <v>42</v>
      </c>
      <c r="H644" s="2" t="s">
        <v>21</v>
      </c>
      <c r="I644" s="2" t="s">
        <v>1858</v>
      </c>
      <c r="J644" s="3" t="str">
        <f>HYPERLINK("https://www.boe.es/gazeta/dias/1832/05/08/pdfs/GMD-1832-55.pdf#page=1","Abrir facsímil")</f>
        <v>Abrir facsímil</v>
      </c>
      <c r="K644" s="3" t="s">
        <v>23</v>
      </c>
    </row>
    <row r="645" spans="1:11" ht="42" customHeight="1">
      <c r="A645" s="2" t="s">
        <v>1859</v>
      </c>
      <c r="B645" s="2" t="s">
        <v>1860</v>
      </c>
      <c r="C645" s="2" t="s">
        <v>61</v>
      </c>
      <c r="D645" s="2" t="s">
        <v>62</v>
      </c>
      <c r="E645" s="5" t="s">
        <v>312</v>
      </c>
      <c r="F645" s="3" t="s">
        <v>313</v>
      </c>
      <c r="G645" s="3" t="s">
        <v>38</v>
      </c>
      <c r="H645" s="2" t="s">
        <v>31</v>
      </c>
      <c r="I645" s="2" t="s">
        <v>1861</v>
      </c>
      <c r="J645" s="3" t="str">
        <f>HYPERLINK("https://www.boe.es/gazeta/dias/1832/10/27/pdfs/GMD-1832-131.pdf#page=4","Abrir facsímil")</f>
        <v>Abrir facsímil</v>
      </c>
      <c r="K645" s="3" t="s">
        <v>33</v>
      </c>
    </row>
    <row r="646" spans="1:11" ht="42" customHeight="1">
      <c r="A646" s="2" t="s">
        <v>1862</v>
      </c>
      <c r="B646" s="2" t="s">
        <v>1863</v>
      </c>
      <c r="C646" s="2" t="s">
        <v>26</v>
      </c>
      <c r="D646" s="2" t="s">
        <v>27</v>
      </c>
      <c r="E646" s="5" t="s">
        <v>431</v>
      </c>
      <c r="F646" s="3" t="s">
        <v>432</v>
      </c>
      <c r="G646" s="3" t="s">
        <v>433</v>
      </c>
      <c r="H646" s="2" t="s">
        <v>21</v>
      </c>
      <c r="I646" s="2" t="s">
        <v>1864</v>
      </c>
      <c r="J646" s="3" t="str">
        <f>HYPERLINK("https://www.boe.es/gazeta/dias/1832/05/12/pdfs/GMD-1832-57.pdf#page=4","Abrir facsímil")</f>
        <v>Abrir facsímil</v>
      </c>
      <c r="K646" s="3" t="s">
        <v>23</v>
      </c>
    </row>
    <row r="647" spans="1:11" ht="42" customHeight="1">
      <c r="A647" s="2" t="s">
        <v>1865</v>
      </c>
      <c r="B647" s="2" t="s">
        <v>1866</v>
      </c>
      <c r="C647" s="2" t="s">
        <v>26</v>
      </c>
      <c r="D647" s="2" t="s">
        <v>27</v>
      </c>
      <c r="E647" s="5" t="s">
        <v>532</v>
      </c>
      <c r="F647" s="3" t="s">
        <v>533</v>
      </c>
      <c r="G647" s="3" t="s">
        <v>38</v>
      </c>
      <c r="H647" s="2" t="s">
        <v>21</v>
      </c>
      <c r="I647" s="2" t="s">
        <v>1867</v>
      </c>
      <c r="J647" s="3" t="str">
        <f>HYPERLINK("https://www.boe.es/gazeta/dias/1832/12/01/pdfs/GMD-1832-147.pdf#page=4","Abrir facsímil")</f>
        <v>Abrir facsímil</v>
      </c>
      <c r="K647" s="3" t="s">
        <v>23</v>
      </c>
    </row>
    <row r="648" spans="1:11" ht="42" customHeight="1">
      <c r="A648" s="2" t="s">
        <v>1868</v>
      </c>
      <c r="B648" s="2" t="s">
        <v>1868</v>
      </c>
      <c r="C648" s="2" t="s">
        <v>16</v>
      </c>
      <c r="D648" s="2" t="s">
        <v>17</v>
      </c>
      <c r="E648" s="5" t="s">
        <v>882</v>
      </c>
      <c r="F648" s="3" t="s">
        <v>883</v>
      </c>
      <c r="G648" s="3" t="s">
        <v>92</v>
      </c>
      <c r="H648" s="2" t="s">
        <v>21</v>
      </c>
      <c r="I648" s="2" t="s">
        <v>1869</v>
      </c>
      <c r="J648" s="3" t="str">
        <f>HYPERLINK("https://www.boe.es/gazeta/dias/1832/03/17/pdfs/GMD-1832-33.pdf#page=2","Abrir facsímil")</f>
        <v>Abrir facsímil</v>
      </c>
      <c r="K648" s="3" t="s">
        <v>23</v>
      </c>
    </row>
    <row r="649" spans="1:11" ht="42" customHeight="1">
      <c r="A649" s="2" t="s">
        <v>1870</v>
      </c>
      <c r="B649" s="2" t="s">
        <v>1870</v>
      </c>
      <c r="C649" s="2" t="s">
        <v>61</v>
      </c>
      <c r="D649" s="2" t="s">
        <v>62</v>
      </c>
      <c r="E649" s="5" t="s">
        <v>237</v>
      </c>
      <c r="F649" s="3" t="s">
        <v>238</v>
      </c>
      <c r="G649" s="3" t="s">
        <v>1871</v>
      </c>
      <c r="H649" s="2" t="s">
        <v>21</v>
      </c>
      <c r="I649" s="2" t="s">
        <v>1872</v>
      </c>
      <c r="J649" s="3" t="str">
        <f>HYPERLINK("https://www.boe.es/gazeta/dias/1832/04/21/pdfs/GMD-1832-48.pdf#page=2","Abrir facsímil")</f>
        <v>Abrir facsímil</v>
      </c>
      <c r="K649" s="3" t="s">
        <v>23</v>
      </c>
    </row>
    <row r="650" spans="1:11" ht="42" customHeight="1">
      <c r="A650" s="2" t="s">
        <v>1873</v>
      </c>
      <c r="B650" s="2" t="s">
        <v>1874</v>
      </c>
      <c r="C650" s="2" t="s">
        <v>418</v>
      </c>
      <c r="D650" s="2" t="s">
        <v>27</v>
      </c>
      <c r="E650" s="5" t="s">
        <v>243</v>
      </c>
      <c r="F650" s="3" t="s">
        <v>244</v>
      </c>
      <c r="G650" s="3" t="s">
        <v>245</v>
      </c>
      <c r="H650" s="2" t="s">
        <v>21</v>
      </c>
      <c r="I650" s="2" t="s">
        <v>1875</v>
      </c>
      <c r="J650" s="3" t="str">
        <f>HYPERLINK("https://www.boe.es/gazeta/dias/1832/04/10/pdfs/GMD-1832-43.pdf#page=3","Abrir facsímil")</f>
        <v>Abrir facsímil</v>
      </c>
      <c r="K650" s="3" t="s">
        <v>23</v>
      </c>
    </row>
    <row r="651" spans="1:11" ht="42" customHeight="1">
      <c r="A651" s="2" t="s">
        <v>1876</v>
      </c>
      <c r="B651" s="2" t="s">
        <v>1877</v>
      </c>
      <c r="C651" s="2" t="s">
        <v>16</v>
      </c>
      <c r="D651" s="2" t="s">
        <v>17</v>
      </c>
      <c r="E651" s="5" t="s">
        <v>722</v>
      </c>
      <c r="F651" s="3" t="s">
        <v>723</v>
      </c>
      <c r="G651" s="3" t="s">
        <v>38</v>
      </c>
      <c r="H651" s="2" t="s">
        <v>21</v>
      </c>
      <c r="I651" s="2" t="s">
        <v>1878</v>
      </c>
      <c r="J651" s="3" t="str">
        <f>HYPERLINK("https://www.boe.es/gazeta/dias/1832/07/24/pdfs/GMD-1832-88.pdf#page=4","Abrir facsímil")</f>
        <v>Abrir facsímil</v>
      </c>
      <c r="K651" s="3" t="s">
        <v>23</v>
      </c>
    </row>
    <row r="652" spans="1:11" ht="42" customHeight="1">
      <c r="A652" s="2" t="s">
        <v>1879</v>
      </c>
      <c r="B652" s="2" t="s">
        <v>1880</v>
      </c>
      <c r="C652" s="2" t="s">
        <v>164</v>
      </c>
      <c r="D652" s="2" t="s">
        <v>27</v>
      </c>
      <c r="E652" s="5" t="s">
        <v>56</v>
      </c>
      <c r="F652" s="3" t="s">
        <v>57</v>
      </c>
      <c r="G652" s="3" t="s">
        <v>38</v>
      </c>
      <c r="H652" s="2" t="s">
        <v>21</v>
      </c>
      <c r="I652" s="2" t="s">
        <v>1881</v>
      </c>
      <c r="J652" s="3" t="str">
        <f>HYPERLINK("https://www.boe.es/gazeta/dias/1832/11/29/pdfs/GMD-1832-146.pdf#page=4","Abrir facsímil")</f>
        <v>Abrir facsímil</v>
      </c>
      <c r="K652" s="3" t="s">
        <v>23</v>
      </c>
    </row>
    <row r="653" spans="1:11" ht="42" customHeight="1">
      <c r="A653" s="2" t="s">
        <v>1882</v>
      </c>
      <c r="B653" s="2" t="s">
        <v>1883</v>
      </c>
      <c r="C653" s="2" t="s">
        <v>26</v>
      </c>
      <c r="D653" s="2" t="s">
        <v>27</v>
      </c>
      <c r="E653" s="5" t="s">
        <v>56</v>
      </c>
      <c r="F653" s="3" t="s">
        <v>57</v>
      </c>
      <c r="G653" s="3" t="s">
        <v>38</v>
      </c>
      <c r="H653" s="2" t="s">
        <v>21</v>
      </c>
      <c r="I653" s="2" t="s">
        <v>1884</v>
      </c>
      <c r="J653" s="3" t="str">
        <f>HYPERLINK("https://www.boe.es/gazeta/dias/1832/11/29/pdfs/GMD-1832-146.pdf#page=4","Abrir facsímil")</f>
        <v>Abrir facsímil</v>
      </c>
      <c r="K653" s="3" t="s">
        <v>23</v>
      </c>
    </row>
    <row r="654" spans="1:11" ht="42" customHeight="1">
      <c r="A654" s="2" t="s">
        <v>1885</v>
      </c>
      <c r="B654" s="2" t="s">
        <v>1886</v>
      </c>
      <c r="C654" s="2" t="s">
        <v>51</v>
      </c>
      <c r="D654" s="2" t="s">
        <v>27</v>
      </c>
      <c r="E654" s="5" t="s">
        <v>279</v>
      </c>
      <c r="F654" s="3" t="s">
        <v>280</v>
      </c>
      <c r="G654" s="3" t="s">
        <v>38</v>
      </c>
      <c r="H654" s="2" t="s">
        <v>21</v>
      </c>
      <c r="I654" s="2" t="s">
        <v>1887</v>
      </c>
      <c r="J654" s="3" t="str">
        <f>HYPERLINK("https://www.boe.es/gazeta/dias/1832/04/07/pdfs/GMD-1832-42.pdf#page=4","Abrir facsímil")</f>
        <v>Abrir facsímil</v>
      </c>
      <c r="K654" s="3" t="s">
        <v>23</v>
      </c>
    </row>
    <row r="655" spans="1:11" ht="42" customHeight="1">
      <c r="A655" s="2" t="s">
        <v>1888</v>
      </c>
      <c r="B655" s="2" t="s">
        <v>1889</v>
      </c>
      <c r="C655" s="2" t="s">
        <v>124</v>
      </c>
      <c r="D655" s="2" t="s">
        <v>27</v>
      </c>
      <c r="E655" s="5" t="s">
        <v>402</v>
      </c>
      <c r="F655" s="3" t="s">
        <v>403</v>
      </c>
      <c r="G655" s="3" t="s">
        <v>404</v>
      </c>
      <c r="H655" s="2" t="s">
        <v>21</v>
      </c>
      <c r="I655" s="2" t="s">
        <v>1890</v>
      </c>
      <c r="J655" s="3" t="str">
        <f>HYPERLINK("https://www.boe.es/gazeta/dias/1832/08/21/pdfs/GMD-1832-100.pdf#page=3","Abrir facsímil")</f>
        <v>Abrir facsímil</v>
      </c>
      <c r="K655" s="3" t="s">
        <v>23</v>
      </c>
    </row>
    <row r="656" spans="1:11" ht="42" customHeight="1">
      <c r="A656" s="2" t="s">
        <v>1891</v>
      </c>
      <c r="B656" s="2" t="s">
        <v>1892</v>
      </c>
      <c r="C656" s="2" t="s">
        <v>26</v>
      </c>
      <c r="D656" s="2" t="s">
        <v>27</v>
      </c>
      <c r="E656" s="5" t="s">
        <v>694</v>
      </c>
      <c r="F656" s="3" t="s">
        <v>695</v>
      </c>
      <c r="G656" s="3" t="s">
        <v>38</v>
      </c>
      <c r="H656" s="2" t="s">
        <v>21</v>
      </c>
      <c r="I656" s="2" t="s">
        <v>1893</v>
      </c>
      <c r="J656" s="3" t="str">
        <f>HYPERLINK("https://www.boe.es/gazeta/dias/1832/01/19/pdfs/GMD-1832-8.pdf#page=4","Abrir facsímil")</f>
        <v>Abrir facsímil</v>
      </c>
      <c r="K656" s="3" t="s">
        <v>23</v>
      </c>
    </row>
    <row r="657" spans="1:11" ht="42" customHeight="1">
      <c r="A657" s="2" t="s">
        <v>1894</v>
      </c>
      <c r="B657" s="2" t="s">
        <v>1894</v>
      </c>
      <c r="C657" s="2" t="s">
        <v>16</v>
      </c>
      <c r="D657" s="2" t="s">
        <v>17</v>
      </c>
      <c r="E657" s="5" t="s">
        <v>18</v>
      </c>
      <c r="F657" s="3" t="s">
        <v>19</v>
      </c>
      <c r="G657" s="3" t="s">
        <v>1895</v>
      </c>
      <c r="H657" s="2" t="s">
        <v>21</v>
      </c>
      <c r="I657" s="2" t="s">
        <v>1896</v>
      </c>
      <c r="J657" s="3" t="str">
        <f>HYPERLINK("https://www.boe.es/gazeta/dias/1832/08/07/pdfs/GMD-1832-94.pdf#page=3","Abrir facsímil")</f>
        <v>Abrir facsímil</v>
      </c>
      <c r="K657" s="3" t="s">
        <v>23</v>
      </c>
    </row>
    <row r="658" spans="1:11" ht="42" customHeight="1">
      <c r="A658" s="2" t="s">
        <v>1897</v>
      </c>
      <c r="B658" s="2" t="s">
        <v>1898</v>
      </c>
      <c r="C658" s="2" t="s">
        <v>164</v>
      </c>
      <c r="D658" s="2" t="s">
        <v>27</v>
      </c>
      <c r="E658" s="5" t="s">
        <v>224</v>
      </c>
      <c r="F658" s="3" t="s">
        <v>225</v>
      </c>
      <c r="G658" s="3" t="s">
        <v>38</v>
      </c>
      <c r="H658" s="2" t="s">
        <v>21</v>
      </c>
      <c r="I658" s="2" t="s">
        <v>1899</v>
      </c>
      <c r="J658" s="3" t="str">
        <f>HYPERLINK("https://www.boe.es/gazeta/dias/1832/09/08/pdfs/GMD-1832-108.pdf#page=4","Abrir facsímil")</f>
        <v>Abrir facsímil</v>
      </c>
      <c r="K658" s="3" t="s">
        <v>23</v>
      </c>
    </row>
    <row r="659" spans="1:11" ht="42" customHeight="1">
      <c r="A659" s="2" t="s">
        <v>1900</v>
      </c>
      <c r="B659" s="2" t="s">
        <v>1900</v>
      </c>
      <c r="C659" s="2" t="s">
        <v>16</v>
      </c>
      <c r="D659" s="2" t="s">
        <v>17</v>
      </c>
      <c r="E659" s="5" t="s">
        <v>18</v>
      </c>
      <c r="F659" s="3" t="s">
        <v>19</v>
      </c>
      <c r="G659" s="3" t="s">
        <v>1895</v>
      </c>
      <c r="H659" s="2" t="s">
        <v>21</v>
      </c>
      <c r="I659" s="2" t="s">
        <v>1901</v>
      </c>
      <c r="J659" s="3" t="str">
        <f>HYPERLINK("https://www.boe.es/gazeta/dias/1832/08/07/pdfs/GMD-1832-94.pdf#page=3","Abrir facsímil")</f>
        <v>Abrir facsímil</v>
      </c>
      <c r="K659" s="3" t="s">
        <v>23</v>
      </c>
    </row>
    <row r="660" spans="1:11" ht="42" customHeight="1">
      <c r="A660" s="2" t="s">
        <v>1902</v>
      </c>
      <c r="B660" s="2" t="s">
        <v>1902</v>
      </c>
      <c r="C660" s="2" t="s">
        <v>16</v>
      </c>
      <c r="D660" s="2" t="s">
        <v>17</v>
      </c>
      <c r="E660" s="5" t="s">
        <v>614</v>
      </c>
      <c r="F660" s="3" t="s">
        <v>615</v>
      </c>
      <c r="G660" s="3" t="s">
        <v>58</v>
      </c>
      <c r="H660" s="2" t="s">
        <v>21</v>
      </c>
      <c r="I660" s="2" t="s">
        <v>1903</v>
      </c>
      <c r="J660" s="3" t="str">
        <f>HYPERLINK("https://www.boe.es/gazeta/dias/1832/12/25/pdfs/GMD-1832-157.pdf#page=3","Abrir facsímil")</f>
        <v>Abrir facsímil</v>
      </c>
      <c r="K660" s="3" t="s">
        <v>23</v>
      </c>
    </row>
    <row r="661" spans="1:11" ht="42" customHeight="1">
      <c r="A661" s="2" t="s">
        <v>1904</v>
      </c>
      <c r="B661" s="2" t="s">
        <v>1905</v>
      </c>
      <c r="C661" s="2" t="s">
        <v>51</v>
      </c>
      <c r="D661" s="2" t="s">
        <v>27</v>
      </c>
      <c r="E661" s="5" t="s">
        <v>341</v>
      </c>
      <c r="F661" s="3" t="s">
        <v>342</v>
      </c>
      <c r="G661" s="3" t="s">
        <v>762</v>
      </c>
      <c r="H661" s="2" t="s">
        <v>21</v>
      </c>
      <c r="I661" s="2" t="s">
        <v>1906</v>
      </c>
      <c r="J661" s="3" t="str">
        <f>HYPERLINK("https://www.boe.es/gazeta/dias/1832/04/12/pdfs/GMD-1832-44.pdf#page=6","Abrir facsímil")</f>
        <v>Abrir facsímil</v>
      </c>
      <c r="K661" s="3" t="s">
        <v>23</v>
      </c>
    </row>
    <row r="662" spans="1:11" ht="42" customHeight="1">
      <c r="A662" s="2" t="s">
        <v>1907</v>
      </c>
      <c r="B662" s="2" t="s">
        <v>1908</v>
      </c>
      <c r="C662" s="2" t="s">
        <v>16</v>
      </c>
      <c r="D662" s="2" t="s">
        <v>17</v>
      </c>
      <c r="E662" s="5" t="s">
        <v>97</v>
      </c>
      <c r="F662" s="3" t="s">
        <v>98</v>
      </c>
      <c r="G662" s="3" t="s">
        <v>99</v>
      </c>
      <c r="H662" s="2" t="s">
        <v>21</v>
      </c>
      <c r="I662" s="2" t="s">
        <v>1909</v>
      </c>
      <c r="J662" s="3" t="str">
        <f>HYPERLINK("https://www.boe.es/gazeta/dias/1832/08/18/pdfs/GMD-1832-99.pdf#page=3","Abrir facsímil")</f>
        <v>Abrir facsímil</v>
      </c>
      <c r="K662" s="3" t="s">
        <v>23</v>
      </c>
    </row>
    <row r="663" spans="1:11" ht="42" customHeight="1">
      <c r="A663" s="2" t="s">
        <v>1910</v>
      </c>
      <c r="B663" s="2" t="s">
        <v>1911</v>
      </c>
      <c r="C663" s="2" t="s">
        <v>418</v>
      </c>
      <c r="D663" s="2" t="s">
        <v>27</v>
      </c>
      <c r="E663" s="5" t="s">
        <v>419</v>
      </c>
      <c r="F663" s="3" t="s">
        <v>420</v>
      </c>
      <c r="G663" s="3" t="s">
        <v>38</v>
      </c>
      <c r="H663" s="2" t="s">
        <v>21</v>
      </c>
      <c r="I663" s="2" t="s">
        <v>1912</v>
      </c>
      <c r="J663" s="3" t="str">
        <f>HYPERLINK("https://www.boe.es/gazeta/dias/1832/10/13/pdfs/GMD-1832-125.pdf#page=4","Abrir facsímil")</f>
        <v>Abrir facsímil</v>
      </c>
      <c r="K663" s="3" t="s">
        <v>23</v>
      </c>
    </row>
    <row r="664" spans="1:11" ht="42" customHeight="1">
      <c r="A664" s="2" t="s">
        <v>1913</v>
      </c>
      <c r="B664" s="2" t="s">
        <v>1914</v>
      </c>
      <c r="C664" s="2" t="s">
        <v>418</v>
      </c>
      <c r="D664" s="2" t="s">
        <v>27</v>
      </c>
      <c r="E664" s="5" t="s">
        <v>544</v>
      </c>
      <c r="F664" s="3" t="s">
        <v>545</v>
      </c>
      <c r="G664" s="3" t="s">
        <v>38</v>
      </c>
      <c r="H664" s="2" t="s">
        <v>21</v>
      </c>
      <c r="I664" s="2" t="s">
        <v>1915</v>
      </c>
      <c r="J664" s="3" t="str">
        <f>HYPERLINK("https://www.boe.es/gazeta/dias/1832/10/09/pdfs/GMD-1832-122.pdf#page=4","Abrir facsímil")</f>
        <v>Abrir facsímil</v>
      </c>
      <c r="K664" s="3" t="s">
        <v>23</v>
      </c>
    </row>
    <row r="665" spans="1:11" ht="42" customHeight="1">
      <c r="A665" s="2" t="s">
        <v>1916</v>
      </c>
      <c r="B665" s="2" t="s">
        <v>1916</v>
      </c>
      <c r="C665" s="2" t="s">
        <v>16</v>
      </c>
      <c r="D665" s="2" t="s">
        <v>17</v>
      </c>
      <c r="E665" s="5" t="s">
        <v>757</v>
      </c>
      <c r="F665" s="3" t="s">
        <v>758</v>
      </c>
      <c r="G665" s="3" t="s">
        <v>92</v>
      </c>
      <c r="H665" s="2" t="s">
        <v>21</v>
      </c>
      <c r="I665" s="2" t="s">
        <v>1917</v>
      </c>
      <c r="J665" s="3" t="str">
        <f>HYPERLINK("https://www.boe.es/gazeta/dias/1832/12/15/pdfs/GMD-1832-153.pdf#page=2","Abrir facsímil")</f>
        <v>Abrir facsímil</v>
      </c>
      <c r="K665" s="3" t="s">
        <v>23</v>
      </c>
    </row>
    <row r="666" spans="1:11" ht="42" customHeight="1">
      <c r="A666" s="2" t="s">
        <v>1918</v>
      </c>
      <c r="B666" s="2" t="s">
        <v>1919</v>
      </c>
      <c r="C666" s="2" t="s">
        <v>61</v>
      </c>
      <c r="D666" s="2" t="s">
        <v>62</v>
      </c>
      <c r="E666" s="5" t="s">
        <v>402</v>
      </c>
      <c r="F666" s="3" t="s">
        <v>403</v>
      </c>
      <c r="G666" s="3" t="s">
        <v>404</v>
      </c>
      <c r="H666" s="2" t="s">
        <v>21</v>
      </c>
      <c r="I666" s="2" t="s">
        <v>1920</v>
      </c>
      <c r="J666" s="3" t="str">
        <f>HYPERLINK("https://www.boe.es/gazeta/dias/1832/08/21/pdfs/GMD-1832-100.pdf#page=3","Abrir facsímil")</f>
        <v>Abrir facsímil</v>
      </c>
      <c r="K666" s="3" t="s">
        <v>23</v>
      </c>
    </row>
    <row r="667" spans="1:11" ht="42" customHeight="1">
      <c r="A667" s="2" t="s">
        <v>1921</v>
      </c>
      <c r="B667" s="2" t="s">
        <v>1922</v>
      </c>
      <c r="C667" s="2" t="s">
        <v>61</v>
      </c>
      <c r="D667" s="2" t="s">
        <v>62</v>
      </c>
      <c r="E667" s="5" t="s">
        <v>665</v>
      </c>
      <c r="F667" s="3" t="s">
        <v>666</v>
      </c>
      <c r="G667" s="3" t="s">
        <v>38</v>
      </c>
      <c r="H667" s="2" t="s">
        <v>31</v>
      </c>
      <c r="I667" s="2" t="s">
        <v>1923</v>
      </c>
      <c r="J667" s="3" t="str">
        <f>HYPERLINK("https://www.boe.es/gazeta/dias/1832/05/15/pdfs/GMD-1832-58.pdf#page=4","Abrir facsímil")</f>
        <v>Abrir facsímil</v>
      </c>
      <c r="K667" s="3" t="s">
        <v>33</v>
      </c>
    </row>
    <row r="668" spans="1:11" ht="42" customHeight="1">
      <c r="A668" s="2" t="s">
        <v>1924</v>
      </c>
      <c r="B668" s="2" t="s">
        <v>1924</v>
      </c>
      <c r="C668" s="2" t="s">
        <v>16</v>
      </c>
      <c r="D668" s="2" t="s">
        <v>17</v>
      </c>
      <c r="E668" s="5" t="s">
        <v>105</v>
      </c>
      <c r="F668" s="3" t="s">
        <v>106</v>
      </c>
      <c r="G668" s="3" t="s">
        <v>107</v>
      </c>
      <c r="H668" s="2" t="s">
        <v>21</v>
      </c>
      <c r="I668" s="2" t="s">
        <v>1925</v>
      </c>
      <c r="J668" s="3" t="str">
        <f>HYPERLINK("https://www.boe.es/gazeta/dias/1832/09/18/pdfs/GMD-1832-113.pdf#page=3","Abrir facsímil")</f>
        <v>Abrir facsímil</v>
      </c>
      <c r="K668" s="3" t="s">
        <v>23</v>
      </c>
    </row>
    <row r="669" spans="1:11" ht="42" customHeight="1">
      <c r="A669" s="2" t="s">
        <v>1926</v>
      </c>
      <c r="B669" s="2" t="s">
        <v>1927</v>
      </c>
      <c r="C669" s="2" t="s">
        <v>164</v>
      </c>
      <c r="D669" s="2" t="s">
        <v>27</v>
      </c>
      <c r="E669" s="5" t="s">
        <v>419</v>
      </c>
      <c r="F669" s="3" t="s">
        <v>420</v>
      </c>
      <c r="G669" s="3" t="s">
        <v>38</v>
      </c>
      <c r="H669" s="2" t="s">
        <v>21</v>
      </c>
      <c r="I669" s="2" t="s">
        <v>1928</v>
      </c>
      <c r="J669" s="3" t="str">
        <f>HYPERLINK("https://www.boe.es/gazeta/dias/1832/10/13/pdfs/GMD-1832-125.pdf#page=4","Abrir facsímil")</f>
        <v>Abrir facsímil</v>
      </c>
      <c r="K669" s="3" t="s">
        <v>23</v>
      </c>
    </row>
    <row r="670" spans="1:11" ht="42" customHeight="1">
      <c r="A670" s="2" t="s">
        <v>1929</v>
      </c>
      <c r="B670" s="2" t="s">
        <v>1929</v>
      </c>
      <c r="C670" s="2" t="s">
        <v>16</v>
      </c>
      <c r="D670" s="2" t="s">
        <v>17</v>
      </c>
      <c r="E670" s="5" t="s">
        <v>1172</v>
      </c>
      <c r="F670" s="3" t="s">
        <v>1173</v>
      </c>
      <c r="G670" s="3" t="s">
        <v>42</v>
      </c>
      <c r="H670" s="2" t="s">
        <v>21</v>
      </c>
      <c r="I670" s="2" t="s">
        <v>1930</v>
      </c>
      <c r="J670" s="3" t="str">
        <f>HYPERLINK("https://www.boe.es/gazeta/dias/1832/08/09/pdfs/GMD-1832-95.pdf#page=1","Abrir facsímil")</f>
        <v>Abrir facsímil</v>
      </c>
      <c r="K670" s="3" t="s">
        <v>23</v>
      </c>
    </row>
    <row r="671" spans="1:11" ht="42" customHeight="1">
      <c r="A671" s="2" t="s">
        <v>1931</v>
      </c>
      <c r="B671" s="2" t="s">
        <v>1931</v>
      </c>
      <c r="C671" s="2" t="s">
        <v>16</v>
      </c>
      <c r="D671" s="2" t="s">
        <v>17</v>
      </c>
      <c r="E671" s="5" t="s">
        <v>46</v>
      </c>
      <c r="F671" s="3" t="s">
        <v>47</v>
      </c>
      <c r="G671" s="3" t="s">
        <v>58</v>
      </c>
      <c r="H671" s="2" t="s">
        <v>21</v>
      </c>
      <c r="I671" s="2" t="s">
        <v>1932</v>
      </c>
      <c r="J671" s="3" t="str">
        <f>HYPERLINK("https://www.boe.es/gazeta/dias/1832/12/13/pdfs/GMD-1832-152.pdf#page=3","Abrir facsímil")</f>
        <v>Abrir facsímil</v>
      </c>
      <c r="K671" s="3" t="s">
        <v>23</v>
      </c>
    </row>
    <row r="672" spans="1:11" ht="42" customHeight="1">
      <c r="A672" s="2" t="s">
        <v>1933</v>
      </c>
      <c r="B672" s="2" t="s">
        <v>1934</v>
      </c>
      <c r="C672" s="2" t="s">
        <v>16</v>
      </c>
      <c r="D672" s="2" t="s">
        <v>17</v>
      </c>
      <c r="E672" s="5" t="s">
        <v>243</v>
      </c>
      <c r="F672" s="3" t="s">
        <v>244</v>
      </c>
      <c r="G672" s="3" t="s">
        <v>245</v>
      </c>
      <c r="H672" s="2" t="s">
        <v>21</v>
      </c>
      <c r="I672" s="2" t="s">
        <v>1935</v>
      </c>
      <c r="J672" s="3" t="str">
        <f>HYPERLINK("https://www.boe.es/gazeta/dias/1832/04/10/pdfs/GMD-1832-43.pdf#page=3","Abrir facsímil")</f>
        <v>Abrir facsímil</v>
      </c>
      <c r="K672" s="3" t="s">
        <v>23</v>
      </c>
    </row>
    <row r="673" spans="1:11" ht="42" customHeight="1">
      <c r="A673" s="2" t="s">
        <v>1936</v>
      </c>
      <c r="B673" s="2" t="s">
        <v>1936</v>
      </c>
      <c r="C673" s="2" t="s">
        <v>16</v>
      </c>
      <c r="D673" s="2" t="s">
        <v>17</v>
      </c>
      <c r="E673" s="5" t="s">
        <v>276</v>
      </c>
      <c r="F673" s="3" t="s">
        <v>277</v>
      </c>
      <c r="G673" s="3" t="s">
        <v>42</v>
      </c>
      <c r="H673" s="2" t="s">
        <v>21</v>
      </c>
      <c r="I673" s="2" t="s">
        <v>1937</v>
      </c>
      <c r="J673" s="3" t="str">
        <f>HYPERLINK("https://www.boe.es/gazeta/dias/1832/03/22/pdfs/GMD-1832-35.pdf#page=1","Abrir facsímil")</f>
        <v>Abrir facsímil</v>
      </c>
      <c r="K673" s="3" t="s">
        <v>23</v>
      </c>
    </row>
    <row r="674" spans="1:11" ht="42" customHeight="1">
      <c r="A674" s="2" t="s">
        <v>1938</v>
      </c>
      <c r="B674" s="2" t="s">
        <v>1938</v>
      </c>
      <c r="C674" s="2" t="s">
        <v>16</v>
      </c>
      <c r="D674" s="2" t="s">
        <v>17</v>
      </c>
      <c r="E674" s="5" t="s">
        <v>1665</v>
      </c>
      <c r="F674" s="3" t="s">
        <v>1666</v>
      </c>
      <c r="G674" s="3" t="s">
        <v>92</v>
      </c>
      <c r="H674" s="2" t="s">
        <v>21</v>
      </c>
      <c r="I674" s="2" t="s">
        <v>1939</v>
      </c>
      <c r="J674" s="3" t="str">
        <f>HYPERLINK("https://www.boe.es/gazeta/dias/1832/08/02/pdfs/GMD-1832-92.pdf#page=2","Abrir facsímil")</f>
        <v>Abrir facsímil</v>
      </c>
      <c r="K674" s="3" t="s">
        <v>23</v>
      </c>
    </row>
    <row r="675" spans="1:11" ht="42" customHeight="1">
      <c r="A675" s="2" t="s">
        <v>1940</v>
      </c>
      <c r="B675" s="2" t="s">
        <v>1940</v>
      </c>
      <c r="C675" s="2" t="s">
        <v>16</v>
      </c>
      <c r="D675" s="2" t="s">
        <v>17</v>
      </c>
      <c r="E675" s="5" t="s">
        <v>1941</v>
      </c>
      <c r="F675" s="3" t="s">
        <v>1942</v>
      </c>
      <c r="G675" s="3" t="s">
        <v>42</v>
      </c>
      <c r="H675" s="2" t="s">
        <v>21</v>
      </c>
      <c r="I675" s="2" t="s">
        <v>1943</v>
      </c>
      <c r="J675" s="3" t="str">
        <f>HYPERLINK("https://www.boe.es/gazeta/dias/1832/08/25/pdfs/GMD-1832-102.pdf#page=1","Abrir facsímil")</f>
        <v>Abrir facsímil</v>
      </c>
      <c r="K675" s="3" t="s">
        <v>23</v>
      </c>
    </row>
    <row r="676" spans="1:11" ht="42" customHeight="1">
      <c r="A676" s="2" t="s">
        <v>1944</v>
      </c>
      <c r="B676" s="2" t="s">
        <v>1944</v>
      </c>
      <c r="C676" s="2" t="s">
        <v>16</v>
      </c>
      <c r="D676" s="2" t="s">
        <v>17</v>
      </c>
      <c r="E676" s="5" t="s">
        <v>655</v>
      </c>
      <c r="F676" s="3" t="s">
        <v>656</v>
      </c>
      <c r="G676" s="3" t="s">
        <v>92</v>
      </c>
      <c r="H676" s="2" t="s">
        <v>21</v>
      </c>
      <c r="I676" s="2" t="s">
        <v>1945</v>
      </c>
      <c r="J676" s="3" t="str">
        <f>HYPERLINK("https://www.boe.es/gazeta/dias/1832/07/19/pdfs/GMD-1832-86.pdf#page=2","Abrir facsímil")</f>
        <v>Abrir facsímil</v>
      </c>
      <c r="K676" s="3" t="s">
        <v>23</v>
      </c>
    </row>
    <row r="677" spans="1:11" ht="42" customHeight="1">
      <c r="A677" s="2" t="s">
        <v>1946</v>
      </c>
      <c r="B677" s="2" t="s">
        <v>1946</v>
      </c>
      <c r="C677" s="2" t="s">
        <v>16</v>
      </c>
      <c r="D677" s="2" t="s">
        <v>17</v>
      </c>
      <c r="E677" s="5" t="s">
        <v>243</v>
      </c>
      <c r="F677" s="3" t="s">
        <v>244</v>
      </c>
      <c r="G677" s="3" t="s">
        <v>989</v>
      </c>
      <c r="H677" s="2" t="s">
        <v>21</v>
      </c>
      <c r="I677" s="2" t="s">
        <v>1947</v>
      </c>
      <c r="J677" s="3" t="str">
        <f>HYPERLINK("https://www.boe.es/gazeta/dias/1832/04/10/pdfs/GMD-1832-43.pdf#page=2","Abrir facsímil")</f>
        <v>Abrir facsímil</v>
      </c>
      <c r="K677" s="3" t="s">
        <v>23</v>
      </c>
    </row>
    <row r="678" spans="1:11" ht="42" customHeight="1">
      <c r="A678" s="2" t="s">
        <v>1948</v>
      </c>
      <c r="B678" s="2" t="s">
        <v>1948</v>
      </c>
      <c r="C678" s="2" t="s">
        <v>16</v>
      </c>
      <c r="D678" s="2" t="s">
        <v>17</v>
      </c>
      <c r="E678" s="5" t="s">
        <v>1794</v>
      </c>
      <c r="F678" s="3" t="s">
        <v>1795</v>
      </c>
      <c r="G678" s="3" t="s">
        <v>42</v>
      </c>
      <c r="H678" s="2" t="s">
        <v>21</v>
      </c>
      <c r="I678" s="2" t="s">
        <v>1949</v>
      </c>
      <c r="J678" s="3" t="str">
        <f>HYPERLINK("https://www.boe.es/gazeta/dias/1832/04/03/pdfs/GMD-1832-40.pdf#page=1","Abrir facsímil")</f>
        <v>Abrir facsímil</v>
      </c>
      <c r="K678" s="3" t="s">
        <v>23</v>
      </c>
    </row>
    <row r="679" spans="1:11" ht="42" customHeight="1">
      <c r="A679" s="2" t="s">
        <v>1950</v>
      </c>
      <c r="B679" s="2" t="s">
        <v>1950</v>
      </c>
      <c r="C679" s="2" t="s">
        <v>16</v>
      </c>
      <c r="D679" s="2" t="s">
        <v>17</v>
      </c>
      <c r="E679" s="5" t="s">
        <v>500</v>
      </c>
      <c r="F679" s="3" t="s">
        <v>501</v>
      </c>
      <c r="G679" s="3" t="s">
        <v>42</v>
      </c>
      <c r="H679" s="2" t="s">
        <v>21</v>
      </c>
      <c r="I679" s="2" t="s">
        <v>1951</v>
      </c>
      <c r="J679" s="3" t="str">
        <f>HYPERLINK("https://www.boe.es/gazeta/dias/1832/03/29/pdfs/GMD-1832-38.pdf#page=1","Abrir facsímil")</f>
        <v>Abrir facsímil</v>
      </c>
      <c r="K679" s="3" t="s">
        <v>23</v>
      </c>
    </row>
    <row r="680" spans="1:11" ht="42" customHeight="1">
      <c r="A680" s="2" t="s">
        <v>1952</v>
      </c>
      <c r="B680" s="2" t="s">
        <v>1952</v>
      </c>
      <c r="C680" s="2" t="s">
        <v>16</v>
      </c>
      <c r="D680" s="2" t="s">
        <v>17</v>
      </c>
      <c r="E680" s="5" t="s">
        <v>500</v>
      </c>
      <c r="F680" s="3" t="s">
        <v>501</v>
      </c>
      <c r="G680" s="3" t="s">
        <v>92</v>
      </c>
      <c r="H680" s="2" t="s">
        <v>21</v>
      </c>
      <c r="I680" s="2" t="s">
        <v>1953</v>
      </c>
      <c r="J680" s="3" t="str">
        <f>HYPERLINK("https://www.boe.es/gazeta/dias/1832/03/29/pdfs/GMD-1832-38.pdf#page=2","Abrir facsímil")</f>
        <v>Abrir facsímil</v>
      </c>
      <c r="K680" s="3" t="s">
        <v>23</v>
      </c>
    </row>
    <row r="681" spans="1:11" ht="42" customHeight="1">
      <c r="A681" s="2" t="s">
        <v>1950</v>
      </c>
      <c r="B681" s="2" t="s">
        <v>1950</v>
      </c>
      <c r="C681" s="2" t="s">
        <v>16</v>
      </c>
      <c r="D681" s="2" t="s">
        <v>17</v>
      </c>
      <c r="E681" s="5" t="s">
        <v>135</v>
      </c>
      <c r="F681" s="3" t="s">
        <v>136</v>
      </c>
      <c r="G681" s="3" t="s">
        <v>42</v>
      </c>
      <c r="H681" s="2" t="s">
        <v>21</v>
      </c>
      <c r="I681" s="2" t="s">
        <v>1954</v>
      </c>
      <c r="J681" s="3" t="str">
        <f>HYPERLINK("https://www.boe.es/gazeta/dias/1832/03/31/pdfs/GMD-1832-39.pdf#page=1","Abrir facsímil")</f>
        <v>Abrir facsímil</v>
      </c>
      <c r="K681" s="3" t="s">
        <v>23</v>
      </c>
    </row>
    <row r="682" spans="1:11" ht="42" customHeight="1">
      <c r="A682" s="2" t="s">
        <v>1950</v>
      </c>
      <c r="B682" s="2" t="s">
        <v>1950</v>
      </c>
      <c r="C682" s="2" t="s">
        <v>16</v>
      </c>
      <c r="D682" s="2" t="s">
        <v>17</v>
      </c>
      <c r="E682" s="5" t="s">
        <v>279</v>
      </c>
      <c r="F682" s="3" t="s">
        <v>280</v>
      </c>
      <c r="G682" s="3" t="s">
        <v>42</v>
      </c>
      <c r="H682" s="2" t="s">
        <v>21</v>
      </c>
      <c r="I682" s="2" t="s">
        <v>1955</v>
      </c>
      <c r="J682" s="3" t="str">
        <f>HYPERLINK("https://www.boe.es/gazeta/dias/1832/04/07/pdfs/GMD-1832-42.pdf#page=1","Abrir facsímil")</f>
        <v>Abrir facsímil</v>
      </c>
      <c r="K682" s="3" t="s">
        <v>23</v>
      </c>
    </row>
    <row r="683" spans="1:11" ht="42" customHeight="1">
      <c r="A683" s="2" t="s">
        <v>1950</v>
      </c>
      <c r="B683" s="2" t="s">
        <v>1950</v>
      </c>
      <c r="C683" s="2" t="s">
        <v>16</v>
      </c>
      <c r="D683" s="2" t="s">
        <v>17</v>
      </c>
      <c r="E683" s="5" t="s">
        <v>341</v>
      </c>
      <c r="F683" s="3" t="s">
        <v>342</v>
      </c>
      <c r="G683" s="3" t="s">
        <v>42</v>
      </c>
      <c r="H683" s="2" t="s">
        <v>21</v>
      </c>
      <c r="I683" s="2" t="s">
        <v>1956</v>
      </c>
      <c r="J683" s="3" t="str">
        <f>HYPERLINK("https://www.boe.es/gazeta/dias/1832/04/12/pdfs/GMD-1832-44.pdf#page=1","Abrir facsímil")</f>
        <v>Abrir facsímil</v>
      </c>
      <c r="K683" s="3" t="s">
        <v>23</v>
      </c>
    </row>
    <row r="684" spans="1:11" ht="42" customHeight="1">
      <c r="A684" s="2" t="s">
        <v>1957</v>
      </c>
      <c r="B684" s="2" t="s">
        <v>1957</v>
      </c>
      <c r="C684" s="2" t="s">
        <v>16</v>
      </c>
      <c r="D684" s="2" t="s">
        <v>17</v>
      </c>
      <c r="E684" s="5" t="s">
        <v>1296</v>
      </c>
      <c r="F684" s="3" t="s">
        <v>1297</v>
      </c>
      <c r="G684" s="3" t="s">
        <v>42</v>
      </c>
      <c r="H684" s="2" t="s">
        <v>21</v>
      </c>
      <c r="I684" s="2" t="s">
        <v>1958</v>
      </c>
      <c r="J684" s="3" t="str">
        <f>HYPERLINK("https://www.boe.es/gazeta/dias/1832/04/24/pdfs/GMD-1832-49.pdf#page=1","Abrir facsímil")</f>
        <v>Abrir facsímil</v>
      </c>
      <c r="K684" s="3" t="s">
        <v>23</v>
      </c>
    </row>
    <row r="685" spans="1:11" ht="42" customHeight="1">
      <c r="A685" s="2" t="s">
        <v>1950</v>
      </c>
      <c r="B685" s="2" t="s">
        <v>1950</v>
      </c>
      <c r="C685" s="2" t="s">
        <v>16</v>
      </c>
      <c r="D685" s="2" t="s">
        <v>17</v>
      </c>
      <c r="E685" s="5" t="s">
        <v>1798</v>
      </c>
      <c r="F685" s="3" t="s">
        <v>1799</v>
      </c>
      <c r="G685" s="3" t="s">
        <v>42</v>
      </c>
      <c r="H685" s="2" t="s">
        <v>21</v>
      </c>
      <c r="I685" s="2" t="s">
        <v>1959</v>
      </c>
      <c r="J685" s="3" t="str">
        <f>HYPERLINK("https://www.boe.es/gazeta/dias/1832/04/26/pdfs/GMD-1832-50.pdf#page=1","Abrir facsímil")</f>
        <v>Abrir facsímil</v>
      </c>
      <c r="K685" s="3" t="s">
        <v>23</v>
      </c>
    </row>
    <row r="686" spans="1:11" ht="42" customHeight="1">
      <c r="A686" s="2" t="s">
        <v>1950</v>
      </c>
      <c r="B686" s="2" t="s">
        <v>1950</v>
      </c>
      <c r="C686" s="2" t="s">
        <v>16</v>
      </c>
      <c r="D686" s="2" t="s">
        <v>17</v>
      </c>
      <c r="E686" s="5" t="s">
        <v>431</v>
      </c>
      <c r="F686" s="3" t="s">
        <v>432</v>
      </c>
      <c r="G686" s="3" t="s">
        <v>42</v>
      </c>
      <c r="H686" s="2" t="s">
        <v>21</v>
      </c>
      <c r="I686" s="2" t="s">
        <v>1960</v>
      </c>
      <c r="J686" s="3" t="str">
        <f>HYPERLINK("https://www.boe.es/gazeta/dias/1832/05/12/pdfs/GMD-1832-57.pdf#page=1","Abrir facsímil")</f>
        <v>Abrir facsímil</v>
      </c>
      <c r="K686" s="3" t="s">
        <v>23</v>
      </c>
    </row>
    <row r="687" spans="1:11" ht="42" customHeight="1">
      <c r="A687" s="2" t="s">
        <v>1950</v>
      </c>
      <c r="B687" s="2" t="s">
        <v>1950</v>
      </c>
      <c r="C687" s="2" t="s">
        <v>16</v>
      </c>
      <c r="D687" s="2" t="s">
        <v>17</v>
      </c>
      <c r="E687" s="5" t="s">
        <v>382</v>
      </c>
      <c r="F687" s="3" t="s">
        <v>383</v>
      </c>
      <c r="G687" s="3" t="s">
        <v>395</v>
      </c>
      <c r="H687" s="2" t="s">
        <v>21</v>
      </c>
      <c r="I687" s="2" t="s">
        <v>1961</v>
      </c>
      <c r="J687" s="3" t="str">
        <f>HYPERLINK("https://www.boe.es/gazeta/dias/1832/05/31/pdfs/GMD-1832-65.pdf#page=3","Abrir facsímil")</f>
        <v>Abrir facsímil</v>
      </c>
      <c r="K687" s="3" t="s">
        <v>23</v>
      </c>
    </row>
    <row r="688" spans="1:11" ht="42" customHeight="1">
      <c r="A688" s="2" t="s">
        <v>1950</v>
      </c>
      <c r="B688" s="2" t="s">
        <v>1950</v>
      </c>
      <c r="C688" s="2" t="s">
        <v>16</v>
      </c>
      <c r="D688" s="2" t="s">
        <v>17</v>
      </c>
      <c r="E688" s="5" t="s">
        <v>835</v>
      </c>
      <c r="F688" s="3" t="s">
        <v>836</v>
      </c>
      <c r="G688" s="3" t="s">
        <v>92</v>
      </c>
      <c r="H688" s="2" t="s">
        <v>21</v>
      </c>
      <c r="I688" s="2" t="s">
        <v>1962</v>
      </c>
      <c r="J688" s="3" t="str">
        <f>HYPERLINK("https://www.boe.es/gazeta/dias/1832/07/28/pdfs/GMD-1832-90.pdf#page=2","Abrir facsímil")</f>
        <v>Abrir facsímil</v>
      </c>
      <c r="K688" s="3" t="s">
        <v>23</v>
      </c>
    </row>
    <row r="689" spans="1:11" ht="42" customHeight="1">
      <c r="A689" s="2" t="s">
        <v>1950</v>
      </c>
      <c r="B689" s="2" t="s">
        <v>1950</v>
      </c>
      <c r="C689" s="2" t="s">
        <v>16</v>
      </c>
      <c r="D689" s="2" t="s">
        <v>17</v>
      </c>
      <c r="E689" s="5" t="s">
        <v>651</v>
      </c>
      <c r="F689" s="3" t="s">
        <v>652</v>
      </c>
      <c r="G689" s="3" t="s">
        <v>92</v>
      </c>
      <c r="H689" s="2" t="s">
        <v>21</v>
      </c>
      <c r="I689" s="2" t="s">
        <v>1963</v>
      </c>
      <c r="J689" s="3" t="str">
        <f>HYPERLINK("https://www.boe.es/gazeta/dias/1832/08/11/pdfs/GMD-1832-96.pdf#page=2","Abrir facsímil")</f>
        <v>Abrir facsímil</v>
      </c>
      <c r="K689" s="3" t="s">
        <v>23</v>
      </c>
    </row>
    <row r="690" spans="1:11" ht="42" customHeight="1">
      <c r="A690" s="2" t="s">
        <v>1950</v>
      </c>
      <c r="B690" s="2" t="s">
        <v>1950</v>
      </c>
      <c r="C690" s="2" t="s">
        <v>16</v>
      </c>
      <c r="D690" s="2" t="s">
        <v>17</v>
      </c>
      <c r="E690" s="5" t="s">
        <v>689</v>
      </c>
      <c r="F690" s="3" t="s">
        <v>690</v>
      </c>
      <c r="G690" s="3" t="s">
        <v>42</v>
      </c>
      <c r="H690" s="2" t="s">
        <v>21</v>
      </c>
      <c r="I690" s="2" t="s">
        <v>1964</v>
      </c>
      <c r="J690" s="3" t="str">
        <f>HYPERLINK("https://www.boe.es/gazeta/dias/1832/08/16/pdfs/GMD-1832-98.pdf#page=1","Abrir facsímil")</f>
        <v>Abrir facsímil</v>
      </c>
      <c r="K690" s="3" t="s">
        <v>23</v>
      </c>
    </row>
    <row r="691" spans="1:11" ht="42" customHeight="1">
      <c r="A691" s="2" t="s">
        <v>1950</v>
      </c>
      <c r="B691" s="2" t="s">
        <v>1950</v>
      </c>
      <c r="C691" s="2" t="s">
        <v>16</v>
      </c>
      <c r="D691" s="2" t="s">
        <v>17</v>
      </c>
      <c r="E691" s="5" t="s">
        <v>255</v>
      </c>
      <c r="F691" s="3" t="s">
        <v>256</v>
      </c>
      <c r="G691" s="3" t="s">
        <v>92</v>
      </c>
      <c r="H691" s="2" t="s">
        <v>21</v>
      </c>
      <c r="I691" s="2" t="s">
        <v>1965</v>
      </c>
      <c r="J691" s="3" t="str">
        <f>HYPERLINK("https://www.boe.es/gazeta/dias/1832/08/23/pdfs/GMD-1832-101.pdf#page=2","Abrir facsímil")</f>
        <v>Abrir facsímil</v>
      </c>
      <c r="K691" s="3" t="s">
        <v>23</v>
      </c>
    </row>
    <row r="692" spans="1:11" ht="42" customHeight="1">
      <c r="A692" s="2" t="s">
        <v>1950</v>
      </c>
      <c r="B692" s="2" t="s">
        <v>1950</v>
      </c>
      <c r="C692" s="2" t="s">
        <v>16</v>
      </c>
      <c r="D692" s="2" t="s">
        <v>17</v>
      </c>
      <c r="E692" s="5" t="s">
        <v>102</v>
      </c>
      <c r="F692" s="3" t="s">
        <v>103</v>
      </c>
      <c r="G692" s="3" t="s">
        <v>42</v>
      </c>
      <c r="H692" s="2" t="s">
        <v>21</v>
      </c>
      <c r="I692" s="2" t="s">
        <v>1966</v>
      </c>
      <c r="J692" s="3" t="str">
        <f>HYPERLINK("https://www.boe.es/gazeta/dias/1832/08/30/pdfs/GMD-1832-104.pdf#page=1","Abrir facsímil")</f>
        <v>Abrir facsímil</v>
      </c>
      <c r="K692" s="3" t="s">
        <v>23</v>
      </c>
    </row>
    <row r="693" spans="1:11" ht="42" customHeight="1">
      <c r="A693" s="2" t="s">
        <v>1950</v>
      </c>
      <c r="B693" s="2" t="s">
        <v>1950</v>
      </c>
      <c r="C693" s="2" t="s">
        <v>16</v>
      </c>
      <c r="D693" s="2" t="s">
        <v>17</v>
      </c>
      <c r="E693" s="5" t="s">
        <v>282</v>
      </c>
      <c r="F693" s="3" t="s">
        <v>283</v>
      </c>
      <c r="G693" s="3" t="s">
        <v>92</v>
      </c>
      <c r="H693" s="2" t="s">
        <v>21</v>
      </c>
      <c r="I693" s="2" t="s">
        <v>1967</v>
      </c>
      <c r="J693" s="3" t="str">
        <f>HYPERLINK("https://www.boe.es/gazeta/dias/1832/09/06/pdfs/GMD-1832-107.pdf#page=2","Abrir facsímil")</f>
        <v>Abrir facsímil</v>
      </c>
      <c r="K693" s="3" t="s">
        <v>23</v>
      </c>
    </row>
    <row r="694" spans="1:11" ht="42" customHeight="1">
      <c r="A694" s="2" t="s">
        <v>1950</v>
      </c>
      <c r="B694" s="2" t="s">
        <v>1950</v>
      </c>
      <c r="C694" s="2" t="s">
        <v>16</v>
      </c>
      <c r="D694" s="2" t="s">
        <v>17</v>
      </c>
      <c r="E694" s="5" t="s">
        <v>1968</v>
      </c>
      <c r="F694" s="3" t="s">
        <v>1969</v>
      </c>
      <c r="G694" s="3" t="s">
        <v>42</v>
      </c>
      <c r="H694" s="2" t="s">
        <v>21</v>
      </c>
      <c r="I694" s="2" t="s">
        <v>1970</v>
      </c>
      <c r="J694" s="3" t="str">
        <f>HYPERLINK("https://www.boe.es/gazeta/dias/1832/09/11/pdfs/GMD-1832-109.pdf#page=1","Abrir facsímil")</f>
        <v>Abrir facsímil</v>
      </c>
      <c r="K694" s="3" t="s">
        <v>23</v>
      </c>
    </row>
    <row r="695" spans="1:11" ht="42" customHeight="1">
      <c r="A695" s="2" t="s">
        <v>1950</v>
      </c>
      <c r="B695" s="2" t="s">
        <v>1950</v>
      </c>
      <c r="C695" s="2" t="s">
        <v>16</v>
      </c>
      <c r="D695" s="2" t="s">
        <v>17</v>
      </c>
      <c r="E695" s="5" t="s">
        <v>1310</v>
      </c>
      <c r="F695" s="3" t="s">
        <v>1971</v>
      </c>
      <c r="G695" s="3" t="s">
        <v>92</v>
      </c>
      <c r="H695" s="2" t="s">
        <v>21</v>
      </c>
      <c r="I695" s="2" t="s">
        <v>1972</v>
      </c>
      <c r="J695" s="3" t="str">
        <f>HYPERLINK("https://www.boe.es/gazeta/dias/1832/11/15/pdfs/GMD-1832-139.pdf#page=2","Abrir facsímil")</f>
        <v>Abrir facsímil</v>
      </c>
      <c r="K695" s="3" t="s">
        <v>23</v>
      </c>
    </row>
    <row r="696" spans="1:11" ht="42" customHeight="1">
      <c r="A696" s="2" t="s">
        <v>1950</v>
      </c>
      <c r="B696" s="2" t="s">
        <v>1950</v>
      </c>
      <c r="C696" s="2" t="s">
        <v>16</v>
      </c>
      <c r="D696" s="2" t="s">
        <v>17</v>
      </c>
      <c r="E696" s="5" t="s">
        <v>507</v>
      </c>
      <c r="F696" s="3" t="s">
        <v>508</v>
      </c>
      <c r="G696" s="3" t="s">
        <v>58</v>
      </c>
      <c r="H696" s="2" t="s">
        <v>21</v>
      </c>
      <c r="I696" s="2" t="s">
        <v>1973</v>
      </c>
      <c r="J696" s="3" t="str">
        <f>HYPERLINK("https://www.boe.es/gazeta/dias/1832/11/22/pdfs/GMD-1832-143.pdf#page=3","Abrir facsímil")</f>
        <v>Abrir facsímil</v>
      </c>
      <c r="K696" s="3" t="s">
        <v>23</v>
      </c>
    </row>
    <row r="697" spans="1:11" ht="42" customHeight="1">
      <c r="A697" s="2" t="s">
        <v>1974</v>
      </c>
      <c r="B697" s="2" t="s">
        <v>1974</v>
      </c>
      <c r="C697" s="2" t="s">
        <v>16</v>
      </c>
      <c r="D697" s="2" t="s">
        <v>17</v>
      </c>
      <c r="E697" s="5" t="s">
        <v>341</v>
      </c>
      <c r="F697" s="3" t="s">
        <v>342</v>
      </c>
      <c r="G697" s="3" t="s">
        <v>42</v>
      </c>
      <c r="H697" s="2" t="s">
        <v>21</v>
      </c>
      <c r="I697" s="2" t="s">
        <v>1975</v>
      </c>
      <c r="J697" s="3" t="str">
        <f>HYPERLINK("https://www.boe.es/gazeta/dias/1832/04/12/pdfs/GMD-1832-44.pdf#page=1","Abrir facsímil")</f>
        <v>Abrir facsímil</v>
      </c>
      <c r="K697" s="3" t="s">
        <v>23</v>
      </c>
    </row>
    <row r="698" spans="1:11" ht="42" customHeight="1">
      <c r="A698" s="2" t="s">
        <v>1976</v>
      </c>
      <c r="B698" s="2" t="s">
        <v>1976</v>
      </c>
      <c r="C698" s="2" t="s">
        <v>16</v>
      </c>
      <c r="D698" s="2" t="s">
        <v>17</v>
      </c>
      <c r="E698" s="5" t="s">
        <v>279</v>
      </c>
      <c r="F698" s="3" t="s">
        <v>280</v>
      </c>
      <c r="G698" s="3" t="s">
        <v>42</v>
      </c>
      <c r="H698" s="2" t="s">
        <v>21</v>
      </c>
      <c r="I698" s="2" t="s">
        <v>1977</v>
      </c>
      <c r="J698" s="3" t="str">
        <f>HYPERLINK("https://www.boe.es/gazeta/dias/1832/04/07/pdfs/GMD-1832-42.pdf#page=1","Abrir facsímil")</f>
        <v>Abrir facsímil</v>
      </c>
      <c r="K698" s="3" t="s">
        <v>23</v>
      </c>
    </row>
    <row r="699" spans="1:11" ht="42" customHeight="1">
      <c r="A699" s="2" t="s">
        <v>1978</v>
      </c>
      <c r="B699" s="2" t="s">
        <v>1978</v>
      </c>
      <c r="C699" s="2" t="s">
        <v>16</v>
      </c>
      <c r="D699" s="2" t="s">
        <v>17</v>
      </c>
      <c r="E699" s="5" t="s">
        <v>266</v>
      </c>
      <c r="F699" s="3" t="s">
        <v>267</v>
      </c>
      <c r="G699" s="3" t="s">
        <v>1979</v>
      </c>
      <c r="H699" s="2" t="s">
        <v>21</v>
      </c>
      <c r="I699" s="2" t="s">
        <v>1980</v>
      </c>
      <c r="J699" s="3" t="str">
        <f>HYPERLINK("https://www.boe.es/gazeta/dias/1832/02/14/pdfs/GMD-1832-19.pdf#page=4","Abrir facsímil")</f>
        <v>Abrir facsímil</v>
      </c>
      <c r="K699" s="3" t="s">
        <v>23</v>
      </c>
    </row>
    <row r="700" spans="1:11" ht="42" customHeight="1">
      <c r="A700" s="2" t="s">
        <v>1981</v>
      </c>
      <c r="B700" s="2" t="s">
        <v>1982</v>
      </c>
      <c r="C700" s="2" t="s">
        <v>164</v>
      </c>
      <c r="D700" s="2" t="s">
        <v>27</v>
      </c>
      <c r="E700" s="5" t="s">
        <v>224</v>
      </c>
      <c r="F700" s="3" t="s">
        <v>225</v>
      </c>
      <c r="G700" s="3" t="s">
        <v>38</v>
      </c>
      <c r="H700" s="2" t="s">
        <v>21</v>
      </c>
      <c r="I700" s="2" t="s">
        <v>1983</v>
      </c>
      <c r="J700" s="3" t="str">
        <f>HYPERLINK("https://www.boe.es/gazeta/dias/1832/09/08/pdfs/GMD-1832-108.pdf#page=4","Abrir facsímil")</f>
        <v>Abrir facsímil</v>
      </c>
      <c r="K700" s="3" t="s">
        <v>23</v>
      </c>
    </row>
    <row r="701" spans="1:11" ht="42" customHeight="1">
      <c r="A701" s="2" t="s">
        <v>1984</v>
      </c>
      <c r="B701" s="2" t="s">
        <v>1985</v>
      </c>
      <c r="C701" s="2" t="s">
        <v>418</v>
      </c>
      <c r="D701" s="2" t="s">
        <v>27</v>
      </c>
      <c r="E701" s="5" t="s">
        <v>130</v>
      </c>
      <c r="F701" s="3" t="s">
        <v>131</v>
      </c>
      <c r="G701" s="3" t="s">
        <v>58</v>
      </c>
      <c r="H701" s="2" t="s">
        <v>31</v>
      </c>
      <c r="I701" s="2" t="s">
        <v>1986</v>
      </c>
      <c r="J701" s="3" t="str">
        <f>HYPERLINK("https://www.boe.es/gazeta/dias/1832/04/28/pdfs/GMD-1832-51.pdf#page=3","Abrir facsímil")</f>
        <v>Abrir facsímil</v>
      </c>
      <c r="K701" s="3" t="s">
        <v>33</v>
      </c>
    </row>
    <row r="702" spans="1:11" ht="42" customHeight="1">
      <c r="A702" s="2" t="s">
        <v>1987</v>
      </c>
      <c r="B702" s="2" t="s">
        <v>1987</v>
      </c>
      <c r="C702" s="2" t="s">
        <v>16</v>
      </c>
      <c r="D702" s="2" t="s">
        <v>17</v>
      </c>
      <c r="E702" s="5" t="s">
        <v>341</v>
      </c>
      <c r="F702" s="3" t="s">
        <v>342</v>
      </c>
      <c r="G702" s="3" t="s">
        <v>42</v>
      </c>
      <c r="H702" s="2" t="s">
        <v>21</v>
      </c>
      <c r="I702" s="2" t="s">
        <v>1988</v>
      </c>
      <c r="J702" s="3" t="str">
        <f>HYPERLINK("https://www.boe.es/gazeta/dias/1832/04/12/pdfs/GMD-1832-44.pdf#page=1","Abrir facsímil")</f>
        <v>Abrir facsímil</v>
      </c>
      <c r="K702" s="3" t="s">
        <v>23</v>
      </c>
    </row>
    <row r="703" spans="1:11" ht="42" customHeight="1">
      <c r="A703" s="2" t="s">
        <v>1989</v>
      </c>
      <c r="B703" s="2" t="s">
        <v>1990</v>
      </c>
      <c r="C703" s="2" t="s">
        <v>61</v>
      </c>
      <c r="D703" s="2" t="s">
        <v>62</v>
      </c>
      <c r="E703" s="5" t="s">
        <v>757</v>
      </c>
      <c r="F703" s="3" t="s">
        <v>758</v>
      </c>
      <c r="G703" s="3" t="s">
        <v>42</v>
      </c>
      <c r="H703" s="2" t="s">
        <v>21</v>
      </c>
      <c r="I703" s="2" t="s">
        <v>1991</v>
      </c>
      <c r="J703" s="3" t="str">
        <f>HYPERLINK("https://www.boe.es/gazeta/dias/1832/12/15/pdfs/GMD-1832-153.pdf#page=1","Abrir facsímil")</f>
        <v>Abrir facsímil</v>
      </c>
      <c r="K703" s="3" t="s">
        <v>23</v>
      </c>
    </row>
    <row r="704" spans="1:11" ht="42" customHeight="1">
      <c r="A704" s="2" t="s">
        <v>1992</v>
      </c>
      <c r="B704" s="2" t="s">
        <v>1993</v>
      </c>
      <c r="C704" s="2" t="s">
        <v>16</v>
      </c>
      <c r="D704" s="2" t="s">
        <v>17</v>
      </c>
      <c r="E704" s="5" t="s">
        <v>97</v>
      </c>
      <c r="F704" s="3" t="s">
        <v>98</v>
      </c>
      <c r="G704" s="3" t="s">
        <v>99</v>
      </c>
      <c r="H704" s="2" t="s">
        <v>21</v>
      </c>
      <c r="I704" s="2" t="s">
        <v>1994</v>
      </c>
      <c r="J704" s="3" t="str">
        <f>HYPERLINK("https://www.boe.es/gazeta/dias/1832/08/18/pdfs/GMD-1832-99.pdf#page=3","Abrir facsímil")</f>
        <v>Abrir facsímil</v>
      </c>
      <c r="K704" s="3" t="s">
        <v>23</v>
      </c>
    </row>
    <row r="705" spans="1:11" ht="42" customHeight="1">
      <c r="A705" s="2" t="s">
        <v>1995</v>
      </c>
      <c r="B705" s="2" t="s">
        <v>1995</v>
      </c>
      <c r="C705" s="2" t="s">
        <v>61</v>
      </c>
      <c r="D705" s="2" t="s">
        <v>62</v>
      </c>
      <c r="E705" s="5" t="s">
        <v>334</v>
      </c>
      <c r="F705" s="3" t="s">
        <v>335</v>
      </c>
      <c r="G705" s="3" t="s">
        <v>336</v>
      </c>
      <c r="H705" s="2" t="s">
        <v>21</v>
      </c>
      <c r="I705" s="2" t="s">
        <v>1996</v>
      </c>
      <c r="J705" s="3" t="str">
        <f>HYPERLINK("https://www.boe.es/gazeta/dias/1832/05/26/pdfs/GMD-1832-63.pdf#page=4","Abrir facsímil")</f>
        <v>Abrir facsímil</v>
      </c>
      <c r="K705" s="3" t="s">
        <v>23</v>
      </c>
    </row>
    <row r="706" spans="1:11" ht="42" customHeight="1">
      <c r="A706" s="2" t="s">
        <v>1997</v>
      </c>
      <c r="B706" s="2" t="s">
        <v>1997</v>
      </c>
      <c r="C706" s="2" t="s">
        <v>16</v>
      </c>
      <c r="D706" s="2" t="s">
        <v>17</v>
      </c>
      <c r="E706" s="5" t="s">
        <v>135</v>
      </c>
      <c r="F706" s="3" t="s">
        <v>136</v>
      </c>
      <c r="G706" s="3" t="s">
        <v>58</v>
      </c>
      <c r="H706" s="2" t="s">
        <v>21</v>
      </c>
      <c r="I706" s="2" t="s">
        <v>1998</v>
      </c>
      <c r="J706" s="3" t="str">
        <f>HYPERLINK("https://www.boe.es/gazeta/dias/1832/03/31/pdfs/GMD-1832-39.pdf#page=3","Abrir facsímil")</f>
        <v>Abrir facsímil</v>
      </c>
      <c r="K706" s="3" t="s">
        <v>23</v>
      </c>
    </row>
    <row r="707" spans="1:11" ht="42" customHeight="1">
      <c r="A707" s="2" t="s">
        <v>1999</v>
      </c>
      <c r="B707" s="2" t="s">
        <v>1999</v>
      </c>
      <c r="C707" s="2" t="s">
        <v>61</v>
      </c>
      <c r="D707" s="2" t="s">
        <v>62</v>
      </c>
      <c r="E707" s="5" t="s">
        <v>593</v>
      </c>
      <c r="F707" s="3" t="s">
        <v>594</v>
      </c>
      <c r="G707" s="3" t="s">
        <v>918</v>
      </c>
      <c r="H707" s="2" t="s">
        <v>21</v>
      </c>
      <c r="I707" s="2" t="s">
        <v>2000</v>
      </c>
      <c r="J707" s="3" t="str">
        <f>HYPERLINK("https://www.boe.es/gazeta/dias/1832/05/05/pdfs/GMD-1832-54.pdf#page=3","Abrir facsímil")</f>
        <v>Abrir facsímil</v>
      </c>
      <c r="K707" s="3" t="s">
        <v>23</v>
      </c>
    </row>
    <row r="708" spans="1:11" ht="42" customHeight="1">
      <c r="A708" s="2" t="s">
        <v>1999</v>
      </c>
      <c r="B708" s="2" t="s">
        <v>1999</v>
      </c>
      <c r="C708" s="2" t="s">
        <v>61</v>
      </c>
      <c r="D708" s="2" t="s">
        <v>62</v>
      </c>
      <c r="E708" s="5" t="s">
        <v>115</v>
      </c>
      <c r="F708" s="3" t="s">
        <v>116</v>
      </c>
      <c r="G708" s="3" t="s">
        <v>38</v>
      </c>
      <c r="H708" s="2" t="s">
        <v>21</v>
      </c>
      <c r="I708" s="2" t="s">
        <v>2001</v>
      </c>
      <c r="J708" s="3" t="str">
        <f>HYPERLINK("https://www.boe.es/gazeta/dias/1832/05/10/pdfs/GMD-1832-56.pdf#page=4","Abrir facsímil")</f>
        <v>Abrir facsímil</v>
      </c>
      <c r="K708" s="3" t="s">
        <v>23</v>
      </c>
    </row>
    <row r="709" spans="1:11" ht="42" customHeight="1">
      <c r="A709" s="2" t="s">
        <v>2002</v>
      </c>
      <c r="B709" s="2" t="s">
        <v>2002</v>
      </c>
      <c r="C709" s="2" t="s">
        <v>124</v>
      </c>
      <c r="D709" s="2" t="s">
        <v>27</v>
      </c>
      <c r="E709" s="5" t="s">
        <v>282</v>
      </c>
      <c r="F709" s="3" t="s">
        <v>283</v>
      </c>
      <c r="G709" s="3" t="s">
        <v>38</v>
      </c>
      <c r="H709" s="2" t="s">
        <v>21</v>
      </c>
      <c r="I709" s="2" t="s">
        <v>2003</v>
      </c>
      <c r="J709" s="3" t="str">
        <f>HYPERLINK("https://www.boe.es/gazeta/dias/1832/09/06/pdfs/GMD-1832-107.pdf#page=4","Abrir facsímil")</f>
        <v>Abrir facsímil</v>
      </c>
      <c r="K709" s="3" t="s">
        <v>23</v>
      </c>
    </row>
    <row r="710" spans="1:11" ht="42" customHeight="1">
      <c r="A710" s="2" t="s">
        <v>2002</v>
      </c>
      <c r="B710" s="2" t="s">
        <v>2002</v>
      </c>
      <c r="C710" s="2" t="s">
        <v>61</v>
      </c>
      <c r="D710" s="2" t="s">
        <v>62</v>
      </c>
      <c r="E710" s="5" t="s">
        <v>105</v>
      </c>
      <c r="F710" s="3" t="s">
        <v>106</v>
      </c>
      <c r="G710" s="3" t="s">
        <v>38</v>
      </c>
      <c r="H710" s="2" t="s">
        <v>21</v>
      </c>
      <c r="I710" s="2" t="s">
        <v>2004</v>
      </c>
      <c r="J710" s="3" t="str">
        <f>HYPERLINK("https://www.boe.es/gazeta/dias/1832/09/18/pdfs/GMD-1832-113.pdf#page=4","Abrir facsímil")</f>
        <v>Abrir facsímil</v>
      </c>
      <c r="K710" s="3" t="s">
        <v>23</v>
      </c>
    </row>
    <row r="711" spans="1:11" ht="42" customHeight="1">
      <c r="A711" s="2" t="s">
        <v>2005</v>
      </c>
      <c r="B711" s="2" t="s">
        <v>2005</v>
      </c>
      <c r="C711" s="2" t="s">
        <v>26</v>
      </c>
      <c r="D711" s="2" t="s">
        <v>27</v>
      </c>
      <c r="E711" s="5" t="s">
        <v>1214</v>
      </c>
      <c r="F711" s="3" t="s">
        <v>1215</v>
      </c>
      <c r="G711" s="3" t="s">
        <v>92</v>
      </c>
      <c r="H711" s="2" t="s">
        <v>21</v>
      </c>
      <c r="I711" s="2" t="s">
        <v>2006</v>
      </c>
      <c r="J711" s="3" t="str">
        <f>HYPERLINK("https://www.boe.es/gazeta/dias/1832/01/03/pdfs/GMD-1832-1.pdf#page=2","Abrir facsímil")</f>
        <v>Abrir facsímil</v>
      </c>
      <c r="K711" s="3" t="s">
        <v>23</v>
      </c>
    </row>
    <row r="712" spans="1:11" ht="42" customHeight="1">
      <c r="A712" s="2" t="s">
        <v>2007</v>
      </c>
      <c r="B712" s="2" t="s">
        <v>2007</v>
      </c>
      <c r="C712" s="2" t="s">
        <v>91</v>
      </c>
      <c r="D712" s="2" t="s">
        <v>27</v>
      </c>
      <c r="E712" s="5" t="s">
        <v>540</v>
      </c>
      <c r="F712" s="3" t="s">
        <v>541</v>
      </c>
      <c r="G712" s="3" t="s">
        <v>58</v>
      </c>
      <c r="H712" s="2" t="s">
        <v>21</v>
      </c>
      <c r="I712" s="2" t="s">
        <v>2008</v>
      </c>
      <c r="J712" s="3" t="str">
        <f>HYPERLINK("https://www.boe.es/gazeta/dias/1832/01/10/pdfs/GMD-1832-4.pdf#page=3","Abrir facsímil")</f>
        <v>Abrir facsímil</v>
      </c>
      <c r="K712" s="3" t="s">
        <v>23</v>
      </c>
    </row>
    <row r="713" spans="1:11" ht="42" customHeight="1">
      <c r="A713" s="2" t="s">
        <v>2009</v>
      </c>
      <c r="B713" s="2" t="s">
        <v>2009</v>
      </c>
      <c r="C713" s="2" t="s">
        <v>16</v>
      </c>
      <c r="D713" s="2" t="s">
        <v>17</v>
      </c>
      <c r="E713" s="5" t="s">
        <v>263</v>
      </c>
      <c r="F713" s="3" t="s">
        <v>264</v>
      </c>
      <c r="G713" s="3" t="s">
        <v>38</v>
      </c>
      <c r="H713" s="2" t="s">
        <v>21</v>
      </c>
      <c r="I713" s="2" t="s">
        <v>2010</v>
      </c>
      <c r="J713" s="3" t="str">
        <f>HYPERLINK("https://www.boe.es/gazeta/dias/1832/02/09/pdfs/GMD-1832-17.pdf#page=4","Abrir facsímil")</f>
        <v>Abrir facsímil</v>
      </c>
      <c r="K713" s="3" t="s">
        <v>23</v>
      </c>
    </row>
    <row r="714" spans="1:11" ht="42" customHeight="1">
      <c r="A714" s="2" t="s">
        <v>2011</v>
      </c>
      <c r="B714" s="2" t="s">
        <v>2011</v>
      </c>
      <c r="C714" s="2" t="s">
        <v>16</v>
      </c>
      <c r="D714" s="2" t="s">
        <v>17</v>
      </c>
      <c r="E714" s="5" t="s">
        <v>156</v>
      </c>
      <c r="F714" s="3" t="s">
        <v>157</v>
      </c>
      <c r="G714" s="3" t="s">
        <v>152</v>
      </c>
      <c r="H714" s="2" t="s">
        <v>21</v>
      </c>
      <c r="I714" s="2" t="s">
        <v>2012</v>
      </c>
      <c r="J714" s="3" t="str">
        <f>HYPERLINK("https://www.boe.es/gazeta/dias/1832/04/14/pdfs/GMD-1832-45.pdf#page=6","Abrir facsímil")</f>
        <v>Abrir facsímil</v>
      </c>
      <c r="K714" s="3" t="s">
        <v>23</v>
      </c>
    </row>
    <row r="715" spans="1:11" ht="42" customHeight="1">
      <c r="A715" s="2" t="s">
        <v>2013</v>
      </c>
      <c r="B715" s="2" t="s">
        <v>2014</v>
      </c>
      <c r="C715" s="2" t="s">
        <v>164</v>
      </c>
      <c r="D715" s="2" t="s">
        <v>27</v>
      </c>
      <c r="E715" s="5" t="s">
        <v>105</v>
      </c>
      <c r="F715" s="3" t="s">
        <v>106</v>
      </c>
      <c r="G715" s="3" t="s">
        <v>38</v>
      </c>
      <c r="H715" s="2" t="s">
        <v>21</v>
      </c>
      <c r="I715" s="2" t="s">
        <v>2015</v>
      </c>
      <c r="J715" s="3" t="str">
        <f>HYPERLINK("https://www.boe.es/gazeta/dias/1832/09/18/pdfs/GMD-1832-113.pdf#page=4","Abrir facsímil")</f>
        <v>Abrir facsímil</v>
      </c>
      <c r="K715" s="3" t="s">
        <v>23</v>
      </c>
    </row>
    <row r="716" spans="1:11" ht="42" customHeight="1">
      <c r="A716" s="2" t="s">
        <v>2016</v>
      </c>
      <c r="B716" s="2" t="s">
        <v>2016</v>
      </c>
      <c r="C716" s="2" t="s">
        <v>16</v>
      </c>
      <c r="D716" s="2" t="s">
        <v>17</v>
      </c>
      <c r="E716" s="5" t="s">
        <v>237</v>
      </c>
      <c r="F716" s="3" t="s">
        <v>238</v>
      </c>
      <c r="G716" s="3" t="s">
        <v>1871</v>
      </c>
      <c r="H716" s="2" t="s">
        <v>21</v>
      </c>
      <c r="I716" s="2" t="s">
        <v>2017</v>
      </c>
      <c r="J716" s="3" t="str">
        <f>HYPERLINK("https://www.boe.es/gazeta/dias/1832/04/21/pdfs/GMD-1832-48.pdf#page=2","Abrir facsímil")</f>
        <v>Abrir facsímil</v>
      </c>
      <c r="K716" s="3" t="s">
        <v>23</v>
      </c>
    </row>
    <row r="717" spans="1:11" ht="42" customHeight="1">
      <c r="A717" s="2" t="s">
        <v>2018</v>
      </c>
      <c r="B717" s="2" t="s">
        <v>2019</v>
      </c>
      <c r="C717" s="2" t="s">
        <v>16</v>
      </c>
      <c r="D717" s="2" t="s">
        <v>17</v>
      </c>
      <c r="E717" s="5" t="s">
        <v>76</v>
      </c>
      <c r="F717" s="3" t="s">
        <v>77</v>
      </c>
      <c r="G717" s="3" t="s">
        <v>674</v>
      </c>
      <c r="H717" s="2" t="s">
        <v>21</v>
      </c>
      <c r="I717" s="2" t="s">
        <v>2020</v>
      </c>
      <c r="J717" s="3" t="str">
        <f>HYPERLINK("https://www.boe.es/gazeta/dias/1832/10/25/pdfs/GMD-1832-130.pdf#page=2","Abrir facsímil")</f>
        <v>Abrir facsímil</v>
      </c>
      <c r="K717" s="3" t="s">
        <v>23</v>
      </c>
    </row>
    <row r="718" spans="1:11" ht="42" customHeight="1">
      <c r="A718" s="2" t="s">
        <v>2021</v>
      </c>
      <c r="B718" s="2" t="s">
        <v>2021</v>
      </c>
      <c r="C718" s="2" t="s">
        <v>16</v>
      </c>
      <c r="D718" s="2" t="s">
        <v>17</v>
      </c>
      <c r="E718" s="5" t="s">
        <v>961</v>
      </c>
      <c r="F718" s="3" t="s">
        <v>962</v>
      </c>
      <c r="G718" s="3" t="s">
        <v>2022</v>
      </c>
      <c r="H718" s="2" t="s">
        <v>21</v>
      </c>
      <c r="I718" s="2" t="s">
        <v>2023</v>
      </c>
      <c r="J718" s="3" t="str">
        <f>HYPERLINK("https://www.boe.es/gazeta/dias/1832/06/30/pdfs/GMD-1832-78.pdf#page=3","Abrir facsímil")</f>
        <v>Abrir facsímil</v>
      </c>
      <c r="K718" s="3" t="s">
        <v>23</v>
      </c>
    </row>
    <row r="719" spans="1:11" ht="42" customHeight="1">
      <c r="A719" s="2" t="s">
        <v>2024</v>
      </c>
      <c r="B719" s="2" t="s">
        <v>2024</v>
      </c>
      <c r="C719" s="2" t="s">
        <v>16</v>
      </c>
      <c r="D719" s="2" t="s">
        <v>17</v>
      </c>
      <c r="E719" s="5" t="s">
        <v>1831</v>
      </c>
      <c r="F719" s="3" t="s">
        <v>1832</v>
      </c>
      <c r="G719" s="3" t="s">
        <v>58</v>
      </c>
      <c r="H719" s="2" t="s">
        <v>21</v>
      </c>
      <c r="I719" s="2" t="s">
        <v>2025</v>
      </c>
      <c r="J719" s="3" t="str">
        <f>HYPERLINK("https://www.boe.es/gazeta/dias/1832/01/21/pdfs/GMD-1832-9.pdf#page=3","Abrir facsímil")</f>
        <v>Abrir facsímil</v>
      </c>
      <c r="K719" s="3" t="s">
        <v>23</v>
      </c>
    </row>
    <row r="720" spans="1:11" ht="42" customHeight="1">
      <c r="A720" s="2" t="s">
        <v>2026</v>
      </c>
      <c r="B720" s="2" t="s">
        <v>2027</v>
      </c>
      <c r="C720" s="2" t="s">
        <v>26</v>
      </c>
      <c r="D720" s="2" t="s">
        <v>27</v>
      </c>
      <c r="E720" s="5" t="s">
        <v>188</v>
      </c>
      <c r="F720" s="3" t="s">
        <v>189</v>
      </c>
      <c r="G720" s="3" t="s">
        <v>38</v>
      </c>
      <c r="H720" s="2" t="s">
        <v>21</v>
      </c>
      <c r="I720" s="2" t="s">
        <v>2028</v>
      </c>
      <c r="J720" s="3" t="str">
        <f>HYPERLINK("https://www.boe.es/gazeta/dias/1832/01/14/pdfs/GMD-1832-6.pdf#page=4","Abrir facsímil")</f>
        <v>Abrir facsímil</v>
      </c>
      <c r="K720" s="3" t="s">
        <v>23</v>
      </c>
    </row>
    <row r="721" spans="1:11" ht="42" customHeight="1">
      <c r="A721" s="2" t="s">
        <v>2029</v>
      </c>
      <c r="B721" s="2" t="s">
        <v>2029</v>
      </c>
      <c r="C721" s="2" t="s">
        <v>51</v>
      </c>
      <c r="D721" s="2" t="s">
        <v>27</v>
      </c>
      <c r="E721" s="5" t="s">
        <v>263</v>
      </c>
      <c r="F721" s="3" t="s">
        <v>264</v>
      </c>
      <c r="G721" s="3" t="s">
        <v>38</v>
      </c>
      <c r="H721" s="2" t="s">
        <v>21</v>
      </c>
      <c r="I721" s="2" t="s">
        <v>2030</v>
      </c>
      <c r="J721" s="3" t="str">
        <f>HYPERLINK("https://www.boe.es/gazeta/dias/1832/02/09/pdfs/GMD-1832-17.pdf#page=4","Abrir facsímil")</f>
        <v>Abrir facsímil</v>
      </c>
      <c r="K721" s="3" t="s">
        <v>23</v>
      </c>
    </row>
    <row r="722" spans="1:11" ht="42" customHeight="1">
      <c r="A722" s="2" t="s">
        <v>2031</v>
      </c>
      <c r="B722" s="2" t="s">
        <v>2031</v>
      </c>
      <c r="C722" s="2" t="s">
        <v>418</v>
      </c>
      <c r="D722" s="2" t="s">
        <v>27</v>
      </c>
      <c r="E722" s="5" t="s">
        <v>1538</v>
      </c>
      <c r="F722" s="3" t="s">
        <v>1539</v>
      </c>
      <c r="G722" s="3" t="s">
        <v>58</v>
      </c>
      <c r="H722" s="2" t="s">
        <v>21</v>
      </c>
      <c r="I722" s="2" t="s">
        <v>2032</v>
      </c>
      <c r="J722" s="3" t="str">
        <f>HYPERLINK("https://www.boe.es/gazeta/dias/1832/06/28/pdfs/GMD-1832-77.pdf#page=3","Abrir facsímil")</f>
        <v>Abrir facsímil</v>
      </c>
      <c r="K722" s="3" t="s">
        <v>23</v>
      </c>
    </row>
    <row r="723" spans="1:11" ht="42" customHeight="1">
      <c r="A723" s="2" t="s">
        <v>2033</v>
      </c>
      <c r="B723" s="2" t="s">
        <v>2033</v>
      </c>
      <c r="C723" s="2" t="s">
        <v>61</v>
      </c>
      <c r="D723" s="2" t="s">
        <v>62</v>
      </c>
      <c r="E723" s="5" t="s">
        <v>1831</v>
      </c>
      <c r="F723" s="3" t="s">
        <v>1832</v>
      </c>
      <c r="G723" s="3" t="s">
        <v>58</v>
      </c>
      <c r="H723" s="2" t="s">
        <v>21</v>
      </c>
      <c r="I723" s="2" t="s">
        <v>2034</v>
      </c>
      <c r="J723" s="3" t="str">
        <f>HYPERLINK("https://www.boe.es/gazeta/dias/1832/01/21/pdfs/GMD-1832-9.pdf#page=3","Abrir facsímil")</f>
        <v>Abrir facsímil</v>
      </c>
      <c r="K723" s="3" t="s">
        <v>23</v>
      </c>
    </row>
    <row r="724" spans="1:11" ht="42" customHeight="1">
      <c r="A724" s="2" t="s">
        <v>2035</v>
      </c>
      <c r="B724" s="2" t="s">
        <v>2035</v>
      </c>
      <c r="C724" s="2" t="s">
        <v>16</v>
      </c>
      <c r="D724" s="2" t="s">
        <v>17</v>
      </c>
      <c r="E724" s="5" t="s">
        <v>1794</v>
      </c>
      <c r="F724" s="3" t="s">
        <v>1795</v>
      </c>
      <c r="G724" s="3" t="s">
        <v>42</v>
      </c>
      <c r="H724" s="2" t="s">
        <v>21</v>
      </c>
      <c r="I724" s="2" t="s">
        <v>2036</v>
      </c>
      <c r="J724" s="3" t="str">
        <f>HYPERLINK("https://www.boe.es/gazeta/dias/1832/04/03/pdfs/GMD-1832-40.pdf#page=1","Abrir facsímil")</f>
        <v>Abrir facsímil</v>
      </c>
      <c r="K724" s="3" t="s">
        <v>23</v>
      </c>
    </row>
    <row r="725" spans="1:11" ht="42" customHeight="1">
      <c r="A725" s="2" t="s">
        <v>2037</v>
      </c>
      <c r="B725" s="2" t="s">
        <v>2037</v>
      </c>
      <c r="C725" s="2" t="s">
        <v>16</v>
      </c>
      <c r="D725" s="2" t="s">
        <v>17</v>
      </c>
      <c r="E725" s="5" t="s">
        <v>806</v>
      </c>
      <c r="F725" s="3" t="s">
        <v>807</v>
      </c>
      <c r="G725" s="3" t="s">
        <v>1114</v>
      </c>
      <c r="H725" s="2" t="s">
        <v>21</v>
      </c>
      <c r="I725" s="2" t="s">
        <v>2038</v>
      </c>
      <c r="J725" s="3" t="str">
        <f>HYPERLINK("https://www.boe.es/gazeta/dias/1832/12/08/pdfs/GMD-1832-150.pdf#page=3","Abrir facsímil")</f>
        <v>Abrir facsímil</v>
      </c>
      <c r="K725" s="3" t="s">
        <v>23</v>
      </c>
    </row>
    <row r="726" spans="1:11" ht="42" customHeight="1">
      <c r="A726" s="2" t="s">
        <v>2039</v>
      </c>
      <c r="B726" s="2" t="s">
        <v>2039</v>
      </c>
      <c r="C726" s="2" t="s">
        <v>91</v>
      </c>
      <c r="D726" s="2" t="s">
        <v>27</v>
      </c>
      <c r="E726" s="5" t="s">
        <v>1831</v>
      </c>
      <c r="F726" s="3" t="s">
        <v>1832</v>
      </c>
      <c r="G726" s="3" t="s">
        <v>38</v>
      </c>
      <c r="H726" s="2" t="s">
        <v>21</v>
      </c>
      <c r="I726" s="2" t="s">
        <v>2040</v>
      </c>
      <c r="J726" s="3" t="str">
        <f>HYPERLINK("https://www.boe.es/gazeta/dias/1832/01/21/pdfs/GMD-1832-9.pdf#page=4","Abrir facsímil")</f>
        <v>Abrir facsímil</v>
      </c>
      <c r="K726" s="3" t="s">
        <v>23</v>
      </c>
    </row>
    <row r="727" spans="1:11" ht="42" customHeight="1">
      <c r="A727" s="2" t="s">
        <v>2041</v>
      </c>
      <c r="B727" s="2" t="s">
        <v>2041</v>
      </c>
      <c r="C727" s="2" t="s">
        <v>26</v>
      </c>
      <c r="D727" s="2" t="s">
        <v>27</v>
      </c>
      <c r="E727" s="5" t="s">
        <v>2042</v>
      </c>
      <c r="F727" s="3" t="s">
        <v>2043</v>
      </c>
      <c r="G727" s="3" t="s">
        <v>2044</v>
      </c>
      <c r="H727" s="2" t="s">
        <v>21</v>
      </c>
      <c r="I727" s="2" t="s">
        <v>2045</v>
      </c>
      <c r="J727" s="3" t="str">
        <f>HYPERLINK("https://www.boe.es/gazeta/dias/1832/01/07/pdfs/GMD-1832-3.pdf#page=2","Abrir facsímil")</f>
        <v>Abrir facsímil</v>
      </c>
      <c r="K727" s="3" t="s">
        <v>23</v>
      </c>
    </row>
    <row r="728" spans="1:11" ht="42" customHeight="1">
      <c r="A728" s="2" t="s">
        <v>2046</v>
      </c>
      <c r="B728" s="2" t="s">
        <v>2046</v>
      </c>
      <c r="C728" s="2" t="s">
        <v>418</v>
      </c>
      <c r="D728" s="2" t="s">
        <v>27</v>
      </c>
      <c r="E728" s="5" t="s">
        <v>243</v>
      </c>
      <c r="F728" s="3" t="s">
        <v>244</v>
      </c>
      <c r="G728" s="3" t="s">
        <v>245</v>
      </c>
      <c r="H728" s="2" t="s">
        <v>21</v>
      </c>
      <c r="I728" s="2" t="s">
        <v>2047</v>
      </c>
      <c r="J728" s="3" t="str">
        <f>HYPERLINK("https://www.boe.es/gazeta/dias/1832/04/10/pdfs/GMD-1832-43.pdf#page=3","Abrir facsímil")</f>
        <v>Abrir facsímil</v>
      </c>
      <c r="K728" s="3" t="s">
        <v>23</v>
      </c>
    </row>
    <row r="729" spans="1:11" ht="42" customHeight="1">
      <c r="A729" s="2" t="s">
        <v>2048</v>
      </c>
      <c r="B729" s="2" t="s">
        <v>2048</v>
      </c>
      <c r="C729" s="2" t="s">
        <v>61</v>
      </c>
      <c r="D729" s="2" t="s">
        <v>62</v>
      </c>
      <c r="E729" s="5" t="s">
        <v>694</v>
      </c>
      <c r="F729" s="3" t="s">
        <v>695</v>
      </c>
      <c r="G729" s="3" t="s">
        <v>58</v>
      </c>
      <c r="H729" s="2" t="s">
        <v>21</v>
      </c>
      <c r="I729" s="2" t="s">
        <v>2049</v>
      </c>
      <c r="J729" s="3" t="str">
        <f>HYPERLINK("https://www.boe.es/gazeta/dias/1832/01/19/pdfs/GMD-1832-8.pdf#page=3","Abrir facsímil")</f>
        <v>Abrir facsímil</v>
      </c>
      <c r="K729" s="3" t="s">
        <v>23</v>
      </c>
    </row>
    <row r="730" spans="1:11" ht="42" customHeight="1">
      <c r="A730" s="2" t="s">
        <v>2050</v>
      </c>
      <c r="B730" s="2" t="s">
        <v>2050</v>
      </c>
      <c r="C730" s="2" t="s">
        <v>61</v>
      </c>
      <c r="D730" s="2" t="s">
        <v>62</v>
      </c>
      <c r="E730" s="5" t="s">
        <v>1831</v>
      </c>
      <c r="F730" s="3" t="s">
        <v>1832</v>
      </c>
      <c r="G730" s="3" t="s">
        <v>58</v>
      </c>
      <c r="H730" s="2" t="s">
        <v>21</v>
      </c>
      <c r="I730" s="2" t="s">
        <v>2051</v>
      </c>
      <c r="J730" s="3" t="str">
        <f>HYPERLINK("https://www.boe.es/gazeta/dias/1832/01/21/pdfs/GMD-1832-9.pdf#page=3","Abrir facsímil")</f>
        <v>Abrir facsímil</v>
      </c>
      <c r="K730" s="3" t="s">
        <v>23</v>
      </c>
    </row>
    <row r="731" spans="1:11" ht="42" customHeight="1">
      <c r="A731" s="2" t="s">
        <v>2050</v>
      </c>
      <c r="B731" s="2" t="s">
        <v>2050</v>
      </c>
      <c r="C731" s="2" t="s">
        <v>91</v>
      </c>
      <c r="D731" s="2" t="s">
        <v>27</v>
      </c>
      <c r="E731" s="5" t="s">
        <v>882</v>
      </c>
      <c r="F731" s="3" t="s">
        <v>883</v>
      </c>
      <c r="G731" s="3" t="s">
        <v>92</v>
      </c>
      <c r="H731" s="2" t="s">
        <v>21</v>
      </c>
      <c r="I731" s="2" t="s">
        <v>2052</v>
      </c>
      <c r="J731" s="3" t="str">
        <f>HYPERLINK("https://www.boe.es/gazeta/dias/1832/03/17/pdfs/GMD-1832-33.pdf#page=2","Abrir facsímil")</f>
        <v>Abrir facsímil</v>
      </c>
      <c r="K731" s="3" t="s">
        <v>23</v>
      </c>
    </row>
    <row r="732" spans="1:11" ht="42" customHeight="1">
      <c r="A732" s="2" t="s">
        <v>2053</v>
      </c>
      <c r="B732" s="2" t="s">
        <v>2054</v>
      </c>
      <c r="C732" s="2" t="s">
        <v>16</v>
      </c>
      <c r="D732" s="2" t="s">
        <v>17</v>
      </c>
      <c r="E732" s="5" t="s">
        <v>63</v>
      </c>
      <c r="F732" s="3" t="s">
        <v>64</v>
      </c>
      <c r="G732" s="3" t="s">
        <v>65</v>
      </c>
      <c r="H732" s="2" t="s">
        <v>31</v>
      </c>
      <c r="I732" s="2" t="s">
        <v>2055</v>
      </c>
      <c r="J732" s="3" t="str">
        <f>HYPERLINK("https://www.boe.es/gazeta/dias/1832/05/22/pdfs/GMD-1832-61.pdf#page=4","Abrir facsímil")</f>
        <v>Abrir facsímil</v>
      </c>
      <c r="K732" s="3" t="s">
        <v>33</v>
      </c>
    </row>
    <row r="733" spans="1:11" ht="42" customHeight="1">
      <c r="A733" s="2" t="s">
        <v>2056</v>
      </c>
      <c r="B733" s="2" t="s">
        <v>2056</v>
      </c>
      <c r="C733" s="2" t="s">
        <v>16</v>
      </c>
      <c r="D733" s="2" t="s">
        <v>17</v>
      </c>
      <c r="E733" s="5" t="s">
        <v>408</v>
      </c>
      <c r="F733" s="3" t="s">
        <v>409</v>
      </c>
      <c r="G733" s="3" t="s">
        <v>92</v>
      </c>
      <c r="H733" s="2" t="s">
        <v>21</v>
      </c>
      <c r="I733" s="2" t="s">
        <v>2057</v>
      </c>
      <c r="J733" s="3" t="str">
        <f>HYPERLINK("https://www.boe.es/gazeta/dias/1832/08/14/pdfs/GMD-1832-97.pdf#page=2","Abrir facsímil")</f>
        <v>Abrir facsímil</v>
      </c>
      <c r="K733" s="3" t="s">
        <v>23</v>
      </c>
    </row>
    <row r="734" spans="1:11" ht="42" customHeight="1">
      <c r="A734" s="2" t="s">
        <v>2058</v>
      </c>
      <c r="B734" s="2" t="s">
        <v>2059</v>
      </c>
      <c r="C734" s="2" t="s">
        <v>26</v>
      </c>
      <c r="D734" s="2" t="s">
        <v>27</v>
      </c>
      <c r="E734" s="5" t="s">
        <v>806</v>
      </c>
      <c r="F734" s="3" t="s">
        <v>807</v>
      </c>
      <c r="G734" s="3" t="s">
        <v>152</v>
      </c>
      <c r="H734" s="2" t="s">
        <v>21</v>
      </c>
      <c r="I734" s="2" t="s">
        <v>2060</v>
      </c>
      <c r="J734" s="3" t="str">
        <f>HYPERLINK("https://www.boe.es/gazeta/dias/1832/12/08/pdfs/GMD-1832-150.pdf#page=6","Abrir facsímil")</f>
        <v>Abrir facsímil</v>
      </c>
      <c r="K734" s="3" t="s">
        <v>23</v>
      </c>
    </row>
    <row r="735" spans="1:11" ht="42" customHeight="1">
      <c r="A735" s="2" t="s">
        <v>2061</v>
      </c>
      <c r="B735" s="2" t="s">
        <v>2061</v>
      </c>
      <c r="C735" s="2" t="s">
        <v>16</v>
      </c>
      <c r="D735" s="2" t="s">
        <v>17</v>
      </c>
      <c r="E735" s="5" t="s">
        <v>279</v>
      </c>
      <c r="F735" s="3" t="s">
        <v>280</v>
      </c>
      <c r="G735" s="3" t="s">
        <v>58</v>
      </c>
      <c r="H735" s="2" t="s">
        <v>21</v>
      </c>
      <c r="I735" s="2" t="s">
        <v>2062</v>
      </c>
      <c r="J735" s="3" t="str">
        <f>HYPERLINK("https://www.boe.es/gazeta/dias/1832/04/07/pdfs/GMD-1832-42.pdf#page=3","Abrir facsímil")</f>
        <v>Abrir facsímil</v>
      </c>
      <c r="K735" s="3" t="s">
        <v>23</v>
      </c>
    </row>
    <row r="736" spans="1:11" ht="42" customHeight="1">
      <c r="A736" s="2" t="s">
        <v>2063</v>
      </c>
      <c r="B736" s="2" t="s">
        <v>2063</v>
      </c>
      <c r="C736" s="2" t="s">
        <v>26</v>
      </c>
      <c r="D736" s="2" t="s">
        <v>27</v>
      </c>
      <c r="E736" s="5" t="s">
        <v>102</v>
      </c>
      <c r="F736" s="3" t="s">
        <v>103</v>
      </c>
      <c r="G736" s="3" t="s">
        <v>2064</v>
      </c>
      <c r="H736" s="2" t="s">
        <v>21</v>
      </c>
      <c r="I736" s="2" t="s">
        <v>2065</v>
      </c>
      <c r="J736" s="3" t="str">
        <f>HYPERLINK("https://www.boe.es/gazeta/dias/1832/08/30/pdfs/GMD-1832-104.pdf#page=3","Abrir facsímil")</f>
        <v>Abrir facsímil</v>
      </c>
      <c r="K736" s="3" t="s">
        <v>23</v>
      </c>
    </row>
    <row r="737" spans="1:11" ht="42" customHeight="1">
      <c r="A737" s="2" t="s">
        <v>2066</v>
      </c>
      <c r="B737" s="2" t="s">
        <v>2066</v>
      </c>
      <c r="C737" s="2" t="s">
        <v>16</v>
      </c>
      <c r="D737" s="2" t="s">
        <v>17</v>
      </c>
      <c r="E737" s="5" t="s">
        <v>111</v>
      </c>
      <c r="F737" s="3" t="s">
        <v>112</v>
      </c>
      <c r="G737" s="3" t="s">
        <v>58</v>
      </c>
      <c r="H737" s="2" t="s">
        <v>21</v>
      </c>
      <c r="I737" s="2" t="s">
        <v>2067</v>
      </c>
      <c r="J737" s="3" t="str">
        <f>HYPERLINK("https://www.boe.es/gazeta/dias/1832/10/04/pdfs/GMD-1832-120.pdf#page=3","Abrir facsímil")</f>
        <v>Abrir facsímil</v>
      </c>
      <c r="K737" s="3" t="s">
        <v>23</v>
      </c>
    </row>
    <row r="738" spans="1:11" ht="42" customHeight="1">
      <c r="A738" s="2" t="s">
        <v>2068</v>
      </c>
      <c r="B738" s="2" t="s">
        <v>2068</v>
      </c>
      <c r="C738" s="2" t="s">
        <v>16</v>
      </c>
      <c r="D738" s="2" t="s">
        <v>17</v>
      </c>
      <c r="E738" s="5" t="s">
        <v>135</v>
      </c>
      <c r="F738" s="3" t="s">
        <v>136</v>
      </c>
      <c r="G738" s="3" t="s">
        <v>58</v>
      </c>
      <c r="H738" s="2" t="s">
        <v>21</v>
      </c>
      <c r="I738" s="2" t="s">
        <v>2069</v>
      </c>
      <c r="J738" s="3" t="str">
        <f>HYPERLINK("https://www.boe.es/gazeta/dias/1832/03/31/pdfs/GMD-1832-39.pdf#page=3","Abrir facsímil")</f>
        <v>Abrir facsímil</v>
      </c>
      <c r="K738" s="3" t="s">
        <v>23</v>
      </c>
    </row>
    <row r="739" spans="1:11" ht="42" customHeight="1">
      <c r="A739" s="2" t="s">
        <v>2068</v>
      </c>
      <c r="B739" s="2" t="s">
        <v>2068</v>
      </c>
      <c r="C739" s="2" t="s">
        <v>16</v>
      </c>
      <c r="D739" s="2" t="s">
        <v>17</v>
      </c>
      <c r="E739" s="5" t="s">
        <v>994</v>
      </c>
      <c r="F739" s="3" t="s">
        <v>995</v>
      </c>
      <c r="G739" s="3" t="s">
        <v>58</v>
      </c>
      <c r="H739" s="2" t="s">
        <v>21</v>
      </c>
      <c r="I739" s="2" t="s">
        <v>2070</v>
      </c>
      <c r="J739" s="3" t="str">
        <f>HYPERLINK("https://www.boe.es/gazeta/dias/1832/04/05/pdfs/GMD-1832-41.pdf#page=3","Abrir facsímil")</f>
        <v>Abrir facsímil</v>
      </c>
      <c r="K739" s="3" t="s">
        <v>23</v>
      </c>
    </row>
    <row r="740" spans="1:11" ht="42" customHeight="1">
      <c r="A740" s="2" t="s">
        <v>2068</v>
      </c>
      <c r="B740" s="2" t="s">
        <v>2068</v>
      </c>
      <c r="C740" s="2" t="s">
        <v>16</v>
      </c>
      <c r="D740" s="2" t="s">
        <v>17</v>
      </c>
      <c r="E740" s="5" t="s">
        <v>757</v>
      </c>
      <c r="F740" s="3" t="s">
        <v>758</v>
      </c>
      <c r="G740" s="3" t="s">
        <v>38</v>
      </c>
      <c r="H740" s="2" t="s">
        <v>21</v>
      </c>
      <c r="I740" s="2" t="s">
        <v>2071</v>
      </c>
      <c r="J740" s="3" t="str">
        <f>HYPERLINK("https://www.boe.es/gazeta/dias/1832/12/15/pdfs/GMD-1832-153.pdf#page=4","Abrir facsímil")</f>
        <v>Abrir facsímil</v>
      </c>
      <c r="K740" s="3" t="s">
        <v>23</v>
      </c>
    </row>
    <row r="741" spans="1:11" ht="42" customHeight="1">
      <c r="A741" s="2" t="s">
        <v>2072</v>
      </c>
      <c r="B741" s="2" t="s">
        <v>2072</v>
      </c>
      <c r="C741" s="2" t="s">
        <v>16</v>
      </c>
      <c r="D741" s="2" t="s">
        <v>17</v>
      </c>
      <c r="E741" s="5" t="s">
        <v>28</v>
      </c>
      <c r="F741" s="3" t="s">
        <v>29</v>
      </c>
      <c r="G741" s="3" t="s">
        <v>42</v>
      </c>
      <c r="H741" s="2" t="s">
        <v>21</v>
      </c>
      <c r="I741" s="2" t="s">
        <v>2073</v>
      </c>
      <c r="J741" s="3" t="str">
        <f>HYPERLINK("https://www.boe.es/gazeta/dias/1832/06/23/pdfs/GMD-1832-75.pdf#page=1","Abrir facsímil")</f>
        <v>Abrir facsímil</v>
      </c>
      <c r="K741" s="3" t="s">
        <v>23</v>
      </c>
    </row>
    <row r="742" spans="1:11" ht="42" customHeight="1">
      <c r="A742" s="2" t="s">
        <v>2074</v>
      </c>
      <c r="B742" s="2" t="s">
        <v>2074</v>
      </c>
      <c r="C742" s="2" t="s">
        <v>26</v>
      </c>
      <c r="D742" s="2" t="s">
        <v>27</v>
      </c>
      <c r="E742" s="5" t="s">
        <v>588</v>
      </c>
      <c r="F742" s="3" t="s">
        <v>589</v>
      </c>
      <c r="G742" s="3" t="s">
        <v>92</v>
      </c>
      <c r="H742" s="2" t="s">
        <v>21</v>
      </c>
      <c r="I742" s="2" t="s">
        <v>2075</v>
      </c>
      <c r="J742" s="3" t="str">
        <f>HYPERLINK("https://www.boe.es/gazeta/dias/1832/10/30/pdfs/GMD-1832-132.pdf#page=2","Abrir facsímil")</f>
        <v>Abrir facsímil</v>
      </c>
      <c r="K742" s="3" t="s">
        <v>23</v>
      </c>
    </row>
    <row r="743" spans="1:11" ht="42" customHeight="1">
      <c r="A743" s="2" t="s">
        <v>2076</v>
      </c>
      <c r="B743" s="2" t="s">
        <v>2077</v>
      </c>
      <c r="C743" s="2" t="s">
        <v>91</v>
      </c>
      <c r="D743" s="2" t="s">
        <v>27</v>
      </c>
      <c r="E743" s="5" t="s">
        <v>1281</v>
      </c>
      <c r="F743" s="3" t="s">
        <v>1282</v>
      </c>
      <c r="G743" s="3" t="s">
        <v>58</v>
      </c>
      <c r="H743" s="2" t="s">
        <v>21</v>
      </c>
      <c r="I743" s="2" t="s">
        <v>2078</v>
      </c>
      <c r="J743" s="3" t="str">
        <f>HYPERLINK("https://www.boe.es/gazeta/dias/1832/05/17/pdfs/GMD-1832-59.pdf#page=3","Abrir facsímil")</f>
        <v>Abrir facsímil</v>
      </c>
      <c r="K743" s="3" t="s">
        <v>23</v>
      </c>
    </row>
    <row r="744" spans="1:11" ht="42" customHeight="1">
      <c r="A744" s="2" t="s">
        <v>2079</v>
      </c>
      <c r="B744" s="2" t="s">
        <v>2079</v>
      </c>
      <c r="C744" s="2" t="s">
        <v>16</v>
      </c>
      <c r="D744" s="2" t="s">
        <v>17</v>
      </c>
      <c r="E744" s="5" t="s">
        <v>28</v>
      </c>
      <c r="F744" s="3" t="s">
        <v>29</v>
      </c>
      <c r="G744" s="3" t="s">
        <v>42</v>
      </c>
      <c r="H744" s="2" t="s">
        <v>21</v>
      </c>
      <c r="I744" s="2" t="s">
        <v>2080</v>
      </c>
      <c r="J744" s="3" t="str">
        <f>HYPERLINK("https://www.boe.es/gazeta/dias/1832/06/23/pdfs/GMD-1832-75.pdf#page=1","Abrir facsímil")</f>
        <v>Abrir facsímil</v>
      </c>
      <c r="K744" s="3" t="s">
        <v>23</v>
      </c>
    </row>
    <row r="745" spans="1:11" ht="42" customHeight="1">
      <c r="A745" s="2" t="s">
        <v>2081</v>
      </c>
      <c r="B745" s="2" t="s">
        <v>2081</v>
      </c>
      <c r="C745" s="2" t="s">
        <v>26</v>
      </c>
      <c r="D745" s="2" t="s">
        <v>27</v>
      </c>
      <c r="E745" s="5" t="s">
        <v>636</v>
      </c>
      <c r="F745" s="3" t="s">
        <v>637</v>
      </c>
      <c r="G745" s="3" t="s">
        <v>92</v>
      </c>
      <c r="H745" s="2" t="s">
        <v>21</v>
      </c>
      <c r="I745" s="2" t="s">
        <v>2082</v>
      </c>
      <c r="J745" s="3" t="str">
        <f>HYPERLINK("https://www.boe.es/gazeta/dias/1832/12/27/pdfs/GMD-1832-158.pdf#page=2","Abrir facsímil")</f>
        <v>Abrir facsímil</v>
      </c>
      <c r="K745" s="3" t="s">
        <v>23</v>
      </c>
    </row>
    <row r="746" spans="1:11" ht="42" customHeight="1">
      <c r="A746" s="2" t="s">
        <v>2083</v>
      </c>
      <c r="B746" s="2" t="s">
        <v>2083</v>
      </c>
      <c r="C746" s="2" t="s">
        <v>16</v>
      </c>
      <c r="D746" s="2" t="s">
        <v>17</v>
      </c>
      <c r="E746" s="5" t="s">
        <v>211</v>
      </c>
      <c r="F746" s="3" t="s">
        <v>212</v>
      </c>
      <c r="G746" s="3" t="s">
        <v>2084</v>
      </c>
      <c r="H746" s="2" t="s">
        <v>21</v>
      </c>
      <c r="I746" s="2" t="s">
        <v>2085</v>
      </c>
      <c r="J746" s="3" t="str">
        <f>HYPERLINK("https://www.boe.es/gazeta/dias/1832/06/14/pdfs/GMD-1832-71.pdf#page=3","Abrir facsímil")</f>
        <v>Abrir facsímil</v>
      </c>
      <c r="K746" s="3" t="s">
        <v>23</v>
      </c>
    </row>
    <row r="747" spans="1:11" ht="42" customHeight="1">
      <c r="A747" s="2" t="s">
        <v>2086</v>
      </c>
      <c r="B747" s="2" t="s">
        <v>2086</v>
      </c>
      <c r="C747" s="2" t="s">
        <v>16</v>
      </c>
      <c r="D747" s="2" t="s">
        <v>17</v>
      </c>
      <c r="E747" s="5" t="s">
        <v>119</v>
      </c>
      <c r="F747" s="3" t="s">
        <v>120</v>
      </c>
      <c r="G747" s="3" t="s">
        <v>478</v>
      </c>
      <c r="H747" s="2" t="s">
        <v>21</v>
      </c>
      <c r="I747" s="2" t="s">
        <v>2087</v>
      </c>
      <c r="J747" s="3" t="str">
        <f>HYPERLINK("https://www.boe.es/gazeta/dias/1832/07/07/pdfs/GMD-1832-81.pdf#page=3","Abrir facsímil")</f>
        <v>Abrir facsímil</v>
      </c>
      <c r="K747" s="3" t="s">
        <v>23</v>
      </c>
    </row>
    <row r="748" spans="1:11" ht="42" customHeight="1">
      <c r="A748" s="2" t="s">
        <v>2088</v>
      </c>
      <c r="B748" s="2" t="s">
        <v>2088</v>
      </c>
      <c r="C748" s="2" t="s">
        <v>16</v>
      </c>
      <c r="D748" s="2" t="s">
        <v>17</v>
      </c>
      <c r="E748" s="5" t="s">
        <v>28</v>
      </c>
      <c r="F748" s="3" t="s">
        <v>29</v>
      </c>
      <c r="G748" s="3" t="s">
        <v>92</v>
      </c>
      <c r="H748" s="2" t="s">
        <v>21</v>
      </c>
      <c r="I748" s="2" t="s">
        <v>2089</v>
      </c>
      <c r="J748" s="3" t="str">
        <f>HYPERLINK("https://www.boe.es/gazeta/dias/1832/06/23/pdfs/GMD-1832-75.pdf#page=2","Abrir facsímil")</f>
        <v>Abrir facsímil</v>
      </c>
      <c r="K748" s="3" t="s">
        <v>23</v>
      </c>
    </row>
    <row r="749" spans="1:11" ht="42" customHeight="1">
      <c r="A749" s="2" t="s">
        <v>2090</v>
      </c>
      <c r="B749" s="2" t="s">
        <v>2090</v>
      </c>
      <c r="C749" s="2" t="s">
        <v>16</v>
      </c>
      <c r="D749" s="2" t="s">
        <v>17</v>
      </c>
      <c r="E749" s="5" t="s">
        <v>516</v>
      </c>
      <c r="F749" s="3" t="s">
        <v>517</v>
      </c>
      <c r="G749" s="3" t="s">
        <v>58</v>
      </c>
      <c r="H749" s="2" t="s">
        <v>21</v>
      </c>
      <c r="I749" s="2" t="s">
        <v>2091</v>
      </c>
      <c r="J749" s="3" t="str">
        <f>HYPERLINK("https://www.boe.es/gazeta/dias/1832/05/01/pdfs/GMD-1832-52.pdf#page=3","Abrir facsímil")</f>
        <v>Abrir facsímil</v>
      </c>
      <c r="K749" s="3" t="s">
        <v>23</v>
      </c>
    </row>
    <row r="750" spans="1:11" ht="42" customHeight="1">
      <c r="A750" s="2" t="s">
        <v>2092</v>
      </c>
      <c r="B750" s="2" t="s">
        <v>2093</v>
      </c>
      <c r="C750" s="2" t="s">
        <v>91</v>
      </c>
      <c r="D750" s="2" t="s">
        <v>27</v>
      </c>
      <c r="E750" s="5" t="s">
        <v>1692</v>
      </c>
      <c r="F750" s="3" t="s">
        <v>1693</v>
      </c>
      <c r="G750" s="3" t="s">
        <v>92</v>
      </c>
      <c r="H750" s="2" t="s">
        <v>21</v>
      </c>
      <c r="I750" s="2" t="s">
        <v>2094</v>
      </c>
      <c r="J750" s="3" t="str">
        <f>HYPERLINK("https://www.boe.es/gazeta/dias/1832/07/10/pdfs/GMD-1832-82.pdf#page=2","Abrir facsímil")</f>
        <v>Abrir facsímil</v>
      </c>
      <c r="K750" s="3" t="s">
        <v>23</v>
      </c>
    </row>
    <row r="751" spans="1:11" ht="42" customHeight="1">
      <c r="A751" s="2" t="s">
        <v>2095</v>
      </c>
      <c r="B751" s="2" t="s">
        <v>2096</v>
      </c>
      <c r="C751" s="2" t="s">
        <v>16</v>
      </c>
      <c r="D751" s="2" t="s">
        <v>17</v>
      </c>
      <c r="E751" s="5" t="s">
        <v>598</v>
      </c>
      <c r="F751" s="3" t="s">
        <v>599</v>
      </c>
      <c r="G751" s="3" t="s">
        <v>38</v>
      </c>
      <c r="H751" s="2" t="s">
        <v>21</v>
      </c>
      <c r="I751" s="2" t="s">
        <v>2097</v>
      </c>
      <c r="J751" s="3" t="str">
        <f>HYPERLINK("https://www.boe.es/gazeta/dias/1832/06/07/pdfs/GMD-1832-68.pdf#page=4","Abrir facsímil")</f>
        <v>Abrir facsímil</v>
      </c>
      <c r="K751" s="3" t="s">
        <v>23</v>
      </c>
    </row>
    <row r="752" spans="1:11" ht="42" customHeight="1">
      <c r="A752" s="2" t="s">
        <v>2098</v>
      </c>
      <c r="B752" s="2" t="s">
        <v>2098</v>
      </c>
      <c r="C752" s="2" t="s">
        <v>16</v>
      </c>
      <c r="D752" s="2" t="s">
        <v>17</v>
      </c>
      <c r="E752" s="5" t="s">
        <v>97</v>
      </c>
      <c r="F752" s="3" t="s">
        <v>98</v>
      </c>
      <c r="G752" s="3" t="s">
        <v>92</v>
      </c>
      <c r="H752" s="2" t="s">
        <v>21</v>
      </c>
      <c r="I752" s="2" t="s">
        <v>2099</v>
      </c>
      <c r="J752" s="3" t="str">
        <f>HYPERLINK("https://www.boe.es/gazeta/dias/1832/08/18/pdfs/GMD-1832-99.pdf#page=2","Abrir facsímil")</f>
        <v>Abrir facsímil</v>
      </c>
      <c r="K752" s="3" t="s">
        <v>23</v>
      </c>
    </row>
    <row r="753" spans="1:11" ht="42" customHeight="1">
      <c r="A753" s="2" t="s">
        <v>2100</v>
      </c>
      <c r="B753" s="2" t="s">
        <v>2100</v>
      </c>
      <c r="C753" s="2" t="s">
        <v>16</v>
      </c>
      <c r="D753" s="2" t="s">
        <v>17</v>
      </c>
      <c r="E753" s="5" t="s">
        <v>63</v>
      </c>
      <c r="F753" s="3" t="s">
        <v>64</v>
      </c>
      <c r="G753" s="3" t="s">
        <v>42</v>
      </c>
      <c r="H753" s="2" t="s">
        <v>21</v>
      </c>
      <c r="I753" s="2" t="s">
        <v>2101</v>
      </c>
      <c r="J753" s="3" t="str">
        <f>HYPERLINK("https://www.boe.es/gazeta/dias/1832/05/22/pdfs/GMD-1832-61.pdf#page=1","Abrir facsímil")</f>
        <v>Abrir facsímil</v>
      </c>
      <c r="K753" s="3" t="s">
        <v>23</v>
      </c>
    </row>
    <row r="754" spans="1:11" ht="42" customHeight="1">
      <c r="A754" s="2" t="s">
        <v>2102</v>
      </c>
      <c r="B754" s="2" t="s">
        <v>2102</v>
      </c>
      <c r="C754" s="2" t="s">
        <v>16</v>
      </c>
      <c r="D754" s="2" t="s">
        <v>17</v>
      </c>
      <c r="E754" s="5" t="s">
        <v>263</v>
      </c>
      <c r="F754" s="3" t="s">
        <v>264</v>
      </c>
      <c r="G754" s="3" t="s">
        <v>92</v>
      </c>
      <c r="H754" s="2" t="s">
        <v>21</v>
      </c>
      <c r="I754" s="2" t="s">
        <v>2103</v>
      </c>
      <c r="J754" s="3" t="str">
        <f>HYPERLINK("https://www.boe.es/gazeta/dias/1832/02/09/pdfs/GMD-1832-17.pdf#page=2","Abrir facsímil")</f>
        <v>Abrir facsímil</v>
      </c>
      <c r="K754" s="3" t="s">
        <v>23</v>
      </c>
    </row>
    <row r="755" spans="1:11" ht="42" customHeight="1">
      <c r="A755" s="2" t="s">
        <v>2104</v>
      </c>
      <c r="B755" s="2" t="s">
        <v>2104</v>
      </c>
      <c r="C755" s="2" t="s">
        <v>26</v>
      </c>
      <c r="D755" s="2" t="s">
        <v>27</v>
      </c>
      <c r="E755" s="5" t="s">
        <v>237</v>
      </c>
      <c r="F755" s="3" t="s">
        <v>238</v>
      </c>
      <c r="G755" s="3" t="s">
        <v>239</v>
      </c>
      <c r="H755" s="2" t="s">
        <v>21</v>
      </c>
      <c r="I755" s="2" t="s">
        <v>2105</v>
      </c>
      <c r="J755" s="3" t="str">
        <f>HYPERLINK("https://www.boe.es/gazeta/dias/1832/04/21/pdfs/GMD-1832-48.pdf#page=4","Abrir facsímil")</f>
        <v>Abrir facsímil</v>
      </c>
      <c r="K755" s="3" t="s">
        <v>23</v>
      </c>
    </row>
    <row r="756" spans="1:11" ht="42" customHeight="1">
      <c r="A756" s="2" t="s">
        <v>2106</v>
      </c>
      <c r="B756" s="2" t="s">
        <v>2106</v>
      </c>
      <c r="C756" s="2" t="s">
        <v>16</v>
      </c>
      <c r="D756" s="2" t="s">
        <v>17</v>
      </c>
      <c r="E756" s="5" t="s">
        <v>1968</v>
      </c>
      <c r="F756" s="3" t="s">
        <v>1969</v>
      </c>
      <c r="G756" s="3" t="s">
        <v>58</v>
      </c>
      <c r="H756" s="2" t="s">
        <v>21</v>
      </c>
      <c r="I756" s="2" t="s">
        <v>2107</v>
      </c>
      <c r="J756" s="3" t="str">
        <f>HYPERLINK("https://www.boe.es/gazeta/dias/1832/09/11/pdfs/GMD-1832-109.pdf#page=3","Abrir facsímil")</f>
        <v>Abrir facsímil</v>
      </c>
      <c r="K756" s="3" t="s">
        <v>23</v>
      </c>
    </row>
    <row r="757" spans="1:11" ht="42" customHeight="1">
      <c r="A757" s="2" t="s">
        <v>2108</v>
      </c>
      <c r="B757" s="2" t="s">
        <v>2108</v>
      </c>
      <c r="C757" s="2" t="s">
        <v>26</v>
      </c>
      <c r="D757" s="2" t="s">
        <v>27</v>
      </c>
      <c r="E757" s="5" t="s">
        <v>130</v>
      </c>
      <c r="F757" s="3" t="s">
        <v>131</v>
      </c>
      <c r="G757" s="3" t="s">
        <v>38</v>
      </c>
      <c r="H757" s="2" t="s">
        <v>21</v>
      </c>
      <c r="I757" s="2" t="s">
        <v>2109</v>
      </c>
      <c r="J757" s="3" t="str">
        <f>HYPERLINK("https://www.boe.es/gazeta/dias/1832/04/28/pdfs/GMD-1832-51.pdf#page=4","Abrir facsímil")</f>
        <v>Abrir facsímil</v>
      </c>
      <c r="K757" s="3" t="s">
        <v>23</v>
      </c>
    </row>
    <row r="758" spans="1:11" ht="42" customHeight="1">
      <c r="A758" s="2" t="s">
        <v>2108</v>
      </c>
      <c r="B758" s="2" t="s">
        <v>2108</v>
      </c>
      <c r="C758" s="2" t="s">
        <v>61</v>
      </c>
      <c r="D758" s="2" t="s">
        <v>62</v>
      </c>
      <c r="E758" s="5" t="s">
        <v>2110</v>
      </c>
      <c r="F758" s="3" t="s">
        <v>2111</v>
      </c>
      <c r="G758" s="3" t="s">
        <v>38</v>
      </c>
      <c r="H758" s="2" t="s">
        <v>21</v>
      </c>
      <c r="I758" s="2" t="s">
        <v>2112</v>
      </c>
      <c r="J758" s="3" t="str">
        <f>HYPERLINK("https://www.boe.es/gazeta/dias/1832/11/17/pdfs/GMD-1832-141.pdf#page=4","Abrir facsímil")</f>
        <v>Abrir facsímil</v>
      </c>
      <c r="K758" s="3" t="s">
        <v>23</v>
      </c>
    </row>
    <row r="759" spans="1:11" ht="42" customHeight="1">
      <c r="A759" s="2" t="s">
        <v>2113</v>
      </c>
      <c r="B759" s="2" t="s">
        <v>2114</v>
      </c>
      <c r="C759" s="2" t="s">
        <v>16</v>
      </c>
      <c r="D759" s="2" t="s">
        <v>17</v>
      </c>
      <c r="E759" s="5" t="s">
        <v>46</v>
      </c>
      <c r="F759" s="3" t="s">
        <v>47</v>
      </c>
      <c r="G759" s="3" t="s">
        <v>42</v>
      </c>
      <c r="H759" s="2" t="s">
        <v>21</v>
      </c>
      <c r="I759" s="2" t="s">
        <v>2115</v>
      </c>
      <c r="J759" s="3" t="str">
        <f>HYPERLINK("https://www.boe.es/gazeta/dias/1832/12/13/pdfs/GMD-1832-152.pdf#page=1","Abrir facsímil")</f>
        <v>Abrir facsímil</v>
      </c>
      <c r="K759" s="3" t="s">
        <v>23</v>
      </c>
    </row>
    <row r="760" spans="1:11" ht="42" customHeight="1">
      <c r="A760" s="2" t="s">
        <v>2116</v>
      </c>
      <c r="B760" s="2" t="s">
        <v>2117</v>
      </c>
      <c r="C760" s="2" t="s">
        <v>16</v>
      </c>
      <c r="D760" s="2" t="s">
        <v>17</v>
      </c>
      <c r="E760" s="5" t="s">
        <v>97</v>
      </c>
      <c r="F760" s="3" t="s">
        <v>98</v>
      </c>
      <c r="G760" s="3" t="s">
        <v>99</v>
      </c>
      <c r="H760" s="2" t="s">
        <v>21</v>
      </c>
      <c r="I760" s="2" t="s">
        <v>2118</v>
      </c>
      <c r="J760" s="3" t="str">
        <f>HYPERLINK("https://www.boe.es/gazeta/dias/1832/08/18/pdfs/GMD-1832-99.pdf#page=3","Abrir facsímil")</f>
        <v>Abrir facsímil</v>
      </c>
      <c r="K760" s="3" t="s">
        <v>23</v>
      </c>
    </row>
    <row r="761" spans="1:11" ht="42" customHeight="1">
      <c r="A761" s="2" t="s">
        <v>2119</v>
      </c>
      <c r="B761" s="2" t="s">
        <v>2119</v>
      </c>
      <c r="C761" s="2" t="s">
        <v>26</v>
      </c>
      <c r="D761" s="2" t="s">
        <v>27</v>
      </c>
      <c r="E761" s="5" t="s">
        <v>937</v>
      </c>
      <c r="F761" s="3" t="s">
        <v>938</v>
      </c>
      <c r="G761" s="3" t="s">
        <v>38</v>
      </c>
      <c r="H761" s="2" t="s">
        <v>21</v>
      </c>
      <c r="I761" s="2" t="s">
        <v>2120</v>
      </c>
      <c r="J761" s="3" t="str">
        <f>HYPERLINK("https://www.boe.es/gazeta/dias/1832/07/12/pdfs/GMD-1832-83.pdf#page=4","Abrir facsímil")</f>
        <v>Abrir facsímil</v>
      </c>
      <c r="K761" s="3" t="s">
        <v>23</v>
      </c>
    </row>
    <row r="762" spans="1:11" ht="42" customHeight="1">
      <c r="A762" s="2" t="s">
        <v>2121</v>
      </c>
      <c r="B762" s="2" t="s">
        <v>2121</v>
      </c>
      <c r="C762" s="2" t="s">
        <v>16</v>
      </c>
      <c r="D762" s="2" t="s">
        <v>17</v>
      </c>
      <c r="E762" s="5" t="s">
        <v>1306</v>
      </c>
      <c r="F762" s="3" t="s">
        <v>1307</v>
      </c>
      <c r="G762" s="3" t="s">
        <v>38</v>
      </c>
      <c r="H762" s="2" t="s">
        <v>21</v>
      </c>
      <c r="I762" s="2" t="s">
        <v>2122</v>
      </c>
      <c r="J762" s="3" t="str">
        <f>HYPERLINK("https://www.boe.es/gazeta/dias/1832/11/01/pdfs/GMD-1832-133.pdf#page=4","Abrir facsímil")</f>
        <v>Abrir facsímil</v>
      </c>
      <c r="K762" s="3" t="s">
        <v>23</v>
      </c>
    </row>
    <row r="763" spans="1:11" ht="42" customHeight="1">
      <c r="A763" s="2" t="s">
        <v>2123</v>
      </c>
      <c r="B763" s="2" t="s">
        <v>2124</v>
      </c>
      <c r="C763" s="2" t="s">
        <v>16</v>
      </c>
      <c r="D763" s="2" t="s">
        <v>17</v>
      </c>
      <c r="E763" s="5" t="s">
        <v>1067</v>
      </c>
      <c r="F763" s="3" t="s">
        <v>1068</v>
      </c>
      <c r="G763" s="3" t="s">
        <v>38</v>
      </c>
      <c r="H763" s="2" t="s">
        <v>21</v>
      </c>
      <c r="I763" s="2" t="s">
        <v>2125</v>
      </c>
      <c r="J763" s="3" t="str">
        <f>HYPERLINK("https://www.boe.es/gazeta/dias/1832/07/03/pdfs/GMD-1832-79.pdf#page=4","Abrir facsímil")</f>
        <v>Abrir facsímil</v>
      </c>
      <c r="K763" s="3" t="s">
        <v>23</v>
      </c>
    </row>
    <row r="764" spans="1:11" ht="42" customHeight="1">
      <c r="A764" s="2" t="s">
        <v>2126</v>
      </c>
      <c r="B764" s="2" t="s">
        <v>2126</v>
      </c>
      <c r="C764" s="2" t="s">
        <v>91</v>
      </c>
      <c r="D764" s="2" t="s">
        <v>27</v>
      </c>
      <c r="E764" s="5" t="s">
        <v>341</v>
      </c>
      <c r="F764" s="3" t="s">
        <v>342</v>
      </c>
      <c r="G764" s="3" t="s">
        <v>343</v>
      </c>
      <c r="H764" s="2" t="s">
        <v>21</v>
      </c>
      <c r="I764" s="2" t="s">
        <v>2127</v>
      </c>
      <c r="J764" s="3" t="str">
        <f>HYPERLINK("https://www.boe.es/gazeta/dias/1832/04/12/pdfs/GMD-1832-44.pdf#page=5","Abrir facsímil")</f>
        <v>Abrir facsímil</v>
      </c>
      <c r="K764" s="3" t="s">
        <v>23</v>
      </c>
    </row>
    <row r="765" spans="1:11" ht="42" customHeight="1">
      <c r="A765" s="2" t="s">
        <v>2128</v>
      </c>
      <c r="B765" s="2" t="s">
        <v>2128</v>
      </c>
      <c r="C765" s="2" t="s">
        <v>1098</v>
      </c>
      <c r="D765" s="2" t="s">
        <v>62</v>
      </c>
      <c r="E765" s="5" t="s">
        <v>523</v>
      </c>
      <c r="F765" s="3" t="s">
        <v>524</v>
      </c>
      <c r="G765" s="3" t="s">
        <v>525</v>
      </c>
      <c r="H765" s="2" t="s">
        <v>21</v>
      </c>
      <c r="I765" s="2" t="s">
        <v>2129</v>
      </c>
      <c r="J765" s="3" t="str">
        <f>HYPERLINK("https://www.boe.es/gazeta/dias/1832/11/10/pdfs/GMD-1832-137.pdf#page=3","Abrir facsímil")</f>
        <v>Abrir facsímil</v>
      </c>
      <c r="K765" s="3" t="s">
        <v>23</v>
      </c>
    </row>
    <row r="766" spans="1:11" ht="42" customHeight="1">
      <c r="A766" s="2" t="s">
        <v>2130</v>
      </c>
      <c r="B766" s="2" t="s">
        <v>2131</v>
      </c>
      <c r="C766" s="2" t="s">
        <v>26</v>
      </c>
      <c r="D766" s="2" t="s">
        <v>27</v>
      </c>
      <c r="E766" s="5" t="s">
        <v>413</v>
      </c>
      <c r="F766" s="3" t="s">
        <v>414</v>
      </c>
      <c r="G766" s="3" t="s">
        <v>42</v>
      </c>
      <c r="H766" s="2" t="s">
        <v>21</v>
      </c>
      <c r="I766" s="2" t="s">
        <v>2132</v>
      </c>
      <c r="J766" s="3" t="str">
        <f>HYPERLINK("https://www.boe.es/gazeta/dias/1832/10/16/pdfs/GMD-1832-126.pdf#page=1","Abrir facsímil")</f>
        <v>Abrir facsímil</v>
      </c>
      <c r="K766" s="3" t="s">
        <v>23</v>
      </c>
    </row>
    <row r="767" spans="1:11" ht="42" customHeight="1">
      <c r="A767" s="2" t="s">
        <v>2133</v>
      </c>
      <c r="B767" s="2" t="s">
        <v>2133</v>
      </c>
      <c r="C767" s="2" t="s">
        <v>16</v>
      </c>
      <c r="D767" s="2" t="s">
        <v>17</v>
      </c>
      <c r="E767" s="5" t="s">
        <v>423</v>
      </c>
      <c r="F767" s="3" t="s">
        <v>424</v>
      </c>
      <c r="G767" s="3" t="s">
        <v>827</v>
      </c>
      <c r="H767" s="2" t="s">
        <v>21</v>
      </c>
      <c r="I767" s="2" t="s">
        <v>2134</v>
      </c>
      <c r="J767" s="3" t="str">
        <f>HYPERLINK("https://www.boe.es/gazeta/dias/1832/12/20/pdfs/GMD-1832-155.pdf#page=1","Abrir facsímil")</f>
        <v>Abrir facsímil</v>
      </c>
      <c r="K767" s="3" t="s">
        <v>23</v>
      </c>
    </row>
    <row r="768" spans="1:11" ht="42" customHeight="1">
      <c r="A768" s="2" t="s">
        <v>2135</v>
      </c>
      <c r="B768" s="2" t="s">
        <v>2136</v>
      </c>
      <c r="C768" s="2" t="s">
        <v>16</v>
      </c>
      <c r="D768" s="2" t="s">
        <v>17</v>
      </c>
      <c r="E768" s="5" t="s">
        <v>632</v>
      </c>
      <c r="F768" s="3" t="s">
        <v>633</v>
      </c>
      <c r="G768" s="3" t="s">
        <v>38</v>
      </c>
      <c r="H768" s="2" t="s">
        <v>21</v>
      </c>
      <c r="I768" s="2" t="s">
        <v>2137</v>
      </c>
      <c r="J768" s="3" t="str">
        <f>HYPERLINK("https://www.boe.es/gazeta/dias/1832/07/05/pdfs/GMD-1832-80.pdf#page=4","Abrir facsímil")</f>
        <v>Abrir facsímil</v>
      </c>
      <c r="K768" s="3" t="s">
        <v>23</v>
      </c>
    </row>
    <row r="769" spans="1:11" ht="42" customHeight="1">
      <c r="A769" s="2" t="s">
        <v>2138</v>
      </c>
      <c r="B769" s="2" t="s">
        <v>2138</v>
      </c>
      <c r="C769" s="2" t="s">
        <v>16</v>
      </c>
      <c r="D769" s="2" t="s">
        <v>17</v>
      </c>
      <c r="E769" s="5" t="s">
        <v>97</v>
      </c>
      <c r="F769" s="3" t="s">
        <v>98</v>
      </c>
      <c r="G769" s="3" t="s">
        <v>99</v>
      </c>
      <c r="H769" s="2" t="s">
        <v>21</v>
      </c>
      <c r="I769" s="2" t="s">
        <v>2139</v>
      </c>
      <c r="J769" s="3" t="str">
        <f>HYPERLINK("https://www.boe.es/gazeta/dias/1832/08/18/pdfs/GMD-1832-99.pdf#page=3","Abrir facsímil")</f>
        <v>Abrir facsímil</v>
      </c>
      <c r="K769" s="3" t="s">
        <v>23</v>
      </c>
    </row>
    <row r="770" spans="1:11" ht="42" customHeight="1">
      <c r="A770" s="2" t="s">
        <v>2140</v>
      </c>
      <c r="B770" s="2" t="s">
        <v>2141</v>
      </c>
      <c r="C770" s="2" t="s">
        <v>61</v>
      </c>
      <c r="D770" s="2" t="s">
        <v>62</v>
      </c>
      <c r="E770" s="5" t="s">
        <v>334</v>
      </c>
      <c r="F770" s="3" t="s">
        <v>335</v>
      </c>
      <c r="G770" s="3" t="s">
        <v>336</v>
      </c>
      <c r="H770" s="2" t="s">
        <v>21</v>
      </c>
      <c r="I770" s="2" t="s">
        <v>2142</v>
      </c>
      <c r="J770" s="3" t="str">
        <f>HYPERLINK("https://www.boe.es/gazeta/dias/1832/05/26/pdfs/GMD-1832-63.pdf#page=4","Abrir facsímil")</f>
        <v>Abrir facsímil</v>
      </c>
      <c r="K770" s="3" t="s">
        <v>23</v>
      </c>
    </row>
    <row r="771" spans="1:11" ht="42" customHeight="1">
      <c r="A771" s="2" t="s">
        <v>2143</v>
      </c>
      <c r="B771" s="2" t="s">
        <v>2143</v>
      </c>
      <c r="C771" s="2" t="s">
        <v>16</v>
      </c>
      <c r="D771" s="2" t="s">
        <v>17</v>
      </c>
      <c r="E771" s="5" t="s">
        <v>84</v>
      </c>
      <c r="F771" s="3" t="s">
        <v>85</v>
      </c>
      <c r="G771" s="3" t="s">
        <v>58</v>
      </c>
      <c r="H771" s="2" t="s">
        <v>21</v>
      </c>
      <c r="I771" s="2" t="s">
        <v>2144</v>
      </c>
      <c r="J771" s="3" t="str">
        <f>HYPERLINK("https://www.boe.es/gazeta/dias/1832/02/11/pdfs/GMD-1832-18.pdf#page=3","Abrir facsímil")</f>
        <v>Abrir facsímil</v>
      </c>
      <c r="K771" s="3" t="s">
        <v>23</v>
      </c>
    </row>
    <row r="772" spans="1:11" ht="42" customHeight="1">
      <c r="A772" s="2" t="s">
        <v>2145</v>
      </c>
      <c r="B772" s="2" t="s">
        <v>2146</v>
      </c>
      <c r="C772" s="2" t="s">
        <v>51</v>
      </c>
      <c r="D772" s="2" t="s">
        <v>27</v>
      </c>
      <c r="E772" s="5" t="s">
        <v>439</v>
      </c>
      <c r="F772" s="3" t="s">
        <v>440</v>
      </c>
      <c r="G772" s="3" t="s">
        <v>42</v>
      </c>
      <c r="H772" s="2" t="s">
        <v>21</v>
      </c>
      <c r="I772" s="2" t="s">
        <v>2147</v>
      </c>
      <c r="J772" s="3" t="str">
        <f>HYPERLINK("https://www.boe.es/gazeta/dias/1832/06/05/pdfs/GMD-1832-67.pdf#page=1","Abrir facsímil")</f>
        <v>Abrir facsímil</v>
      </c>
      <c r="K772" s="3" t="s">
        <v>23</v>
      </c>
    </row>
    <row r="773" spans="1:11" ht="42" customHeight="1">
      <c r="A773" s="2" t="s">
        <v>2148</v>
      </c>
      <c r="B773" s="2" t="s">
        <v>2148</v>
      </c>
      <c r="C773" s="2" t="s">
        <v>16</v>
      </c>
      <c r="D773" s="2" t="s">
        <v>17</v>
      </c>
      <c r="E773" s="5" t="s">
        <v>18</v>
      </c>
      <c r="F773" s="3" t="s">
        <v>19</v>
      </c>
      <c r="G773" s="3" t="s">
        <v>20</v>
      </c>
      <c r="H773" s="2" t="s">
        <v>21</v>
      </c>
      <c r="I773" s="2" t="s">
        <v>2149</v>
      </c>
      <c r="J773" s="3" t="str">
        <f>HYPERLINK("https://www.boe.es/gazeta/dias/1832/08/07/pdfs/GMD-1832-94.pdf#page=1","Abrir facsímil")</f>
        <v>Abrir facsímil</v>
      </c>
      <c r="K773" s="3" t="s">
        <v>23</v>
      </c>
    </row>
    <row r="774" spans="1:11" ht="42" customHeight="1">
      <c r="A774" s="2" t="s">
        <v>2150</v>
      </c>
      <c r="B774" s="2" t="s">
        <v>2150</v>
      </c>
      <c r="C774" s="2" t="s">
        <v>16</v>
      </c>
      <c r="D774" s="2" t="s">
        <v>17</v>
      </c>
      <c r="E774" s="5" t="s">
        <v>150</v>
      </c>
      <c r="F774" s="3" t="s">
        <v>151</v>
      </c>
      <c r="G774" s="3" t="s">
        <v>152</v>
      </c>
      <c r="H774" s="2" t="s">
        <v>21</v>
      </c>
      <c r="I774" s="2" t="s">
        <v>2151</v>
      </c>
      <c r="J774" s="3" t="str">
        <f>HYPERLINK("https://www.boe.es/gazeta/dias/1832/06/02/pdfs/GMD-1832-66.pdf#page=6","Abrir facsímil")</f>
        <v>Abrir facsímil</v>
      </c>
      <c r="K774" s="3" t="s">
        <v>23</v>
      </c>
    </row>
    <row r="775" spans="1:11" ht="42" customHeight="1">
      <c r="A775" s="2" t="s">
        <v>2150</v>
      </c>
      <c r="B775" s="2" t="s">
        <v>2150</v>
      </c>
      <c r="C775" s="2" t="s">
        <v>26</v>
      </c>
      <c r="D775" s="2" t="s">
        <v>27</v>
      </c>
      <c r="E775" s="5" t="s">
        <v>183</v>
      </c>
      <c r="F775" s="3" t="s">
        <v>184</v>
      </c>
      <c r="G775" s="3" t="s">
        <v>38</v>
      </c>
      <c r="H775" s="2" t="s">
        <v>21</v>
      </c>
      <c r="I775" s="2" t="s">
        <v>2152</v>
      </c>
      <c r="J775" s="3" t="str">
        <f>HYPERLINK("https://www.boe.es/gazeta/dias/1832/07/31/pdfs/GMD-1832-91.pdf#page=4","Abrir facsímil")</f>
        <v>Abrir facsímil</v>
      </c>
      <c r="K775" s="3" t="s">
        <v>23</v>
      </c>
    </row>
    <row r="776" spans="1:11" ht="42" customHeight="1">
      <c r="A776" s="2" t="s">
        <v>2153</v>
      </c>
      <c r="B776" s="2" t="s">
        <v>2153</v>
      </c>
      <c r="C776" s="2" t="s">
        <v>16</v>
      </c>
      <c r="D776" s="2" t="s">
        <v>17</v>
      </c>
      <c r="E776" s="5" t="s">
        <v>994</v>
      </c>
      <c r="F776" s="3" t="s">
        <v>995</v>
      </c>
      <c r="G776" s="3" t="s">
        <v>58</v>
      </c>
      <c r="H776" s="2" t="s">
        <v>21</v>
      </c>
      <c r="I776" s="2" t="s">
        <v>2154</v>
      </c>
      <c r="J776" s="3" t="str">
        <f>HYPERLINK("https://www.boe.es/gazeta/dias/1832/04/05/pdfs/GMD-1832-41.pdf#page=3","Abrir facsímil")</f>
        <v>Abrir facsímil</v>
      </c>
      <c r="K776" s="3" t="s">
        <v>23</v>
      </c>
    </row>
    <row r="777" spans="1:11" ht="42" customHeight="1">
      <c r="A777" s="2" t="s">
        <v>2155</v>
      </c>
      <c r="B777" s="2" t="s">
        <v>2155</v>
      </c>
      <c r="C777" s="2" t="s">
        <v>26</v>
      </c>
      <c r="D777" s="2" t="s">
        <v>27</v>
      </c>
      <c r="E777" s="5" t="s">
        <v>655</v>
      </c>
      <c r="F777" s="3" t="s">
        <v>656</v>
      </c>
      <c r="G777" s="3" t="s">
        <v>38</v>
      </c>
      <c r="H777" s="2" t="s">
        <v>21</v>
      </c>
      <c r="I777" s="2" t="s">
        <v>2156</v>
      </c>
      <c r="J777" s="3" t="str">
        <f>HYPERLINK("https://www.boe.es/gazeta/dias/1832/07/19/pdfs/GMD-1832-86.pdf#page=4","Abrir facsímil")</f>
        <v>Abrir facsímil</v>
      </c>
      <c r="K777" s="3" t="s">
        <v>23</v>
      </c>
    </row>
    <row r="778" spans="1:11" ht="42" customHeight="1">
      <c r="A778" s="2" t="s">
        <v>2157</v>
      </c>
      <c r="B778" s="2" t="s">
        <v>2157</v>
      </c>
      <c r="C778" s="2" t="s">
        <v>16</v>
      </c>
      <c r="D778" s="2" t="s">
        <v>17</v>
      </c>
      <c r="E778" s="5" t="s">
        <v>1692</v>
      </c>
      <c r="F778" s="3" t="s">
        <v>1693</v>
      </c>
      <c r="G778" s="3" t="s">
        <v>38</v>
      </c>
      <c r="H778" s="2" t="s">
        <v>21</v>
      </c>
      <c r="I778" s="2" t="s">
        <v>2158</v>
      </c>
      <c r="J778" s="3" t="str">
        <f>HYPERLINK("https://www.boe.es/gazeta/dias/1832/07/10/pdfs/GMD-1832-82.pdf#page=4","Abrir facsímil")</f>
        <v>Abrir facsímil</v>
      </c>
      <c r="K778" s="3" t="s">
        <v>23</v>
      </c>
    </row>
    <row r="779" spans="1:11" ht="42" customHeight="1">
      <c r="A779" s="2" t="s">
        <v>2157</v>
      </c>
      <c r="B779" s="2" t="s">
        <v>2157</v>
      </c>
      <c r="C779" s="2" t="s">
        <v>164</v>
      </c>
      <c r="D779" s="2" t="s">
        <v>27</v>
      </c>
      <c r="E779" s="5" t="s">
        <v>367</v>
      </c>
      <c r="F779" s="3" t="s">
        <v>368</v>
      </c>
      <c r="G779" s="3" t="s">
        <v>58</v>
      </c>
      <c r="H779" s="2" t="s">
        <v>21</v>
      </c>
      <c r="I779" s="2" t="s">
        <v>2159</v>
      </c>
      <c r="J779" s="3" t="str">
        <f>HYPERLINK("https://www.boe.es/gazeta/dias/1832/08/28/pdfs/GMD-1832-103.pdf#page=3","Abrir facsímil")</f>
        <v>Abrir facsímil</v>
      </c>
      <c r="K779" s="3" t="s">
        <v>23</v>
      </c>
    </row>
    <row r="780" spans="1:11" ht="42" customHeight="1">
      <c r="A780" s="2" t="s">
        <v>2157</v>
      </c>
      <c r="B780" s="2" t="s">
        <v>2157</v>
      </c>
      <c r="C780" s="2" t="s">
        <v>16</v>
      </c>
      <c r="D780" s="2" t="s">
        <v>17</v>
      </c>
      <c r="E780" s="5" t="s">
        <v>1968</v>
      </c>
      <c r="F780" s="3" t="s">
        <v>1969</v>
      </c>
      <c r="G780" s="3" t="s">
        <v>38</v>
      </c>
      <c r="H780" s="2" t="s">
        <v>21</v>
      </c>
      <c r="I780" s="2" t="s">
        <v>2160</v>
      </c>
      <c r="J780" s="3" t="str">
        <f>HYPERLINK("https://www.boe.es/gazeta/dias/1832/09/11/pdfs/GMD-1832-109.pdf#page=4","Abrir facsímil")</f>
        <v>Abrir facsímil</v>
      </c>
      <c r="K780" s="3" t="s">
        <v>23</v>
      </c>
    </row>
    <row r="781" spans="1:11" ht="42" customHeight="1">
      <c r="A781" s="2" t="s">
        <v>2161</v>
      </c>
      <c r="B781" s="2" t="s">
        <v>2162</v>
      </c>
      <c r="C781" s="2" t="s">
        <v>61</v>
      </c>
      <c r="D781" s="2" t="s">
        <v>62</v>
      </c>
      <c r="E781" s="5" t="s">
        <v>419</v>
      </c>
      <c r="F781" s="3" t="s">
        <v>420</v>
      </c>
      <c r="G781" s="3" t="s">
        <v>38</v>
      </c>
      <c r="H781" s="2" t="s">
        <v>21</v>
      </c>
      <c r="I781" s="2" t="s">
        <v>2163</v>
      </c>
      <c r="J781" s="3" t="str">
        <f>HYPERLINK("https://www.boe.es/gazeta/dias/1832/10/13/pdfs/GMD-1832-125.pdf#page=4","Abrir facsímil")</f>
        <v>Abrir facsímil</v>
      </c>
      <c r="K781" s="3" t="s">
        <v>23</v>
      </c>
    </row>
    <row r="782" spans="1:11" ht="42" customHeight="1">
      <c r="A782" s="2" t="s">
        <v>2164</v>
      </c>
      <c r="B782" s="2" t="s">
        <v>2164</v>
      </c>
      <c r="C782" s="2" t="s">
        <v>16</v>
      </c>
      <c r="D782" s="2" t="s">
        <v>17</v>
      </c>
      <c r="E782" s="5" t="s">
        <v>423</v>
      </c>
      <c r="F782" s="3" t="s">
        <v>424</v>
      </c>
      <c r="G782" s="3" t="s">
        <v>152</v>
      </c>
      <c r="H782" s="2" t="s">
        <v>21</v>
      </c>
      <c r="I782" s="2" t="s">
        <v>2165</v>
      </c>
      <c r="J782" s="3" t="str">
        <f>HYPERLINK("https://www.boe.es/gazeta/dias/1832/12/20/pdfs/GMD-1832-155.pdf#page=6","Abrir facsímil")</f>
        <v>Abrir facsímil</v>
      </c>
      <c r="K782" s="3" t="s">
        <v>23</v>
      </c>
    </row>
    <row r="783" spans="1:11" ht="42" customHeight="1">
      <c r="A783" s="2" t="s">
        <v>2166</v>
      </c>
      <c r="B783" s="2" t="s">
        <v>2167</v>
      </c>
      <c r="C783" s="2" t="s">
        <v>26</v>
      </c>
      <c r="D783" s="2" t="s">
        <v>27</v>
      </c>
      <c r="E783" s="5" t="s">
        <v>224</v>
      </c>
      <c r="F783" s="3" t="s">
        <v>225</v>
      </c>
      <c r="G783" s="3" t="s">
        <v>38</v>
      </c>
      <c r="H783" s="2" t="s">
        <v>21</v>
      </c>
      <c r="I783" s="2" t="s">
        <v>2168</v>
      </c>
      <c r="J783" s="3" t="str">
        <f>HYPERLINK("https://www.boe.es/gazeta/dias/1832/09/08/pdfs/GMD-1832-108.pdf#page=4","Abrir facsímil")</f>
        <v>Abrir facsímil</v>
      </c>
      <c r="K783" s="3" t="s">
        <v>23</v>
      </c>
    </row>
    <row r="784" spans="1:11" ht="42" customHeight="1">
      <c r="A784" s="2" t="s">
        <v>2169</v>
      </c>
      <c r="B784" s="2" t="s">
        <v>2169</v>
      </c>
      <c r="C784" s="2" t="s">
        <v>26</v>
      </c>
      <c r="D784" s="2" t="s">
        <v>27</v>
      </c>
      <c r="E784" s="5" t="s">
        <v>279</v>
      </c>
      <c r="F784" s="3" t="s">
        <v>280</v>
      </c>
      <c r="G784" s="3" t="s">
        <v>38</v>
      </c>
      <c r="H784" s="2" t="s">
        <v>21</v>
      </c>
      <c r="I784" s="2" t="s">
        <v>2170</v>
      </c>
      <c r="J784" s="3" t="str">
        <f>HYPERLINK("https://www.boe.es/gazeta/dias/1832/04/07/pdfs/GMD-1832-42.pdf#page=4","Abrir facsímil")</f>
        <v>Abrir facsímil</v>
      </c>
      <c r="K784" s="3" t="s">
        <v>23</v>
      </c>
    </row>
    <row r="785" spans="1:11" ht="42" customHeight="1">
      <c r="A785" s="2" t="s">
        <v>2169</v>
      </c>
      <c r="B785" s="2" t="s">
        <v>2169</v>
      </c>
      <c r="C785" s="2" t="s">
        <v>16</v>
      </c>
      <c r="D785" s="2" t="s">
        <v>17</v>
      </c>
      <c r="E785" s="5" t="s">
        <v>1665</v>
      </c>
      <c r="F785" s="3" t="s">
        <v>1666</v>
      </c>
      <c r="G785" s="3" t="s">
        <v>38</v>
      </c>
      <c r="H785" s="2" t="s">
        <v>21</v>
      </c>
      <c r="I785" s="2" t="s">
        <v>2171</v>
      </c>
      <c r="J785" s="3" t="str">
        <f>HYPERLINK("https://www.boe.es/gazeta/dias/1832/08/02/pdfs/GMD-1832-92.pdf#page=4","Abrir facsímil")</f>
        <v>Abrir facsímil</v>
      </c>
      <c r="K785" s="3" t="s">
        <v>23</v>
      </c>
    </row>
    <row r="786" spans="1:11" ht="42" customHeight="1">
      <c r="A786" s="2" t="s">
        <v>2169</v>
      </c>
      <c r="B786" s="2" t="s">
        <v>2169</v>
      </c>
      <c r="C786" s="2" t="s">
        <v>16</v>
      </c>
      <c r="D786" s="2" t="s">
        <v>17</v>
      </c>
      <c r="E786" s="5" t="s">
        <v>419</v>
      </c>
      <c r="F786" s="3" t="s">
        <v>420</v>
      </c>
      <c r="G786" s="3" t="s">
        <v>42</v>
      </c>
      <c r="H786" s="2" t="s">
        <v>21</v>
      </c>
      <c r="I786" s="2" t="s">
        <v>2172</v>
      </c>
      <c r="J786" s="3" t="str">
        <f>HYPERLINK("https://www.boe.es/gazeta/dias/1832/10/13/pdfs/GMD-1832-125.pdf#page=1","Abrir facsímil")</f>
        <v>Abrir facsímil</v>
      </c>
      <c r="K786" s="3" t="s">
        <v>23</v>
      </c>
    </row>
    <row r="787" spans="1:11" ht="42" customHeight="1">
      <c r="A787" s="2" t="s">
        <v>2173</v>
      </c>
      <c r="B787" s="2" t="s">
        <v>2174</v>
      </c>
      <c r="C787" s="2" t="s">
        <v>124</v>
      </c>
      <c r="D787" s="2" t="s">
        <v>27</v>
      </c>
      <c r="E787" s="5" t="s">
        <v>402</v>
      </c>
      <c r="F787" s="3" t="s">
        <v>403</v>
      </c>
      <c r="G787" s="3" t="s">
        <v>404</v>
      </c>
      <c r="H787" s="2" t="s">
        <v>21</v>
      </c>
      <c r="I787" s="2" t="s">
        <v>2175</v>
      </c>
      <c r="J787" s="3" t="str">
        <f>HYPERLINK("https://www.boe.es/gazeta/dias/1832/08/21/pdfs/GMD-1832-100.pdf#page=3","Abrir facsímil")</f>
        <v>Abrir facsímil</v>
      </c>
      <c r="K787" s="3" t="s">
        <v>23</v>
      </c>
    </row>
    <row r="788" spans="1:11" ht="42" customHeight="1">
      <c r="A788" s="2" t="s">
        <v>2176</v>
      </c>
      <c r="B788" s="2" t="s">
        <v>2176</v>
      </c>
      <c r="C788" s="2" t="s">
        <v>26</v>
      </c>
      <c r="D788" s="2" t="s">
        <v>27</v>
      </c>
      <c r="E788" s="5" t="s">
        <v>354</v>
      </c>
      <c r="F788" s="3" t="s">
        <v>355</v>
      </c>
      <c r="G788" s="3" t="s">
        <v>2177</v>
      </c>
      <c r="H788" s="2" t="s">
        <v>21</v>
      </c>
      <c r="I788" s="2" t="s">
        <v>2178</v>
      </c>
      <c r="J788" s="3" t="str">
        <f>HYPERLINK("https://www.boe.es/gazeta/dias/1832/12/06/pdfs/GMD-1832-149.pdf#page=2","Abrir facsímil")</f>
        <v>Abrir facsímil</v>
      </c>
      <c r="K788" s="3" t="s">
        <v>23</v>
      </c>
    </row>
    <row r="789" spans="1:11" ht="42" customHeight="1">
      <c r="A789" s="2" t="s">
        <v>2179</v>
      </c>
      <c r="B789" s="2" t="s">
        <v>2179</v>
      </c>
      <c r="C789" s="2" t="s">
        <v>16</v>
      </c>
      <c r="D789" s="2" t="s">
        <v>17</v>
      </c>
      <c r="E789" s="5" t="s">
        <v>36</v>
      </c>
      <c r="F789" s="3" t="s">
        <v>37</v>
      </c>
      <c r="G789" s="3" t="s">
        <v>38</v>
      </c>
      <c r="H789" s="2" t="s">
        <v>21</v>
      </c>
      <c r="I789" s="2" t="s">
        <v>2180</v>
      </c>
      <c r="J789" s="3" t="str">
        <f>HYPERLINK("https://www.boe.es/gazeta/dias/1832/02/23/pdfs/GMD-1832-23.pdf#page=4","Abrir facsímil")</f>
        <v>Abrir facsímil</v>
      </c>
      <c r="K789" s="3" t="s">
        <v>23</v>
      </c>
    </row>
    <row r="790" spans="1:11" ht="42" customHeight="1">
      <c r="A790" s="2" t="s">
        <v>2181</v>
      </c>
      <c r="B790" s="2" t="s">
        <v>2181</v>
      </c>
      <c r="C790" s="2" t="s">
        <v>16</v>
      </c>
      <c r="D790" s="2" t="s">
        <v>17</v>
      </c>
      <c r="E790" s="5" t="s">
        <v>906</v>
      </c>
      <c r="F790" s="3" t="s">
        <v>907</v>
      </c>
      <c r="G790" s="3" t="s">
        <v>92</v>
      </c>
      <c r="H790" s="2" t="s">
        <v>21</v>
      </c>
      <c r="I790" s="2" t="s">
        <v>2182</v>
      </c>
      <c r="J790" s="3" t="str">
        <f>HYPERLINK("https://www.boe.es/gazeta/dias/1832/01/12/pdfs/GMD-1832-5.pdf#page=2","Abrir facsímil")</f>
        <v>Abrir facsímil</v>
      </c>
      <c r="K790" s="3" t="s">
        <v>23</v>
      </c>
    </row>
    <row r="791" spans="1:11" ht="42" customHeight="1">
      <c r="A791" s="2" t="s">
        <v>2183</v>
      </c>
      <c r="B791" s="2" t="s">
        <v>2183</v>
      </c>
      <c r="C791" s="2" t="s">
        <v>16</v>
      </c>
      <c r="D791" s="2" t="s">
        <v>17</v>
      </c>
      <c r="E791" s="5" t="s">
        <v>1105</v>
      </c>
      <c r="F791" s="3" t="s">
        <v>1106</v>
      </c>
      <c r="G791" s="3" t="s">
        <v>58</v>
      </c>
      <c r="H791" s="2" t="s">
        <v>21</v>
      </c>
      <c r="I791" s="2" t="s">
        <v>2184</v>
      </c>
      <c r="J791" s="3" t="str">
        <f>HYPERLINK("https://www.boe.es/gazeta/dias/1832/09/13/pdfs/GMD-1832-110.pdf#page=3","Abrir facsímil")</f>
        <v>Abrir facsímil</v>
      </c>
      <c r="K791" s="3" t="s">
        <v>23</v>
      </c>
    </row>
    <row r="792" spans="1:11" ht="42" customHeight="1">
      <c r="A792" s="2" t="s">
        <v>2185</v>
      </c>
      <c r="B792" s="2" t="s">
        <v>2186</v>
      </c>
      <c r="C792" s="2" t="s">
        <v>26</v>
      </c>
      <c r="D792" s="2" t="s">
        <v>27</v>
      </c>
      <c r="E792" s="5" t="s">
        <v>598</v>
      </c>
      <c r="F792" s="3" t="s">
        <v>599</v>
      </c>
      <c r="G792" s="3" t="s">
        <v>38</v>
      </c>
      <c r="H792" s="2" t="s">
        <v>21</v>
      </c>
      <c r="I792" s="2" t="s">
        <v>2187</v>
      </c>
      <c r="J792" s="3" t="str">
        <f>HYPERLINK("https://www.boe.es/gazeta/dias/1832/06/07/pdfs/GMD-1832-68.pdf#page=4","Abrir facsímil")</f>
        <v>Abrir facsímil</v>
      </c>
      <c r="K792" s="3" t="s">
        <v>23</v>
      </c>
    </row>
    <row r="793" spans="1:11" ht="42" customHeight="1">
      <c r="A793" s="2" t="s">
        <v>2188</v>
      </c>
      <c r="B793" s="2" t="s">
        <v>2188</v>
      </c>
      <c r="C793" s="2" t="s">
        <v>16</v>
      </c>
      <c r="D793" s="2" t="s">
        <v>17</v>
      </c>
      <c r="E793" s="5" t="s">
        <v>76</v>
      </c>
      <c r="F793" s="3" t="s">
        <v>77</v>
      </c>
      <c r="G793" s="3" t="s">
        <v>674</v>
      </c>
      <c r="H793" s="2" t="s">
        <v>21</v>
      </c>
      <c r="I793" s="2" t="s">
        <v>2189</v>
      </c>
      <c r="J793" s="3" t="str">
        <f>HYPERLINK("https://www.boe.es/gazeta/dias/1832/10/25/pdfs/GMD-1832-130.pdf#page=2","Abrir facsímil")</f>
        <v>Abrir facsímil</v>
      </c>
      <c r="K793" s="3" t="s">
        <v>23</v>
      </c>
    </row>
    <row r="794" spans="1:11" ht="42" customHeight="1">
      <c r="A794" s="2" t="s">
        <v>2190</v>
      </c>
      <c r="B794" s="2" t="s">
        <v>2190</v>
      </c>
      <c r="C794" s="2" t="s">
        <v>164</v>
      </c>
      <c r="D794" s="2" t="s">
        <v>27</v>
      </c>
      <c r="E794" s="5" t="s">
        <v>341</v>
      </c>
      <c r="F794" s="3" t="s">
        <v>342</v>
      </c>
      <c r="G794" s="3" t="s">
        <v>343</v>
      </c>
      <c r="H794" s="2" t="s">
        <v>21</v>
      </c>
      <c r="I794" s="2" t="s">
        <v>2191</v>
      </c>
      <c r="J794" s="3" t="str">
        <f>HYPERLINK("https://www.boe.es/gazeta/dias/1832/04/12/pdfs/GMD-1832-44.pdf#page=5","Abrir facsímil")</f>
        <v>Abrir facsímil</v>
      </c>
      <c r="K794" s="3" t="s">
        <v>23</v>
      </c>
    </row>
    <row r="795" spans="1:11" ht="42" customHeight="1">
      <c r="A795" s="2" t="s">
        <v>2192</v>
      </c>
      <c r="B795" s="2" t="s">
        <v>2193</v>
      </c>
      <c r="C795" s="2" t="s">
        <v>124</v>
      </c>
      <c r="D795" s="2" t="s">
        <v>27</v>
      </c>
      <c r="E795" s="5" t="s">
        <v>583</v>
      </c>
      <c r="F795" s="3" t="s">
        <v>584</v>
      </c>
      <c r="G795" s="3" t="s">
        <v>38</v>
      </c>
      <c r="H795" s="2" t="s">
        <v>31</v>
      </c>
      <c r="I795" s="2" t="s">
        <v>2194</v>
      </c>
      <c r="J795" s="3" t="str">
        <f>HYPERLINK("https://www.boe.es/gazeta/dias/1832/02/04/pdfs/GMD-1832-15.pdf#page=4","Abrir facsímil")</f>
        <v>Abrir facsímil</v>
      </c>
      <c r="K795" s="3" t="s">
        <v>33</v>
      </c>
    </row>
    <row r="796" spans="1:11" ht="42" customHeight="1">
      <c r="A796" s="2" t="s">
        <v>2195</v>
      </c>
      <c r="B796" s="2" t="s">
        <v>2196</v>
      </c>
      <c r="C796" s="2" t="s">
        <v>16</v>
      </c>
      <c r="D796" s="2" t="s">
        <v>17</v>
      </c>
      <c r="E796" s="5" t="s">
        <v>334</v>
      </c>
      <c r="F796" s="3" t="s">
        <v>335</v>
      </c>
      <c r="G796" s="3" t="s">
        <v>336</v>
      </c>
      <c r="H796" s="2" t="s">
        <v>21</v>
      </c>
      <c r="I796" s="2" t="s">
        <v>2197</v>
      </c>
      <c r="J796" s="3" t="str">
        <f>HYPERLINK("https://www.boe.es/gazeta/dias/1832/05/26/pdfs/GMD-1832-63.pdf#page=4","Abrir facsímil")</f>
        <v>Abrir facsímil</v>
      </c>
      <c r="K796" s="3" t="s">
        <v>23</v>
      </c>
    </row>
    <row r="797" spans="1:11" ht="42" customHeight="1">
      <c r="A797" s="2" t="s">
        <v>2198</v>
      </c>
      <c r="B797" s="2" t="s">
        <v>2198</v>
      </c>
      <c r="C797" s="2" t="s">
        <v>26</v>
      </c>
      <c r="D797" s="2" t="s">
        <v>27</v>
      </c>
      <c r="E797" s="5" t="s">
        <v>487</v>
      </c>
      <c r="F797" s="3" t="s">
        <v>488</v>
      </c>
      <c r="G797" s="3" t="s">
        <v>2199</v>
      </c>
      <c r="H797" s="2" t="s">
        <v>21</v>
      </c>
      <c r="I797" s="2" t="s">
        <v>2200</v>
      </c>
      <c r="J797" s="3" t="str">
        <f>HYPERLINK("https://www.boe.es/gazeta/dias/1832/10/18/pdfs/GMD-1832-127.pdf#page=3","Abrir facsímil")</f>
        <v>Abrir facsímil</v>
      </c>
      <c r="K797" s="3" t="s">
        <v>23</v>
      </c>
    </row>
    <row r="798" spans="1:11" ht="42" customHeight="1">
      <c r="A798" s="2" t="s">
        <v>2201</v>
      </c>
      <c r="B798" s="2" t="s">
        <v>2201</v>
      </c>
      <c r="C798" s="2" t="s">
        <v>16</v>
      </c>
      <c r="D798" s="2" t="s">
        <v>17</v>
      </c>
      <c r="E798" s="5" t="s">
        <v>906</v>
      </c>
      <c r="F798" s="3" t="s">
        <v>907</v>
      </c>
      <c r="G798" s="3" t="s">
        <v>92</v>
      </c>
      <c r="H798" s="2" t="s">
        <v>21</v>
      </c>
      <c r="I798" s="2" t="s">
        <v>2202</v>
      </c>
      <c r="J798" s="3" t="str">
        <f>HYPERLINK("https://www.boe.es/gazeta/dias/1832/01/12/pdfs/GMD-1832-5.pdf#page=2","Abrir facsímil")</f>
        <v>Abrir facsímil</v>
      </c>
      <c r="K798" s="3" t="s">
        <v>23</v>
      </c>
    </row>
    <row r="799" spans="1:11" ht="42" customHeight="1">
      <c r="A799" s="2" t="s">
        <v>2201</v>
      </c>
      <c r="B799" s="2" t="s">
        <v>2201</v>
      </c>
      <c r="C799" s="2" t="s">
        <v>16</v>
      </c>
      <c r="D799" s="2" t="s">
        <v>17</v>
      </c>
      <c r="E799" s="5" t="s">
        <v>906</v>
      </c>
      <c r="F799" s="3" t="s">
        <v>907</v>
      </c>
      <c r="G799" s="3" t="s">
        <v>58</v>
      </c>
      <c r="H799" s="2" t="s">
        <v>21</v>
      </c>
      <c r="I799" s="2" t="s">
        <v>2203</v>
      </c>
      <c r="J799" s="3" t="str">
        <f>HYPERLINK("https://www.boe.es/gazeta/dias/1832/01/12/pdfs/GMD-1832-5.pdf#page=3","Abrir facsímil")</f>
        <v>Abrir facsímil</v>
      </c>
      <c r="K799" s="3" t="s">
        <v>23</v>
      </c>
    </row>
    <row r="800" spans="1:11" ht="42" customHeight="1">
      <c r="A800" s="2" t="s">
        <v>2204</v>
      </c>
      <c r="B800" s="2" t="s">
        <v>2204</v>
      </c>
      <c r="C800" s="2" t="s">
        <v>61</v>
      </c>
      <c r="D800" s="2" t="s">
        <v>62</v>
      </c>
      <c r="E800" s="5" t="s">
        <v>80</v>
      </c>
      <c r="F800" s="3" t="s">
        <v>81</v>
      </c>
      <c r="G800" s="3" t="s">
        <v>92</v>
      </c>
      <c r="H800" s="2" t="s">
        <v>21</v>
      </c>
      <c r="I800" s="2" t="s">
        <v>2205</v>
      </c>
      <c r="J800" s="3" t="str">
        <f>HYPERLINK("https://www.boe.es/gazeta/dias/1832/02/16/pdfs/GMD-1832-20.pdf#page=2","Abrir facsímil")</f>
        <v>Abrir facsímil</v>
      </c>
      <c r="K800" s="3" t="s">
        <v>23</v>
      </c>
    </row>
    <row r="801" spans="1:11" ht="42" customHeight="1">
      <c r="A801" s="2" t="s">
        <v>2206</v>
      </c>
      <c r="B801" s="2" t="s">
        <v>2206</v>
      </c>
      <c r="C801" s="2" t="s">
        <v>16</v>
      </c>
      <c r="D801" s="2" t="s">
        <v>17</v>
      </c>
      <c r="E801" s="5" t="s">
        <v>76</v>
      </c>
      <c r="F801" s="3" t="s">
        <v>77</v>
      </c>
      <c r="G801" s="3" t="s">
        <v>674</v>
      </c>
      <c r="H801" s="2" t="s">
        <v>21</v>
      </c>
      <c r="I801" s="2" t="s">
        <v>2207</v>
      </c>
      <c r="J801" s="3" t="str">
        <f>HYPERLINK("https://www.boe.es/gazeta/dias/1832/10/25/pdfs/GMD-1832-130.pdf#page=2","Abrir facsímil")</f>
        <v>Abrir facsímil</v>
      </c>
      <c r="K801" s="3" t="s">
        <v>23</v>
      </c>
    </row>
    <row r="802" spans="1:11" ht="42" customHeight="1">
      <c r="A802" s="2" t="s">
        <v>2208</v>
      </c>
      <c r="B802" s="2" t="s">
        <v>2208</v>
      </c>
      <c r="C802" s="2" t="s">
        <v>16</v>
      </c>
      <c r="D802" s="2" t="s">
        <v>17</v>
      </c>
      <c r="E802" s="5" t="s">
        <v>906</v>
      </c>
      <c r="F802" s="3" t="s">
        <v>907</v>
      </c>
      <c r="G802" s="3" t="s">
        <v>58</v>
      </c>
      <c r="H802" s="2" t="s">
        <v>21</v>
      </c>
      <c r="I802" s="2" t="s">
        <v>2209</v>
      </c>
      <c r="J802" s="3" t="str">
        <f>HYPERLINK("https://www.boe.es/gazeta/dias/1832/01/12/pdfs/GMD-1832-5.pdf#page=3","Abrir facsímil")</f>
        <v>Abrir facsímil</v>
      </c>
      <c r="K802" s="3" t="s">
        <v>23</v>
      </c>
    </row>
    <row r="803" spans="1:11" ht="42" customHeight="1">
      <c r="A803" s="2" t="s">
        <v>2208</v>
      </c>
      <c r="B803" s="2" t="s">
        <v>2208</v>
      </c>
      <c r="C803" s="2" t="s">
        <v>16</v>
      </c>
      <c r="D803" s="2" t="s">
        <v>17</v>
      </c>
      <c r="E803" s="5" t="s">
        <v>140</v>
      </c>
      <c r="F803" s="3" t="s">
        <v>141</v>
      </c>
      <c r="G803" s="3" t="s">
        <v>92</v>
      </c>
      <c r="H803" s="2" t="s">
        <v>21</v>
      </c>
      <c r="I803" s="2" t="s">
        <v>2210</v>
      </c>
      <c r="J803" s="3" t="str">
        <f>HYPERLINK("https://www.boe.es/gazeta/dias/1832/11/27/pdfs/GMD-1832-145.pdf#page=2","Abrir facsímil")</f>
        <v>Abrir facsímil</v>
      </c>
      <c r="K803" s="3" t="s">
        <v>23</v>
      </c>
    </row>
    <row r="804" spans="1:11" ht="42" customHeight="1">
      <c r="A804" s="2" t="s">
        <v>2211</v>
      </c>
      <c r="B804" s="2" t="s">
        <v>2211</v>
      </c>
      <c r="C804" s="2" t="s">
        <v>16</v>
      </c>
      <c r="D804" s="2" t="s">
        <v>17</v>
      </c>
      <c r="E804" s="5" t="s">
        <v>583</v>
      </c>
      <c r="F804" s="3" t="s">
        <v>584</v>
      </c>
      <c r="G804" s="3" t="s">
        <v>42</v>
      </c>
      <c r="H804" s="2" t="s">
        <v>21</v>
      </c>
      <c r="I804" s="2" t="s">
        <v>2212</v>
      </c>
      <c r="J804" s="3" t="str">
        <f>HYPERLINK("https://www.boe.es/gazeta/dias/1832/02/04/pdfs/GMD-1832-15.pdf#page=1","Abrir facsímil")</f>
        <v>Abrir facsímil</v>
      </c>
      <c r="K804" s="3" t="s">
        <v>23</v>
      </c>
    </row>
    <row r="805" spans="1:11" ht="42" customHeight="1">
      <c r="A805" s="2" t="s">
        <v>2213</v>
      </c>
      <c r="B805" s="2" t="s">
        <v>2213</v>
      </c>
      <c r="C805" s="2" t="s">
        <v>26</v>
      </c>
      <c r="D805" s="2" t="s">
        <v>27</v>
      </c>
      <c r="E805" s="5" t="s">
        <v>626</v>
      </c>
      <c r="F805" s="3" t="s">
        <v>627</v>
      </c>
      <c r="G805" s="3" t="s">
        <v>58</v>
      </c>
      <c r="H805" s="2" t="s">
        <v>21</v>
      </c>
      <c r="I805" s="2" t="s">
        <v>2214</v>
      </c>
      <c r="J805" s="3" t="str">
        <f>HYPERLINK("https://www.boe.es/gazeta/dias/1832/03/10/pdfs/GMD-1832-30.pdf#page=3","Abrir facsímil")</f>
        <v>Abrir facsímil</v>
      </c>
      <c r="K805" s="3" t="s">
        <v>23</v>
      </c>
    </row>
    <row r="806" spans="1:11" ht="42" customHeight="1">
      <c r="A806" s="2" t="s">
        <v>2215</v>
      </c>
      <c r="B806" s="2" t="s">
        <v>2215</v>
      </c>
      <c r="C806" s="2" t="s">
        <v>164</v>
      </c>
      <c r="D806" s="2" t="s">
        <v>27</v>
      </c>
      <c r="E806" s="5" t="s">
        <v>1794</v>
      </c>
      <c r="F806" s="3" t="s">
        <v>1795</v>
      </c>
      <c r="G806" s="3" t="s">
        <v>38</v>
      </c>
      <c r="H806" s="2" t="s">
        <v>21</v>
      </c>
      <c r="I806" s="2" t="s">
        <v>2216</v>
      </c>
      <c r="J806" s="3" t="str">
        <f>HYPERLINK("https://www.boe.es/gazeta/dias/1832/04/03/pdfs/GMD-1832-40.pdf#page=4","Abrir facsímil")</f>
        <v>Abrir facsímil</v>
      </c>
      <c r="K806" s="3" t="s">
        <v>23</v>
      </c>
    </row>
    <row r="807" spans="1:11" ht="42" customHeight="1">
      <c r="A807" s="2" t="s">
        <v>2217</v>
      </c>
      <c r="B807" s="2" t="s">
        <v>2218</v>
      </c>
      <c r="C807" s="2" t="s">
        <v>61</v>
      </c>
      <c r="D807" s="2" t="s">
        <v>62</v>
      </c>
      <c r="E807" s="5" t="s">
        <v>544</v>
      </c>
      <c r="F807" s="3" t="s">
        <v>545</v>
      </c>
      <c r="G807" s="3" t="s">
        <v>42</v>
      </c>
      <c r="H807" s="2" t="s">
        <v>21</v>
      </c>
      <c r="I807" s="2" t="s">
        <v>2219</v>
      </c>
      <c r="J807" s="3" t="str">
        <f>HYPERLINK("https://www.boe.es/gazeta/dias/1832/10/09/pdfs/GMD-1832-122.pdf#page=1","Abrir facsímil")</f>
        <v>Abrir facsímil</v>
      </c>
      <c r="K807" s="3" t="s">
        <v>23</v>
      </c>
    </row>
    <row r="808" spans="1:11" ht="42" customHeight="1">
      <c r="A808" s="2" t="s">
        <v>2220</v>
      </c>
      <c r="B808" s="2" t="s">
        <v>2220</v>
      </c>
      <c r="C808" s="2" t="s">
        <v>91</v>
      </c>
      <c r="D808" s="2" t="s">
        <v>27</v>
      </c>
      <c r="E808" s="5" t="s">
        <v>830</v>
      </c>
      <c r="F808" s="3" t="s">
        <v>831</v>
      </c>
      <c r="G808" s="3" t="s">
        <v>42</v>
      </c>
      <c r="H808" s="2" t="s">
        <v>21</v>
      </c>
      <c r="I808" s="2" t="s">
        <v>2221</v>
      </c>
      <c r="J808" s="3" t="str">
        <f>HYPERLINK("https://www.boe.es/gazeta/dias/1832/01/26/pdfs/GMD-1832-11.pdf#page=1","Abrir facsímil")</f>
        <v>Abrir facsímil</v>
      </c>
      <c r="K808" s="3" t="s">
        <v>23</v>
      </c>
    </row>
    <row r="809" spans="1:11" ht="42" customHeight="1">
      <c r="A809" s="2" t="s">
        <v>2222</v>
      </c>
      <c r="B809" s="2" t="s">
        <v>2222</v>
      </c>
      <c r="C809" s="2" t="s">
        <v>26</v>
      </c>
      <c r="D809" s="2" t="s">
        <v>27</v>
      </c>
      <c r="E809" s="5" t="s">
        <v>468</v>
      </c>
      <c r="F809" s="3" t="s">
        <v>469</v>
      </c>
      <c r="G809" s="3" t="s">
        <v>2223</v>
      </c>
      <c r="H809" s="2" t="s">
        <v>21</v>
      </c>
      <c r="I809" s="2" t="s">
        <v>2224</v>
      </c>
      <c r="J809" s="3" t="str">
        <f>HYPERLINK("https://www.boe.es/gazeta/dias/1832/10/23/pdfs/GMD-1832-129.pdf#page=2","Abrir facsímil")</f>
        <v>Abrir facsímil</v>
      </c>
      <c r="K809" s="3" t="s">
        <v>23</v>
      </c>
    </row>
    <row r="810" spans="1:11" ht="42" customHeight="1">
      <c r="A810" s="2" t="s">
        <v>2225</v>
      </c>
      <c r="B810" s="2" t="s">
        <v>2225</v>
      </c>
      <c r="C810" s="2" t="s">
        <v>91</v>
      </c>
      <c r="D810" s="2" t="s">
        <v>27</v>
      </c>
      <c r="E810" s="5" t="s">
        <v>1692</v>
      </c>
      <c r="F810" s="3" t="s">
        <v>1693</v>
      </c>
      <c r="G810" s="3" t="s">
        <v>92</v>
      </c>
      <c r="H810" s="2" t="s">
        <v>21</v>
      </c>
      <c r="I810" s="2" t="s">
        <v>2226</v>
      </c>
      <c r="J810" s="3" t="str">
        <f>HYPERLINK("https://www.boe.es/gazeta/dias/1832/07/10/pdfs/GMD-1832-82.pdf#page=2","Abrir facsímil")</f>
        <v>Abrir facsímil</v>
      </c>
      <c r="K810" s="3" t="s">
        <v>23</v>
      </c>
    </row>
    <row r="811" spans="1:11" ht="42" customHeight="1">
      <c r="A811" s="2" t="s">
        <v>2227</v>
      </c>
      <c r="B811" s="2" t="s">
        <v>2227</v>
      </c>
      <c r="C811" s="2" t="s">
        <v>51</v>
      </c>
      <c r="D811" s="2" t="s">
        <v>27</v>
      </c>
      <c r="E811" s="5" t="s">
        <v>451</v>
      </c>
      <c r="F811" s="3" t="s">
        <v>452</v>
      </c>
      <c r="G811" s="3" t="s">
        <v>42</v>
      </c>
      <c r="H811" s="2" t="s">
        <v>21</v>
      </c>
      <c r="I811" s="2" t="s">
        <v>2228</v>
      </c>
      <c r="J811" s="3" t="str">
        <f>HYPERLINK("https://www.boe.es/gazeta/dias/1832/05/08/pdfs/GMD-1832-55.pdf#page=1","Abrir facsímil")</f>
        <v>Abrir facsímil</v>
      </c>
      <c r="K811" s="3" t="s">
        <v>23</v>
      </c>
    </row>
    <row r="812" spans="1:11" ht="42" customHeight="1">
      <c r="A812" s="2" t="s">
        <v>2227</v>
      </c>
      <c r="B812" s="2" t="s">
        <v>2227</v>
      </c>
      <c r="C812" s="2" t="s">
        <v>91</v>
      </c>
      <c r="D812" s="2" t="s">
        <v>27</v>
      </c>
      <c r="E812" s="5" t="s">
        <v>211</v>
      </c>
      <c r="F812" s="3" t="s">
        <v>212</v>
      </c>
      <c r="G812" s="3" t="s">
        <v>2229</v>
      </c>
      <c r="H812" s="2" t="s">
        <v>21</v>
      </c>
      <c r="I812" s="2" t="s">
        <v>2230</v>
      </c>
      <c r="J812" s="3" t="str">
        <f>HYPERLINK("https://www.boe.es/gazeta/dias/1832/06/14/pdfs/GMD-1832-71.pdf#page=2","Abrir facsímil")</f>
        <v>Abrir facsímil</v>
      </c>
      <c r="K812" s="3" t="s">
        <v>23</v>
      </c>
    </row>
    <row r="813" spans="1:11" ht="42" customHeight="1">
      <c r="A813" s="2" t="s">
        <v>2227</v>
      </c>
      <c r="B813" s="2" t="s">
        <v>2227</v>
      </c>
      <c r="C813" s="2" t="s">
        <v>26</v>
      </c>
      <c r="D813" s="2" t="s">
        <v>27</v>
      </c>
      <c r="E813" s="5" t="s">
        <v>2231</v>
      </c>
      <c r="F813" s="3" t="s">
        <v>2232</v>
      </c>
      <c r="G813" s="3" t="s">
        <v>42</v>
      </c>
      <c r="H813" s="2" t="s">
        <v>21</v>
      </c>
      <c r="I813" s="2" t="s">
        <v>2233</v>
      </c>
      <c r="J813" s="3" t="str">
        <f>HYPERLINK("https://www.boe.es/gazeta/dias/1832/06/19/pdfs/GMD-1832-73.pdf#page=1","Abrir facsímil")</f>
        <v>Abrir facsímil</v>
      </c>
      <c r="K813" s="3" t="s">
        <v>23</v>
      </c>
    </row>
    <row r="814" spans="1:11" ht="42" customHeight="1">
      <c r="A814" s="2" t="s">
        <v>2227</v>
      </c>
      <c r="B814" s="2" t="s">
        <v>2227</v>
      </c>
      <c r="C814" s="2" t="s">
        <v>91</v>
      </c>
      <c r="D814" s="2" t="s">
        <v>27</v>
      </c>
      <c r="E814" s="5" t="s">
        <v>1692</v>
      </c>
      <c r="F814" s="3" t="s">
        <v>1693</v>
      </c>
      <c r="G814" s="3" t="s">
        <v>92</v>
      </c>
      <c r="H814" s="2" t="s">
        <v>21</v>
      </c>
      <c r="I814" s="2" t="s">
        <v>2234</v>
      </c>
      <c r="J814" s="3" t="str">
        <f>HYPERLINK("https://www.boe.es/gazeta/dias/1832/07/10/pdfs/GMD-1832-82.pdf#page=2","Abrir facsímil")</f>
        <v>Abrir facsímil</v>
      </c>
      <c r="K814" s="3" t="s">
        <v>23</v>
      </c>
    </row>
    <row r="815" spans="1:11" ht="42" customHeight="1">
      <c r="A815" s="2" t="s">
        <v>2227</v>
      </c>
      <c r="B815" s="2" t="s">
        <v>2227</v>
      </c>
      <c r="C815" s="2" t="s">
        <v>91</v>
      </c>
      <c r="D815" s="2" t="s">
        <v>27</v>
      </c>
      <c r="E815" s="5" t="s">
        <v>937</v>
      </c>
      <c r="F815" s="3" t="s">
        <v>938</v>
      </c>
      <c r="G815" s="3" t="s">
        <v>58</v>
      </c>
      <c r="H815" s="2" t="s">
        <v>21</v>
      </c>
      <c r="I815" s="2" t="s">
        <v>2235</v>
      </c>
      <c r="J815" s="3" t="str">
        <f>HYPERLINK("https://www.boe.es/gazeta/dias/1832/07/12/pdfs/GMD-1832-83.pdf#page=3","Abrir facsímil")</f>
        <v>Abrir facsímil</v>
      </c>
      <c r="K815" s="3" t="s">
        <v>23</v>
      </c>
    </row>
    <row r="816" spans="1:11" ht="42" customHeight="1">
      <c r="A816" s="2" t="s">
        <v>2227</v>
      </c>
      <c r="B816" s="2" t="s">
        <v>2227</v>
      </c>
      <c r="C816" s="2" t="s">
        <v>91</v>
      </c>
      <c r="D816" s="2" t="s">
        <v>27</v>
      </c>
      <c r="E816" s="5" t="s">
        <v>651</v>
      </c>
      <c r="F816" s="3" t="s">
        <v>652</v>
      </c>
      <c r="G816" s="3" t="s">
        <v>2236</v>
      </c>
      <c r="H816" s="2" t="s">
        <v>21</v>
      </c>
      <c r="I816" s="2" t="s">
        <v>2237</v>
      </c>
      <c r="J816" s="3" t="str">
        <f>HYPERLINK("https://www.boe.es/gazeta/dias/1832/08/11/pdfs/GMD-1832-96.pdf#page=3","Abrir facsímil")</f>
        <v>Abrir facsímil</v>
      </c>
      <c r="K816" s="3" t="s">
        <v>23</v>
      </c>
    </row>
    <row r="817" spans="1:11" ht="42" customHeight="1">
      <c r="A817" s="2" t="s">
        <v>2227</v>
      </c>
      <c r="B817" s="2" t="s">
        <v>2227</v>
      </c>
      <c r="C817" s="2" t="s">
        <v>16</v>
      </c>
      <c r="D817" s="2" t="s">
        <v>17</v>
      </c>
      <c r="E817" s="5" t="s">
        <v>408</v>
      </c>
      <c r="F817" s="3" t="s">
        <v>409</v>
      </c>
      <c r="G817" s="3" t="s">
        <v>42</v>
      </c>
      <c r="H817" s="2" t="s">
        <v>21</v>
      </c>
      <c r="I817" s="2" t="s">
        <v>2238</v>
      </c>
      <c r="J817" s="3" t="str">
        <f>HYPERLINK("https://www.boe.es/gazeta/dias/1832/08/14/pdfs/GMD-1832-97.pdf#page=1","Abrir facsímil")</f>
        <v>Abrir facsímil</v>
      </c>
      <c r="K817" s="3" t="s">
        <v>23</v>
      </c>
    </row>
    <row r="818" spans="1:11" ht="42" customHeight="1">
      <c r="A818" s="2" t="s">
        <v>2227</v>
      </c>
      <c r="B818" s="2" t="s">
        <v>2227</v>
      </c>
      <c r="C818" s="2" t="s">
        <v>61</v>
      </c>
      <c r="D818" s="2" t="s">
        <v>62</v>
      </c>
      <c r="E818" s="5" t="s">
        <v>1105</v>
      </c>
      <c r="F818" s="3" t="s">
        <v>1106</v>
      </c>
      <c r="G818" s="3" t="s">
        <v>2239</v>
      </c>
      <c r="H818" s="2" t="s">
        <v>21</v>
      </c>
      <c r="I818" s="2" t="s">
        <v>2240</v>
      </c>
      <c r="J818" s="3" t="str">
        <f>HYPERLINK("https://www.boe.es/gazeta/dias/1832/09/13/pdfs/GMD-1832-110.pdf#page=2","Abrir facsímil")</f>
        <v>Abrir facsímil</v>
      </c>
      <c r="K818" s="3" t="s">
        <v>23</v>
      </c>
    </row>
    <row r="819" spans="1:11" ht="42" customHeight="1">
      <c r="A819" s="2" t="s">
        <v>2227</v>
      </c>
      <c r="B819" s="2" t="s">
        <v>2227</v>
      </c>
      <c r="C819" s="2" t="s">
        <v>61</v>
      </c>
      <c r="D819" s="2" t="s">
        <v>62</v>
      </c>
      <c r="E819" s="5" t="s">
        <v>1584</v>
      </c>
      <c r="F819" s="3" t="s">
        <v>1585</v>
      </c>
      <c r="G819" s="3" t="s">
        <v>58</v>
      </c>
      <c r="H819" s="2" t="s">
        <v>21</v>
      </c>
      <c r="I819" s="2" t="s">
        <v>2241</v>
      </c>
      <c r="J819" s="3" t="str">
        <f>HYPERLINK("https://www.boe.es/gazeta/dias/1832/09/22/pdfs/GMD-1832-115.pdf#page=3","Abrir facsímil")</f>
        <v>Abrir facsímil</v>
      </c>
      <c r="K819" s="3" t="s">
        <v>23</v>
      </c>
    </row>
    <row r="820" spans="1:11" ht="42" customHeight="1">
      <c r="A820" s="2" t="s">
        <v>2227</v>
      </c>
      <c r="B820" s="2" t="s">
        <v>2227</v>
      </c>
      <c r="C820" s="2" t="s">
        <v>61</v>
      </c>
      <c r="D820" s="2" t="s">
        <v>62</v>
      </c>
      <c r="E820" s="5" t="s">
        <v>362</v>
      </c>
      <c r="F820" s="3" t="s">
        <v>363</v>
      </c>
      <c r="G820" s="3" t="s">
        <v>92</v>
      </c>
      <c r="H820" s="2" t="s">
        <v>21</v>
      </c>
      <c r="I820" s="2" t="s">
        <v>2242</v>
      </c>
      <c r="J820" s="3" t="str">
        <f>HYPERLINK("https://www.boe.es/gazeta/dias/1832/10/02/pdfs/GMD-1832-119.pdf#page=2","Abrir facsímil")</f>
        <v>Abrir facsímil</v>
      </c>
      <c r="K820" s="3" t="s">
        <v>23</v>
      </c>
    </row>
    <row r="821" spans="1:11" ht="42" customHeight="1">
      <c r="A821" s="2" t="s">
        <v>2227</v>
      </c>
      <c r="B821" s="2" t="s">
        <v>2227</v>
      </c>
      <c r="C821" s="2" t="s">
        <v>61</v>
      </c>
      <c r="D821" s="2" t="s">
        <v>62</v>
      </c>
      <c r="E821" s="5" t="s">
        <v>111</v>
      </c>
      <c r="F821" s="3" t="s">
        <v>112</v>
      </c>
      <c r="G821" s="3" t="s">
        <v>58</v>
      </c>
      <c r="H821" s="2" t="s">
        <v>21</v>
      </c>
      <c r="I821" s="2" t="s">
        <v>2243</v>
      </c>
      <c r="J821" s="3" t="str">
        <f>HYPERLINK("https://www.boe.es/gazeta/dias/1832/10/04/pdfs/GMD-1832-120.pdf#page=3","Abrir facsímil")</f>
        <v>Abrir facsímil</v>
      </c>
      <c r="K821" s="3" t="s">
        <v>23</v>
      </c>
    </row>
    <row r="822" spans="1:11" ht="42" customHeight="1">
      <c r="A822" s="2" t="s">
        <v>2227</v>
      </c>
      <c r="B822" s="2" t="s">
        <v>2227</v>
      </c>
      <c r="C822" s="2" t="s">
        <v>91</v>
      </c>
      <c r="D822" s="2" t="s">
        <v>27</v>
      </c>
      <c r="E822" s="5" t="s">
        <v>544</v>
      </c>
      <c r="F822" s="3" t="s">
        <v>545</v>
      </c>
      <c r="G822" s="3" t="s">
        <v>92</v>
      </c>
      <c r="H822" s="2" t="s">
        <v>21</v>
      </c>
      <c r="I822" s="2" t="s">
        <v>2244</v>
      </c>
      <c r="J822" s="3" t="str">
        <f>HYPERLINK("https://www.boe.es/gazeta/dias/1832/10/09/pdfs/GMD-1832-122.pdf#page=2","Abrir facsímil")</f>
        <v>Abrir facsímil</v>
      </c>
      <c r="K822" s="3" t="s">
        <v>23</v>
      </c>
    </row>
    <row r="823" spans="1:11" ht="42" customHeight="1">
      <c r="A823" s="2" t="s">
        <v>2227</v>
      </c>
      <c r="B823" s="2" t="s">
        <v>2227</v>
      </c>
      <c r="C823" s="2" t="s">
        <v>418</v>
      </c>
      <c r="D823" s="2" t="s">
        <v>27</v>
      </c>
      <c r="E823" s="5" t="s">
        <v>165</v>
      </c>
      <c r="F823" s="3" t="s">
        <v>166</v>
      </c>
      <c r="G823" s="3" t="s">
        <v>58</v>
      </c>
      <c r="H823" s="2" t="s">
        <v>21</v>
      </c>
      <c r="I823" s="2" t="s">
        <v>2245</v>
      </c>
      <c r="J823" s="3" t="str">
        <f>HYPERLINK("https://www.boe.es/gazeta/dias/1832/10/11/pdfs/GMD-1832-124.pdf#page=3","Abrir facsímil")</f>
        <v>Abrir facsímil</v>
      </c>
      <c r="K823" s="3" t="s">
        <v>23</v>
      </c>
    </row>
    <row r="824" spans="1:11" ht="42" customHeight="1">
      <c r="A824" s="2" t="s">
        <v>2227</v>
      </c>
      <c r="B824" s="2" t="s">
        <v>2227</v>
      </c>
      <c r="C824" s="2" t="s">
        <v>26</v>
      </c>
      <c r="D824" s="2" t="s">
        <v>27</v>
      </c>
      <c r="E824" s="5" t="s">
        <v>178</v>
      </c>
      <c r="F824" s="3" t="s">
        <v>179</v>
      </c>
      <c r="G824" s="3" t="s">
        <v>58</v>
      </c>
      <c r="H824" s="2" t="s">
        <v>21</v>
      </c>
      <c r="I824" s="2" t="s">
        <v>2246</v>
      </c>
      <c r="J824" s="3" t="str">
        <f>HYPERLINK("https://www.boe.es/gazeta/dias/1832/10/20/pdfs/GMD-1832-128.pdf#page=3","Abrir facsímil")</f>
        <v>Abrir facsímil</v>
      </c>
      <c r="K824" s="3" t="s">
        <v>23</v>
      </c>
    </row>
    <row r="825" spans="1:11" ht="42" customHeight="1">
      <c r="A825" s="2" t="s">
        <v>2227</v>
      </c>
      <c r="B825" s="2" t="s">
        <v>2227</v>
      </c>
      <c r="C825" s="2" t="s">
        <v>16</v>
      </c>
      <c r="D825" s="2" t="s">
        <v>17</v>
      </c>
      <c r="E825" s="5" t="s">
        <v>2110</v>
      </c>
      <c r="F825" s="3" t="s">
        <v>2111</v>
      </c>
      <c r="G825" s="3" t="s">
        <v>58</v>
      </c>
      <c r="H825" s="2" t="s">
        <v>21</v>
      </c>
      <c r="I825" s="2" t="s">
        <v>2247</v>
      </c>
      <c r="J825" s="3" t="str">
        <f>HYPERLINK("https://www.boe.es/gazeta/dias/1832/11/17/pdfs/GMD-1832-141.pdf#page=3","Abrir facsímil")</f>
        <v>Abrir facsímil</v>
      </c>
      <c r="K825" s="3" t="s">
        <v>23</v>
      </c>
    </row>
    <row r="826" spans="1:11" ht="42" customHeight="1">
      <c r="A826" s="2" t="s">
        <v>2248</v>
      </c>
      <c r="B826" s="2" t="s">
        <v>2248</v>
      </c>
      <c r="C826" s="2" t="s">
        <v>418</v>
      </c>
      <c r="D826" s="2" t="s">
        <v>27</v>
      </c>
      <c r="E826" s="5" t="s">
        <v>408</v>
      </c>
      <c r="F826" s="3" t="s">
        <v>409</v>
      </c>
      <c r="G826" s="3" t="s">
        <v>42</v>
      </c>
      <c r="H826" s="2" t="s">
        <v>21</v>
      </c>
      <c r="I826" s="2" t="s">
        <v>2249</v>
      </c>
      <c r="J826" s="3" t="str">
        <f>HYPERLINK("https://www.boe.es/gazeta/dias/1832/08/14/pdfs/GMD-1832-97.pdf#page=1","Abrir facsímil")</f>
        <v>Abrir facsímil</v>
      </c>
      <c r="K826" s="3" t="s">
        <v>23</v>
      </c>
    </row>
    <row r="827" spans="1:11" ht="42" customHeight="1">
      <c r="A827" s="2" t="s">
        <v>2250</v>
      </c>
      <c r="B827" s="2" t="s">
        <v>2250</v>
      </c>
      <c r="C827" s="2" t="s">
        <v>26</v>
      </c>
      <c r="D827" s="2" t="s">
        <v>27</v>
      </c>
      <c r="E827" s="5" t="s">
        <v>655</v>
      </c>
      <c r="F827" s="3" t="s">
        <v>656</v>
      </c>
      <c r="G827" s="3" t="s">
        <v>92</v>
      </c>
      <c r="H827" s="2" t="s">
        <v>21</v>
      </c>
      <c r="I827" s="2" t="s">
        <v>2251</v>
      </c>
      <c r="J827" s="3" t="str">
        <f>HYPERLINK("https://www.boe.es/gazeta/dias/1832/07/19/pdfs/GMD-1832-86.pdf#page=2","Abrir facsímil")</f>
        <v>Abrir facsímil</v>
      </c>
      <c r="K827" s="3" t="s">
        <v>23</v>
      </c>
    </row>
    <row r="828" spans="1:11" ht="42" customHeight="1">
      <c r="A828" s="2" t="s">
        <v>2252</v>
      </c>
      <c r="B828" s="2" t="s">
        <v>2252</v>
      </c>
      <c r="C828" s="2" t="s">
        <v>26</v>
      </c>
      <c r="D828" s="2" t="s">
        <v>27</v>
      </c>
      <c r="E828" s="5" t="s">
        <v>835</v>
      </c>
      <c r="F828" s="3" t="s">
        <v>836</v>
      </c>
      <c r="G828" s="3" t="s">
        <v>58</v>
      </c>
      <c r="H828" s="2" t="s">
        <v>21</v>
      </c>
      <c r="I828" s="2" t="s">
        <v>2253</v>
      </c>
      <c r="J828" s="3" t="str">
        <f>HYPERLINK("https://www.boe.es/gazeta/dias/1832/07/28/pdfs/GMD-1832-90.pdf#page=3","Abrir facsímil")</f>
        <v>Abrir facsímil</v>
      </c>
      <c r="K828" s="3" t="s">
        <v>23</v>
      </c>
    </row>
    <row r="829" spans="1:11" ht="42" customHeight="1">
      <c r="A829" s="2" t="s">
        <v>2254</v>
      </c>
      <c r="B829" s="2" t="s">
        <v>2254</v>
      </c>
      <c r="C829" s="2" t="s">
        <v>418</v>
      </c>
      <c r="D829" s="2" t="s">
        <v>27</v>
      </c>
      <c r="E829" s="5" t="s">
        <v>1692</v>
      </c>
      <c r="F829" s="3" t="s">
        <v>1693</v>
      </c>
      <c r="G829" s="3" t="s">
        <v>92</v>
      </c>
      <c r="H829" s="2" t="s">
        <v>21</v>
      </c>
      <c r="I829" s="2" t="s">
        <v>2255</v>
      </c>
      <c r="J829" s="3" t="str">
        <f>HYPERLINK("https://www.boe.es/gazeta/dias/1832/07/10/pdfs/GMD-1832-82.pdf#page=2","Abrir facsímil")</f>
        <v>Abrir facsímil</v>
      </c>
      <c r="K829" s="3" t="s">
        <v>23</v>
      </c>
    </row>
    <row r="830" spans="1:11" ht="42" customHeight="1">
      <c r="A830" s="2" t="s">
        <v>2256</v>
      </c>
      <c r="B830" s="2" t="s">
        <v>2257</v>
      </c>
      <c r="C830" s="2" t="s">
        <v>16</v>
      </c>
      <c r="D830" s="2" t="s">
        <v>17</v>
      </c>
      <c r="E830" s="5" t="s">
        <v>178</v>
      </c>
      <c r="F830" s="3" t="s">
        <v>179</v>
      </c>
      <c r="G830" s="3" t="s">
        <v>38</v>
      </c>
      <c r="H830" s="2" t="s">
        <v>21</v>
      </c>
      <c r="I830" s="2" t="s">
        <v>2258</v>
      </c>
      <c r="J830" s="3" t="str">
        <f>HYPERLINK("https://www.boe.es/gazeta/dias/1832/10/20/pdfs/GMD-1832-128.pdf#page=4","Abrir facsímil")</f>
        <v>Abrir facsímil</v>
      </c>
      <c r="K830" s="3" t="s">
        <v>23</v>
      </c>
    </row>
    <row r="831" spans="1:11" ht="42" customHeight="1">
      <c r="A831" s="2" t="s">
        <v>2259</v>
      </c>
      <c r="B831" s="2" t="s">
        <v>2259</v>
      </c>
      <c r="C831" s="2" t="s">
        <v>16</v>
      </c>
      <c r="D831" s="2" t="s">
        <v>17</v>
      </c>
      <c r="E831" s="5" t="s">
        <v>423</v>
      </c>
      <c r="F831" s="3" t="s">
        <v>424</v>
      </c>
      <c r="G831" s="3" t="s">
        <v>58</v>
      </c>
      <c r="H831" s="2" t="s">
        <v>21</v>
      </c>
      <c r="I831" s="2" t="s">
        <v>2260</v>
      </c>
      <c r="J831" s="3" t="str">
        <f>HYPERLINK("https://www.boe.es/gazeta/dias/1832/12/20/pdfs/GMD-1832-155.pdf#page=3","Abrir facsímil")</f>
        <v>Abrir facsímil</v>
      </c>
      <c r="K831" s="3" t="s">
        <v>23</v>
      </c>
    </row>
    <row r="832" spans="1:11" ht="42" customHeight="1">
      <c r="A832" s="2" t="s">
        <v>2261</v>
      </c>
      <c r="B832" s="2" t="s">
        <v>2261</v>
      </c>
      <c r="C832" s="2" t="s">
        <v>26</v>
      </c>
      <c r="D832" s="2" t="s">
        <v>27</v>
      </c>
      <c r="E832" s="5" t="s">
        <v>178</v>
      </c>
      <c r="F832" s="3" t="s">
        <v>179</v>
      </c>
      <c r="G832" s="3" t="s">
        <v>92</v>
      </c>
      <c r="H832" s="2" t="s">
        <v>21</v>
      </c>
      <c r="I832" s="2" t="s">
        <v>2262</v>
      </c>
      <c r="J832" s="3" t="str">
        <f>HYPERLINK("https://www.boe.es/gazeta/dias/1832/10/20/pdfs/GMD-1832-128.pdf#page=2","Abrir facsímil")</f>
        <v>Abrir facsímil</v>
      </c>
      <c r="K832" s="3" t="s">
        <v>23</v>
      </c>
    </row>
    <row r="833" spans="1:11" ht="42" customHeight="1">
      <c r="A833" s="2" t="s">
        <v>2263</v>
      </c>
      <c r="B833" s="2" t="s">
        <v>2263</v>
      </c>
      <c r="C833" s="2" t="s">
        <v>16</v>
      </c>
      <c r="D833" s="2" t="s">
        <v>17</v>
      </c>
      <c r="E833" s="5" t="s">
        <v>463</v>
      </c>
      <c r="F833" s="3" t="s">
        <v>464</v>
      </c>
      <c r="G833" s="3" t="s">
        <v>92</v>
      </c>
      <c r="H833" s="2" t="s">
        <v>21</v>
      </c>
      <c r="I833" s="2" t="s">
        <v>2264</v>
      </c>
      <c r="J833" s="3" t="str">
        <f>HYPERLINK("https://www.boe.es/gazeta/dias/1832/03/24/pdfs/GMD-1832-36.pdf#page=2","Abrir facsímil")</f>
        <v>Abrir facsímil</v>
      </c>
      <c r="K833" s="3" t="s">
        <v>23</v>
      </c>
    </row>
    <row r="834" spans="1:11" ht="42" customHeight="1">
      <c r="A834" s="2" t="s">
        <v>2265</v>
      </c>
      <c r="B834" s="2" t="s">
        <v>2266</v>
      </c>
      <c r="C834" s="2" t="s">
        <v>16</v>
      </c>
      <c r="D834" s="2" t="s">
        <v>17</v>
      </c>
      <c r="E834" s="5" t="s">
        <v>757</v>
      </c>
      <c r="F834" s="3" t="s">
        <v>758</v>
      </c>
      <c r="G834" s="3" t="s">
        <v>92</v>
      </c>
      <c r="H834" s="2" t="s">
        <v>21</v>
      </c>
      <c r="I834" s="2" t="s">
        <v>2267</v>
      </c>
      <c r="J834" s="3" t="str">
        <f>HYPERLINK("https://www.boe.es/gazeta/dias/1832/12/15/pdfs/GMD-1832-153.pdf#page=2","Abrir facsímil")</f>
        <v>Abrir facsímil</v>
      </c>
      <c r="K834" s="3" t="s">
        <v>23</v>
      </c>
    </row>
    <row r="835" spans="1:11" ht="42" customHeight="1">
      <c r="A835" s="2" t="s">
        <v>2268</v>
      </c>
      <c r="B835" s="2" t="s">
        <v>2268</v>
      </c>
      <c r="C835" s="2" t="s">
        <v>16</v>
      </c>
      <c r="D835" s="2" t="s">
        <v>17</v>
      </c>
      <c r="E835" s="5" t="s">
        <v>614</v>
      </c>
      <c r="F835" s="3" t="s">
        <v>615</v>
      </c>
      <c r="G835" s="3" t="s">
        <v>58</v>
      </c>
      <c r="H835" s="2" t="s">
        <v>21</v>
      </c>
      <c r="I835" s="2" t="s">
        <v>2269</v>
      </c>
      <c r="J835" s="3" t="str">
        <f>HYPERLINK("https://www.boe.es/gazeta/dias/1832/12/25/pdfs/GMD-1832-157.pdf#page=3","Abrir facsímil")</f>
        <v>Abrir facsímil</v>
      </c>
      <c r="K835" s="3" t="s">
        <v>23</v>
      </c>
    </row>
    <row r="836" spans="1:11" ht="42" customHeight="1">
      <c r="A836" s="2" t="s">
        <v>2270</v>
      </c>
      <c r="B836" s="2" t="s">
        <v>2270</v>
      </c>
      <c r="C836" s="2" t="s">
        <v>16</v>
      </c>
      <c r="D836" s="2" t="s">
        <v>17</v>
      </c>
      <c r="E836" s="5" t="s">
        <v>476</v>
      </c>
      <c r="F836" s="3" t="s">
        <v>477</v>
      </c>
      <c r="G836" s="3" t="s">
        <v>92</v>
      </c>
      <c r="H836" s="2" t="s">
        <v>21</v>
      </c>
      <c r="I836" s="2" t="s">
        <v>2271</v>
      </c>
      <c r="J836" s="3" t="str">
        <f>HYPERLINK("https://www.boe.es/gazeta/dias/1832/08/04/pdfs/GMD-1832-93.pdf#page=2","Abrir facsímil")</f>
        <v>Abrir facsímil</v>
      </c>
      <c r="K836" s="3" t="s">
        <v>23</v>
      </c>
    </row>
    <row r="837" spans="1:11" ht="42" customHeight="1">
      <c r="A837" s="2" t="s">
        <v>2272</v>
      </c>
      <c r="B837" s="2" t="s">
        <v>2272</v>
      </c>
      <c r="C837" s="2" t="s">
        <v>16</v>
      </c>
      <c r="D837" s="2" t="s">
        <v>17</v>
      </c>
      <c r="E837" s="5" t="s">
        <v>266</v>
      </c>
      <c r="F837" s="3" t="s">
        <v>267</v>
      </c>
      <c r="G837" s="3" t="s">
        <v>1979</v>
      </c>
      <c r="H837" s="2" t="s">
        <v>21</v>
      </c>
      <c r="I837" s="2" t="s">
        <v>2273</v>
      </c>
      <c r="J837" s="3" t="str">
        <f>HYPERLINK("https://www.boe.es/gazeta/dias/1832/02/14/pdfs/GMD-1832-19.pdf#page=4","Abrir facsímil")</f>
        <v>Abrir facsímil</v>
      </c>
      <c r="K837" s="3" t="s">
        <v>23</v>
      </c>
    </row>
    <row r="838" spans="1:11" ht="42" customHeight="1">
      <c r="A838" s="2" t="s">
        <v>2274</v>
      </c>
      <c r="B838" s="2" t="s">
        <v>2274</v>
      </c>
      <c r="C838" s="2" t="s">
        <v>16</v>
      </c>
      <c r="D838" s="2" t="s">
        <v>17</v>
      </c>
      <c r="E838" s="5" t="s">
        <v>266</v>
      </c>
      <c r="F838" s="3" t="s">
        <v>267</v>
      </c>
      <c r="G838" s="3" t="s">
        <v>58</v>
      </c>
      <c r="H838" s="2" t="s">
        <v>21</v>
      </c>
      <c r="I838" s="2" t="s">
        <v>2275</v>
      </c>
      <c r="J838" s="3" t="str">
        <f>HYPERLINK("https://www.boe.es/gazeta/dias/1832/02/14/pdfs/GMD-1832-19.pdf#page=3","Abrir facsímil")</f>
        <v>Abrir facsímil</v>
      </c>
      <c r="K838" s="3" t="s">
        <v>23</v>
      </c>
    </row>
    <row r="839" spans="1:11" ht="42" customHeight="1">
      <c r="A839" s="2" t="s">
        <v>2276</v>
      </c>
      <c r="B839" s="2" t="s">
        <v>2277</v>
      </c>
      <c r="C839" s="2" t="s">
        <v>16</v>
      </c>
      <c r="D839" s="2" t="s">
        <v>17</v>
      </c>
      <c r="E839" s="5" t="s">
        <v>320</v>
      </c>
      <c r="F839" s="3" t="s">
        <v>321</v>
      </c>
      <c r="G839" s="3" t="s">
        <v>42</v>
      </c>
      <c r="H839" s="2" t="s">
        <v>21</v>
      </c>
      <c r="I839" s="2" t="s">
        <v>2278</v>
      </c>
      <c r="J839" s="3" t="str">
        <f>HYPERLINK("https://www.boe.es/gazeta/dias/1832/12/29/pdfs/GMD-1832-159.pdf#page=1","Abrir facsímil")</f>
        <v>Abrir facsímil</v>
      </c>
      <c r="K839" s="3" t="s">
        <v>23</v>
      </c>
    </row>
    <row r="840" spans="1:11" ht="42" customHeight="1">
      <c r="A840" s="2" t="s">
        <v>2279</v>
      </c>
      <c r="B840" s="2" t="s">
        <v>2279</v>
      </c>
      <c r="C840" s="2" t="s">
        <v>91</v>
      </c>
      <c r="D840" s="2" t="s">
        <v>27</v>
      </c>
      <c r="E840" s="5" t="s">
        <v>63</v>
      </c>
      <c r="F840" s="3" t="s">
        <v>64</v>
      </c>
      <c r="G840" s="3" t="s">
        <v>1032</v>
      </c>
      <c r="H840" s="2" t="s">
        <v>21</v>
      </c>
      <c r="I840" s="2" t="s">
        <v>2280</v>
      </c>
      <c r="J840" s="3" t="str">
        <f>HYPERLINK("https://www.boe.es/gazeta/dias/1832/05/22/pdfs/GMD-1832-61.pdf#page=2","Abrir facsímil")</f>
        <v>Abrir facsímil</v>
      </c>
      <c r="K840" s="3" t="s">
        <v>23</v>
      </c>
    </row>
    <row r="841" spans="1:11" ht="42" customHeight="1">
      <c r="A841" s="2" t="s">
        <v>2279</v>
      </c>
      <c r="B841" s="2" t="s">
        <v>2279</v>
      </c>
      <c r="C841" s="2" t="s">
        <v>16</v>
      </c>
      <c r="D841" s="2" t="s">
        <v>17</v>
      </c>
      <c r="E841" s="5" t="s">
        <v>63</v>
      </c>
      <c r="F841" s="3" t="s">
        <v>64</v>
      </c>
      <c r="G841" s="3" t="s">
        <v>42</v>
      </c>
      <c r="H841" s="2" t="s">
        <v>21</v>
      </c>
      <c r="I841" s="2" t="s">
        <v>2281</v>
      </c>
      <c r="J841" s="3" t="str">
        <f>HYPERLINK("https://www.boe.es/gazeta/dias/1832/05/22/pdfs/GMD-1832-61.pdf#page=1","Abrir facsímil")</f>
        <v>Abrir facsímil</v>
      </c>
      <c r="K841" s="3" t="s">
        <v>23</v>
      </c>
    </row>
    <row r="842" spans="1:11" ht="42" customHeight="1">
      <c r="A842" s="2" t="s">
        <v>2279</v>
      </c>
      <c r="B842" s="2" t="s">
        <v>2279</v>
      </c>
      <c r="C842" s="2" t="s">
        <v>26</v>
      </c>
      <c r="D842" s="2" t="s">
        <v>27</v>
      </c>
      <c r="E842" s="5" t="s">
        <v>160</v>
      </c>
      <c r="F842" s="3" t="s">
        <v>161</v>
      </c>
      <c r="G842" s="3" t="s">
        <v>92</v>
      </c>
      <c r="H842" s="2" t="s">
        <v>21</v>
      </c>
      <c r="I842" s="2" t="s">
        <v>2282</v>
      </c>
      <c r="J842" s="3" t="str">
        <f>HYPERLINK("https://www.boe.es/gazeta/dias/1832/05/24/pdfs/GMD-1832-62.pdf#page=2","Abrir facsímil")</f>
        <v>Abrir facsímil</v>
      </c>
      <c r="K842" s="3" t="s">
        <v>23</v>
      </c>
    </row>
    <row r="843" spans="1:11" ht="42" customHeight="1">
      <c r="A843" s="2" t="s">
        <v>2283</v>
      </c>
      <c r="B843" s="2" t="s">
        <v>2284</v>
      </c>
      <c r="C843" s="2" t="s">
        <v>164</v>
      </c>
      <c r="D843" s="2" t="s">
        <v>27</v>
      </c>
      <c r="E843" s="5" t="s">
        <v>1145</v>
      </c>
      <c r="F843" s="3" t="s">
        <v>1146</v>
      </c>
      <c r="G843" s="3" t="s">
        <v>38</v>
      </c>
      <c r="H843" s="2" t="s">
        <v>21</v>
      </c>
      <c r="I843" s="2" t="s">
        <v>2285</v>
      </c>
      <c r="J843" s="3" t="str">
        <f>HYPERLINK("https://www.boe.es/gazeta/dias/1832/06/21/pdfs/GMD-1832-74.pdf#page=4","Abrir facsímil")</f>
        <v>Abrir facsímil</v>
      </c>
      <c r="K843" s="3" t="s">
        <v>23</v>
      </c>
    </row>
    <row r="844" spans="1:11" ht="42" customHeight="1">
      <c r="A844" s="2" t="s">
        <v>2286</v>
      </c>
      <c r="B844" s="2" t="s">
        <v>2287</v>
      </c>
      <c r="C844" s="2" t="s">
        <v>16</v>
      </c>
      <c r="D844" s="2" t="s">
        <v>17</v>
      </c>
      <c r="E844" s="5" t="s">
        <v>130</v>
      </c>
      <c r="F844" s="3" t="s">
        <v>131</v>
      </c>
      <c r="G844" s="3" t="s">
        <v>38</v>
      </c>
      <c r="H844" s="2" t="s">
        <v>21</v>
      </c>
      <c r="I844" s="2" t="s">
        <v>2288</v>
      </c>
      <c r="J844" s="3" t="str">
        <f>HYPERLINK("https://www.boe.es/gazeta/dias/1832/04/28/pdfs/GMD-1832-51.pdf#page=4","Abrir facsímil")</f>
        <v>Abrir facsímil</v>
      </c>
      <c r="K844" s="3" t="s">
        <v>23</v>
      </c>
    </row>
    <row r="845" spans="1:11" ht="42" customHeight="1">
      <c r="A845" s="2" t="s">
        <v>2289</v>
      </c>
      <c r="B845" s="2" t="s">
        <v>2290</v>
      </c>
      <c r="C845" s="2" t="s">
        <v>26</v>
      </c>
      <c r="D845" s="2" t="s">
        <v>27</v>
      </c>
      <c r="E845" s="5" t="s">
        <v>130</v>
      </c>
      <c r="F845" s="3" t="s">
        <v>131</v>
      </c>
      <c r="G845" s="3" t="s">
        <v>38</v>
      </c>
      <c r="H845" s="2" t="s">
        <v>21</v>
      </c>
      <c r="I845" s="2" t="s">
        <v>2291</v>
      </c>
      <c r="J845" s="3" t="str">
        <f>HYPERLINK("https://www.boe.es/gazeta/dias/1832/04/28/pdfs/GMD-1832-51.pdf#page=4","Abrir facsímil")</f>
        <v>Abrir facsímil</v>
      </c>
      <c r="K845" s="3" t="s">
        <v>23</v>
      </c>
    </row>
    <row r="846" spans="1:11" ht="42" customHeight="1">
      <c r="A846" s="2" t="s">
        <v>2292</v>
      </c>
      <c r="B846" s="2" t="s">
        <v>2292</v>
      </c>
      <c r="C846" s="2" t="s">
        <v>61</v>
      </c>
      <c r="D846" s="2" t="s">
        <v>62</v>
      </c>
      <c r="E846" s="5" t="s">
        <v>994</v>
      </c>
      <c r="F846" s="3" t="s">
        <v>995</v>
      </c>
      <c r="G846" s="3" t="s">
        <v>58</v>
      </c>
      <c r="H846" s="2" t="s">
        <v>21</v>
      </c>
      <c r="I846" s="2" t="s">
        <v>2293</v>
      </c>
      <c r="J846" s="3" t="str">
        <f>HYPERLINK("https://www.boe.es/gazeta/dias/1832/04/05/pdfs/GMD-1832-41.pdf#page=3","Abrir facsímil")</f>
        <v>Abrir facsímil</v>
      </c>
      <c r="K846" s="3" t="s">
        <v>23</v>
      </c>
    </row>
    <row r="847" spans="1:11" ht="42" customHeight="1">
      <c r="A847" s="2" t="s">
        <v>2294</v>
      </c>
      <c r="B847" s="2" t="s">
        <v>2294</v>
      </c>
      <c r="C847" s="2" t="s">
        <v>16</v>
      </c>
      <c r="D847" s="2" t="s">
        <v>17</v>
      </c>
      <c r="E847" s="5" t="s">
        <v>651</v>
      </c>
      <c r="F847" s="3" t="s">
        <v>652</v>
      </c>
      <c r="G847" s="3" t="s">
        <v>92</v>
      </c>
      <c r="H847" s="2" t="s">
        <v>21</v>
      </c>
      <c r="I847" s="2" t="s">
        <v>2295</v>
      </c>
      <c r="J847" s="3" t="str">
        <f>HYPERLINK("https://www.boe.es/gazeta/dias/1832/08/11/pdfs/GMD-1832-96.pdf#page=2","Abrir facsímil")</f>
        <v>Abrir facsímil</v>
      </c>
      <c r="K847" s="3" t="s">
        <v>23</v>
      </c>
    </row>
    <row r="848" spans="1:11" ht="42" customHeight="1">
      <c r="A848" s="2" t="s">
        <v>2296</v>
      </c>
      <c r="B848" s="2" t="s">
        <v>2297</v>
      </c>
      <c r="C848" s="2" t="s">
        <v>16</v>
      </c>
      <c r="D848" s="2" t="s">
        <v>17</v>
      </c>
      <c r="E848" s="5" t="s">
        <v>312</v>
      </c>
      <c r="F848" s="3" t="s">
        <v>313</v>
      </c>
      <c r="G848" s="3" t="s">
        <v>42</v>
      </c>
      <c r="H848" s="2" t="s">
        <v>31</v>
      </c>
      <c r="I848" s="2" t="s">
        <v>2298</v>
      </c>
      <c r="J848" s="3" t="str">
        <f>HYPERLINK("https://www.boe.es/gazeta/dias/1832/10/27/pdfs/GMD-1832-131.pdf#page=1","Abrir facsímil")</f>
        <v>Abrir facsímil</v>
      </c>
      <c r="K848" s="3" t="s">
        <v>33</v>
      </c>
    </row>
    <row r="849" spans="1:11" ht="42" customHeight="1">
      <c r="A849" s="2" t="s">
        <v>2299</v>
      </c>
      <c r="B849" s="2" t="s">
        <v>2300</v>
      </c>
      <c r="C849" s="2" t="s">
        <v>26</v>
      </c>
      <c r="D849" s="2" t="s">
        <v>27</v>
      </c>
      <c r="E849" s="5" t="s">
        <v>598</v>
      </c>
      <c r="F849" s="3" t="s">
        <v>599</v>
      </c>
      <c r="G849" s="3" t="s">
        <v>38</v>
      </c>
      <c r="H849" s="2" t="s">
        <v>21</v>
      </c>
      <c r="I849" s="2" t="s">
        <v>2301</v>
      </c>
      <c r="J849" s="3" t="str">
        <f>HYPERLINK("https://www.boe.es/gazeta/dias/1832/06/07/pdfs/GMD-1832-68.pdf#page=4","Abrir facsímil")</f>
        <v>Abrir facsímil</v>
      </c>
      <c r="K849" s="3" t="s">
        <v>23</v>
      </c>
    </row>
    <row r="850" spans="1:11" ht="42" customHeight="1">
      <c r="A850" s="2" t="s">
        <v>2302</v>
      </c>
      <c r="B850" s="2" t="s">
        <v>2303</v>
      </c>
      <c r="C850" s="2" t="s">
        <v>16</v>
      </c>
      <c r="D850" s="2" t="s">
        <v>17</v>
      </c>
      <c r="E850" s="5" t="s">
        <v>557</v>
      </c>
      <c r="F850" s="3" t="s">
        <v>558</v>
      </c>
      <c r="G850" s="3" t="s">
        <v>2304</v>
      </c>
      <c r="H850" s="2" t="s">
        <v>21</v>
      </c>
      <c r="I850" s="2" t="s">
        <v>2305</v>
      </c>
      <c r="J850" s="3" t="str">
        <f>HYPERLINK("https://www.boe.es/gazeta/dias/1832/12/04/pdfs/GMD-1832-148.pdf#page=7","Abrir facsímil")</f>
        <v>Abrir facsímil</v>
      </c>
      <c r="K850" s="3" t="s">
        <v>23</v>
      </c>
    </row>
    <row r="851" spans="1:11" ht="42" customHeight="1">
      <c r="A851" s="2" t="s">
        <v>2306</v>
      </c>
      <c r="B851" s="2" t="s">
        <v>2306</v>
      </c>
      <c r="C851" s="2" t="s">
        <v>61</v>
      </c>
      <c r="D851" s="2" t="s">
        <v>62</v>
      </c>
      <c r="E851" s="5" t="s">
        <v>80</v>
      </c>
      <c r="F851" s="3" t="s">
        <v>81</v>
      </c>
      <c r="G851" s="3" t="s">
        <v>42</v>
      </c>
      <c r="H851" s="2" t="s">
        <v>21</v>
      </c>
      <c r="I851" s="2" t="s">
        <v>2307</v>
      </c>
      <c r="J851" s="3" t="str">
        <f>HYPERLINK("https://www.boe.es/gazeta/dias/1832/02/16/pdfs/GMD-1832-20.pdf#page=1","Abrir facsímil")</f>
        <v>Abrir facsímil</v>
      </c>
      <c r="K851" s="3" t="s">
        <v>23</v>
      </c>
    </row>
    <row r="852" spans="1:11" ht="42" customHeight="1">
      <c r="A852" s="2" t="s">
        <v>2308</v>
      </c>
      <c r="B852" s="2" t="s">
        <v>2309</v>
      </c>
      <c r="C852" s="2" t="s">
        <v>16</v>
      </c>
      <c r="D852" s="2" t="s">
        <v>17</v>
      </c>
      <c r="E852" s="5" t="s">
        <v>156</v>
      </c>
      <c r="F852" s="3" t="s">
        <v>157</v>
      </c>
      <c r="G852" s="3" t="s">
        <v>152</v>
      </c>
      <c r="H852" s="2" t="s">
        <v>21</v>
      </c>
      <c r="I852" s="2" t="s">
        <v>2310</v>
      </c>
      <c r="J852" s="3" t="str">
        <f>HYPERLINK("https://www.boe.es/gazeta/dias/1832/04/14/pdfs/GMD-1832-45.pdf#page=6","Abrir facsímil")</f>
        <v>Abrir facsímil</v>
      </c>
      <c r="K852" s="3" t="s">
        <v>23</v>
      </c>
    </row>
    <row r="853" spans="1:11" ht="42" customHeight="1">
      <c r="A853" s="2" t="s">
        <v>2311</v>
      </c>
      <c r="B853" s="2" t="s">
        <v>2311</v>
      </c>
      <c r="C853" s="2" t="s">
        <v>26</v>
      </c>
      <c r="D853" s="2" t="s">
        <v>27</v>
      </c>
      <c r="E853" s="5" t="s">
        <v>570</v>
      </c>
      <c r="F853" s="3" t="s">
        <v>571</v>
      </c>
      <c r="G853" s="3" t="s">
        <v>58</v>
      </c>
      <c r="H853" s="2" t="s">
        <v>21</v>
      </c>
      <c r="I853" s="2" t="s">
        <v>2312</v>
      </c>
      <c r="J853" s="3" t="str">
        <f>HYPERLINK("https://www.boe.es/gazeta/dias/1832/05/19/pdfs/GMD-1832-60.pdf#page=3","Abrir facsímil")</f>
        <v>Abrir facsímil</v>
      </c>
      <c r="K853" s="3" t="s">
        <v>23</v>
      </c>
    </row>
    <row r="854" spans="1:11" ht="42" customHeight="1">
      <c r="A854" s="2" t="s">
        <v>2313</v>
      </c>
      <c r="B854" s="2" t="s">
        <v>2314</v>
      </c>
      <c r="C854" s="2" t="s">
        <v>61</v>
      </c>
      <c r="D854" s="2" t="s">
        <v>62</v>
      </c>
      <c r="E854" s="5" t="s">
        <v>1837</v>
      </c>
      <c r="F854" s="3" t="s">
        <v>1838</v>
      </c>
      <c r="G854" s="3" t="s">
        <v>1839</v>
      </c>
      <c r="H854" s="2" t="s">
        <v>21</v>
      </c>
      <c r="I854" s="2" t="s">
        <v>2315</v>
      </c>
      <c r="J854" s="3" t="str">
        <f>HYPERLINK("https://www.boe.es/gazeta/dias/1832/09/29/pdfs/GMD-1832-118.pdf#page=4","Abrir facsímil")</f>
        <v>Abrir facsímil</v>
      </c>
      <c r="K854" s="3" t="s">
        <v>23</v>
      </c>
    </row>
    <row r="855" spans="1:11" ht="42" customHeight="1">
      <c r="A855" s="2" t="s">
        <v>2316</v>
      </c>
      <c r="B855" s="2" t="s">
        <v>2316</v>
      </c>
      <c r="C855" s="2" t="s">
        <v>26</v>
      </c>
      <c r="D855" s="2" t="s">
        <v>27</v>
      </c>
      <c r="E855" s="5" t="s">
        <v>233</v>
      </c>
      <c r="F855" s="3" t="s">
        <v>234</v>
      </c>
      <c r="G855" s="3" t="s">
        <v>92</v>
      </c>
      <c r="H855" s="2" t="s">
        <v>21</v>
      </c>
      <c r="I855" s="2" t="s">
        <v>2317</v>
      </c>
      <c r="J855" s="3" t="str">
        <f>HYPERLINK("https://www.boe.es/gazeta/dias/1832/02/07/pdfs/GMD-1832-16.pdf#page=2","Abrir facsímil")</f>
        <v>Abrir facsímil</v>
      </c>
      <c r="K855" s="3" t="s">
        <v>23</v>
      </c>
    </row>
    <row r="856" spans="1:11" ht="42" customHeight="1">
      <c r="A856" s="2" t="s">
        <v>2318</v>
      </c>
      <c r="B856" s="2" t="s">
        <v>2318</v>
      </c>
      <c r="C856" s="2" t="s">
        <v>16</v>
      </c>
      <c r="D856" s="2" t="s">
        <v>17</v>
      </c>
      <c r="E856" s="5" t="s">
        <v>374</v>
      </c>
      <c r="F856" s="3" t="s">
        <v>375</v>
      </c>
      <c r="G856" s="3" t="s">
        <v>42</v>
      </c>
      <c r="H856" s="2" t="s">
        <v>21</v>
      </c>
      <c r="I856" s="2" t="s">
        <v>2319</v>
      </c>
      <c r="J856" s="3" t="str">
        <f>HYPERLINK("https://www.boe.es/gazeta/dias/1832/04/17/pdfs/GMD-1832-46.pdf#page=1","Abrir facsímil")</f>
        <v>Abrir facsímil</v>
      </c>
      <c r="K856" s="3" t="s">
        <v>23</v>
      </c>
    </row>
    <row r="857" spans="1:11" ht="42" customHeight="1">
      <c r="A857" s="2" t="s">
        <v>2320</v>
      </c>
      <c r="B857" s="2" t="s">
        <v>2320</v>
      </c>
      <c r="C857" s="2" t="s">
        <v>51</v>
      </c>
      <c r="D857" s="2" t="s">
        <v>27</v>
      </c>
      <c r="E857" s="5" t="s">
        <v>115</v>
      </c>
      <c r="F857" s="3" t="s">
        <v>116</v>
      </c>
      <c r="G857" s="3" t="s">
        <v>38</v>
      </c>
      <c r="H857" s="2" t="s">
        <v>21</v>
      </c>
      <c r="I857" s="2" t="s">
        <v>2321</v>
      </c>
      <c r="J857" s="3" t="str">
        <f>HYPERLINK("https://www.boe.es/gazeta/dias/1832/05/10/pdfs/GMD-1832-56.pdf#page=4","Abrir facsímil")</f>
        <v>Abrir facsímil</v>
      </c>
      <c r="K857" s="3" t="s">
        <v>23</v>
      </c>
    </row>
    <row r="858" spans="1:11" ht="42" customHeight="1">
      <c r="A858" s="2" t="s">
        <v>2322</v>
      </c>
      <c r="B858" s="2" t="s">
        <v>2322</v>
      </c>
      <c r="C858" s="2" t="s">
        <v>26</v>
      </c>
      <c r="D858" s="2" t="s">
        <v>27</v>
      </c>
      <c r="E858" s="5" t="s">
        <v>388</v>
      </c>
      <c r="F858" s="3" t="s">
        <v>389</v>
      </c>
      <c r="G858" s="3" t="s">
        <v>92</v>
      </c>
      <c r="H858" s="2" t="s">
        <v>21</v>
      </c>
      <c r="I858" s="2" t="s">
        <v>2323</v>
      </c>
      <c r="J858" s="3" t="str">
        <f>HYPERLINK("https://www.boe.es/gazeta/dias/1832/02/28/pdfs/GMD-1832-25.pdf#page=2","Abrir facsímil")</f>
        <v>Abrir facsímil</v>
      </c>
      <c r="K858" s="3" t="s">
        <v>23</v>
      </c>
    </row>
    <row r="859" spans="1:11" ht="42" customHeight="1">
      <c r="A859" s="2" t="s">
        <v>2324</v>
      </c>
      <c r="B859" s="2" t="s">
        <v>2325</v>
      </c>
      <c r="C859" s="2" t="s">
        <v>26</v>
      </c>
      <c r="D859" s="2" t="s">
        <v>27</v>
      </c>
      <c r="E859" s="5" t="s">
        <v>1281</v>
      </c>
      <c r="F859" s="3" t="s">
        <v>1282</v>
      </c>
      <c r="G859" s="3" t="s">
        <v>58</v>
      </c>
      <c r="H859" s="2" t="s">
        <v>21</v>
      </c>
      <c r="I859" s="2" t="s">
        <v>2326</v>
      </c>
      <c r="J859" s="3" t="str">
        <f>HYPERLINK("https://www.boe.es/gazeta/dias/1832/05/17/pdfs/GMD-1832-59.pdf#page=3","Abrir facsímil")</f>
        <v>Abrir facsímil</v>
      </c>
      <c r="K859" s="3" t="s">
        <v>23</v>
      </c>
    </row>
    <row r="860" spans="1:11" ht="42" customHeight="1">
      <c r="A860" s="2" t="s">
        <v>2327</v>
      </c>
      <c r="B860" s="2" t="s">
        <v>2328</v>
      </c>
      <c r="C860" s="2" t="s">
        <v>418</v>
      </c>
      <c r="D860" s="2" t="s">
        <v>27</v>
      </c>
      <c r="E860" s="5" t="s">
        <v>140</v>
      </c>
      <c r="F860" s="3" t="s">
        <v>141</v>
      </c>
      <c r="G860" s="3" t="s">
        <v>42</v>
      </c>
      <c r="H860" s="2" t="s">
        <v>21</v>
      </c>
      <c r="I860" s="2" t="s">
        <v>2329</v>
      </c>
      <c r="J860" s="3" t="str">
        <f>HYPERLINK("https://www.boe.es/gazeta/dias/1832/11/27/pdfs/GMD-1832-145.pdf#page=1","Abrir facsímil")</f>
        <v>Abrir facsímil</v>
      </c>
      <c r="K860" s="3" t="s">
        <v>23</v>
      </c>
    </row>
    <row r="861" spans="1:11" ht="42" customHeight="1">
      <c r="A861" s="2" t="s">
        <v>2327</v>
      </c>
      <c r="B861" s="2" t="s">
        <v>2328</v>
      </c>
      <c r="C861" s="2" t="s">
        <v>16</v>
      </c>
      <c r="D861" s="2" t="s">
        <v>17</v>
      </c>
      <c r="E861" s="5" t="s">
        <v>557</v>
      </c>
      <c r="F861" s="3" t="s">
        <v>558</v>
      </c>
      <c r="G861" s="3" t="s">
        <v>42</v>
      </c>
      <c r="H861" s="2" t="s">
        <v>21</v>
      </c>
      <c r="I861" s="2" t="s">
        <v>2330</v>
      </c>
      <c r="J861" s="3" t="str">
        <f>HYPERLINK("https://www.boe.es/gazeta/dias/1832/12/04/pdfs/GMD-1832-148.pdf#page=1","Abrir facsímil")</f>
        <v>Abrir facsímil</v>
      </c>
      <c r="K861" s="3" t="s">
        <v>23</v>
      </c>
    </row>
    <row r="862" spans="1:11" ht="42" customHeight="1">
      <c r="A862" s="2" t="s">
        <v>2331</v>
      </c>
      <c r="B862" s="2" t="s">
        <v>2332</v>
      </c>
      <c r="C862" s="2" t="s">
        <v>26</v>
      </c>
      <c r="D862" s="2" t="s">
        <v>27</v>
      </c>
      <c r="E862" s="5" t="s">
        <v>320</v>
      </c>
      <c r="F862" s="3" t="s">
        <v>321</v>
      </c>
      <c r="G862" s="3" t="s">
        <v>38</v>
      </c>
      <c r="H862" s="2" t="s">
        <v>21</v>
      </c>
      <c r="I862" s="2" t="s">
        <v>2333</v>
      </c>
      <c r="J862" s="3" t="str">
        <f>HYPERLINK("https://www.boe.es/gazeta/dias/1832/12/29/pdfs/GMD-1832-159.pdf#page=4","Abrir facsímil")</f>
        <v>Abrir facsímil</v>
      </c>
      <c r="K862" s="3" t="s">
        <v>23</v>
      </c>
    </row>
    <row r="863" spans="1:11" ht="42" customHeight="1">
      <c r="A863" s="2" t="s">
        <v>2334</v>
      </c>
      <c r="B863" s="2" t="s">
        <v>2334</v>
      </c>
      <c r="C863" s="2" t="s">
        <v>16</v>
      </c>
      <c r="D863" s="2" t="s">
        <v>17</v>
      </c>
      <c r="E863" s="5" t="s">
        <v>570</v>
      </c>
      <c r="F863" s="3" t="s">
        <v>571</v>
      </c>
      <c r="G863" s="3" t="s">
        <v>92</v>
      </c>
      <c r="H863" s="2" t="s">
        <v>21</v>
      </c>
      <c r="I863" s="2" t="s">
        <v>2335</v>
      </c>
      <c r="J863" s="3" t="str">
        <f>HYPERLINK("https://www.boe.es/gazeta/dias/1832/05/19/pdfs/GMD-1832-60.pdf#page=2","Abrir facsímil")</f>
        <v>Abrir facsímil</v>
      </c>
      <c r="K863" s="3" t="s">
        <v>23</v>
      </c>
    </row>
    <row r="864" spans="1:11" ht="42" customHeight="1">
      <c r="A864" s="2" t="s">
        <v>2336</v>
      </c>
      <c r="B864" s="2" t="s">
        <v>2337</v>
      </c>
      <c r="C864" s="2" t="s">
        <v>16</v>
      </c>
      <c r="D864" s="2" t="s">
        <v>17</v>
      </c>
      <c r="E864" s="5" t="s">
        <v>882</v>
      </c>
      <c r="F864" s="3" t="s">
        <v>883</v>
      </c>
      <c r="G864" s="3" t="s">
        <v>42</v>
      </c>
      <c r="H864" s="2" t="s">
        <v>21</v>
      </c>
      <c r="I864" s="2" t="s">
        <v>2338</v>
      </c>
      <c r="J864" s="3" t="str">
        <f>HYPERLINK("https://www.boe.es/gazeta/dias/1832/03/17/pdfs/GMD-1832-33.pdf#page=1","Abrir facsímil")</f>
        <v>Abrir facsímil</v>
      </c>
      <c r="K864" s="3" t="s">
        <v>23</v>
      </c>
    </row>
    <row r="865" spans="1:11" ht="42" customHeight="1">
      <c r="A865" s="2" t="s">
        <v>2339</v>
      </c>
      <c r="B865" s="2" t="s">
        <v>2339</v>
      </c>
      <c r="C865" s="2" t="s">
        <v>164</v>
      </c>
      <c r="D865" s="2" t="s">
        <v>27</v>
      </c>
      <c r="E865" s="5" t="s">
        <v>119</v>
      </c>
      <c r="F865" s="3" t="s">
        <v>120</v>
      </c>
      <c r="G865" s="3" t="s">
        <v>38</v>
      </c>
      <c r="H865" s="2" t="s">
        <v>21</v>
      </c>
      <c r="I865" s="2" t="s">
        <v>2340</v>
      </c>
      <c r="J865" s="3" t="str">
        <f>HYPERLINK("https://www.boe.es/gazeta/dias/1832/07/07/pdfs/GMD-1832-81.pdf#page=4","Abrir facsímil")</f>
        <v>Abrir facsímil</v>
      </c>
      <c r="K865" s="3" t="s">
        <v>23</v>
      </c>
    </row>
    <row r="866" spans="1:11" ht="42" customHeight="1">
      <c r="A866" s="2" t="s">
        <v>2341</v>
      </c>
      <c r="B866" s="2" t="s">
        <v>2342</v>
      </c>
      <c r="C866" s="2" t="s">
        <v>418</v>
      </c>
      <c r="D866" s="2" t="s">
        <v>27</v>
      </c>
      <c r="E866" s="5" t="s">
        <v>211</v>
      </c>
      <c r="F866" s="3" t="s">
        <v>212</v>
      </c>
      <c r="G866" s="3" t="s">
        <v>38</v>
      </c>
      <c r="H866" s="2" t="s">
        <v>21</v>
      </c>
      <c r="I866" s="2" t="s">
        <v>2343</v>
      </c>
      <c r="J866" s="3" t="str">
        <f>HYPERLINK("https://www.boe.es/gazeta/dias/1832/06/14/pdfs/GMD-1832-71.pdf#page=4","Abrir facsímil")</f>
        <v>Abrir facsímil</v>
      </c>
      <c r="K866" s="3" t="s">
        <v>23</v>
      </c>
    </row>
    <row r="867" spans="1:11" ht="42" customHeight="1">
      <c r="A867" s="2" t="s">
        <v>2344</v>
      </c>
      <c r="B867" s="2" t="s">
        <v>2345</v>
      </c>
      <c r="C867" s="2" t="s">
        <v>61</v>
      </c>
      <c r="D867" s="2" t="s">
        <v>62</v>
      </c>
      <c r="E867" s="5" t="s">
        <v>636</v>
      </c>
      <c r="F867" s="3" t="s">
        <v>637</v>
      </c>
      <c r="G867" s="3" t="s">
        <v>42</v>
      </c>
      <c r="H867" s="2" t="s">
        <v>21</v>
      </c>
      <c r="I867" s="2" t="s">
        <v>2346</v>
      </c>
      <c r="J867" s="3" t="str">
        <f>HYPERLINK("https://www.boe.es/gazeta/dias/1832/12/27/pdfs/GMD-1832-158.pdf#page=1","Abrir facsímil")</f>
        <v>Abrir facsímil</v>
      </c>
      <c r="K867" s="3" t="s">
        <v>23</v>
      </c>
    </row>
    <row r="868" spans="1:11" ht="42" customHeight="1">
      <c r="A868" s="2" t="s">
        <v>2347</v>
      </c>
      <c r="B868" s="2" t="s">
        <v>2348</v>
      </c>
      <c r="C868" s="2" t="s">
        <v>26</v>
      </c>
      <c r="D868" s="2" t="s">
        <v>27</v>
      </c>
      <c r="E868" s="5" t="s">
        <v>694</v>
      </c>
      <c r="F868" s="3" t="s">
        <v>695</v>
      </c>
      <c r="G868" s="3" t="s">
        <v>38</v>
      </c>
      <c r="H868" s="2" t="s">
        <v>21</v>
      </c>
      <c r="I868" s="2" t="s">
        <v>2349</v>
      </c>
      <c r="J868" s="3" t="str">
        <f>HYPERLINK("https://www.boe.es/gazeta/dias/1832/01/19/pdfs/GMD-1832-8.pdf#page=4","Abrir facsímil")</f>
        <v>Abrir facsímil</v>
      </c>
      <c r="K868" s="3" t="s">
        <v>23</v>
      </c>
    </row>
    <row r="869" spans="1:11" ht="42" customHeight="1">
      <c r="A869" s="2" t="s">
        <v>2350</v>
      </c>
      <c r="B869" s="2" t="s">
        <v>2350</v>
      </c>
      <c r="C869" s="2" t="s">
        <v>61</v>
      </c>
      <c r="D869" s="2" t="s">
        <v>62</v>
      </c>
      <c r="E869" s="5" t="s">
        <v>570</v>
      </c>
      <c r="F869" s="3" t="s">
        <v>571</v>
      </c>
      <c r="G869" s="3" t="s">
        <v>58</v>
      </c>
      <c r="H869" s="2" t="s">
        <v>21</v>
      </c>
      <c r="I869" s="2" t="s">
        <v>2351</v>
      </c>
      <c r="J869" s="3" t="str">
        <f>HYPERLINK("https://www.boe.es/gazeta/dias/1832/05/19/pdfs/GMD-1832-60.pdf#page=3","Abrir facsímil")</f>
        <v>Abrir facsímil</v>
      </c>
      <c r="K869" s="3" t="s">
        <v>23</v>
      </c>
    </row>
    <row r="870" spans="1:11" ht="42" customHeight="1">
      <c r="A870" s="2" t="s">
        <v>2352</v>
      </c>
      <c r="B870" s="2" t="s">
        <v>2353</v>
      </c>
      <c r="C870" s="2" t="s">
        <v>26</v>
      </c>
      <c r="D870" s="2" t="s">
        <v>27</v>
      </c>
      <c r="E870" s="5" t="s">
        <v>312</v>
      </c>
      <c r="F870" s="3" t="s">
        <v>313</v>
      </c>
      <c r="G870" s="3" t="s">
        <v>38</v>
      </c>
      <c r="H870" s="2" t="s">
        <v>21</v>
      </c>
      <c r="I870" s="2" t="s">
        <v>2354</v>
      </c>
      <c r="J870" s="3" t="str">
        <f>HYPERLINK("https://www.boe.es/gazeta/dias/1832/10/27/pdfs/GMD-1832-131.pdf#page=4","Abrir facsímil")</f>
        <v>Abrir facsímil</v>
      </c>
      <c r="K870" s="3" t="s">
        <v>23</v>
      </c>
    </row>
    <row r="871" spans="1:11" ht="42" customHeight="1">
      <c r="A871" s="2" t="s">
        <v>2355</v>
      </c>
      <c r="B871" s="2" t="s">
        <v>2356</v>
      </c>
      <c r="C871" s="2" t="s">
        <v>164</v>
      </c>
      <c r="D871" s="2" t="s">
        <v>27</v>
      </c>
      <c r="E871" s="5" t="s">
        <v>341</v>
      </c>
      <c r="F871" s="3" t="s">
        <v>342</v>
      </c>
      <c r="G871" s="3" t="s">
        <v>762</v>
      </c>
      <c r="H871" s="2" t="s">
        <v>21</v>
      </c>
      <c r="I871" s="2" t="s">
        <v>2357</v>
      </c>
      <c r="J871" s="3" t="str">
        <f>HYPERLINK("https://www.boe.es/gazeta/dias/1832/04/12/pdfs/GMD-1832-44.pdf#page=6","Abrir facsímil")</f>
        <v>Abrir facsímil</v>
      </c>
      <c r="K871" s="3" t="s">
        <v>23</v>
      </c>
    </row>
    <row r="872" spans="1:11" ht="42" customHeight="1">
      <c r="A872" s="2" t="s">
        <v>2358</v>
      </c>
      <c r="B872" s="2" t="s">
        <v>2359</v>
      </c>
      <c r="C872" s="2" t="s">
        <v>26</v>
      </c>
      <c r="D872" s="2" t="s">
        <v>27</v>
      </c>
      <c r="E872" s="5" t="s">
        <v>102</v>
      </c>
      <c r="F872" s="3" t="s">
        <v>103</v>
      </c>
      <c r="G872" s="3" t="s">
        <v>42</v>
      </c>
      <c r="H872" s="2" t="s">
        <v>21</v>
      </c>
      <c r="I872" s="2" t="s">
        <v>2360</v>
      </c>
      <c r="J872" s="3" t="str">
        <f>HYPERLINK("https://www.boe.es/gazeta/dias/1832/08/30/pdfs/GMD-1832-104.pdf#page=1","Abrir facsímil")</f>
        <v>Abrir facsímil</v>
      </c>
      <c r="K872" s="3" t="s">
        <v>23</v>
      </c>
    </row>
    <row r="873" spans="1:11" ht="42" customHeight="1">
      <c r="A873" s="2" t="s">
        <v>2361</v>
      </c>
      <c r="B873" s="2" t="s">
        <v>2362</v>
      </c>
      <c r="C873" s="2" t="s">
        <v>61</v>
      </c>
      <c r="D873" s="2" t="s">
        <v>1309</v>
      </c>
      <c r="E873" s="5" t="s">
        <v>544</v>
      </c>
      <c r="F873" s="3" t="s">
        <v>2363</v>
      </c>
      <c r="G873" s="3" t="s">
        <v>42</v>
      </c>
      <c r="H873" s="2" t="s">
        <v>21</v>
      </c>
      <c r="I873" s="2" t="s">
        <v>2364</v>
      </c>
      <c r="J873" s="3" t="str">
        <f>HYPERLINK("https://www.boe.es/gazeta/dias/1832/10/09/pdfs/GMD-1832-123E.pdf#page=1","Abrir facsímil")</f>
        <v>Abrir facsímil</v>
      </c>
      <c r="K873" s="3" t="s">
        <v>23</v>
      </c>
    </row>
    <row r="874" spans="1:11" ht="42" customHeight="1">
      <c r="A874" s="2" t="s">
        <v>2365</v>
      </c>
      <c r="B874" s="2" t="s">
        <v>2366</v>
      </c>
      <c r="C874" s="2" t="s">
        <v>61</v>
      </c>
      <c r="D874" s="2" t="s">
        <v>62</v>
      </c>
      <c r="E874" s="5" t="s">
        <v>1214</v>
      </c>
      <c r="F874" s="3" t="s">
        <v>1215</v>
      </c>
      <c r="G874" s="3" t="s">
        <v>42</v>
      </c>
      <c r="H874" s="2" t="s">
        <v>21</v>
      </c>
      <c r="I874" s="2" t="s">
        <v>2367</v>
      </c>
      <c r="J874" s="3" t="str">
        <f>HYPERLINK("https://www.boe.es/gazeta/dias/1832/01/03/pdfs/GMD-1832-1.pdf#page=1","Abrir facsímil")</f>
        <v>Abrir facsímil</v>
      </c>
      <c r="K874" s="3" t="s">
        <v>23</v>
      </c>
    </row>
    <row r="875" spans="1:11" ht="42" customHeight="1">
      <c r="A875" s="2" t="s">
        <v>2365</v>
      </c>
      <c r="B875" s="2" t="s">
        <v>2366</v>
      </c>
      <c r="C875" s="2" t="s">
        <v>16</v>
      </c>
      <c r="D875" s="2" t="s">
        <v>17</v>
      </c>
      <c r="E875" s="5" t="s">
        <v>276</v>
      </c>
      <c r="F875" s="3" t="s">
        <v>277</v>
      </c>
      <c r="G875" s="3" t="s">
        <v>343</v>
      </c>
      <c r="H875" s="2" t="s">
        <v>21</v>
      </c>
      <c r="I875" s="2" t="s">
        <v>2368</v>
      </c>
      <c r="J875" s="3" t="str">
        <f>HYPERLINK("https://www.boe.es/gazeta/dias/1832/03/22/pdfs/GMD-1832-35.pdf#page=5","Abrir facsímil")</f>
        <v>Abrir facsímil</v>
      </c>
      <c r="K875" s="3" t="s">
        <v>23</v>
      </c>
    </row>
    <row r="876" spans="1:11" ht="42" customHeight="1">
      <c r="A876" s="2" t="s">
        <v>2365</v>
      </c>
      <c r="B876" s="2" t="s">
        <v>2366</v>
      </c>
      <c r="C876" s="2" t="s">
        <v>61</v>
      </c>
      <c r="D876" s="2" t="s">
        <v>62</v>
      </c>
      <c r="E876" s="5" t="s">
        <v>835</v>
      </c>
      <c r="F876" s="3" t="s">
        <v>836</v>
      </c>
      <c r="G876" s="3" t="s">
        <v>986</v>
      </c>
      <c r="H876" s="2" t="s">
        <v>21</v>
      </c>
      <c r="I876" s="2" t="s">
        <v>2369</v>
      </c>
      <c r="J876" s="3" t="str">
        <f>HYPERLINK("https://www.boe.es/gazeta/dias/1832/07/28/pdfs/GMD-1832-90.pdf#page=1","Abrir facsímil")</f>
        <v>Abrir facsímil</v>
      </c>
      <c r="K876" s="3" t="s">
        <v>23</v>
      </c>
    </row>
    <row r="877" spans="1:11" ht="42" customHeight="1">
      <c r="A877" s="2" t="s">
        <v>2365</v>
      </c>
      <c r="B877" s="2" t="s">
        <v>2366</v>
      </c>
      <c r="C877" s="2" t="s">
        <v>61</v>
      </c>
      <c r="D877" s="2" t="s">
        <v>62</v>
      </c>
      <c r="E877" s="5" t="s">
        <v>102</v>
      </c>
      <c r="F877" s="3" t="s">
        <v>103</v>
      </c>
      <c r="G877" s="3" t="s">
        <v>42</v>
      </c>
      <c r="H877" s="2" t="s">
        <v>21</v>
      </c>
      <c r="I877" s="2" t="s">
        <v>2370</v>
      </c>
      <c r="J877" s="3" t="str">
        <f>HYPERLINK("https://www.boe.es/gazeta/dias/1832/08/30/pdfs/GMD-1832-104.pdf#page=1","Abrir facsímil")</f>
        <v>Abrir facsímil</v>
      </c>
      <c r="K877" s="3" t="s">
        <v>23</v>
      </c>
    </row>
    <row r="878" spans="1:11" ht="42" customHeight="1">
      <c r="A878" s="2" t="s">
        <v>2365</v>
      </c>
      <c r="B878" s="2" t="s">
        <v>2366</v>
      </c>
      <c r="C878" s="2" t="s">
        <v>61</v>
      </c>
      <c r="D878" s="2" t="s">
        <v>62</v>
      </c>
      <c r="E878" s="5" t="s">
        <v>520</v>
      </c>
      <c r="F878" s="3" t="s">
        <v>521</v>
      </c>
      <c r="G878" s="3" t="s">
        <v>42</v>
      </c>
      <c r="H878" s="2" t="s">
        <v>21</v>
      </c>
      <c r="I878" s="2" t="s">
        <v>2371</v>
      </c>
      <c r="J878" s="3" t="str">
        <f>HYPERLINK("https://www.boe.es/gazeta/dias/1832/09/01/pdfs/GMD-1832-105.pdf#page=1","Abrir facsímil")</f>
        <v>Abrir facsímil</v>
      </c>
      <c r="K878" s="3" t="s">
        <v>23</v>
      </c>
    </row>
    <row r="879" spans="1:11" ht="42" customHeight="1">
      <c r="A879" s="2" t="s">
        <v>2365</v>
      </c>
      <c r="B879" s="2" t="s">
        <v>2366</v>
      </c>
      <c r="C879" s="2" t="s">
        <v>61</v>
      </c>
      <c r="D879" s="2" t="s">
        <v>62</v>
      </c>
      <c r="E879" s="5" t="s">
        <v>1218</v>
      </c>
      <c r="F879" s="3" t="s">
        <v>1219</v>
      </c>
      <c r="G879" s="3" t="s">
        <v>42</v>
      </c>
      <c r="H879" s="2" t="s">
        <v>21</v>
      </c>
      <c r="I879" s="2" t="s">
        <v>2372</v>
      </c>
      <c r="J879" s="3" t="str">
        <f>HYPERLINK("https://www.boe.es/gazeta/dias/1832/09/04/pdfs/GMD-1832-106.pdf#page=1","Abrir facsímil")</f>
        <v>Abrir facsímil</v>
      </c>
      <c r="K879" s="3" t="s">
        <v>23</v>
      </c>
    </row>
    <row r="880" spans="1:11" ht="42" customHeight="1">
      <c r="A880" s="2" t="s">
        <v>2365</v>
      </c>
      <c r="B880" s="2" t="s">
        <v>2366</v>
      </c>
      <c r="C880" s="2" t="s">
        <v>16</v>
      </c>
      <c r="D880" s="2" t="s">
        <v>17</v>
      </c>
      <c r="E880" s="5" t="s">
        <v>282</v>
      </c>
      <c r="F880" s="3" t="s">
        <v>283</v>
      </c>
      <c r="G880" s="3" t="s">
        <v>42</v>
      </c>
      <c r="H880" s="2" t="s">
        <v>21</v>
      </c>
      <c r="I880" s="2" t="s">
        <v>2373</v>
      </c>
      <c r="J880" s="3" t="str">
        <f>HYPERLINK("https://www.boe.es/gazeta/dias/1832/09/06/pdfs/GMD-1832-107.pdf#page=1","Abrir facsímil")</f>
        <v>Abrir facsímil</v>
      </c>
      <c r="K880" s="3" t="s">
        <v>23</v>
      </c>
    </row>
    <row r="881" spans="1:11" ht="42" customHeight="1">
      <c r="A881" s="2" t="s">
        <v>2365</v>
      </c>
      <c r="B881" s="2" t="s">
        <v>2366</v>
      </c>
      <c r="C881" s="2" t="s">
        <v>61</v>
      </c>
      <c r="D881" s="2" t="s">
        <v>62</v>
      </c>
      <c r="E881" s="5" t="s">
        <v>224</v>
      </c>
      <c r="F881" s="3" t="s">
        <v>225</v>
      </c>
      <c r="G881" s="3" t="s">
        <v>42</v>
      </c>
      <c r="H881" s="2" t="s">
        <v>21</v>
      </c>
      <c r="I881" s="2" t="s">
        <v>2374</v>
      </c>
      <c r="J881" s="3" t="str">
        <f>HYPERLINK("https://www.boe.es/gazeta/dias/1832/09/08/pdfs/GMD-1832-108.pdf#page=1","Abrir facsímil")</f>
        <v>Abrir facsímil</v>
      </c>
      <c r="K881" s="3" t="s">
        <v>23</v>
      </c>
    </row>
    <row r="882" spans="1:11" ht="42" customHeight="1">
      <c r="A882" s="2" t="s">
        <v>2365</v>
      </c>
      <c r="B882" s="2" t="s">
        <v>2366</v>
      </c>
      <c r="C882" s="2" t="s">
        <v>61</v>
      </c>
      <c r="D882" s="2" t="s">
        <v>62</v>
      </c>
      <c r="E882" s="5" t="s">
        <v>1968</v>
      </c>
      <c r="F882" s="3" t="s">
        <v>1969</v>
      </c>
      <c r="G882" s="3" t="s">
        <v>42</v>
      </c>
      <c r="H882" s="2" t="s">
        <v>21</v>
      </c>
      <c r="I882" s="2" t="s">
        <v>2375</v>
      </c>
      <c r="J882" s="3" t="str">
        <f>HYPERLINK("https://www.boe.es/gazeta/dias/1832/09/11/pdfs/GMD-1832-109.pdf#page=1","Abrir facsímil")</f>
        <v>Abrir facsímil</v>
      </c>
      <c r="K882" s="3" t="s">
        <v>23</v>
      </c>
    </row>
    <row r="883" spans="1:11" ht="42" customHeight="1">
      <c r="A883" s="2" t="s">
        <v>2365</v>
      </c>
      <c r="B883" s="2" t="s">
        <v>2366</v>
      </c>
      <c r="C883" s="2" t="s">
        <v>61</v>
      </c>
      <c r="D883" s="2" t="s">
        <v>62</v>
      </c>
      <c r="E883" s="5" t="s">
        <v>1105</v>
      </c>
      <c r="F883" s="3" t="s">
        <v>1106</v>
      </c>
      <c r="G883" s="3" t="s">
        <v>42</v>
      </c>
      <c r="H883" s="2" t="s">
        <v>21</v>
      </c>
      <c r="I883" s="2" t="s">
        <v>2376</v>
      </c>
      <c r="J883" s="3" t="str">
        <f>HYPERLINK("https://www.boe.es/gazeta/dias/1832/09/13/pdfs/GMD-1832-110.pdf#page=1","Abrir facsímil")</f>
        <v>Abrir facsímil</v>
      </c>
      <c r="K883" s="3" t="s">
        <v>23</v>
      </c>
    </row>
    <row r="884" spans="1:11" ht="42" customHeight="1">
      <c r="A884" s="2" t="s">
        <v>2365</v>
      </c>
      <c r="B884" s="2" t="s">
        <v>2366</v>
      </c>
      <c r="C884" s="2" t="s">
        <v>61</v>
      </c>
      <c r="D884" s="2" t="s">
        <v>62</v>
      </c>
      <c r="E884" s="5" t="s">
        <v>1020</v>
      </c>
      <c r="F884" s="3" t="s">
        <v>1021</v>
      </c>
      <c r="G884" s="3" t="s">
        <v>42</v>
      </c>
      <c r="H884" s="2" t="s">
        <v>21</v>
      </c>
      <c r="I884" s="2" t="s">
        <v>2377</v>
      </c>
      <c r="J884" s="3" t="str">
        <f>HYPERLINK("https://www.boe.es/gazeta/dias/1832/09/15/pdfs/GMD-1832-111.pdf#page=1","Abrir facsímil")</f>
        <v>Abrir facsímil</v>
      </c>
      <c r="K884" s="3" t="s">
        <v>23</v>
      </c>
    </row>
    <row r="885" spans="1:11" ht="42" customHeight="1">
      <c r="A885" s="2" t="s">
        <v>2365</v>
      </c>
      <c r="B885" s="2" t="s">
        <v>2366</v>
      </c>
      <c r="C885" s="2" t="s">
        <v>61</v>
      </c>
      <c r="D885" s="2" t="s">
        <v>62</v>
      </c>
      <c r="E885" s="5" t="s">
        <v>204</v>
      </c>
      <c r="F885" s="3" t="s">
        <v>205</v>
      </c>
      <c r="G885" s="3" t="s">
        <v>42</v>
      </c>
      <c r="H885" s="2" t="s">
        <v>21</v>
      </c>
      <c r="I885" s="2" t="s">
        <v>2378</v>
      </c>
      <c r="J885" s="3" t="str">
        <f>HYPERLINK("https://www.boe.es/gazeta/dias/1832/09/20/pdfs/GMD-1832-114.pdf#page=1","Abrir facsímil")</f>
        <v>Abrir facsímil</v>
      </c>
      <c r="K885" s="3" t="s">
        <v>23</v>
      </c>
    </row>
    <row r="886" spans="1:11" ht="42" customHeight="1">
      <c r="A886" s="2" t="s">
        <v>2365</v>
      </c>
      <c r="B886" s="2" t="s">
        <v>2366</v>
      </c>
      <c r="C886" s="2" t="s">
        <v>61</v>
      </c>
      <c r="D886" s="2" t="s">
        <v>62</v>
      </c>
      <c r="E886" s="5" t="s">
        <v>1584</v>
      </c>
      <c r="F886" s="3" t="s">
        <v>1585</v>
      </c>
      <c r="G886" s="3" t="s">
        <v>42</v>
      </c>
      <c r="H886" s="2" t="s">
        <v>21</v>
      </c>
      <c r="I886" s="2" t="s">
        <v>2379</v>
      </c>
      <c r="J886" s="3" t="str">
        <f>HYPERLINK("https://www.boe.es/gazeta/dias/1832/09/22/pdfs/GMD-1832-115.pdf#page=1","Abrir facsímil")</f>
        <v>Abrir facsímil</v>
      </c>
      <c r="K886" s="3" t="s">
        <v>23</v>
      </c>
    </row>
    <row r="887" spans="1:11" ht="42" customHeight="1">
      <c r="A887" s="2" t="s">
        <v>2365</v>
      </c>
      <c r="B887" s="2" t="s">
        <v>2366</v>
      </c>
      <c r="C887" s="2" t="s">
        <v>61</v>
      </c>
      <c r="D887" s="2" t="s">
        <v>62</v>
      </c>
      <c r="E887" s="5" t="s">
        <v>1449</v>
      </c>
      <c r="F887" s="3" t="s">
        <v>1450</v>
      </c>
      <c r="G887" s="3" t="s">
        <v>42</v>
      </c>
      <c r="H887" s="2" t="s">
        <v>21</v>
      </c>
      <c r="I887" s="2" t="s">
        <v>2380</v>
      </c>
      <c r="J887" s="3" t="str">
        <f>HYPERLINK("https://www.boe.es/gazeta/dias/1832/09/25/pdfs/GMD-1832-116.pdf#page=1","Abrir facsímil")</f>
        <v>Abrir facsímil</v>
      </c>
      <c r="K887" s="3" t="s">
        <v>23</v>
      </c>
    </row>
    <row r="888" spans="1:11" ht="42" customHeight="1">
      <c r="A888" s="2" t="s">
        <v>2365</v>
      </c>
      <c r="B888" s="2" t="s">
        <v>2366</v>
      </c>
      <c r="C888" s="2" t="s">
        <v>61</v>
      </c>
      <c r="D888" s="2" t="s">
        <v>62</v>
      </c>
      <c r="E888" s="5" t="s">
        <v>2381</v>
      </c>
      <c r="F888" s="3" t="s">
        <v>2382</v>
      </c>
      <c r="G888" s="3" t="s">
        <v>42</v>
      </c>
      <c r="H888" s="2" t="s">
        <v>21</v>
      </c>
      <c r="I888" s="2" t="s">
        <v>2383</v>
      </c>
      <c r="J888" s="3" t="str">
        <f>HYPERLINK("https://www.boe.es/gazeta/dias/1832/09/27/pdfs/GMD-1832-117.pdf#page=1","Abrir facsímil")</f>
        <v>Abrir facsímil</v>
      </c>
      <c r="K888" s="3" t="s">
        <v>23</v>
      </c>
    </row>
    <row r="889" spans="1:11" ht="42" customHeight="1">
      <c r="A889" s="2" t="s">
        <v>2365</v>
      </c>
      <c r="B889" s="2" t="s">
        <v>2366</v>
      </c>
      <c r="C889" s="2" t="s">
        <v>61</v>
      </c>
      <c r="D889" s="2" t="s">
        <v>62</v>
      </c>
      <c r="E889" s="5" t="s">
        <v>1837</v>
      </c>
      <c r="F889" s="3" t="s">
        <v>1838</v>
      </c>
      <c r="G889" s="3" t="s">
        <v>42</v>
      </c>
      <c r="H889" s="2" t="s">
        <v>21</v>
      </c>
      <c r="I889" s="2" t="s">
        <v>2384</v>
      </c>
      <c r="J889" s="3" t="str">
        <f>HYPERLINK("https://www.boe.es/gazeta/dias/1832/09/29/pdfs/GMD-1832-118.pdf#page=1","Abrir facsímil")</f>
        <v>Abrir facsímil</v>
      </c>
      <c r="K889" s="3" t="s">
        <v>23</v>
      </c>
    </row>
    <row r="890" spans="1:11" ht="42" customHeight="1">
      <c r="A890" s="2" t="s">
        <v>2365</v>
      </c>
      <c r="B890" s="2" t="s">
        <v>2366</v>
      </c>
      <c r="C890" s="2" t="s">
        <v>61</v>
      </c>
      <c r="D890" s="2" t="s">
        <v>62</v>
      </c>
      <c r="E890" s="5" t="s">
        <v>362</v>
      </c>
      <c r="F890" s="3" t="s">
        <v>363</v>
      </c>
      <c r="G890" s="3" t="s">
        <v>42</v>
      </c>
      <c r="H890" s="2" t="s">
        <v>21</v>
      </c>
      <c r="I890" s="2" t="s">
        <v>2385</v>
      </c>
      <c r="J890" s="3" t="str">
        <f>HYPERLINK("https://www.boe.es/gazeta/dias/1832/10/02/pdfs/GMD-1832-119.pdf#page=1","Abrir facsímil")</f>
        <v>Abrir facsímil</v>
      </c>
      <c r="K890" s="3" t="s">
        <v>23</v>
      </c>
    </row>
    <row r="891" spans="1:11" ht="42" customHeight="1">
      <c r="A891" s="2" t="s">
        <v>2365</v>
      </c>
      <c r="B891" s="2" t="s">
        <v>2366</v>
      </c>
      <c r="C891" s="2" t="s">
        <v>61</v>
      </c>
      <c r="D891" s="2" t="s">
        <v>62</v>
      </c>
      <c r="E891" s="5" t="s">
        <v>111</v>
      </c>
      <c r="F891" s="3" t="s">
        <v>112</v>
      </c>
      <c r="G891" s="3" t="s">
        <v>42</v>
      </c>
      <c r="H891" s="2" t="s">
        <v>21</v>
      </c>
      <c r="I891" s="2" t="s">
        <v>2386</v>
      </c>
      <c r="J891" s="3" t="str">
        <f>HYPERLINK("https://www.boe.es/gazeta/dias/1832/10/04/pdfs/GMD-1832-120.pdf#page=1","Abrir facsímil")</f>
        <v>Abrir facsímil</v>
      </c>
      <c r="K891" s="3" t="s">
        <v>23</v>
      </c>
    </row>
    <row r="892" spans="1:11" ht="42" customHeight="1">
      <c r="A892" s="2" t="s">
        <v>2365</v>
      </c>
      <c r="B892" s="2" t="s">
        <v>2366</v>
      </c>
      <c r="C892" s="2" t="s">
        <v>61</v>
      </c>
      <c r="D892" s="2" t="s">
        <v>62</v>
      </c>
      <c r="E892" s="5" t="s">
        <v>447</v>
      </c>
      <c r="F892" s="3" t="s">
        <v>448</v>
      </c>
      <c r="G892" s="3" t="s">
        <v>42</v>
      </c>
      <c r="H892" s="2" t="s">
        <v>21</v>
      </c>
      <c r="I892" s="2" t="s">
        <v>2387</v>
      </c>
      <c r="J892" s="3" t="str">
        <f>HYPERLINK("https://www.boe.es/gazeta/dias/1832/10/06/pdfs/GMD-1832-121.pdf#page=1","Abrir facsímil")</f>
        <v>Abrir facsímil</v>
      </c>
      <c r="K892" s="3" t="s">
        <v>23</v>
      </c>
    </row>
    <row r="893" spans="1:11" ht="42" customHeight="1">
      <c r="A893" s="2" t="s">
        <v>2365</v>
      </c>
      <c r="B893" s="2" t="s">
        <v>2366</v>
      </c>
      <c r="C893" s="2" t="s">
        <v>61</v>
      </c>
      <c r="D893" s="2" t="s">
        <v>62</v>
      </c>
      <c r="E893" s="5" t="s">
        <v>544</v>
      </c>
      <c r="F893" s="3" t="s">
        <v>545</v>
      </c>
      <c r="G893" s="3" t="s">
        <v>42</v>
      </c>
      <c r="H893" s="2" t="s">
        <v>21</v>
      </c>
      <c r="I893" s="2" t="s">
        <v>2388</v>
      </c>
      <c r="J893" s="3" t="str">
        <f>HYPERLINK("https://www.boe.es/gazeta/dias/1832/10/09/pdfs/GMD-1832-122.pdf#page=1","Abrir facsímil")</f>
        <v>Abrir facsímil</v>
      </c>
      <c r="K893" s="3" t="s">
        <v>23</v>
      </c>
    </row>
    <row r="894" spans="1:11" ht="42" customHeight="1">
      <c r="A894" s="2" t="s">
        <v>2365</v>
      </c>
      <c r="B894" s="2" t="s">
        <v>2366</v>
      </c>
      <c r="C894" s="2" t="s">
        <v>61</v>
      </c>
      <c r="D894" s="2" t="s">
        <v>1309</v>
      </c>
      <c r="E894" s="5" t="s">
        <v>544</v>
      </c>
      <c r="F894" s="3" t="s">
        <v>2389</v>
      </c>
      <c r="G894" s="3" t="s">
        <v>42</v>
      </c>
      <c r="H894" s="2" t="s">
        <v>21</v>
      </c>
      <c r="I894" s="2" t="s">
        <v>2390</v>
      </c>
      <c r="J894" s="3" t="str">
        <f>HYPERLINK("https://www.boe.es/gazeta/dias/1832/10/09/pdfs/GMD-1832-122E.pdf#page=1","Abrir facsímil")</f>
        <v>Abrir facsímil</v>
      </c>
      <c r="K894" s="3" t="s">
        <v>23</v>
      </c>
    </row>
    <row r="895" spans="1:11" ht="42" customHeight="1">
      <c r="A895" s="2" t="s">
        <v>2365</v>
      </c>
      <c r="B895" s="2" t="s">
        <v>2366</v>
      </c>
      <c r="C895" s="2" t="s">
        <v>61</v>
      </c>
      <c r="D895" s="2" t="s">
        <v>62</v>
      </c>
      <c r="E895" s="5" t="s">
        <v>165</v>
      </c>
      <c r="F895" s="3" t="s">
        <v>166</v>
      </c>
      <c r="G895" s="3" t="s">
        <v>42</v>
      </c>
      <c r="H895" s="2" t="s">
        <v>21</v>
      </c>
      <c r="I895" s="2" t="s">
        <v>2391</v>
      </c>
      <c r="J895" s="3" t="str">
        <f>HYPERLINK("https://www.boe.es/gazeta/dias/1832/10/11/pdfs/GMD-1832-124.pdf#page=1","Abrir facsímil")</f>
        <v>Abrir facsímil</v>
      </c>
      <c r="K895" s="3" t="s">
        <v>23</v>
      </c>
    </row>
    <row r="896" spans="1:11" ht="42" customHeight="1">
      <c r="A896" s="2" t="s">
        <v>2365</v>
      </c>
      <c r="B896" s="2" t="s">
        <v>2366</v>
      </c>
      <c r="C896" s="2" t="s">
        <v>61</v>
      </c>
      <c r="D896" s="2" t="s">
        <v>62</v>
      </c>
      <c r="E896" s="5" t="s">
        <v>413</v>
      </c>
      <c r="F896" s="3" t="s">
        <v>414</v>
      </c>
      <c r="G896" s="3" t="s">
        <v>42</v>
      </c>
      <c r="H896" s="2" t="s">
        <v>21</v>
      </c>
      <c r="I896" s="2" t="s">
        <v>2392</v>
      </c>
      <c r="J896" s="3" t="str">
        <f>HYPERLINK("https://www.boe.es/gazeta/dias/1832/10/16/pdfs/GMD-1832-126.pdf#page=1","Abrir facsímil")</f>
        <v>Abrir facsímil</v>
      </c>
      <c r="K896" s="3" t="s">
        <v>23</v>
      </c>
    </row>
    <row r="897" spans="1:11" ht="42" customHeight="1">
      <c r="A897" s="2" t="s">
        <v>2365</v>
      </c>
      <c r="B897" s="2" t="s">
        <v>2366</v>
      </c>
      <c r="C897" s="2" t="s">
        <v>61</v>
      </c>
      <c r="D897" s="2" t="s">
        <v>62</v>
      </c>
      <c r="E897" s="5" t="s">
        <v>487</v>
      </c>
      <c r="F897" s="3" t="s">
        <v>488</v>
      </c>
      <c r="G897" s="3" t="s">
        <v>42</v>
      </c>
      <c r="H897" s="2" t="s">
        <v>21</v>
      </c>
      <c r="I897" s="2" t="s">
        <v>2393</v>
      </c>
      <c r="J897" s="3" t="str">
        <f>HYPERLINK("https://www.boe.es/gazeta/dias/1832/10/18/pdfs/GMD-1832-127.pdf#page=1","Abrir facsímil")</f>
        <v>Abrir facsímil</v>
      </c>
      <c r="K897" s="3" t="s">
        <v>23</v>
      </c>
    </row>
    <row r="898" spans="1:11" ht="42" customHeight="1">
      <c r="A898" s="2" t="s">
        <v>2365</v>
      </c>
      <c r="B898" s="2" t="s">
        <v>2366</v>
      </c>
      <c r="C898" s="2" t="s">
        <v>16</v>
      </c>
      <c r="D898" s="2" t="s">
        <v>17</v>
      </c>
      <c r="E898" s="5" t="s">
        <v>178</v>
      </c>
      <c r="F898" s="3" t="s">
        <v>179</v>
      </c>
      <c r="G898" s="3" t="s">
        <v>42</v>
      </c>
      <c r="H898" s="2" t="s">
        <v>21</v>
      </c>
      <c r="I898" s="2" t="s">
        <v>2394</v>
      </c>
      <c r="J898" s="3" t="str">
        <f>HYPERLINK("https://www.boe.es/gazeta/dias/1832/10/20/pdfs/GMD-1832-128.pdf#page=1","Abrir facsímil")</f>
        <v>Abrir facsímil</v>
      </c>
      <c r="K898" s="3" t="s">
        <v>23</v>
      </c>
    </row>
    <row r="899" spans="1:11" ht="42" customHeight="1">
      <c r="A899" s="2" t="s">
        <v>2365</v>
      </c>
      <c r="B899" s="2" t="s">
        <v>2366</v>
      </c>
      <c r="C899" s="2" t="s">
        <v>16</v>
      </c>
      <c r="D899" s="2" t="s">
        <v>17</v>
      </c>
      <c r="E899" s="5" t="s">
        <v>557</v>
      </c>
      <c r="F899" s="3" t="s">
        <v>558</v>
      </c>
      <c r="G899" s="3" t="s">
        <v>2304</v>
      </c>
      <c r="H899" s="2" t="s">
        <v>21</v>
      </c>
      <c r="I899" s="2" t="s">
        <v>2395</v>
      </c>
      <c r="J899" s="3" t="str">
        <f>HYPERLINK("https://www.boe.es/gazeta/dias/1832/12/04/pdfs/GMD-1832-148.pdf#page=7","Abrir facsímil")</f>
        <v>Abrir facsímil</v>
      </c>
      <c r="K899" s="3" t="s">
        <v>23</v>
      </c>
    </row>
    <row r="900" spans="1:11" ht="42" customHeight="1">
      <c r="A900" s="2" t="s">
        <v>2365</v>
      </c>
      <c r="B900" s="2" t="s">
        <v>2366</v>
      </c>
      <c r="C900" s="2" t="s">
        <v>16</v>
      </c>
      <c r="D900" s="2" t="s">
        <v>17</v>
      </c>
      <c r="E900" s="5" t="s">
        <v>806</v>
      </c>
      <c r="F900" s="3" t="s">
        <v>807</v>
      </c>
      <c r="G900" s="3" t="s">
        <v>42</v>
      </c>
      <c r="H900" s="2" t="s">
        <v>21</v>
      </c>
      <c r="I900" s="2" t="s">
        <v>2396</v>
      </c>
      <c r="J900" s="3" t="str">
        <f>HYPERLINK("https://www.boe.es/gazeta/dias/1832/12/08/pdfs/GMD-1832-150.pdf#page=1","Abrir facsímil")</f>
        <v>Abrir facsímil</v>
      </c>
      <c r="K900" s="3" t="s">
        <v>23</v>
      </c>
    </row>
    <row r="901" spans="1:11" ht="42" customHeight="1">
      <c r="A901" s="2" t="s">
        <v>2365</v>
      </c>
      <c r="B901" s="2" t="s">
        <v>2366</v>
      </c>
      <c r="C901" s="2" t="s">
        <v>16</v>
      </c>
      <c r="D901" s="2" t="s">
        <v>17</v>
      </c>
      <c r="E901" s="5" t="s">
        <v>207</v>
      </c>
      <c r="F901" s="3" t="s">
        <v>208</v>
      </c>
      <c r="G901" s="3" t="s">
        <v>92</v>
      </c>
      <c r="H901" s="2" t="s">
        <v>21</v>
      </c>
      <c r="I901" s="2" t="s">
        <v>2397</v>
      </c>
      <c r="J901" s="3" t="str">
        <f>HYPERLINK("https://www.boe.es/gazeta/dias/1832/12/11/pdfs/GMD-1832-151.pdf#page=2","Abrir facsímil")</f>
        <v>Abrir facsímil</v>
      </c>
      <c r="K901" s="3" t="s">
        <v>23</v>
      </c>
    </row>
    <row r="902" spans="1:11" ht="42" customHeight="1">
      <c r="A902" s="2" t="s">
        <v>2398</v>
      </c>
      <c r="B902" s="2" t="s">
        <v>2399</v>
      </c>
      <c r="C902" s="2" t="s">
        <v>61</v>
      </c>
      <c r="D902" s="2" t="s">
        <v>62</v>
      </c>
      <c r="E902" s="5" t="s">
        <v>1105</v>
      </c>
      <c r="F902" s="3" t="s">
        <v>1106</v>
      </c>
      <c r="G902" s="3" t="s">
        <v>42</v>
      </c>
      <c r="H902" s="2" t="s">
        <v>21</v>
      </c>
      <c r="I902" s="2" t="s">
        <v>2400</v>
      </c>
      <c r="J902" s="3" t="str">
        <f>HYPERLINK("https://www.boe.es/gazeta/dias/1832/09/13/pdfs/GMD-1832-110.pdf#page=1","Abrir facsímil")</f>
        <v>Abrir facsímil</v>
      </c>
      <c r="K902" s="3" t="s">
        <v>23</v>
      </c>
    </row>
    <row r="903" spans="1:11" ht="42" customHeight="1">
      <c r="A903" s="2" t="s">
        <v>2401</v>
      </c>
      <c r="B903" s="2" t="s">
        <v>2402</v>
      </c>
      <c r="C903" s="2" t="s">
        <v>61</v>
      </c>
      <c r="D903" s="2" t="s">
        <v>62</v>
      </c>
      <c r="E903" s="5" t="s">
        <v>1449</v>
      </c>
      <c r="F903" s="3" t="s">
        <v>1450</v>
      </c>
      <c r="G903" s="3" t="s">
        <v>42</v>
      </c>
      <c r="H903" s="2" t="s">
        <v>21</v>
      </c>
      <c r="I903" s="2" t="s">
        <v>2403</v>
      </c>
      <c r="J903" s="3" t="str">
        <f>HYPERLINK("https://www.boe.es/gazeta/dias/1832/09/25/pdfs/GMD-1832-116.pdf#page=1","Abrir facsímil")</f>
        <v>Abrir facsímil</v>
      </c>
      <c r="K903" s="3" t="s">
        <v>23</v>
      </c>
    </row>
    <row r="904" spans="1:11" ht="42" customHeight="1">
      <c r="A904" s="2" t="s">
        <v>2404</v>
      </c>
      <c r="B904" s="2" t="s">
        <v>2405</v>
      </c>
      <c r="C904" s="2" t="s">
        <v>16</v>
      </c>
      <c r="D904" s="2" t="s">
        <v>17</v>
      </c>
      <c r="E904" s="5" t="s">
        <v>544</v>
      </c>
      <c r="F904" s="3" t="s">
        <v>545</v>
      </c>
      <c r="G904" s="3" t="s">
        <v>42</v>
      </c>
      <c r="H904" s="2" t="s">
        <v>21</v>
      </c>
      <c r="I904" s="2" t="s">
        <v>2406</v>
      </c>
      <c r="J904" s="3" t="str">
        <f>HYPERLINK("https://www.boe.es/gazeta/dias/1832/10/09/pdfs/GMD-1832-122.pdf#page=1","Abrir facsímil")</f>
        <v>Abrir facsímil</v>
      </c>
      <c r="K904" s="3" t="s">
        <v>23</v>
      </c>
    </row>
    <row r="905" spans="1:11" ht="42" customHeight="1">
      <c r="A905" s="2" t="s">
        <v>2407</v>
      </c>
      <c r="B905" s="2" t="s">
        <v>2408</v>
      </c>
      <c r="C905" s="2" t="s">
        <v>61</v>
      </c>
      <c r="D905" s="2" t="s">
        <v>62</v>
      </c>
      <c r="E905" s="5" t="s">
        <v>1008</v>
      </c>
      <c r="F905" s="3" t="s">
        <v>1009</v>
      </c>
      <c r="G905" s="3" t="s">
        <v>92</v>
      </c>
      <c r="H905" s="2" t="s">
        <v>21</v>
      </c>
      <c r="I905" s="2" t="s">
        <v>2409</v>
      </c>
      <c r="J905" s="3" t="str">
        <f>HYPERLINK("https://www.boe.es/gazeta/dias/1832/02/02/pdfs/GMD-1832-14.pdf#page=2","Abrir facsímil")</f>
        <v>Abrir facsímil</v>
      </c>
      <c r="K905" s="3" t="s">
        <v>23</v>
      </c>
    </row>
    <row r="906" spans="1:11" ht="42" customHeight="1">
      <c r="A906" s="2" t="s">
        <v>2410</v>
      </c>
      <c r="B906" s="2" t="s">
        <v>2411</v>
      </c>
      <c r="C906" s="2" t="s">
        <v>16</v>
      </c>
      <c r="D906" s="2" t="s">
        <v>17</v>
      </c>
      <c r="E906" s="5" t="s">
        <v>1665</v>
      </c>
      <c r="F906" s="3" t="s">
        <v>1666</v>
      </c>
      <c r="G906" s="3" t="s">
        <v>92</v>
      </c>
      <c r="H906" s="2" t="s">
        <v>21</v>
      </c>
      <c r="I906" s="2" t="s">
        <v>2412</v>
      </c>
      <c r="J906" s="3" t="str">
        <f>HYPERLINK("https://www.boe.es/gazeta/dias/1832/08/02/pdfs/GMD-1832-92.pdf#page=2","Abrir facsímil")</f>
        <v>Abrir facsímil</v>
      </c>
      <c r="K906" s="3" t="s">
        <v>23</v>
      </c>
    </row>
    <row r="907" spans="1:11" ht="42" customHeight="1">
      <c r="A907" s="2" t="s">
        <v>2413</v>
      </c>
      <c r="B907" s="2" t="s">
        <v>2414</v>
      </c>
      <c r="C907" s="2" t="s">
        <v>91</v>
      </c>
      <c r="D907" s="2" t="s">
        <v>27</v>
      </c>
      <c r="E907" s="5" t="s">
        <v>237</v>
      </c>
      <c r="F907" s="3" t="s">
        <v>238</v>
      </c>
      <c r="G907" s="3" t="s">
        <v>239</v>
      </c>
      <c r="H907" s="2" t="s">
        <v>31</v>
      </c>
      <c r="I907" s="2" t="s">
        <v>2415</v>
      </c>
      <c r="J907" s="3" t="str">
        <f>HYPERLINK("https://www.boe.es/gazeta/dias/1832/04/21/pdfs/GMD-1832-48.pdf#page=4","Abrir facsímil")</f>
        <v>Abrir facsímil</v>
      </c>
      <c r="K907" s="3" t="s">
        <v>33</v>
      </c>
    </row>
    <row r="908" spans="1:11" ht="42" customHeight="1">
      <c r="A908" s="2" t="s">
        <v>2416</v>
      </c>
      <c r="B908" s="2" t="s">
        <v>2417</v>
      </c>
      <c r="C908" s="2" t="s">
        <v>26</v>
      </c>
      <c r="D908" s="2" t="s">
        <v>27</v>
      </c>
      <c r="E908" s="5" t="s">
        <v>2110</v>
      </c>
      <c r="F908" s="3" t="s">
        <v>2111</v>
      </c>
      <c r="G908" s="3" t="s">
        <v>38</v>
      </c>
      <c r="H908" s="2" t="s">
        <v>21</v>
      </c>
      <c r="I908" s="2" t="s">
        <v>2418</v>
      </c>
      <c r="J908" s="3" t="str">
        <f>HYPERLINK("https://www.boe.es/gazeta/dias/1832/11/17/pdfs/GMD-1832-141.pdf#page=4","Abrir facsímil")</f>
        <v>Abrir facsímil</v>
      </c>
      <c r="K908" s="3" t="s">
        <v>23</v>
      </c>
    </row>
    <row r="909" spans="1:11" ht="42" customHeight="1">
      <c r="A909" s="2" t="s">
        <v>2419</v>
      </c>
      <c r="B909" s="2" t="s">
        <v>2420</v>
      </c>
      <c r="C909" s="2" t="s">
        <v>26</v>
      </c>
      <c r="D909" s="2" t="s">
        <v>27</v>
      </c>
      <c r="E909" s="5" t="s">
        <v>835</v>
      </c>
      <c r="F909" s="3" t="s">
        <v>836</v>
      </c>
      <c r="G909" s="3" t="s">
        <v>986</v>
      </c>
      <c r="H909" s="2" t="s">
        <v>21</v>
      </c>
      <c r="I909" s="2" t="s">
        <v>2421</v>
      </c>
      <c r="J909" s="3" t="str">
        <f>HYPERLINK("https://www.boe.es/gazeta/dias/1832/07/28/pdfs/GMD-1832-90.pdf#page=1","Abrir facsímil")</f>
        <v>Abrir facsímil</v>
      </c>
      <c r="K909" s="3" t="s">
        <v>23</v>
      </c>
    </row>
    <row r="910" spans="1:11" ht="42" customHeight="1">
      <c r="A910" s="2" t="s">
        <v>2419</v>
      </c>
      <c r="B910" s="2" t="s">
        <v>2420</v>
      </c>
      <c r="C910" s="2" t="s">
        <v>16</v>
      </c>
      <c r="D910" s="2" t="s">
        <v>17</v>
      </c>
      <c r="E910" s="5" t="s">
        <v>557</v>
      </c>
      <c r="F910" s="3" t="s">
        <v>558</v>
      </c>
      <c r="G910" s="3" t="s">
        <v>2304</v>
      </c>
      <c r="H910" s="2" t="s">
        <v>21</v>
      </c>
      <c r="I910" s="2" t="s">
        <v>2422</v>
      </c>
      <c r="J910" s="3" t="str">
        <f>HYPERLINK("https://www.boe.es/gazeta/dias/1832/12/04/pdfs/GMD-1832-148.pdf#page=7","Abrir facsímil")</f>
        <v>Abrir facsímil</v>
      </c>
      <c r="K910" s="3" t="s">
        <v>23</v>
      </c>
    </row>
    <row r="911" spans="1:11" ht="42" customHeight="1">
      <c r="A911" s="2" t="s">
        <v>2423</v>
      </c>
      <c r="B911" s="2" t="s">
        <v>2424</v>
      </c>
      <c r="C911" s="2" t="s">
        <v>124</v>
      </c>
      <c r="D911" s="2" t="s">
        <v>27</v>
      </c>
      <c r="E911" s="5" t="s">
        <v>207</v>
      </c>
      <c r="F911" s="3" t="s">
        <v>208</v>
      </c>
      <c r="G911" s="3" t="s">
        <v>92</v>
      </c>
      <c r="H911" s="2" t="s">
        <v>21</v>
      </c>
      <c r="I911" s="2" t="s">
        <v>2425</v>
      </c>
      <c r="J911" s="3" t="str">
        <f>HYPERLINK("https://www.boe.es/gazeta/dias/1832/12/11/pdfs/GMD-1832-151.pdf#page=2","Abrir facsímil")</f>
        <v>Abrir facsímil</v>
      </c>
      <c r="K911" s="3" t="s">
        <v>23</v>
      </c>
    </row>
    <row r="912" spans="1:11" ht="42" customHeight="1">
      <c r="A912" s="2" t="s">
        <v>2426</v>
      </c>
      <c r="B912" s="2" t="s">
        <v>2427</v>
      </c>
      <c r="C912" s="2" t="s">
        <v>124</v>
      </c>
      <c r="D912" s="2" t="s">
        <v>27</v>
      </c>
      <c r="E912" s="5" t="s">
        <v>276</v>
      </c>
      <c r="F912" s="3" t="s">
        <v>277</v>
      </c>
      <c r="G912" s="3" t="s">
        <v>1059</v>
      </c>
      <c r="H912" s="2" t="s">
        <v>31</v>
      </c>
      <c r="I912" s="2" t="s">
        <v>2428</v>
      </c>
      <c r="J912" s="3" t="str">
        <f>HYPERLINK("https://www.boe.es/gazeta/dias/1832/03/22/pdfs/GMD-1832-35.pdf#page=4","Abrir facsímil")</f>
        <v>Abrir facsímil</v>
      </c>
      <c r="K912" s="3" t="s">
        <v>33</v>
      </c>
    </row>
    <row r="913" spans="1:11" ht="42" customHeight="1">
      <c r="A913" s="2" t="s">
        <v>2429</v>
      </c>
      <c r="B913" s="2" t="s">
        <v>2430</v>
      </c>
      <c r="C913" s="2" t="s">
        <v>164</v>
      </c>
      <c r="D913" s="2" t="s">
        <v>27</v>
      </c>
      <c r="E913" s="5" t="s">
        <v>439</v>
      </c>
      <c r="F913" s="3" t="s">
        <v>440</v>
      </c>
      <c r="G913" s="3" t="s">
        <v>38</v>
      </c>
      <c r="H913" s="2" t="s">
        <v>21</v>
      </c>
      <c r="I913" s="2" t="s">
        <v>2431</v>
      </c>
      <c r="J913" s="3" t="str">
        <f>HYPERLINK("https://www.boe.es/gazeta/dias/1832/06/05/pdfs/GMD-1832-67.pdf#page=4","Abrir facsímil")</f>
        <v>Abrir facsímil</v>
      </c>
      <c r="K913" s="3" t="s">
        <v>23</v>
      </c>
    </row>
    <row r="914" spans="1:11" ht="42" customHeight="1">
      <c r="A914" s="2" t="s">
        <v>2432</v>
      </c>
      <c r="B914" s="2" t="s">
        <v>2433</v>
      </c>
      <c r="C914" s="2" t="s">
        <v>16</v>
      </c>
      <c r="D914" s="2" t="s">
        <v>17</v>
      </c>
      <c r="E914" s="5" t="s">
        <v>76</v>
      </c>
      <c r="F914" s="3" t="s">
        <v>77</v>
      </c>
      <c r="G914" s="3" t="s">
        <v>38</v>
      </c>
      <c r="H914" s="2" t="s">
        <v>21</v>
      </c>
      <c r="I914" s="2" t="s">
        <v>2434</v>
      </c>
      <c r="J914" s="3" t="str">
        <f>HYPERLINK("https://www.boe.es/gazeta/dias/1832/10/25/pdfs/GMD-1832-130.pdf#page=4","Abrir facsímil")</f>
        <v>Abrir facsímil</v>
      </c>
      <c r="K914" s="3" t="s">
        <v>23</v>
      </c>
    </row>
    <row r="915" spans="1:11" ht="42" customHeight="1">
      <c r="A915" s="2" t="s">
        <v>2435</v>
      </c>
      <c r="B915" s="2" t="s">
        <v>2435</v>
      </c>
      <c r="C915" s="2" t="s">
        <v>16</v>
      </c>
      <c r="D915" s="2" t="s">
        <v>17</v>
      </c>
      <c r="E915" s="5" t="s">
        <v>1214</v>
      </c>
      <c r="F915" s="3" t="s">
        <v>1215</v>
      </c>
      <c r="G915" s="3" t="s">
        <v>92</v>
      </c>
      <c r="H915" s="2" t="s">
        <v>21</v>
      </c>
      <c r="I915" s="2" t="s">
        <v>2436</v>
      </c>
      <c r="J915" s="3" t="str">
        <f>HYPERLINK("https://www.boe.es/gazeta/dias/1832/01/03/pdfs/GMD-1832-1.pdf#page=2","Abrir facsímil")</f>
        <v>Abrir facsímil</v>
      </c>
      <c r="K915" s="3" t="s">
        <v>23</v>
      </c>
    </row>
    <row r="916" spans="1:11" ht="42" customHeight="1">
      <c r="A916" s="2" t="s">
        <v>2437</v>
      </c>
      <c r="B916" s="2" t="s">
        <v>2437</v>
      </c>
      <c r="C916" s="2" t="s">
        <v>61</v>
      </c>
      <c r="D916" s="2" t="s">
        <v>62</v>
      </c>
      <c r="E916" s="5" t="s">
        <v>266</v>
      </c>
      <c r="F916" s="3" t="s">
        <v>267</v>
      </c>
      <c r="G916" s="3" t="s">
        <v>58</v>
      </c>
      <c r="H916" s="2" t="s">
        <v>21</v>
      </c>
      <c r="I916" s="2" t="s">
        <v>2438</v>
      </c>
      <c r="J916" s="3" t="str">
        <f>HYPERLINK("https://www.boe.es/gazeta/dias/1832/02/14/pdfs/GMD-1832-19.pdf#page=3","Abrir facsímil")</f>
        <v>Abrir facsímil</v>
      </c>
      <c r="K916" s="3" t="s">
        <v>23</v>
      </c>
    </row>
    <row r="917" spans="1:11" ht="42" customHeight="1">
      <c r="A917" s="2" t="s">
        <v>2439</v>
      </c>
      <c r="B917" s="2" t="s">
        <v>2440</v>
      </c>
      <c r="C917" s="2" t="s">
        <v>61</v>
      </c>
      <c r="D917" s="2" t="s">
        <v>62</v>
      </c>
      <c r="E917" s="5" t="s">
        <v>937</v>
      </c>
      <c r="F917" s="3" t="s">
        <v>938</v>
      </c>
      <c r="G917" s="3" t="s">
        <v>38</v>
      </c>
      <c r="H917" s="2" t="s">
        <v>21</v>
      </c>
      <c r="I917" s="2" t="s">
        <v>2441</v>
      </c>
      <c r="J917" s="3" t="str">
        <f>HYPERLINK("https://www.boe.es/gazeta/dias/1832/07/12/pdfs/GMD-1832-83.pdf#page=4","Abrir facsímil")</f>
        <v>Abrir facsímil</v>
      </c>
      <c r="K917" s="3" t="s">
        <v>23</v>
      </c>
    </row>
    <row r="918" spans="1:11" ht="42" customHeight="1">
      <c r="A918" s="2" t="s">
        <v>2442</v>
      </c>
      <c r="B918" s="2" t="s">
        <v>2443</v>
      </c>
      <c r="C918" s="2" t="s">
        <v>61</v>
      </c>
      <c r="D918" s="2" t="s">
        <v>62</v>
      </c>
      <c r="E918" s="5" t="s">
        <v>544</v>
      </c>
      <c r="F918" s="3" t="s">
        <v>545</v>
      </c>
      <c r="G918" s="3" t="s">
        <v>42</v>
      </c>
      <c r="H918" s="2" t="s">
        <v>21</v>
      </c>
      <c r="I918" s="2" t="s">
        <v>2444</v>
      </c>
      <c r="J918" s="3" t="str">
        <f>HYPERLINK("https://www.boe.es/gazeta/dias/1832/10/09/pdfs/GMD-1832-122.pdf#page=1","Abrir facsímil")</f>
        <v>Abrir facsímil</v>
      </c>
      <c r="K918" s="3" t="s">
        <v>23</v>
      </c>
    </row>
    <row r="919" spans="1:11" ht="42" customHeight="1">
      <c r="A919" s="2" t="s">
        <v>2445</v>
      </c>
      <c r="B919" s="2" t="s">
        <v>2446</v>
      </c>
      <c r="C919" s="2" t="s">
        <v>61</v>
      </c>
      <c r="D919" s="2" t="s">
        <v>62</v>
      </c>
      <c r="E919" s="5" t="s">
        <v>487</v>
      </c>
      <c r="F919" s="3" t="s">
        <v>488</v>
      </c>
      <c r="G919" s="3" t="s">
        <v>42</v>
      </c>
      <c r="H919" s="2" t="s">
        <v>21</v>
      </c>
      <c r="I919" s="2" t="s">
        <v>2447</v>
      </c>
      <c r="J919" s="3" t="str">
        <f>HYPERLINK("https://www.boe.es/gazeta/dias/1832/10/18/pdfs/GMD-1832-127.pdf#page=1","Abrir facsímil")</f>
        <v>Abrir facsímil</v>
      </c>
      <c r="K919" s="3" t="s">
        <v>23</v>
      </c>
    </row>
    <row r="920" spans="1:11" ht="42" customHeight="1">
      <c r="A920" s="2" t="s">
        <v>2448</v>
      </c>
      <c r="B920" s="2" t="s">
        <v>2448</v>
      </c>
      <c r="C920" s="2" t="s">
        <v>16</v>
      </c>
      <c r="D920" s="2" t="s">
        <v>17</v>
      </c>
      <c r="E920" s="5" t="s">
        <v>1160</v>
      </c>
      <c r="F920" s="3" t="s">
        <v>1161</v>
      </c>
      <c r="G920" s="3" t="s">
        <v>42</v>
      </c>
      <c r="H920" s="2" t="s">
        <v>21</v>
      </c>
      <c r="I920" s="2" t="s">
        <v>2449</v>
      </c>
      <c r="J920" s="3" t="str">
        <f>HYPERLINK("https://www.boe.es/gazeta/dias/1832/03/06/pdfs/GMD-1832-28.pdf#page=1","Abrir facsímil")</f>
        <v>Abrir facsímil</v>
      </c>
      <c r="K920" s="3" t="s">
        <v>23</v>
      </c>
    </row>
    <row r="921" spans="1:11" ht="42" customHeight="1">
      <c r="A921" s="2" t="s">
        <v>2448</v>
      </c>
      <c r="B921" s="2" t="s">
        <v>2448</v>
      </c>
      <c r="C921" s="2" t="s">
        <v>16</v>
      </c>
      <c r="D921" s="2" t="s">
        <v>17</v>
      </c>
      <c r="E921" s="5" t="s">
        <v>532</v>
      </c>
      <c r="F921" s="3" t="s">
        <v>533</v>
      </c>
      <c r="G921" s="3" t="s">
        <v>1676</v>
      </c>
      <c r="H921" s="2" t="s">
        <v>21</v>
      </c>
      <c r="I921" s="2" t="s">
        <v>2450</v>
      </c>
      <c r="J921" s="3" t="str">
        <f>HYPERLINK("https://www.boe.es/gazeta/dias/1832/12/01/pdfs/GMD-1832-147.pdf#page=2","Abrir facsímil")</f>
        <v>Abrir facsímil</v>
      </c>
      <c r="K921" s="3" t="s">
        <v>23</v>
      </c>
    </row>
    <row r="922" spans="1:11" ht="42" customHeight="1">
      <c r="A922" s="2" t="s">
        <v>2451</v>
      </c>
      <c r="B922" s="2" t="s">
        <v>2451</v>
      </c>
      <c r="C922" s="2" t="s">
        <v>16</v>
      </c>
      <c r="D922" s="2" t="s">
        <v>17</v>
      </c>
      <c r="E922" s="5" t="s">
        <v>388</v>
      </c>
      <c r="F922" s="3" t="s">
        <v>389</v>
      </c>
      <c r="G922" s="3" t="s">
        <v>92</v>
      </c>
      <c r="H922" s="2" t="s">
        <v>21</v>
      </c>
      <c r="I922" s="2" t="s">
        <v>2452</v>
      </c>
      <c r="J922" s="3" t="str">
        <f>HYPERLINK("https://www.boe.es/gazeta/dias/1832/02/28/pdfs/GMD-1832-25.pdf#page=2","Abrir facsímil")</f>
        <v>Abrir facsímil</v>
      </c>
      <c r="K922" s="3" t="s">
        <v>23</v>
      </c>
    </row>
    <row r="923" spans="1:11" ht="42" customHeight="1">
      <c r="A923" s="2" t="s">
        <v>2451</v>
      </c>
      <c r="B923" s="2" t="s">
        <v>2451</v>
      </c>
      <c r="C923" s="2" t="s">
        <v>16</v>
      </c>
      <c r="D923" s="2" t="s">
        <v>17</v>
      </c>
      <c r="E923" s="5" t="s">
        <v>1172</v>
      </c>
      <c r="F923" s="3" t="s">
        <v>1173</v>
      </c>
      <c r="G923" s="3" t="s">
        <v>704</v>
      </c>
      <c r="H923" s="2" t="s">
        <v>21</v>
      </c>
      <c r="I923" s="2" t="s">
        <v>2453</v>
      </c>
      <c r="J923" s="3" t="str">
        <f>HYPERLINK("https://www.boe.es/gazeta/dias/1832/08/09/pdfs/GMD-1832-95.pdf#page=2","Abrir facsímil")</f>
        <v>Abrir facsímil</v>
      </c>
      <c r="K923" s="3" t="s">
        <v>23</v>
      </c>
    </row>
    <row r="924" spans="1:11" ht="42" customHeight="1">
      <c r="A924" s="2" t="s">
        <v>2451</v>
      </c>
      <c r="B924" s="2" t="s">
        <v>2451</v>
      </c>
      <c r="C924" s="2" t="s">
        <v>16</v>
      </c>
      <c r="D924" s="2" t="s">
        <v>17</v>
      </c>
      <c r="E924" s="5" t="s">
        <v>408</v>
      </c>
      <c r="F924" s="3" t="s">
        <v>409</v>
      </c>
      <c r="G924" s="3" t="s">
        <v>92</v>
      </c>
      <c r="H924" s="2" t="s">
        <v>21</v>
      </c>
      <c r="I924" s="2" t="s">
        <v>2454</v>
      </c>
      <c r="J924" s="3" t="str">
        <f>HYPERLINK("https://www.boe.es/gazeta/dias/1832/08/14/pdfs/GMD-1832-97.pdf#page=2","Abrir facsímil")</f>
        <v>Abrir facsímil</v>
      </c>
      <c r="K924" s="3" t="s">
        <v>23</v>
      </c>
    </row>
    <row r="925" spans="1:11" ht="42" customHeight="1">
      <c r="A925" s="2" t="s">
        <v>2451</v>
      </c>
      <c r="B925" s="2" t="s">
        <v>2451</v>
      </c>
      <c r="C925" s="2" t="s">
        <v>16</v>
      </c>
      <c r="D925" s="2" t="s">
        <v>17</v>
      </c>
      <c r="E925" s="5" t="s">
        <v>255</v>
      </c>
      <c r="F925" s="3" t="s">
        <v>256</v>
      </c>
      <c r="G925" s="3" t="s">
        <v>92</v>
      </c>
      <c r="H925" s="2" t="s">
        <v>21</v>
      </c>
      <c r="I925" s="2" t="s">
        <v>2455</v>
      </c>
      <c r="J925" s="3" t="str">
        <f>HYPERLINK("https://www.boe.es/gazeta/dias/1832/08/23/pdfs/GMD-1832-101.pdf#page=2","Abrir facsímil")</f>
        <v>Abrir facsímil</v>
      </c>
      <c r="K925" s="3" t="s">
        <v>23</v>
      </c>
    </row>
    <row r="926" spans="1:11" ht="42" customHeight="1">
      <c r="A926" s="2" t="s">
        <v>2451</v>
      </c>
      <c r="B926" s="2" t="s">
        <v>2451</v>
      </c>
      <c r="C926" s="2" t="s">
        <v>16</v>
      </c>
      <c r="D926" s="2" t="s">
        <v>17</v>
      </c>
      <c r="E926" s="5" t="s">
        <v>423</v>
      </c>
      <c r="F926" s="3" t="s">
        <v>424</v>
      </c>
      <c r="G926" s="3" t="s">
        <v>38</v>
      </c>
      <c r="H926" s="2" t="s">
        <v>21</v>
      </c>
      <c r="I926" s="2" t="s">
        <v>2456</v>
      </c>
      <c r="J926" s="3" t="str">
        <f>HYPERLINK("https://www.boe.es/gazeta/dias/1832/12/20/pdfs/GMD-1832-155.pdf#page=4","Abrir facsímil")</f>
        <v>Abrir facsímil</v>
      </c>
      <c r="K926" s="3" t="s">
        <v>23</v>
      </c>
    </row>
    <row r="927" spans="1:11" ht="42" customHeight="1">
      <c r="A927" s="2" t="s">
        <v>2457</v>
      </c>
      <c r="B927" s="2" t="s">
        <v>2457</v>
      </c>
      <c r="C927" s="2" t="s">
        <v>16</v>
      </c>
      <c r="D927" s="2" t="s">
        <v>17</v>
      </c>
      <c r="E927" s="5" t="s">
        <v>583</v>
      </c>
      <c r="F927" s="3" t="s">
        <v>584</v>
      </c>
      <c r="G927" s="3" t="s">
        <v>42</v>
      </c>
      <c r="H927" s="2" t="s">
        <v>21</v>
      </c>
      <c r="I927" s="2" t="s">
        <v>2458</v>
      </c>
      <c r="J927" s="3" t="str">
        <f>HYPERLINK("https://www.boe.es/gazeta/dias/1832/02/04/pdfs/GMD-1832-15.pdf#page=1","Abrir facsímil")</f>
        <v>Abrir facsímil</v>
      </c>
      <c r="K927" s="3" t="s">
        <v>23</v>
      </c>
    </row>
    <row r="928" spans="1:11" ht="42" customHeight="1">
      <c r="A928" s="2" t="s">
        <v>2459</v>
      </c>
      <c r="B928" s="2" t="s">
        <v>2459</v>
      </c>
      <c r="C928" s="2" t="s">
        <v>16</v>
      </c>
      <c r="D928" s="2" t="s">
        <v>17</v>
      </c>
      <c r="E928" s="5" t="s">
        <v>583</v>
      </c>
      <c r="F928" s="3" t="s">
        <v>584</v>
      </c>
      <c r="G928" s="3" t="s">
        <v>58</v>
      </c>
      <c r="H928" s="2" t="s">
        <v>21</v>
      </c>
      <c r="I928" s="2" t="s">
        <v>2460</v>
      </c>
      <c r="J928" s="3" t="str">
        <f>HYPERLINK("https://www.boe.es/gazeta/dias/1832/02/04/pdfs/GMD-1832-15.pdf#page=3","Abrir facsímil")</f>
        <v>Abrir facsímil</v>
      </c>
      <c r="K928" s="3" t="s">
        <v>23</v>
      </c>
    </row>
    <row r="929" spans="1:11" ht="42" customHeight="1">
      <c r="A929" s="2" t="s">
        <v>2461</v>
      </c>
      <c r="B929" s="2" t="s">
        <v>2461</v>
      </c>
      <c r="C929" s="2" t="s">
        <v>16</v>
      </c>
      <c r="D929" s="2" t="s">
        <v>17</v>
      </c>
      <c r="E929" s="5" t="s">
        <v>115</v>
      </c>
      <c r="F929" s="3" t="s">
        <v>116</v>
      </c>
      <c r="G929" s="3" t="s">
        <v>58</v>
      </c>
      <c r="H929" s="2" t="s">
        <v>21</v>
      </c>
      <c r="I929" s="2" t="s">
        <v>2462</v>
      </c>
      <c r="J929" s="3" t="str">
        <f>HYPERLINK("https://www.boe.es/gazeta/dias/1832/05/10/pdfs/GMD-1832-56.pdf#page=3","Abrir facsímil")</f>
        <v>Abrir facsímil</v>
      </c>
      <c r="K929" s="3" t="s">
        <v>23</v>
      </c>
    </row>
    <row r="930" spans="1:11" ht="42" customHeight="1">
      <c r="A930" s="2" t="s">
        <v>2463</v>
      </c>
      <c r="B930" s="2" t="s">
        <v>2463</v>
      </c>
      <c r="C930" s="2" t="s">
        <v>16</v>
      </c>
      <c r="D930" s="2" t="s">
        <v>17</v>
      </c>
      <c r="E930" s="5" t="s">
        <v>882</v>
      </c>
      <c r="F930" s="3" t="s">
        <v>883</v>
      </c>
      <c r="G930" s="3" t="s">
        <v>42</v>
      </c>
      <c r="H930" s="2" t="s">
        <v>21</v>
      </c>
      <c r="I930" s="2" t="s">
        <v>2464</v>
      </c>
      <c r="J930" s="3" t="str">
        <f>HYPERLINK("https://www.boe.es/gazeta/dias/1832/03/17/pdfs/GMD-1832-33.pdf#page=1","Abrir facsímil")</f>
        <v>Abrir facsímil</v>
      </c>
      <c r="K930" s="3" t="s">
        <v>23</v>
      </c>
    </row>
    <row r="931" spans="1:11" ht="42" customHeight="1">
      <c r="A931" s="2" t="s">
        <v>2463</v>
      </c>
      <c r="B931" s="2" t="s">
        <v>2463</v>
      </c>
      <c r="C931" s="2" t="s">
        <v>26</v>
      </c>
      <c r="D931" s="2" t="s">
        <v>27</v>
      </c>
      <c r="E931" s="5" t="s">
        <v>243</v>
      </c>
      <c r="F931" s="3" t="s">
        <v>244</v>
      </c>
      <c r="G931" s="3" t="s">
        <v>42</v>
      </c>
      <c r="H931" s="2" t="s">
        <v>21</v>
      </c>
      <c r="I931" s="2" t="s">
        <v>2465</v>
      </c>
      <c r="J931" s="3" t="str">
        <f>HYPERLINK("https://www.boe.es/gazeta/dias/1832/04/10/pdfs/GMD-1832-43.pdf#page=1","Abrir facsímil")</f>
        <v>Abrir facsímil</v>
      </c>
      <c r="K931" s="3" t="s">
        <v>23</v>
      </c>
    </row>
    <row r="932" spans="1:11" ht="42" customHeight="1">
      <c r="A932" s="2" t="s">
        <v>2466</v>
      </c>
      <c r="B932" s="2" t="s">
        <v>2467</v>
      </c>
      <c r="C932" s="2" t="s">
        <v>51</v>
      </c>
      <c r="D932" s="2" t="s">
        <v>27</v>
      </c>
      <c r="E932" s="5" t="s">
        <v>150</v>
      </c>
      <c r="F932" s="3" t="s">
        <v>151</v>
      </c>
      <c r="G932" s="3" t="s">
        <v>152</v>
      </c>
      <c r="H932" s="2" t="s">
        <v>21</v>
      </c>
      <c r="I932" s="2" t="s">
        <v>2468</v>
      </c>
      <c r="J932" s="3" t="str">
        <f>HYPERLINK("https://www.boe.es/gazeta/dias/1832/06/02/pdfs/GMD-1832-66.pdf#page=6","Abrir facsímil")</f>
        <v>Abrir facsímil</v>
      </c>
      <c r="K932" s="3" t="s">
        <v>23</v>
      </c>
    </row>
    <row r="933" spans="1:11" ht="42" customHeight="1">
      <c r="A933" s="2" t="s">
        <v>2469</v>
      </c>
      <c r="B933" s="2" t="s">
        <v>2469</v>
      </c>
      <c r="C933" s="2" t="s">
        <v>16</v>
      </c>
      <c r="D933" s="2" t="s">
        <v>17</v>
      </c>
      <c r="E933" s="5" t="s">
        <v>143</v>
      </c>
      <c r="F933" s="3" t="s">
        <v>144</v>
      </c>
      <c r="G933" s="3" t="s">
        <v>42</v>
      </c>
      <c r="H933" s="2" t="s">
        <v>21</v>
      </c>
      <c r="I933" s="2" t="s">
        <v>2470</v>
      </c>
      <c r="J933" s="3" t="str">
        <f>HYPERLINK("https://www.boe.es/gazeta/dias/1832/12/18/pdfs/GMD-1832-154.pdf#page=1","Abrir facsímil")</f>
        <v>Abrir facsímil</v>
      </c>
      <c r="K933" s="3" t="s">
        <v>23</v>
      </c>
    </row>
    <row r="934" spans="1:11" ht="42" customHeight="1">
      <c r="A934" s="2" t="s">
        <v>2471</v>
      </c>
      <c r="B934" s="2" t="s">
        <v>2472</v>
      </c>
      <c r="C934" s="2" t="s">
        <v>61</v>
      </c>
      <c r="D934" s="2" t="s">
        <v>62</v>
      </c>
      <c r="E934" s="5" t="s">
        <v>500</v>
      </c>
      <c r="F934" s="3" t="s">
        <v>501</v>
      </c>
      <c r="G934" s="3" t="s">
        <v>38</v>
      </c>
      <c r="H934" s="2" t="s">
        <v>21</v>
      </c>
      <c r="I934" s="2" t="s">
        <v>2473</v>
      </c>
      <c r="J934" s="3" t="str">
        <f>HYPERLINK("https://www.boe.es/gazeta/dias/1832/03/29/pdfs/GMD-1832-38.pdf#page=4","Abrir facsímil")</f>
        <v>Abrir facsímil</v>
      </c>
      <c r="K934" s="3" t="s">
        <v>23</v>
      </c>
    </row>
    <row r="935" spans="1:11" ht="42" customHeight="1">
      <c r="A935" s="2" t="s">
        <v>2474</v>
      </c>
      <c r="B935" s="2" t="s">
        <v>2474</v>
      </c>
      <c r="C935" s="2" t="s">
        <v>16</v>
      </c>
      <c r="D935" s="2" t="s">
        <v>17</v>
      </c>
      <c r="E935" s="5" t="s">
        <v>140</v>
      </c>
      <c r="F935" s="3" t="s">
        <v>141</v>
      </c>
      <c r="G935" s="3" t="s">
        <v>92</v>
      </c>
      <c r="H935" s="2" t="s">
        <v>21</v>
      </c>
      <c r="I935" s="2" t="s">
        <v>2475</v>
      </c>
      <c r="J935" s="3" t="str">
        <f>HYPERLINK("https://www.boe.es/gazeta/dias/1832/11/27/pdfs/GMD-1832-145.pdf#page=2","Abrir facsímil")</f>
        <v>Abrir facsímil</v>
      </c>
      <c r="K935" s="3" t="s">
        <v>23</v>
      </c>
    </row>
    <row r="936" spans="1:11" ht="42" customHeight="1">
      <c r="A936" s="2" t="s">
        <v>2476</v>
      </c>
      <c r="B936" s="2" t="s">
        <v>2477</v>
      </c>
      <c r="C936" s="2" t="s">
        <v>164</v>
      </c>
      <c r="D936" s="2" t="s">
        <v>27</v>
      </c>
      <c r="E936" s="5" t="s">
        <v>1794</v>
      </c>
      <c r="F936" s="3" t="s">
        <v>1795</v>
      </c>
      <c r="G936" s="3" t="s">
        <v>38</v>
      </c>
      <c r="H936" s="2" t="s">
        <v>21</v>
      </c>
      <c r="I936" s="2" t="s">
        <v>2478</v>
      </c>
      <c r="J936" s="3" t="str">
        <f>HYPERLINK("https://www.boe.es/gazeta/dias/1832/04/03/pdfs/GMD-1832-40.pdf#page=4","Abrir facsímil")</f>
        <v>Abrir facsímil</v>
      </c>
      <c r="K936" s="3" t="s">
        <v>23</v>
      </c>
    </row>
    <row r="937" spans="1:11" ht="42" customHeight="1">
      <c r="A937" s="2" t="s">
        <v>2479</v>
      </c>
      <c r="B937" s="2" t="s">
        <v>2480</v>
      </c>
      <c r="C937" s="2" t="s">
        <v>26</v>
      </c>
      <c r="D937" s="2" t="s">
        <v>27</v>
      </c>
      <c r="E937" s="5" t="s">
        <v>402</v>
      </c>
      <c r="F937" s="3" t="s">
        <v>403</v>
      </c>
      <c r="G937" s="3" t="s">
        <v>404</v>
      </c>
      <c r="H937" s="2" t="s">
        <v>21</v>
      </c>
      <c r="I937" s="2" t="s">
        <v>2481</v>
      </c>
      <c r="J937" s="3" t="str">
        <f>HYPERLINK("https://www.boe.es/gazeta/dias/1832/08/21/pdfs/GMD-1832-100.pdf#page=3","Abrir facsímil")</f>
        <v>Abrir facsímil</v>
      </c>
      <c r="K937" s="3" t="s">
        <v>23</v>
      </c>
    </row>
    <row r="938" spans="1:11" ht="42" customHeight="1">
      <c r="A938" s="2" t="s">
        <v>2482</v>
      </c>
      <c r="B938" s="2" t="s">
        <v>2482</v>
      </c>
      <c r="C938" s="2" t="s">
        <v>16</v>
      </c>
      <c r="D938" s="2" t="s">
        <v>17</v>
      </c>
      <c r="E938" s="5" t="s">
        <v>178</v>
      </c>
      <c r="F938" s="3" t="s">
        <v>179</v>
      </c>
      <c r="G938" s="3" t="s">
        <v>58</v>
      </c>
      <c r="H938" s="2" t="s">
        <v>21</v>
      </c>
      <c r="I938" s="2" t="s">
        <v>2483</v>
      </c>
      <c r="J938" s="3" t="str">
        <f>HYPERLINK("https://www.boe.es/gazeta/dias/1832/10/20/pdfs/GMD-1832-128.pdf#page=3","Abrir facsímil")</f>
        <v>Abrir facsímil</v>
      </c>
      <c r="K938" s="3" t="s">
        <v>23</v>
      </c>
    </row>
    <row r="939" spans="1:11" ht="42" customHeight="1">
      <c r="A939" s="2" t="s">
        <v>2484</v>
      </c>
      <c r="B939" s="2" t="s">
        <v>2484</v>
      </c>
      <c r="C939" s="2" t="s">
        <v>16</v>
      </c>
      <c r="D939" s="2" t="s">
        <v>17</v>
      </c>
      <c r="E939" s="5" t="s">
        <v>540</v>
      </c>
      <c r="F939" s="3" t="s">
        <v>541</v>
      </c>
      <c r="G939" s="3" t="s">
        <v>38</v>
      </c>
      <c r="H939" s="2" t="s">
        <v>21</v>
      </c>
      <c r="I939" s="2" t="s">
        <v>2485</v>
      </c>
      <c r="J939" s="3" t="str">
        <f>HYPERLINK("https://www.boe.es/gazeta/dias/1832/01/10/pdfs/GMD-1832-4.pdf#page=4","Abrir facsímil")</f>
        <v>Abrir facsímil</v>
      </c>
      <c r="K939" s="3" t="s">
        <v>23</v>
      </c>
    </row>
    <row r="940" spans="1:11" ht="42" customHeight="1">
      <c r="A940" s="2" t="s">
        <v>2484</v>
      </c>
      <c r="B940" s="2" t="s">
        <v>2484</v>
      </c>
      <c r="C940" s="2" t="s">
        <v>16</v>
      </c>
      <c r="D940" s="2" t="s">
        <v>17</v>
      </c>
      <c r="E940" s="5" t="s">
        <v>532</v>
      </c>
      <c r="F940" s="3" t="s">
        <v>533</v>
      </c>
      <c r="G940" s="3" t="s">
        <v>58</v>
      </c>
      <c r="H940" s="2" t="s">
        <v>21</v>
      </c>
      <c r="I940" s="2" t="s">
        <v>2486</v>
      </c>
      <c r="J940" s="3" t="str">
        <f>HYPERLINK("https://www.boe.es/gazeta/dias/1832/12/01/pdfs/GMD-1832-147.pdf#page=3","Abrir facsímil")</f>
        <v>Abrir facsímil</v>
      </c>
      <c r="K940" s="3" t="s">
        <v>23</v>
      </c>
    </row>
    <row r="941" spans="1:11" ht="42" customHeight="1">
      <c r="A941" s="2" t="s">
        <v>2487</v>
      </c>
      <c r="B941" s="2" t="s">
        <v>2488</v>
      </c>
      <c r="C941" s="2" t="s">
        <v>164</v>
      </c>
      <c r="D941" s="2" t="s">
        <v>27</v>
      </c>
      <c r="E941" s="5" t="s">
        <v>165</v>
      </c>
      <c r="F941" s="3" t="s">
        <v>166</v>
      </c>
      <c r="G941" s="3" t="s">
        <v>38</v>
      </c>
      <c r="H941" s="2" t="s">
        <v>21</v>
      </c>
      <c r="I941" s="2" t="s">
        <v>2489</v>
      </c>
      <c r="J941" s="3" t="str">
        <f>HYPERLINK("https://www.boe.es/gazeta/dias/1832/10/11/pdfs/GMD-1832-124.pdf#page=4","Abrir facsímil")</f>
        <v>Abrir facsímil</v>
      </c>
      <c r="K941" s="3" t="s">
        <v>23</v>
      </c>
    </row>
    <row r="942" spans="1:11" ht="42" customHeight="1">
      <c r="A942" s="2" t="s">
        <v>2490</v>
      </c>
      <c r="B942" s="2" t="s">
        <v>2491</v>
      </c>
      <c r="C942" s="2" t="s">
        <v>26</v>
      </c>
      <c r="D942" s="2" t="s">
        <v>27</v>
      </c>
      <c r="E942" s="5" t="s">
        <v>183</v>
      </c>
      <c r="F942" s="3" t="s">
        <v>184</v>
      </c>
      <c r="G942" s="3" t="s">
        <v>38</v>
      </c>
      <c r="H942" s="2" t="s">
        <v>21</v>
      </c>
      <c r="I942" s="2" t="s">
        <v>2492</v>
      </c>
      <c r="J942" s="3" t="str">
        <f>HYPERLINK("https://www.boe.es/gazeta/dias/1832/07/31/pdfs/GMD-1832-91.pdf#page=4","Abrir facsímil")</f>
        <v>Abrir facsímil</v>
      </c>
      <c r="K942" s="3" t="s">
        <v>23</v>
      </c>
    </row>
    <row r="943" spans="1:11" ht="42" customHeight="1">
      <c r="A943" s="2" t="s">
        <v>2493</v>
      </c>
      <c r="B943" s="2" t="s">
        <v>2493</v>
      </c>
      <c r="C943" s="2" t="s">
        <v>16</v>
      </c>
      <c r="D943" s="2" t="s">
        <v>17</v>
      </c>
      <c r="E943" s="5" t="s">
        <v>1665</v>
      </c>
      <c r="F943" s="3" t="s">
        <v>1666</v>
      </c>
      <c r="G943" s="3" t="s">
        <v>58</v>
      </c>
      <c r="H943" s="2" t="s">
        <v>21</v>
      </c>
      <c r="I943" s="2" t="s">
        <v>2494</v>
      </c>
      <c r="J943" s="3" t="str">
        <f>HYPERLINK("https://www.boe.es/gazeta/dias/1832/08/02/pdfs/GMD-1832-92.pdf#page=3","Abrir facsímil")</f>
        <v>Abrir facsímil</v>
      </c>
      <c r="K943" s="3" t="s">
        <v>23</v>
      </c>
    </row>
    <row r="944" spans="1:11" ht="42" customHeight="1">
      <c r="A944" s="2" t="s">
        <v>2495</v>
      </c>
      <c r="B944" s="2" t="s">
        <v>2495</v>
      </c>
      <c r="C944" s="2" t="s">
        <v>26</v>
      </c>
      <c r="D944" s="2" t="s">
        <v>27</v>
      </c>
      <c r="E944" s="5" t="s">
        <v>97</v>
      </c>
      <c r="F944" s="3" t="s">
        <v>98</v>
      </c>
      <c r="G944" s="3" t="s">
        <v>42</v>
      </c>
      <c r="H944" s="2" t="s">
        <v>21</v>
      </c>
      <c r="I944" s="2" t="s">
        <v>2496</v>
      </c>
      <c r="J944" s="3" t="str">
        <f>HYPERLINK("https://www.boe.es/gazeta/dias/1832/08/18/pdfs/GMD-1832-99.pdf#page=1","Abrir facsímil")</f>
        <v>Abrir facsímil</v>
      </c>
      <c r="K944" s="3" t="s">
        <v>23</v>
      </c>
    </row>
    <row r="945" spans="1:11" ht="42" customHeight="1">
      <c r="A945" s="2" t="s">
        <v>2497</v>
      </c>
      <c r="B945" s="2" t="s">
        <v>2497</v>
      </c>
      <c r="C945" s="2" t="s">
        <v>26</v>
      </c>
      <c r="D945" s="2" t="s">
        <v>27</v>
      </c>
      <c r="E945" s="5" t="s">
        <v>423</v>
      </c>
      <c r="F945" s="3" t="s">
        <v>424</v>
      </c>
      <c r="G945" s="3" t="s">
        <v>2498</v>
      </c>
      <c r="H945" s="2" t="s">
        <v>21</v>
      </c>
      <c r="I945" s="2" t="s">
        <v>2499</v>
      </c>
      <c r="J945" s="3" t="str">
        <f>HYPERLINK("https://www.boe.es/gazeta/dias/1832/12/20/pdfs/GMD-1832-155.pdf#page=2","Abrir facsímil")</f>
        <v>Abrir facsímil</v>
      </c>
      <c r="K945" s="3" t="s">
        <v>23</v>
      </c>
    </row>
    <row r="946" spans="1:11" ht="42" customHeight="1">
      <c r="A946" s="2" t="s">
        <v>2500</v>
      </c>
      <c r="B946" s="2" t="s">
        <v>2500</v>
      </c>
      <c r="C946" s="2" t="s">
        <v>418</v>
      </c>
      <c r="D946" s="2" t="s">
        <v>27</v>
      </c>
      <c r="E946" s="5" t="s">
        <v>540</v>
      </c>
      <c r="F946" s="3" t="s">
        <v>541</v>
      </c>
      <c r="G946" s="3" t="s">
        <v>38</v>
      </c>
      <c r="H946" s="2" t="s">
        <v>21</v>
      </c>
      <c r="I946" s="2" t="s">
        <v>2501</v>
      </c>
      <c r="J946" s="3" t="str">
        <f>HYPERLINK("https://www.boe.es/gazeta/dias/1832/01/10/pdfs/GMD-1832-4.pdf#page=4","Abrir facsímil")</f>
        <v>Abrir facsímil</v>
      </c>
      <c r="K946" s="3" t="s">
        <v>23</v>
      </c>
    </row>
    <row r="947" spans="1:11" ht="42" customHeight="1">
      <c r="A947" s="2" t="s">
        <v>2500</v>
      </c>
      <c r="B947" s="2" t="s">
        <v>2500</v>
      </c>
      <c r="C947" s="2" t="s">
        <v>26</v>
      </c>
      <c r="D947" s="2" t="s">
        <v>27</v>
      </c>
      <c r="E947" s="5" t="s">
        <v>476</v>
      </c>
      <c r="F947" s="3" t="s">
        <v>477</v>
      </c>
      <c r="G947" s="3" t="s">
        <v>92</v>
      </c>
      <c r="H947" s="2" t="s">
        <v>21</v>
      </c>
      <c r="I947" s="2" t="s">
        <v>2502</v>
      </c>
      <c r="J947" s="3" t="str">
        <f>HYPERLINK("https://www.boe.es/gazeta/dias/1832/08/04/pdfs/GMD-1832-93.pdf#page=2","Abrir facsímil")</f>
        <v>Abrir facsímil</v>
      </c>
      <c r="K947" s="3" t="s">
        <v>23</v>
      </c>
    </row>
    <row r="948" spans="1:11" ht="42" customHeight="1">
      <c r="A948" s="2" t="s">
        <v>2503</v>
      </c>
      <c r="B948" s="2" t="s">
        <v>2504</v>
      </c>
      <c r="C948" s="2" t="s">
        <v>16</v>
      </c>
      <c r="D948" s="2" t="s">
        <v>17</v>
      </c>
      <c r="E948" s="5" t="s">
        <v>170</v>
      </c>
      <c r="F948" s="3" t="s">
        <v>171</v>
      </c>
      <c r="G948" s="3" t="s">
        <v>42</v>
      </c>
      <c r="H948" s="2" t="s">
        <v>21</v>
      </c>
      <c r="I948" s="2" t="s">
        <v>2505</v>
      </c>
      <c r="J948" s="3" t="str">
        <f>HYPERLINK("https://www.boe.es/gazeta/dias/1832/11/08/pdfs/GMD-1832-136.pdf#page=1","Abrir facsímil")</f>
        <v>Abrir facsímil</v>
      </c>
      <c r="K948" s="3" t="s">
        <v>23</v>
      </c>
    </row>
    <row r="949" spans="1:11" ht="42" customHeight="1">
      <c r="A949" s="2" t="s">
        <v>2506</v>
      </c>
      <c r="B949" s="2" t="s">
        <v>2506</v>
      </c>
      <c r="C949" s="2" t="s">
        <v>16</v>
      </c>
      <c r="D949" s="2" t="s">
        <v>17</v>
      </c>
      <c r="E949" s="5" t="s">
        <v>68</v>
      </c>
      <c r="F949" s="3" t="s">
        <v>69</v>
      </c>
      <c r="G949" s="3" t="s">
        <v>42</v>
      </c>
      <c r="H949" s="2" t="s">
        <v>21</v>
      </c>
      <c r="I949" s="2" t="s">
        <v>2507</v>
      </c>
      <c r="J949" s="3" t="str">
        <f>HYPERLINK("https://www.boe.es/gazeta/dias/1832/11/13/pdfs/GMD-1832-138.pdf#page=1","Abrir facsímil")</f>
        <v>Abrir facsímil</v>
      </c>
      <c r="K949" s="3" t="s">
        <v>23</v>
      </c>
    </row>
    <row r="950" spans="1:11" ht="42" customHeight="1">
      <c r="A950" s="2" t="s">
        <v>2508</v>
      </c>
      <c r="B950" s="2" t="s">
        <v>2509</v>
      </c>
      <c r="C950" s="2" t="s">
        <v>61</v>
      </c>
      <c r="D950" s="2" t="s">
        <v>62</v>
      </c>
      <c r="E950" s="5" t="s">
        <v>374</v>
      </c>
      <c r="F950" s="3" t="s">
        <v>375</v>
      </c>
      <c r="G950" s="3" t="s">
        <v>58</v>
      </c>
      <c r="H950" s="2" t="s">
        <v>21</v>
      </c>
      <c r="I950" s="2" t="s">
        <v>2510</v>
      </c>
      <c r="J950" s="3" t="str">
        <f>HYPERLINK("https://www.boe.es/gazeta/dias/1832/04/17/pdfs/GMD-1832-46.pdf#page=3","Abrir facsímil")</f>
        <v>Abrir facsímil</v>
      </c>
      <c r="K950" s="3" t="s">
        <v>23</v>
      </c>
    </row>
    <row r="951" spans="1:11" ht="42" customHeight="1">
      <c r="A951" s="2" t="s">
        <v>2511</v>
      </c>
      <c r="B951" s="2" t="s">
        <v>2511</v>
      </c>
      <c r="C951" s="2" t="s">
        <v>16</v>
      </c>
      <c r="D951" s="2" t="s">
        <v>17</v>
      </c>
      <c r="E951" s="5" t="s">
        <v>374</v>
      </c>
      <c r="F951" s="3" t="s">
        <v>375</v>
      </c>
      <c r="G951" s="3" t="s">
        <v>42</v>
      </c>
      <c r="H951" s="2" t="s">
        <v>21</v>
      </c>
      <c r="I951" s="2" t="s">
        <v>2512</v>
      </c>
      <c r="J951" s="3" t="str">
        <f>HYPERLINK("https://www.boe.es/gazeta/dias/1832/04/17/pdfs/GMD-1832-46.pdf#page=1","Abrir facsímil")</f>
        <v>Abrir facsímil</v>
      </c>
      <c r="K951" s="3" t="s">
        <v>23</v>
      </c>
    </row>
    <row r="952" spans="1:11" ht="42" customHeight="1">
      <c r="A952" s="2" t="s">
        <v>2511</v>
      </c>
      <c r="B952" s="2" t="s">
        <v>2511</v>
      </c>
      <c r="C952" s="2" t="s">
        <v>16</v>
      </c>
      <c r="D952" s="2" t="s">
        <v>17</v>
      </c>
      <c r="E952" s="5" t="s">
        <v>382</v>
      </c>
      <c r="F952" s="3" t="s">
        <v>383</v>
      </c>
      <c r="G952" s="3" t="s">
        <v>384</v>
      </c>
      <c r="H952" s="2" t="s">
        <v>21</v>
      </c>
      <c r="I952" s="2" t="s">
        <v>2513</v>
      </c>
      <c r="J952" s="3" t="str">
        <f>HYPERLINK("https://www.boe.es/gazeta/dias/1832/05/31/pdfs/GMD-1832-65.pdf#page=2","Abrir facsímil")</f>
        <v>Abrir facsímil</v>
      </c>
      <c r="K952" s="3" t="s">
        <v>23</v>
      </c>
    </row>
    <row r="953" spans="1:11" ht="42" customHeight="1">
      <c r="A953" s="2" t="s">
        <v>2511</v>
      </c>
      <c r="B953" s="2" t="s">
        <v>2511</v>
      </c>
      <c r="C953" s="2" t="s">
        <v>16</v>
      </c>
      <c r="D953" s="2" t="s">
        <v>17</v>
      </c>
      <c r="E953" s="5" t="s">
        <v>150</v>
      </c>
      <c r="F953" s="3" t="s">
        <v>151</v>
      </c>
      <c r="G953" s="3" t="s">
        <v>42</v>
      </c>
      <c r="H953" s="2" t="s">
        <v>21</v>
      </c>
      <c r="I953" s="2" t="s">
        <v>2514</v>
      </c>
      <c r="J953" s="3" t="str">
        <f>HYPERLINK("https://www.boe.es/gazeta/dias/1832/06/02/pdfs/GMD-1832-66.pdf#page=1","Abrir facsímil")</f>
        <v>Abrir facsímil</v>
      </c>
      <c r="K953" s="3" t="s">
        <v>23</v>
      </c>
    </row>
    <row r="954" spans="1:11" ht="42" customHeight="1">
      <c r="A954" s="2" t="s">
        <v>2511</v>
      </c>
      <c r="B954" s="2" t="s">
        <v>2511</v>
      </c>
      <c r="C954" s="2" t="s">
        <v>16</v>
      </c>
      <c r="D954" s="2" t="s">
        <v>17</v>
      </c>
      <c r="E954" s="5" t="s">
        <v>1067</v>
      </c>
      <c r="F954" s="3" t="s">
        <v>1068</v>
      </c>
      <c r="G954" s="3" t="s">
        <v>42</v>
      </c>
      <c r="H954" s="2" t="s">
        <v>21</v>
      </c>
      <c r="I954" s="2" t="s">
        <v>2515</v>
      </c>
      <c r="J954" s="3" t="str">
        <f>HYPERLINK("https://www.boe.es/gazeta/dias/1832/07/03/pdfs/GMD-1832-79.pdf#page=1","Abrir facsímil")</f>
        <v>Abrir facsímil</v>
      </c>
      <c r="K954" s="3" t="s">
        <v>23</v>
      </c>
    </row>
    <row r="955" spans="1:11" ht="42" customHeight="1">
      <c r="A955" s="2" t="s">
        <v>2511</v>
      </c>
      <c r="B955" s="2" t="s">
        <v>2511</v>
      </c>
      <c r="C955" s="2" t="s">
        <v>124</v>
      </c>
      <c r="D955" s="2" t="s">
        <v>27</v>
      </c>
      <c r="E955" s="5" t="s">
        <v>97</v>
      </c>
      <c r="F955" s="3" t="s">
        <v>98</v>
      </c>
      <c r="G955" s="3" t="s">
        <v>92</v>
      </c>
      <c r="H955" s="2" t="s">
        <v>21</v>
      </c>
      <c r="I955" s="2" t="s">
        <v>2516</v>
      </c>
      <c r="J955" s="3" t="str">
        <f>HYPERLINK("https://www.boe.es/gazeta/dias/1832/08/18/pdfs/GMD-1832-99.pdf#page=2","Abrir facsímil")</f>
        <v>Abrir facsímil</v>
      </c>
      <c r="K955" s="3" t="s">
        <v>23</v>
      </c>
    </row>
    <row r="956" spans="1:11" ht="42" customHeight="1">
      <c r="A956" s="2" t="s">
        <v>2511</v>
      </c>
      <c r="B956" s="2" t="s">
        <v>2511</v>
      </c>
      <c r="C956" s="2" t="s">
        <v>124</v>
      </c>
      <c r="D956" s="2" t="s">
        <v>27</v>
      </c>
      <c r="E956" s="5" t="s">
        <v>111</v>
      </c>
      <c r="F956" s="3" t="s">
        <v>112</v>
      </c>
      <c r="G956" s="3" t="s">
        <v>493</v>
      </c>
      <c r="H956" s="2" t="s">
        <v>21</v>
      </c>
      <c r="I956" s="2" t="s">
        <v>2517</v>
      </c>
      <c r="J956" s="3" t="str">
        <f>HYPERLINK("https://www.boe.es/gazeta/dias/1832/10/04/pdfs/GMD-1832-120.pdf#page=2","Abrir facsímil")</f>
        <v>Abrir facsímil</v>
      </c>
      <c r="K956" s="3" t="s">
        <v>23</v>
      </c>
    </row>
    <row r="957" spans="1:11" ht="42" customHeight="1">
      <c r="A957" s="2" t="s">
        <v>2511</v>
      </c>
      <c r="B957" s="2" t="s">
        <v>2511</v>
      </c>
      <c r="C957" s="2" t="s">
        <v>26</v>
      </c>
      <c r="D957" s="2" t="s">
        <v>27</v>
      </c>
      <c r="E957" s="5" t="s">
        <v>140</v>
      </c>
      <c r="F957" s="3" t="s">
        <v>141</v>
      </c>
      <c r="G957" s="3" t="s">
        <v>92</v>
      </c>
      <c r="H957" s="2" t="s">
        <v>21</v>
      </c>
      <c r="I957" s="2" t="s">
        <v>2518</v>
      </c>
      <c r="J957" s="3" t="str">
        <f>HYPERLINK("https://www.boe.es/gazeta/dias/1832/11/27/pdfs/GMD-1832-145.pdf#page=2","Abrir facsímil")</f>
        <v>Abrir facsímil</v>
      </c>
      <c r="K957" s="3" t="s">
        <v>23</v>
      </c>
    </row>
    <row r="958" spans="1:11" ht="42" customHeight="1">
      <c r="A958" s="2" t="s">
        <v>2519</v>
      </c>
      <c r="B958" s="2" t="s">
        <v>2519</v>
      </c>
      <c r="C958" s="2" t="s">
        <v>418</v>
      </c>
      <c r="D958" s="2" t="s">
        <v>27</v>
      </c>
      <c r="E958" s="5" t="s">
        <v>68</v>
      </c>
      <c r="F958" s="3" t="s">
        <v>69</v>
      </c>
      <c r="G958" s="3" t="s">
        <v>42</v>
      </c>
      <c r="H958" s="2" t="s">
        <v>21</v>
      </c>
      <c r="I958" s="2" t="s">
        <v>2520</v>
      </c>
      <c r="J958" s="3" t="str">
        <f>HYPERLINK("https://www.boe.es/gazeta/dias/1832/11/13/pdfs/GMD-1832-138.pdf#page=1","Abrir facsímil")</f>
        <v>Abrir facsímil</v>
      </c>
      <c r="K958" s="3" t="s">
        <v>23</v>
      </c>
    </row>
    <row r="959" spans="1:11" ht="42" customHeight="1">
      <c r="A959" s="2" t="s">
        <v>2521</v>
      </c>
      <c r="B959" s="2" t="s">
        <v>2521</v>
      </c>
      <c r="C959" s="2" t="s">
        <v>16</v>
      </c>
      <c r="D959" s="2" t="s">
        <v>17</v>
      </c>
      <c r="E959" s="5" t="s">
        <v>1172</v>
      </c>
      <c r="F959" s="3" t="s">
        <v>1173</v>
      </c>
      <c r="G959" s="3" t="s">
        <v>2522</v>
      </c>
      <c r="H959" s="2" t="s">
        <v>21</v>
      </c>
      <c r="I959" s="2" t="s">
        <v>2523</v>
      </c>
      <c r="J959" s="3" t="str">
        <f>HYPERLINK("https://www.boe.es/gazeta/dias/1832/08/09/pdfs/GMD-1832-95.pdf#page=4","Abrir facsímil")</f>
        <v>Abrir facsímil</v>
      </c>
      <c r="K959" s="3" t="s">
        <v>23</v>
      </c>
    </row>
    <row r="960" spans="1:11" ht="42" customHeight="1">
      <c r="A960" s="2" t="s">
        <v>2524</v>
      </c>
      <c r="B960" s="2" t="s">
        <v>2525</v>
      </c>
      <c r="C960" s="2" t="s">
        <v>16</v>
      </c>
      <c r="D960" s="2" t="s">
        <v>17</v>
      </c>
      <c r="E960" s="5" t="s">
        <v>423</v>
      </c>
      <c r="F960" s="3" t="s">
        <v>424</v>
      </c>
      <c r="G960" s="3" t="s">
        <v>152</v>
      </c>
      <c r="H960" s="2" t="s">
        <v>21</v>
      </c>
      <c r="I960" s="2" t="s">
        <v>2526</v>
      </c>
      <c r="J960" s="3" t="str">
        <f>HYPERLINK("https://www.boe.es/gazeta/dias/1832/12/20/pdfs/GMD-1832-155.pdf#page=6","Abrir facsímil")</f>
        <v>Abrir facsímil</v>
      </c>
      <c r="K960" s="3" t="s">
        <v>23</v>
      </c>
    </row>
    <row r="961" spans="1:11" ht="42" customHeight="1">
      <c r="A961" s="2" t="s">
        <v>2527</v>
      </c>
      <c r="B961" s="2" t="s">
        <v>2527</v>
      </c>
      <c r="C961" s="2" t="s">
        <v>51</v>
      </c>
      <c r="D961" s="2" t="s">
        <v>27</v>
      </c>
      <c r="E961" s="5" t="s">
        <v>835</v>
      </c>
      <c r="F961" s="3" t="s">
        <v>836</v>
      </c>
      <c r="G961" s="3" t="s">
        <v>38</v>
      </c>
      <c r="H961" s="2" t="s">
        <v>21</v>
      </c>
      <c r="I961" s="2" t="s">
        <v>2528</v>
      </c>
      <c r="J961" s="3" t="str">
        <f>HYPERLINK("https://www.boe.es/gazeta/dias/1832/07/28/pdfs/GMD-1832-90.pdf#page=4","Abrir facsímil")</f>
        <v>Abrir facsímil</v>
      </c>
      <c r="K961" s="3" t="s">
        <v>23</v>
      </c>
    </row>
    <row r="962" spans="1:11" ht="42" customHeight="1">
      <c r="A962" s="2" t="s">
        <v>2529</v>
      </c>
      <c r="B962" s="2" t="s">
        <v>2530</v>
      </c>
      <c r="C962" s="2" t="s">
        <v>61</v>
      </c>
      <c r="D962" s="2" t="s">
        <v>62</v>
      </c>
      <c r="E962" s="5" t="s">
        <v>717</v>
      </c>
      <c r="F962" s="3" t="s">
        <v>718</v>
      </c>
      <c r="G962" s="3" t="s">
        <v>38</v>
      </c>
      <c r="H962" s="2" t="s">
        <v>21</v>
      </c>
      <c r="I962" s="2" t="s">
        <v>2531</v>
      </c>
      <c r="J962" s="3" t="str">
        <f>HYPERLINK("https://www.boe.es/gazeta/dias/1832/11/24/pdfs/GMD-1832-144.pdf#page=4","Abrir facsímil")</f>
        <v>Abrir facsímil</v>
      </c>
      <c r="K962" s="3" t="s">
        <v>23</v>
      </c>
    </row>
    <row r="963" spans="1:11" ht="42" customHeight="1">
      <c r="A963" s="2" t="s">
        <v>2532</v>
      </c>
      <c r="B963" s="2" t="s">
        <v>2532</v>
      </c>
      <c r="C963" s="2" t="s">
        <v>26</v>
      </c>
      <c r="D963" s="2" t="s">
        <v>27</v>
      </c>
      <c r="E963" s="5" t="s">
        <v>1160</v>
      </c>
      <c r="F963" s="3" t="s">
        <v>1161</v>
      </c>
      <c r="G963" s="3" t="s">
        <v>38</v>
      </c>
      <c r="H963" s="2" t="s">
        <v>21</v>
      </c>
      <c r="I963" s="2" t="s">
        <v>2533</v>
      </c>
      <c r="J963" s="3" t="str">
        <f>HYPERLINK("https://www.boe.es/gazeta/dias/1832/03/06/pdfs/GMD-1832-28.pdf#page=4","Abrir facsímil")</f>
        <v>Abrir facsímil</v>
      </c>
      <c r="K963" s="3" t="s">
        <v>23</v>
      </c>
    </row>
    <row r="964" spans="1:11" ht="42" customHeight="1">
      <c r="A964" s="2" t="s">
        <v>2534</v>
      </c>
      <c r="B964" s="2" t="s">
        <v>2534</v>
      </c>
      <c r="C964" s="2" t="s">
        <v>51</v>
      </c>
      <c r="D964" s="2" t="s">
        <v>27</v>
      </c>
      <c r="E964" s="5" t="s">
        <v>423</v>
      </c>
      <c r="F964" s="3" t="s">
        <v>424</v>
      </c>
      <c r="G964" s="3" t="s">
        <v>2498</v>
      </c>
      <c r="H964" s="2" t="s">
        <v>21</v>
      </c>
      <c r="I964" s="2" t="s">
        <v>2535</v>
      </c>
      <c r="J964" s="3" t="str">
        <f>HYPERLINK("https://www.boe.es/gazeta/dias/1832/12/20/pdfs/GMD-1832-155.pdf#page=2","Abrir facsímil")</f>
        <v>Abrir facsímil</v>
      </c>
      <c r="K964" s="3" t="s">
        <v>23</v>
      </c>
    </row>
    <row r="965" spans="1:11" ht="42" customHeight="1">
      <c r="A965" s="2" t="s">
        <v>2534</v>
      </c>
      <c r="B965" s="2" t="s">
        <v>2534</v>
      </c>
      <c r="C965" s="2" t="s">
        <v>26</v>
      </c>
      <c r="D965" s="2" t="s">
        <v>27</v>
      </c>
      <c r="E965" s="5" t="s">
        <v>636</v>
      </c>
      <c r="F965" s="3" t="s">
        <v>637</v>
      </c>
      <c r="G965" s="3" t="s">
        <v>42</v>
      </c>
      <c r="H965" s="2" t="s">
        <v>21</v>
      </c>
      <c r="I965" s="2" t="s">
        <v>2536</v>
      </c>
      <c r="J965" s="3" t="str">
        <f>HYPERLINK("https://www.boe.es/gazeta/dias/1832/12/27/pdfs/GMD-1832-158.pdf#page=1","Abrir facsímil")</f>
        <v>Abrir facsímil</v>
      </c>
      <c r="K965" s="3" t="s">
        <v>23</v>
      </c>
    </row>
    <row r="966" spans="1:11" ht="42" customHeight="1">
      <c r="A966" s="2" t="s">
        <v>2537</v>
      </c>
      <c r="B966" s="2" t="s">
        <v>2538</v>
      </c>
      <c r="C966" s="2" t="s">
        <v>61</v>
      </c>
      <c r="D966" s="2" t="s">
        <v>62</v>
      </c>
      <c r="E966" s="5" t="s">
        <v>1410</v>
      </c>
      <c r="F966" s="3" t="s">
        <v>1411</v>
      </c>
      <c r="G966" s="3" t="s">
        <v>38</v>
      </c>
      <c r="H966" s="2" t="s">
        <v>21</v>
      </c>
      <c r="I966" s="2" t="s">
        <v>2539</v>
      </c>
      <c r="J966" s="3" t="str">
        <f>HYPERLINK("https://www.boe.es/gazeta/dias/1832/03/15/pdfs/GMD-1832-32.pdf#page=4","Abrir facsímil")</f>
        <v>Abrir facsímil</v>
      </c>
      <c r="K966" s="3" t="s">
        <v>23</v>
      </c>
    </row>
    <row r="967" spans="1:11" ht="42" customHeight="1">
      <c r="A967" s="2" t="s">
        <v>2540</v>
      </c>
      <c r="B967" s="2" t="s">
        <v>2540</v>
      </c>
      <c r="C967" s="2" t="s">
        <v>26</v>
      </c>
      <c r="D967" s="2" t="s">
        <v>27</v>
      </c>
      <c r="E967" s="5" t="s">
        <v>312</v>
      </c>
      <c r="F967" s="3" t="s">
        <v>313</v>
      </c>
      <c r="G967" s="3" t="s">
        <v>38</v>
      </c>
      <c r="H967" s="2" t="s">
        <v>21</v>
      </c>
      <c r="I967" s="2" t="s">
        <v>2541</v>
      </c>
      <c r="J967" s="3" t="str">
        <f>HYPERLINK("https://www.boe.es/gazeta/dias/1832/10/27/pdfs/GMD-1832-131.pdf#page=4","Abrir facsímil")</f>
        <v>Abrir facsímil</v>
      </c>
      <c r="K967" s="3" t="s">
        <v>23</v>
      </c>
    </row>
    <row r="968" spans="1:11" ht="42" customHeight="1">
      <c r="A968" s="2" t="s">
        <v>2542</v>
      </c>
      <c r="B968" s="2" t="s">
        <v>2543</v>
      </c>
      <c r="C968" s="2" t="s">
        <v>26</v>
      </c>
      <c r="D968" s="2" t="s">
        <v>27</v>
      </c>
      <c r="E968" s="5" t="s">
        <v>402</v>
      </c>
      <c r="F968" s="3" t="s">
        <v>403</v>
      </c>
      <c r="G968" s="3" t="s">
        <v>2544</v>
      </c>
      <c r="H968" s="2" t="s">
        <v>21</v>
      </c>
      <c r="I968" s="2" t="s">
        <v>2545</v>
      </c>
      <c r="J968" s="3" t="str">
        <f>HYPERLINK("https://www.boe.es/gazeta/dias/1832/08/21/pdfs/GMD-1832-100.pdf#page=4","Abrir facsímil")</f>
        <v>Abrir facsímil</v>
      </c>
      <c r="K968" s="3" t="s">
        <v>23</v>
      </c>
    </row>
    <row r="969" spans="1:11" ht="42" customHeight="1">
      <c r="A969" s="2" t="s">
        <v>2546</v>
      </c>
      <c r="B969" s="2" t="s">
        <v>2547</v>
      </c>
      <c r="C969" s="2" t="s">
        <v>418</v>
      </c>
      <c r="D969" s="2" t="s">
        <v>27</v>
      </c>
      <c r="E969" s="5" t="s">
        <v>388</v>
      </c>
      <c r="F969" s="3" t="s">
        <v>389</v>
      </c>
      <c r="G969" s="3" t="s">
        <v>38</v>
      </c>
      <c r="H969" s="2" t="s">
        <v>21</v>
      </c>
      <c r="I969" s="2" t="s">
        <v>2548</v>
      </c>
      <c r="J969" s="3" t="str">
        <f>HYPERLINK("https://www.boe.es/gazeta/dias/1832/02/28/pdfs/GMD-1832-25.pdf#page=4","Abrir facsímil")</f>
        <v>Abrir facsímil</v>
      </c>
      <c r="K969" s="3" t="s">
        <v>23</v>
      </c>
    </row>
    <row r="970" spans="1:11" ht="42" customHeight="1">
      <c r="A970" s="2" t="s">
        <v>2549</v>
      </c>
      <c r="B970" s="2" t="s">
        <v>2549</v>
      </c>
      <c r="C970" s="2" t="s">
        <v>164</v>
      </c>
      <c r="D970" s="2" t="s">
        <v>27</v>
      </c>
      <c r="E970" s="5" t="s">
        <v>1145</v>
      </c>
      <c r="F970" s="3" t="s">
        <v>1146</v>
      </c>
      <c r="G970" s="3" t="s">
        <v>38</v>
      </c>
      <c r="H970" s="2" t="s">
        <v>21</v>
      </c>
      <c r="I970" s="2" t="s">
        <v>2550</v>
      </c>
      <c r="J970" s="3" t="str">
        <f>HYPERLINK("https://www.boe.es/gazeta/dias/1832/06/21/pdfs/GMD-1832-74.pdf#page=4","Abrir facsímil")</f>
        <v>Abrir facsímil</v>
      </c>
      <c r="K970" s="3" t="s">
        <v>23</v>
      </c>
    </row>
    <row r="971" spans="1:11" ht="42" customHeight="1">
      <c r="A971" s="2" t="s">
        <v>2551</v>
      </c>
      <c r="B971" s="2" t="s">
        <v>2551</v>
      </c>
      <c r="C971" s="2" t="s">
        <v>61</v>
      </c>
      <c r="D971" s="2" t="s">
        <v>62</v>
      </c>
      <c r="E971" s="5" t="s">
        <v>286</v>
      </c>
      <c r="F971" s="3" t="s">
        <v>287</v>
      </c>
      <c r="G971" s="3" t="s">
        <v>42</v>
      </c>
      <c r="H971" s="2" t="s">
        <v>21</v>
      </c>
      <c r="I971" s="2" t="s">
        <v>2552</v>
      </c>
      <c r="J971" s="3" t="str">
        <f>HYPERLINK("https://www.boe.es/gazeta/dias/1832/11/20/pdfs/GMD-1832-142.pdf#page=1","Abrir facsímil")</f>
        <v>Abrir facsímil</v>
      </c>
      <c r="K971" s="3" t="s">
        <v>23</v>
      </c>
    </row>
    <row r="972" spans="1:11" ht="42" customHeight="1">
      <c r="A972" s="2" t="s">
        <v>2553</v>
      </c>
      <c r="B972" s="2" t="s">
        <v>2553</v>
      </c>
      <c r="C972" s="2" t="s">
        <v>16</v>
      </c>
      <c r="D972" s="2" t="s">
        <v>17</v>
      </c>
      <c r="E972" s="5" t="s">
        <v>806</v>
      </c>
      <c r="F972" s="3" t="s">
        <v>807</v>
      </c>
      <c r="G972" s="3" t="s">
        <v>42</v>
      </c>
      <c r="H972" s="2" t="s">
        <v>21</v>
      </c>
      <c r="I972" s="2" t="s">
        <v>2554</v>
      </c>
      <c r="J972" s="3" t="str">
        <f>HYPERLINK("https://www.boe.es/gazeta/dias/1832/12/08/pdfs/GMD-1832-150.pdf#page=1","Abrir facsímil")</f>
        <v>Abrir facsímil</v>
      </c>
      <c r="K972" s="3" t="s">
        <v>23</v>
      </c>
    </row>
    <row r="973" spans="1:11" ht="42" customHeight="1">
      <c r="A973" s="2" t="s">
        <v>2555</v>
      </c>
      <c r="B973" s="2" t="s">
        <v>2556</v>
      </c>
      <c r="C973" s="2" t="s">
        <v>61</v>
      </c>
      <c r="D973" s="2" t="s">
        <v>62</v>
      </c>
      <c r="E973" s="5" t="s">
        <v>557</v>
      </c>
      <c r="F973" s="3" t="s">
        <v>558</v>
      </c>
      <c r="G973" s="3" t="s">
        <v>92</v>
      </c>
      <c r="H973" s="2" t="s">
        <v>21</v>
      </c>
      <c r="I973" s="2" t="s">
        <v>2557</v>
      </c>
      <c r="J973" s="3" t="str">
        <f>HYPERLINK("https://www.boe.es/gazeta/dias/1832/12/04/pdfs/GMD-1832-148.pdf#page=2","Abrir facsímil")</f>
        <v>Abrir facsímil</v>
      </c>
      <c r="K973" s="3" t="s">
        <v>23</v>
      </c>
    </row>
    <row r="974" spans="1:11" ht="42" customHeight="1">
      <c r="A974" s="2" t="s">
        <v>2558</v>
      </c>
      <c r="B974" s="2" t="s">
        <v>2559</v>
      </c>
      <c r="C974" s="2" t="s">
        <v>16</v>
      </c>
      <c r="D974" s="2" t="s">
        <v>17</v>
      </c>
      <c r="E974" s="5" t="s">
        <v>423</v>
      </c>
      <c r="F974" s="3" t="s">
        <v>424</v>
      </c>
      <c r="G974" s="3" t="s">
        <v>152</v>
      </c>
      <c r="H974" s="2" t="s">
        <v>21</v>
      </c>
      <c r="I974" s="2" t="s">
        <v>2560</v>
      </c>
      <c r="J974" s="3" t="str">
        <f>HYPERLINK("https://www.boe.es/gazeta/dias/1832/12/20/pdfs/GMD-1832-155.pdf#page=6","Abrir facsímil")</f>
        <v>Abrir facsímil</v>
      </c>
      <c r="K974" s="3" t="s">
        <v>23</v>
      </c>
    </row>
    <row r="975" spans="1:11" ht="42" customHeight="1">
      <c r="A975" s="2" t="s">
        <v>2561</v>
      </c>
      <c r="B975" s="2" t="s">
        <v>2562</v>
      </c>
      <c r="C975" s="2" t="s">
        <v>16</v>
      </c>
      <c r="D975" s="2" t="s">
        <v>17</v>
      </c>
      <c r="E975" s="5" t="s">
        <v>439</v>
      </c>
      <c r="F975" s="3" t="s">
        <v>440</v>
      </c>
      <c r="G975" s="3" t="s">
        <v>38</v>
      </c>
      <c r="H975" s="2" t="s">
        <v>21</v>
      </c>
      <c r="I975" s="2" t="s">
        <v>2563</v>
      </c>
      <c r="J975" s="3" t="str">
        <f>HYPERLINK("https://www.boe.es/gazeta/dias/1832/06/05/pdfs/GMD-1832-67.pdf#page=4","Abrir facsímil")</f>
        <v>Abrir facsímil</v>
      </c>
      <c r="K975" s="3" t="s">
        <v>23</v>
      </c>
    </row>
    <row r="976" spans="1:11" ht="42" customHeight="1">
      <c r="A976" s="2" t="s">
        <v>2564</v>
      </c>
      <c r="B976" s="2" t="s">
        <v>2564</v>
      </c>
      <c r="C976" s="2" t="s">
        <v>418</v>
      </c>
      <c r="D976" s="2" t="s">
        <v>27</v>
      </c>
      <c r="E976" s="5" t="s">
        <v>463</v>
      </c>
      <c r="F976" s="3" t="s">
        <v>464</v>
      </c>
      <c r="G976" s="3" t="s">
        <v>38</v>
      </c>
      <c r="H976" s="2" t="s">
        <v>21</v>
      </c>
      <c r="I976" s="2" t="s">
        <v>2565</v>
      </c>
      <c r="J976" s="3" t="str">
        <f>HYPERLINK("https://www.boe.es/gazeta/dias/1832/03/24/pdfs/GMD-1832-36.pdf#page=4","Abrir facsímil")</f>
        <v>Abrir facsímil</v>
      </c>
      <c r="K976" s="3" t="s">
        <v>23</v>
      </c>
    </row>
    <row r="977" spans="1:11" ht="42" customHeight="1">
      <c r="A977" s="2" t="s">
        <v>2564</v>
      </c>
      <c r="B977" s="2" t="s">
        <v>2564</v>
      </c>
      <c r="C977" s="2" t="s">
        <v>124</v>
      </c>
      <c r="D977" s="2" t="s">
        <v>27</v>
      </c>
      <c r="E977" s="5" t="s">
        <v>516</v>
      </c>
      <c r="F977" s="3" t="s">
        <v>517</v>
      </c>
      <c r="G977" s="3" t="s">
        <v>38</v>
      </c>
      <c r="H977" s="2" t="s">
        <v>21</v>
      </c>
      <c r="I977" s="2" t="s">
        <v>2566</v>
      </c>
      <c r="J977" s="3" t="str">
        <f>HYPERLINK("https://www.boe.es/gazeta/dias/1832/05/01/pdfs/GMD-1832-52.pdf#page=4","Abrir facsímil")</f>
        <v>Abrir facsímil</v>
      </c>
      <c r="K977" s="3" t="s">
        <v>23</v>
      </c>
    </row>
    <row r="978" spans="1:11" ht="42" customHeight="1">
      <c r="A978" s="2" t="s">
        <v>2564</v>
      </c>
      <c r="B978" s="2" t="s">
        <v>2564</v>
      </c>
      <c r="C978" s="2" t="s">
        <v>164</v>
      </c>
      <c r="D978" s="2" t="s">
        <v>27</v>
      </c>
      <c r="E978" s="5" t="s">
        <v>211</v>
      </c>
      <c r="F978" s="3" t="s">
        <v>212</v>
      </c>
      <c r="G978" s="3" t="s">
        <v>38</v>
      </c>
      <c r="H978" s="2" t="s">
        <v>21</v>
      </c>
      <c r="I978" s="2" t="s">
        <v>2567</v>
      </c>
      <c r="J978" s="3" t="str">
        <f>HYPERLINK("https://www.boe.es/gazeta/dias/1832/06/14/pdfs/GMD-1832-71.pdf#page=4","Abrir facsímil")</f>
        <v>Abrir facsímil</v>
      </c>
      <c r="K978" s="3" t="s">
        <v>23</v>
      </c>
    </row>
    <row r="979" spans="1:11" ht="42" customHeight="1">
      <c r="A979" s="2" t="s">
        <v>2564</v>
      </c>
      <c r="B979" s="2" t="s">
        <v>2564</v>
      </c>
      <c r="C979" s="2" t="s">
        <v>61</v>
      </c>
      <c r="D979" s="2" t="s">
        <v>62</v>
      </c>
      <c r="E979" s="5" t="s">
        <v>402</v>
      </c>
      <c r="F979" s="3" t="s">
        <v>403</v>
      </c>
      <c r="G979" s="3" t="s">
        <v>404</v>
      </c>
      <c r="H979" s="2" t="s">
        <v>21</v>
      </c>
      <c r="I979" s="2" t="s">
        <v>2568</v>
      </c>
      <c r="J979" s="3" t="str">
        <f>HYPERLINK("https://www.boe.es/gazeta/dias/1832/08/21/pdfs/GMD-1832-100.pdf#page=3","Abrir facsímil")</f>
        <v>Abrir facsímil</v>
      </c>
      <c r="K979" s="3" t="s">
        <v>23</v>
      </c>
    </row>
    <row r="980" spans="1:11" ht="42" customHeight="1">
      <c r="A980" s="2" t="s">
        <v>2564</v>
      </c>
      <c r="B980" s="2" t="s">
        <v>2564</v>
      </c>
      <c r="C980" s="2" t="s">
        <v>164</v>
      </c>
      <c r="D980" s="2" t="s">
        <v>27</v>
      </c>
      <c r="E980" s="5" t="s">
        <v>419</v>
      </c>
      <c r="F980" s="3" t="s">
        <v>420</v>
      </c>
      <c r="G980" s="3" t="s">
        <v>38</v>
      </c>
      <c r="H980" s="2" t="s">
        <v>21</v>
      </c>
      <c r="I980" s="2" t="s">
        <v>2569</v>
      </c>
      <c r="J980" s="3" t="str">
        <f>HYPERLINK("https://www.boe.es/gazeta/dias/1832/10/13/pdfs/GMD-1832-125.pdf#page=4","Abrir facsímil")</f>
        <v>Abrir facsímil</v>
      </c>
      <c r="K980" s="3" t="s">
        <v>23</v>
      </c>
    </row>
    <row r="981" spans="1:11" ht="42" customHeight="1">
      <c r="A981" s="2" t="s">
        <v>2564</v>
      </c>
      <c r="B981" s="2" t="s">
        <v>2564</v>
      </c>
      <c r="C981" s="2" t="s">
        <v>61</v>
      </c>
      <c r="D981" s="2" t="s">
        <v>62</v>
      </c>
      <c r="E981" s="5" t="s">
        <v>76</v>
      </c>
      <c r="F981" s="3" t="s">
        <v>77</v>
      </c>
      <c r="G981" s="3" t="s">
        <v>42</v>
      </c>
      <c r="H981" s="2" t="s">
        <v>21</v>
      </c>
      <c r="I981" s="2" t="s">
        <v>2570</v>
      </c>
      <c r="J981" s="3" t="str">
        <f>HYPERLINK("https://www.boe.es/gazeta/dias/1832/10/25/pdfs/GMD-1832-130.pdf#page=1","Abrir facsímil")</f>
        <v>Abrir facsímil</v>
      </c>
      <c r="K981" s="3" t="s">
        <v>23</v>
      </c>
    </row>
    <row r="982" spans="1:11" ht="42" customHeight="1">
      <c r="A982" s="2" t="s">
        <v>2564</v>
      </c>
      <c r="B982" s="2" t="s">
        <v>2564</v>
      </c>
      <c r="C982" s="2" t="s">
        <v>51</v>
      </c>
      <c r="D982" s="2" t="s">
        <v>27</v>
      </c>
      <c r="E982" s="5" t="s">
        <v>68</v>
      </c>
      <c r="F982" s="3" t="s">
        <v>69</v>
      </c>
      <c r="G982" s="3" t="s">
        <v>70</v>
      </c>
      <c r="H982" s="2" t="s">
        <v>21</v>
      </c>
      <c r="I982" s="2" t="s">
        <v>2571</v>
      </c>
      <c r="J982" s="3" t="str">
        <f>HYPERLINK("https://www.boe.es/gazeta/dias/1832/11/13/pdfs/GMD-1832-138.pdf#page=2","Abrir facsímil")</f>
        <v>Abrir facsímil</v>
      </c>
      <c r="K982" s="3" t="s">
        <v>23</v>
      </c>
    </row>
    <row r="983" spans="1:11" ht="42" customHeight="1">
      <c r="A983" s="2" t="s">
        <v>2564</v>
      </c>
      <c r="B983" s="2" t="s">
        <v>2564</v>
      </c>
      <c r="C983" s="2" t="s">
        <v>61</v>
      </c>
      <c r="D983" s="2" t="s">
        <v>1309</v>
      </c>
      <c r="E983" s="5" t="s">
        <v>1310</v>
      </c>
      <c r="F983" s="3" t="s">
        <v>1311</v>
      </c>
      <c r="G983" s="3" t="s">
        <v>42</v>
      </c>
      <c r="H983" s="2" t="s">
        <v>21</v>
      </c>
      <c r="I983" s="2" t="s">
        <v>2572</v>
      </c>
      <c r="J983" s="3" t="str">
        <f>HYPERLINK("https://www.boe.es/gazeta/dias/1832/11/15/pdfs/GMD-1832-140E.pdf#page=1","Abrir facsímil")</f>
        <v>Abrir facsímil</v>
      </c>
      <c r="K983" s="3" t="s">
        <v>23</v>
      </c>
    </row>
    <row r="984" spans="1:11" ht="42" customHeight="1">
      <c r="A984" s="2" t="s">
        <v>2564</v>
      </c>
      <c r="B984" s="2" t="s">
        <v>2564</v>
      </c>
      <c r="C984" s="2" t="s">
        <v>16</v>
      </c>
      <c r="D984" s="2" t="s">
        <v>17</v>
      </c>
      <c r="E984" s="5" t="s">
        <v>354</v>
      </c>
      <c r="F984" s="3" t="s">
        <v>355</v>
      </c>
      <c r="G984" s="3" t="s">
        <v>42</v>
      </c>
      <c r="H984" s="2" t="s">
        <v>21</v>
      </c>
      <c r="I984" s="2" t="s">
        <v>2573</v>
      </c>
      <c r="J984" s="3" t="str">
        <f>HYPERLINK("https://www.boe.es/gazeta/dias/1832/12/06/pdfs/GMD-1832-149.pdf#page=1","Abrir facsímil")</f>
        <v>Abrir facsímil</v>
      </c>
      <c r="K984" s="3" t="s">
        <v>23</v>
      </c>
    </row>
    <row r="985" spans="1:11" ht="42" customHeight="1">
      <c r="A985" s="2" t="s">
        <v>2564</v>
      </c>
      <c r="B985" s="2" t="s">
        <v>2564</v>
      </c>
      <c r="C985" s="2" t="s">
        <v>418</v>
      </c>
      <c r="D985" s="2" t="s">
        <v>27</v>
      </c>
      <c r="E985" s="5" t="s">
        <v>46</v>
      </c>
      <c r="F985" s="3" t="s">
        <v>47</v>
      </c>
      <c r="G985" s="3" t="s">
        <v>92</v>
      </c>
      <c r="H985" s="2" t="s">
        <v>21</v>
      </c>
      <c r="I985" s="2" t="s">
        <v>2574</v>
      </c>
      <c r="J985" s="3" t="str">
        <f>HYPERLINK("https://www.boe.es/gazeta/dias/1832/12/13/pdfs/GMD-1832-152.pdf#page=2","Abrir facsímil")</f>
        <v>Abrir facsímil</v>
      </c>
      <c r="K985" s="3" t="s">
        <v>23</v>
      </c>
    </row>
    <row r="986" spans="1:11" ht="42" customHeight="1">
      <c r="A986" s="2" t="s">
        <v>2564</v>
      </c>
      <c r="B986" s="2" t="s">
        <v>2564</v>
      </c>
      <c r="C986" s="2" t="s">
        <v>16</v>
      </c>
      <c r="D986" s="2" t="s">
        <v>17</v>
      </c>
      <c r="E986" s="5" t="s">
        <v>46</v>
      </c>
      <c r="F986" s="3" t="s">
        <v>47</v>
      </c>
      <c r="G986" s="3" t="s">
        <v>58</v>
      </c>
      <c r="H986" s="2" t="s">
        <v>21</v>
      </c>
      <c r="I986" s="2" t="s">
        <v>2575</v>
      </c>
      <c r="J986" s="3" t="str">
        <f>HYPERLINK("https://www.boe.es/gazeta/dias/1832/12/13/pdfs/GMD-1832-152.pdf#page=3","Abrir facsímil")</f>
        <v>Abrir facsímil</v>
      </c>
      <c r="K986" s="3" t="s">
        <v>23</v>
      </c>
    </row>
    <row r="987" spans="1:11" ht="42" customHeight="1">
      <c r="A987" s="2" t="s">
        <v>2564</v>
      </c>
      <c r="B987" s="2" t="s">
        <v>2564</v>
      </c>
      <c r="C987" s="2" t="s">
        <v>26</v>
      </c>
      <c r="D987" s="2" t="s">
        <v>27</v>
      </c>
      <c r="E987" s="5" t="s">
        <v>614</v>
      </c>
      <c r="F987" s="3" t="s">
        <v>615</v>
      </c>
      <c r="G987" s="3" t="s">
        <v>92</v>
      </c>
      <c r="H987" s="2" t="s">
        <v>21</v>
      </c>
      <c r="I987" s="2" t="s">
        <v>2576</v>
      </c>
      <c r="J987" s="3" t="str">
        <f>HYPERLINK("https://www.boe.es/gazeta/dias/1832/12/25/pdfs/GMD-1832-157.pdf#page=2","Abrir facsímil")</f>
        <v>Abrir facsímil</v>
      </c>
      <c r="K987" s="3" t="s">
        <v>23</v>
      </c>
    </row>
    <row r="988" spans="1:11" ht="42" customHeight="1">
      <c r="A988" s="2" t="s">
        <v>2564</v>
      </c>
      <c r="B988" s="2" t="s">
        <v>2564</v>
      </c>
      <c r="C988" s="2" t="s">
        <v>26</v>
      </c>
      <c r="D988" s="2" t="s">
        <v>27</v>
      </c>
      <c r="E988" s="5" t="s">
        <v>320</v>
      </c>
      <c r="F988" s="3" t="s">
        <v>321</v>
      </c>
      <c r="G988" s="3" t="s">
        <v>42</v>
      </c>
      <c r="H988" s="2" t="s">
        <v>21</v>
      </c>
      <c r="I988" s="2" t="s">
        <v>2577</v>
      </c>
      <c r="J988" s="3" t="str">
        <f>HYPERLINK("https://www.boe.es/gazeta/dias/1832/12/29/pdfs/GMD-1832-159.pdf#page=1","Abrir facsímil")</f>
        <v>Abrir facsímil</v>
      </c>
      <c r="K988" s="3" t="s">
        <v>23</v>
      </c>
    </row>
    <row r="989" spans="1:11" ht="42" customHeight="1">
      <c r="A989" s="2" t="s">
        <v>2578</v>
      </c>
      <c r="B989" s="2" t="s">
        <v>2579</v>
      </c>
      <c r="C989" s="2" t="s">
        <v>26</v>
      </c>
      <c r="D989" s="2" t="s">
        <v>27</v>
      </c>
      <c r="E989" s="5" t="s">
        <v>188</v>
      </c>
      <c r="F989" s="3" t="s">
        <v>189</v>
      </c>
      <c r="G989" s="3" t="s">
        <v>38</v>
      </c>
      <c r="H989" s="2" t="s">
        <v>21</v>
      </c>
      <c r="I989" s="2" t="s">
        <v>2580</v>
      </c>
      <c r="J989" s="3" t="str">
        <f>HYPERLINK("https://www.boe.es/gazeta/dias/1832/01/14/pdfs/GMD-1832-6.pdf#page=4","Abrir facsímil")</f>
        <v>Abrir facsímil</v>
      </c>
      <c r="K989" s="3" t="s">
        <v>23</v>
      </c>
    </row>
    <row r="990" spans="1:11" ht="42" customHeight="1">
      <c r="A990" s="2" t="s">
        <v>2581</v>
      </c>
      <c r="B990" s="2" t="s">
        <v>2582</v>
      </c>
      <c r="C990" s="2" t="s">
        <v>16</v>
      </c>
      <c r="D990" s="2" t="s">
        <v>17</v>
      </c>
      <c r="E990" s="5" t="s">
        <v>500</v>
      </c>
      <c r="F990" s="3" t="s">
        <v>501</v>
      </c>
      <c r="G990" s="3" t="s">
        <v>38</v>
      </c>
      <c r="H990" s="2" t="s">
        <v>21</v>
      </c>
      <c r="I990" s="2" t="s">
        <v>2583</v>
      </c>
      <c r="J990" s="3" t="str">
        <f>HYPERLINK("https://www.boe.es/gazeta/dias/1832/03/29/pdfs/GMD-1832-38.pdf#page=4","Abrir facsímil")</f>
        <v>Abrir facsímil</v>
      </c>
      <c r="K990" s="3" t="s">
        <v>23</v>
      </c>
    </row>
    <row r="991" spans="1:11" ht="42" customHeight="1">
      <c r="A991" s="2" t="s">
        <v>2584</v>
      </c>
      <c r="B991" s="2" t="s">
        <v>2585</v>
      </c>
      <c r="C991" s="2" t="s">
        <v>164</v>
      </c>
      <c r="D991" s="2" t="s">
        <v>27</v>
      </c>
      <c r="E991" s="5" t="s">
        <v>447</v>
      </c>
      <c r="F991" s="3" t="s">
        <v>448</v>
      </c>
      <c r="G991" s="3" t="s">
        <v>38</v>
      </c>
      <c r="H991" s="2" t="s">
        <v>21</v>
      </c>
      <c r="I991" s="2" t="s">
        <v>2586</v>
      </c>
      <c r="J991" s="3" t="str">
        <f>HYPERLINK("https://www.boe.es/gazeta/dias/1832/10/06/pdfs/GMD-1832-121.pdf#page=4","Abrir facsímil")</f>
        <v>Abrir facsímil</v>
      </c>
      <c r="K991" s="3" t="s">
        <v>23</v>
      </c>
    </row>
    <row r="992" spans="1:11" ht="42" customHeight="1">
      <c r="A992" s="2" t="s">
        <v>2587</v>
      </c>
      <c r="B992" s="2" t="s">
        <v>2587</v>
      </c>
      <c r="C992" s="2" t="s">
        <v>164</v>
      </c>
      <c r="D992" s="2" t="s">
        <v>27</v>
      </c>
      <c r="E992" s="5" t="s">
        <v>320</v>
      </c>
      <c r="F992" s="3" t="s">
        <v>321</v>
      </c>
      <c r="G992" s="3" t="s">
        <v>42</v>
      </c>
      <c r="H992" s="2" t="s">
        <v>21</v>
      </c>
      <c r="I992" s="2" t="s">
        <v>2588</v>
      </c>
      <c r="J992" s="3" t="str">
        <f>HYPERLINK("https://www.boe.es/gazeta/dias/1832/12/29/pdfs/GMD-1832-159.pdf#page=1","Abrir facsímil")</f>
        <v>Abrir facsímil</v>
      </c>
      <c r="K992" s="3" t="s">
        <v>23</v>
      </c>
    </row>
    <row r="993" spans="1:11" ht="42" customHeight="1">
      <c r="A993" s="2" t="s">
        <v>2589</v>
      </c>
      <c r="B993" s="2" t="s">
        <v>2589</v>
      </c>
      <c r="C993" s="2" t="s">
        <v>61</v>
      </c>
      <c r="D993" s="2" t="s">
        <v>62</v>
      </c>
      <c r="E993" s="5" t="s">
        <v>76</v>
      </c>
      <c r="F993" s="3" t="s">
        <v>77</v>
      </c>
      <c r="G993" s="3" t="s">
        <v>42</v>
      </c>
      <c r="H993" s="2" t="s">
        <v>21</v>
      </c>
      <c r="I993" s="2" t="s">
        <v>2590</v>
      </c>
      <c r="J993" s="3" t="str">
        <f>HYPERLINK("https://www.boe.es/gazeta/dias/1832/10/25/pdfs/GMD-1832-130.pdf#page=1","Abrir facsímil")</f>
        <v>Abrir facsímil</v>
      </c>
      <c r="K993" s="3" t="s">
        <v>23</v>
      </c>
    </row>
    <row r="994" spans="1:11" ht="42" customHeight="1">
      <c r="A994" s="2" t="s">
        <v>2591</v>
      </c>
      <c r="B994" s="2" t="s">
        <v>2591</v>
      </c>
      <c r="C994" s="2" t="s">
        <v>16</v>
      </c>
      <c r="D994" s="2" t="s">
        <v>17</v>
      </c>
      <c r="E994" s="5" t="s">
        <v>1310</v>
      </c>
      <c r="F994" s="3" t="s">
        <v>1971</v>
      </c>
      <c r="G994" s="3" t="s">
        <v>42</v>
      </c>
      <c r="H994" s="2" t="s">
        <v>21</v>
      </c>
      <c r="I994" s="2" t="s">
        <v>2592</v>
      </c>
      <c r="J994" s="3" t="str">
        <f>HYPERLINK("https://www.boe.es/gazeta/dias/1832/11/15/pdfs/GMD-1832-139.pdf#page=1","Abrir facsímil")</f>
        <v>Abrir facsímil</v>
      </c>
      <c r="K994" s="3" t="s">
        <v>23</v>
      </c>
    </row>
    <row r="995" spans="1:11" ht="42" customHeight="1">
      <c r="A995" s="2" t="s">
        <v>2593</v>
      </c>
      <c r="B995" s="2" t="s">
        <v>2593</v>
      </c>
      <c r="C995" s="2" t="s">
        <v>16</v>
      </c>
      <c r="D995" s="2" t="s">
        <v>17</v>
      </c>
      <c r="E995" s="5" t="s">
        <v>140</v>
      </c>
      <c r="F995" s="3" t="s">
        <v>141</v>
      </c>
      <c r="G995" s="3" t="s">
        <v>92</v>
      </c>
      <c r="H995" s="2" t="s">
        <v>21</v>
      </c>
      <c r="I995" s="2" t="s">
        <v>2594</v>
      </c>
      <c r="J995" s="3" t="str">
        <f>HYPERLINK("https://www.boe.es/gazeta/dias/1832/11/27/pdfs/GMD-1832-145.pdf#page=2","Abrir facsímil")</f>
        <v>Abrir facsímil</v>
      </c>
      <c r="K995" s="3" t="s">
        <v>23</v>
      </c>
    </row>
    <row r="996" spans="1:11" ht="42" customHeight="1">
      <c r="A996" s="2" t="s">
        <v>2595</v>
      </c>
      <c r="B996" s="2" t="s">
        <v>2595</v>
      </c>
      <c r="C996" s="2" t="s">
        <v>124</v>
      </c>
      <c r="D996" s="2" t="s">
        <v>27</v>
      </c>
      <c r="E996" s="5" t="s">
        <v>717</v>
      </c>
      <c r="F996" s="3" t="s">
        <v>718</v>
      </c>
      <c r="G996" s="3" t="s">
        <v>38</v>
      </c>
      <c r="H996" s="2" t="s">
        <v>21</v>
      </c>
      <c r="I996" s="2" t="s">
        <v>2596</v>
      </c>
      <c r="J996" s="3" t="str">
        <f>HYPERLINK("https://www.boe.es/gazeta/dias/1832/11/24/pdfs/GMD-1832-144.pdf#page=4","Abrir facsímil")</f>
        <v>Abrir facsímil</v>
      </c>
      <c r="K996" s="3" t="s">
        <v>23</v>
      </c>
    </row>
    <row r="997" spans="1:11" ht="42" customHeight="1">
      <c r="A997" s="2" t="s">
        <v>2597</v>
      </c>
      <c r="B997" s="2" t="s">
        <v>2597</v>
      </c>
      <c r="C997" s="2" t="s">
        <v>16</v>
      </c>
      <c r="D997" s="2" t="s">
        <v>17</v>
      </c>
      <c r="E997" s="5" t="s">
        <v>334</v>
      </c>
      <c r="F997" s="3" t="s">
        <v>335</v>
      </c>
      <c r="G997" s="3" t="s">
        <v>42</v>
      </c>
      <c r="H997" s="2" t="s">
        <v>21</v>
      </c>
      <c r="I997" s="2" t="s">
        <v>2598</v>
      </c>
      <c r="J997" s="3" t="str">
        <f>HYPERLINK("https://www.boe.es/gazeta/dias/1832/05/26/pdfs/GMD-1832-63.pdf#page=1","Abrir facsímil")</f>
        <v>Abrir facsímil</v>
      </c>
      <c r="K997" s="3" t="s">
        <v>23</v>
      </c>
    </row>
    <row r="998" spans="1:11" ht="42" customHeight="1">
      <c r="A998" s="2" t="s">
        <v>2599</v>
      </c>
      <c r="B998" s="2" t="s">
        <v>2599</v>
      </c>
      <c r="C998" s="2" t="s">
        <v>26</v>
      </c>
      <c r="D998" s="2" t="s">
        <v>27</v>
      </c>
      <c r="E998" s="5" t="s">
        <v>618</v>
      </c>
      <c r="F998" s="3" t="s">
        <v>619</v>
      </c>
      <c r="G998" s="3" t="s">
        <v>38</v>
      </c>
      <c r="H998" s="2" t="s">
        <v>21</v>
      </c>
      <c r="I998" s="2" t="s">
        <v>2600</v>
      </c>
      <c r="J998" s="3" t="str">
        <f>HYPERLINK("https://www.boe.es/gazeta/dias/1832/07/26/pdfs/GMD-1832-89.pdf#page=4","Abrir facsímil")</f>
        <v>Abrir facsímil</v>
      </c>
      <c r="K998" s="3" t="s">
        <v>23</v>
      </c>
    </row>
    <row r="999" spans="1:11" ht="42" customHeight="1">
      <c r="A999" s="2" t="s">
        <v>2601</v>
      </c>
      <c r="B999" s="2" t="s">
        <v>2601</v>
      </c>
      <c r="C999" s="2" t="s">
        <v>61</v>
      </c>
      <c r="D999" s="2" t="s">
        <v>62</v>
      </c>
      <c r="E999" s="5" t="s">
        <v>233</v>
      </c>
      <c r="F999" s="3" t="s">
        <v>234</v>
      </c>
      <c r="G999" s="3" t="s">
        <v>42</v>
      </c>
      <c r="H999" s="2" t="s">
        <v>21</v>
      </c>
      <c r="I999" s="2" t="s">
        <v>2602</v>
      </c>
      <c r="J999" s="3" t="str">
        <f>HYPERLINK("https://www.boe.es/gazeta/dias/1832/02/07/pdfs/GMD-1832-16.pdf#page=1","Abrir facsímil")</f>
        <v>Abrir facsímil</v>
      </c>
      <c r="K999" s="3" t="s">
        <v>23</v>
      </c>
    </row>
    <row r="1000" spans="1:11" ht="42" customHeight="1">
      <c r="A1000" s="2" t="s">
        <v>2603</v>
      </c>
      <c r="B1000" s="2" t="s">
        <v>2603</v>
      </c>
      <c r="C1000" s="2" t="s">
        <v>16</v>
      </c>
      <c r="D1000" s="2" t="s">
        <v>17</v>
      </c>
      <c r="E1000" s="5" t="s">
        <v>388</v>
      </c>
      <c r="F1000" s="3" t="s">
        <v>389</v>
      </c>
      <c r="G1000" s="3" t="s">
        <v>92</v>
      </c>
      <c r="H1000" s="2" t="s">
        <v>21</v>
      </c>
      <c r="I1000" s="2" t="s">
        <v>2604</v>
      </c>
      <c r="J1000" s="3" t="str">
        <f>HYPERLINK("https://www.boe.es/gazeta/dias/1832/02/28/pdfs/GMD-1832-25.pdf#page=2","Abrir facsímil")</f>
        <v>Abrir facsímil</v>
      </c>
      <c r="K1000" s="3" t="s">
        <v>23</v>
      </c>
    </row>
    <row r="1001" spans="1:11" ht="42" customHeight="1">
      <c r="A1001" s="2" t="s">
        <v>2605</v>
      </c>
      <c r="B1001" s="2" t="s">
        <v>2605</v>
      </c>
      <c r="C1001" s="2" t="s">
        <v>16</v>
      </c>
      <c r="D1001" s="2" t="s">
        <v>17</v>
      </c>
      <c r="E1001" s="5" t="s">
        <v>632</v>
      </c>
      <c r="F1001" s="3" t="s">
        <v>633</v>
      </c>
      <c r="G1001" s="3" t="s">
        <v>38</v>
      </c>
      <c r="H1001" s="2" t="s">
        <v>21</v>
      </c>
      <c r="I1001" s="2" t="s">
        <v>2606</v>
      </c>
      <c r="J1001" s="3" t="str">
        <f>HYPERLINK("https://www.boe.es/gazeta/dias/1832/07/05/pdfs/GMD-1832-80.pdf#page=4","Abrir facsímil")</f>
        <v>Abrir facsímil</v>
      </c>
      <c r="K1001" s="3" t="s">
        <v>23</v>
      </c>
    </row>
    <row r="1002" spans="1:11" ht="42" customHeight="1">
      <c r="A1002" s="2" t="s">
        <v>2607</v>
      </c>
      <c r="B1002" s="2" t="s">
        <v>2607</v>
      </c>
      <c r="C1002" s="2" t="s">
        <v>61</v>
      </c>
      <c r="D1002" s="2" t="s">
        <v>62</v>
      </c>
      <c r="E1002" s="5" t="s">
        <v>626</v>
      </c>
      <c r="F1002" s="3" t="s">
        <v>627</v>
      </c>
      <c r="G1002" s="3" t="s">
        <v>58</v>
      </c>
      <c r="H1002" s="2" t="s">
        <v>21</v>
      </c>
      <c r="I1002" s="2" t="s">
        <v>2608</v>
      </c>
      <c r="J1002" s="3" t="str">
        <f>HYPERLINK("https://www.boe.es/gazeta/dias/1832/03/10/pdfs/GMD-1832-30.pdf#page=3","Abrir facsímil")</f>
        <v>Abrir facsímil</v>
      </c>
      <c r="K1002" s="3" t="s">
        <v>23</v>
      </c>
    </row>
    <row r="1003" spans="1:11" ht="42" customHeight="1">
      <c r="A1003" s="2" t="s">
        <v>2609</v>
      </c>
      <c r="B1003" s="2" t="s">
        <v>2609</v>
      </c>
      <c r="C1003" s="2" t="s">
        <v>26</v>
      </c>
      <c r="D1003" s="2" t="s">
        <v>27</v>
      </c>
      <c r="E1003" s="5" t="s">
        <v>156</v>
      </c>
      <c r="F1003" s="3" t="s">
        <v>157</v>
      </c>
      <c r="G1003" s="3" t="s">
        <v>2610</v>
      </c>
      <c r="H1003" s="2" t="s">
        <v>21</v>
      </c>
      <c r="I1003" s="2" t="s">
        <v>2611</v>
      </c>
      <c r="J1003" s="3" t="str">
        <f>HYPERLINK("https://www.boe.es/gazeta/dias/1832/04/14/pdfs/GMD-1832-45.pdf#page=2","Abrir facsímil")</f>
        <v>Abrir facsímil</v>
      </c>
      <c r="K1003" s="3" t="s">
        <v>23</v>
      </c>
    </row>
    <row r="1004" spans="1:11" ht="42" customHeight="1">
      <c r="A1004" s="2" t="s">
        <v>2612</v>
      </c>
      <c r="B1004" s="2" t="s">
        <v>2613</v>
      </c>
      <c r="C1004" s="2" t="s">
        <v>16</v>
      </c>
      <c r="D1004" s="2" t="s">
        <v>17</v>
      </c>
      <c r="E1004" s="5" t="s">
        <v>150</v>
      </c>
      <c r="F1004" s="3" t="s">
        <v>151</v>
      </c>
      <c r="G1004" s="3" t="s">
        <v>152</v>
      </c>
      <c r="H1004" s="2" t="s">
        <v>21</v>
      </c>
      <c r="I1004" s="2" t="s">
        <v>2614</v>
      </c>
      <c r="J1004" s="3" t="str">
        <f>HYPERLINK("https://www.boe.es/gazeta/dias/1832/06/02/pdfs/GMD-1832-66.pdf#page=6","Abrir facsímil")</f>
        <v>Abrir facsímil</v>
      </c>
      <c r="K1004" s="3" t="s">
        <v>23</v>
      </c>
    </row>
    <row r="1005" spans="1:11" ht="42" customHeight="1">
      <c r="A1005" s="2" t="s">
        <v>2615</v>
      </c>
      <c r="B1005" s="2" t="s">
        <v>2615</v>
      </c>
      <c r="C1005" s="2" t="s">
        <v>16</v>
      </c>
      <c r="D1005" s="2" t="s">
        <v>17</v>
      </c>
      <c r="E1005" s="5" t="s">
        <v>593</v>
      </c>
      <c r="F1005" s="3" t="s">
        <v>594</v>
      </c>
      <c r="G1005" s="3" t="s">
        <v>42</v>
      </c>
      <c r="H1005" s="2" t="s">
        <v>21</v>
      </c>
      <c r="I1005" s="2" t="s">
        <v>2616</v>
      </c>
      <c r="J1005" s="3" t="str">
        <f>HYPERLINK("https://www.boe.es/gazeta/dias/1832/05/05/pdfs/GMD-1832-54.pdf#page=1","Abrir facsímil")</f>
        <v>Abrir facsímil</v>
      </c>
      <c r="K1005" s="3" t="s">
        <v>23</v>
      </c>
    </row>
    <row r="1006" spans="1:11" ht="42" customHeight="1">
      <c r="A1006" s="2" t="s">
        <v>2617</v>
      </c>
      <c r="B1006" s="2" t="s">
        <v>2618</v>
      </c>
      <c r="C1006" s="2" t="s">
        <v>26</v>
      </c>
      <c r="D1006" s="2" t="s">
        <v>27</v>
      </c>
      <c r="E1006" s="5" t="s">
        <v>130</v>
      </c>
      <c r="F1006" s="3" t="s">
        <v>131</v>
      </c>
      <c r="G1006" s="3" t="s">
        <v>38</v>
      </c>
      <c r="H1006" s="2" t="s">
        <v>21</v>
      </c>
      <c r="I1006" s="2" t="s">
        <v>2619</v>
      </c>
      <c r="J1006" s="3" t="str">
        <f>HYPERLINK("https://www.boe.es/gazeta/dias/1832/04/28/pdfs/GMD-1832-51.pdf#page=4","Abrir facsímil")</f>
        <v>Abrir facsímil</v>
      </c>
      <c r="K1006" s="3" t="s">
        <v>23</v>
      </c>
    </row>
    <row r="1007" spans="1:11" ht="42" customHeight="1">
      <c r="A1007" s="2" t="s">
        <v>2620</v>
      </c>
      <c r="B1007" s="2" t="s">
        <v>2621</v>
      </c>
      <c r="C1007" s="2" t="s">
        <v>16</v>
      </c>
      <c r="D1007" s="2" t="s">
        <v>17</v>
      </c>
      <c r="E1007" s="5" t="s">
        <v>388</v>
      </c>
      <c r="F1007" s="3" t="s">
        <v>389</v>
      </c>
      <c r="G1007" s="3" t="s">
        <v>38</v>
      </c>
      <c r="H1007" s="2" t="s">
        <v>21</v>
      </c>
      <c r="I1007" s="2" t="s">
        <v>2622</v>
      </c>
      <c r="J1007" s="3" t="str">
        <f>HYPERLINK("https://www.boe.es/gazeta/dias/1832/02/28/pdfs/GMD-1832-25.pdf#page=4","Abrir facsímil")</f>
        <v>Abrir facsímil</v>
      </c>
      <c r="K1007" s="3" t="s">
        <v>23</v>
      </c>
    </row>
    <row r="1008" spans="1:11" ht="42" customHeight="1">
      <c r="A1008" s="2" t="s">
        <v>2623</v>
      </c>
      <c r="B1008" s="2" t="s">
        <v>2624</v>
      </c>
      <c r="C1008" s="2" t="s">
        <v>61</v>
      </c>
      <c r="D1008" s="2" t="s">
        <v>62</v>
      </c>
      <c r="E1008" s="5" t="s">
        <v>334</v>
      </c>
      <c r="F1008" s="3" t="s">
        <v>335</v>
      </c>
      <c r="G1008" s="3" t="s">
        <v>58</v>
      </c>
      <c r="H1008" s="2" t="s">
        <v>21</v>
      </c>
      <c r="I1008" s="2" t="s">
        <v>2625</v>
      </c>
      <c r="J1008" s="3" t="str">
        <f>HYPERLINK("https://www.boe.es/gazeta/dias/1832/05/26/pdfs/GMD-1832-63.pdf#page=3","Abrir facsímil")</f>
        <v>Abrir facsímil</v>
      </c>
      <c r="K1008" s="3" t="s">
        <v>23</v>
      </c>
    </row>
    <row r="1009" spans="1:11" ht="42" customHeight="1">
      <c r="A1009" s="2" t="s">
        <v>2626</v>
      </c>
      <c r="B1009" s="2" t="s">
        <v>2627</v>
      </c>
      <c r="C1009" s="2" t="s">
        <v>16</v>
      </c>
      <c r="D1009" s="2" t="s">
        <v>17</v>
      </c>
      <c r="E1009" s="5" t="s">
        <v>413</v>
      </c>
      <c r="F1009" s="3" t="s">
        <v>414</v>
      </c>
      <c r="G1009" s="3" t="s">
        <v>42</v>
      </c>
      <c r="H1009" s="2" t="s">
        <v>21</v>
      </c>
      <c r="I1009" s="2" t="s">
        <v>2628</v>
      </c>
      <c r="J1009" s="3" t="str">
        <f>HYPERLINK("https://www.boe.es/gazeta/dias/1832/10/16/pdfs/GMD-1832-126.pdf#page=1","Abrir facsímil")</f>
        <v>Abrir facsímil</v>
      </c>
      <c r="K1009" s="3" t="s">
        <v>23</v>
      </c>
    </row>
    <row r="1010" spans="1:11" ht="42" customHeight="1">
      <c r="A1010" s="2" t="s">
        <v>2629</v>
      </c>
      <c r="B1010" s="2" t="s">
        <v>2629</v>
      </c>
      <c r="C1010" s="2" t="s">
        <v>16</v>
      </c>
      <c r="D1010" s="2" t="s">
        <v>17</v>
      </c>
      <c r="E1010" s="5" t="s">
        <v>150</v>
      </c>
      <c r="F1010" s="3" t="s">
        <v>151</v>
      </c>
      <c r="G1010" s="3" t="s">
        <v>42</v>
      </c>
      <c r="H1010" s="2" t="s">
        <v>21</v>
      </c>
      <c r="I1010" s="2" t="s">
        <v>2630</v>
      </c>
      <c r="J1010" s="3" t="str">
        <f>HYPERLINK("https://www.boe.es/gazeta/dias/1832/06/02/pdfs/GMD-1832-66.pdf#page=1","Abrir facsímil")</f>
        <v>Abrir facsímil</v>
      </c>
      <c r="K1010" s="3" t="s">
        <v>23</v>
      </c>
    </row>
    <row r="1011" spans="1:11" ht="42" customHeight="1">
      <c r="A1011" s="2" t="s">
        <v>2629</v>
      </c>
      <c r="B1011" s="2" t="s">
        <v>2629</v>
      </c>
      <c r="C1011" s="2" t="s">
        <v>16</v>
      </c>
      <c r="D1011" s="2" t="s">
        <v>17</v>
      </c>
      <c r="E1011" s="5" t="s">
        <v>211</v>
      </c>
      <c r="F1011" s="3" t="s">
        <v>212</v>
      </c>
      <c r="G1011" s="3" t="s">
        <v>2229</v>
      </c>
      <c r="H1011" s="2" t="s">
        <v>21</v>
      </c>
      <c r="I1011" s="2" t="s">
        <v>2631</v>
      </c>
      <c r="J1011" s="3" t="str">
        <f>HYPERLINK("https://www.boe.es/gazeta/dias/1832/06/14/pdfs/GMD-1832-71.pdf#page=2","Abrir facsímil")</f>
        <v>Abrir facsímil</v>
      </c>
      <c r="K1011" s="3" t="s">
        <v>23</v>
      </c>
    </row>
    <row r="1012" spans="1:11" ht="42" customHeight="1">
      <c r="A1012" s="2" t="s">
        <v>2632</v>
      </c>
      <c r="B1012" s="2" t="s">
        <v>2632</v>
      </c>
      <c r="C1012" s="2" t="s">
        <v>16</v>
      </c>
      <c r="D1012" s="2" t="s">
        <v>17</v>
      </c>
      <c r="E1012" s="5" t="s">
        <v>909</v>
      </c>
      <c r="F1012" s="3" t="s">
        <v>910</v>
      </c>
      <c r="G1012" s="3" t="s">
        <v>92</v>
      </c>
      <c r="H1012" s="2" t="s">
        <v>21</v>
      </c>
      <c r="I1012" s="2" t="s">
        <v>2633</v>
      </c>
      <c r="J1012" s="3" t="str">
        <f>HYPERLINK("https://www.boe.es/gazeta/dias/1832/01/17/pdfs/GMD-1832-7.pdf#page=2","Abrir facsímil")</f>
        <v>Abrir facsímil</v>
      </c>
      <c r="K1012" s="3" t="s">
        <v>23</v>
      </c>
    </row>
    <row r="1013" spans="1:11" ht="42" customHeight="1">
      <c r="A1013" s="2" t="s">
        <v>2634</v>
      </c>
      <c r="B1013" s="2" t="s">
        <v>2635</v>
      </c>
      <c r="C1013" s="2" t="s">
        <v>418</v>
      </c>
      <c r="D1013" s="2" t="s">
        <v>27</v>
      </c>
      <c r="E1013" s="5" t="s">
        <v>170</v>
      </c>
      <c r="F1013" s="3" t="s">
        <v>171</v>
      </c>
      <c r="G1013" s="3" t="s">
        <v>172</v>
      </c>
      <c r="H1013" s="2" t="s">
        <v>21</v>
      </c>
      <c r="I1013" s="2" t="s">
        <v>2636</v>
      </c>
      <c r="J1013" s="3" t="str">
        <f>HYPERLINK("https://www.boe.es/gazeta/dias/1832/11/08/pdfs/GMD-1832-136.pdf#page=4","Abrir facsímil")</f>
        <v>Abrir facsímil</v>
      </c>
      <c r="K1013" s="3" t="s">
        <v>23</v>
      </c>
    </row>
    <row r="1014" spans="1:11" ht="42" customHeight="1">
      <c r="A1014" s="2" t="s">
        <v>2637</v>
      </c>
      <c r="B1014" s="2" t="s">
        <v>2638</v>
      </c>
      <c r="C1014" s="2" t="s">
        <v>16</v>
      </c>
      <c r="D1014" s="2" t="s">
        <v>17</v>
      </c>
      <c r="E1014" s="5" t="s">
        <v>544</v>
      </c>
      <c r="F1014" s="3" t="s">
        <v>545</v>
      </c>
      <c r="G1014" s="3" t="s">
        <v>38</v>
      </c>
      <c r="H1014" s="2" t="s">
        <v>21</v>
      </c>
      <c r="I1014" s="2" t="s">
        <v>2639</v>
      </c>
      <c r="J1014" s="3" t="str">
        <f>HYPERLINK("https://www.boe.es/gazeta/dias/1832/10/09/pdfs/GMD-1832-122.pdf#page=4","Abrir facsímil")</f>
        <v>Abrir facsímil</v>
      </c>
      <c r="K1014" s="3" t="s">
        <v>23</v>
      </c>
    </row>
    <row r="1015" spans="1:11" ht="42" customHeight="1">
      <c r="A1015" s="2" t="s">
        <v>2640</v>
      </c>
      <c r="B1015" s="2" t="s">
        <v>2641</v>
      </c>
      <c r="C1015" s="2" t="s">
        <v>124</v>
      </c>
      <c r="D1015" s="2" t="s">
        <v>27</v>
      </c>
      <c r="E1015" s="5" t="s">
        <v>1105</v>
      </c>
      <c r="F1015" s="3" t="s">
        <v>1106</v>
      </c>
      <c r="G1015" s="3" t="s">
        <v>38</v>
      </c>
      <c r="H1015" s="2" t="s">
        <v>21</v>
      </c>
      <c r="I1015" s="2" t="s">
        <v>2642</v>
      </c>
      <c r="J1015" s="3" t="str">
        <f>HYPERLINK("https://www.boe.es/gazeta/dias/1832/09/13/pdfs/GMD-1832-110.pdf#page=4","Abrir facsímil")</f>
        <v>Abrir facsímil</v>
      </c>
      <c r="K1015" s="3" t="s">
        <v>23</v>
      </c>
    </row>
    <row r="1016" spans="1:11" ht="42" customHeight="1">
      <c r="A1016" s="2" t="s">
        <v>2643</v>
      </c>
      <c r="B1016" s="2" t="s">
        <v>2643</v>
      </c>
      <c r="C1016" s="2" t="s">
        <v>16</v>
      </c>
      <c r="D1016" s="2" t="s">
        <v>17</v>
      </c>
      <c r="E1016" s="5" t="s">
        <v>2644</v>
      </c>
      <c r="F1016" s="3" t="s">
        <v>2645</v>
      </c>
      <c r="G1016" s="3" t="s">
        <v>58</v>
      </c>
      <c r="H1016" s="2" t="s">
        <v>21</v>
      </c>
      <c r="I1016" s="2" t="s">
        <v>2646</v>
      </c>
      <c r="J1016" s="3" t="str">
        <f>HYPERLINK("https://www.boe.es/gazeta/dias/1832/03/01/pdfs/GMD-1832-26.pdf#page=3","Abrir facsímil")</f>
        <v>Abrir facsímil</v>
      </c>
      <c r="K1016" s="3" t="s">
        <v>23</v>
      </c>
    </row>
    <row r="1017" spans="1:11" ht="42" customHeight="1">
      <c r="A1017" s="2" t="s">
        <v>2643</v>
      </c>
      <c r="B1017" s="2" t="s">
        <v>2643</v>
      </c>
      <c r="C1017" s="2" t="s">
        <v>61</v>
      </c>
      <c r="D1017" s="2" t="s">
        <v>62</v>
      </c>
      <c r="E1017" s="5" t="s">
        <v>46</v>
      </c>
      <c r="F1017" s="3" t="s">
        <v>47</v>
      </c>
      <c r="G1017" s="3" t="s">
        <v>42</v>
      </c>
      <c r="H1017" s="2" t="s">
        <v>21</v>
      </c>
      <c r="I1017" s="2" t="s">
        <v>2647</v>
      </c>
      <c r="J1017" s="3" t="str">
        <f>HYPERLINK("https://www.boe.es/gazeta/dias/1832/12/13/pdfs/GMD-1832-152.pdf#page=1","Abrir facsímil")</f>
        <v>Abrir facsímil</v>
      </c>
      <c r="K1017" s="3" t="s">
        <v>23</v>
      </c>
    </row>
    <row r="1018" spans="1:11" ht="42" customHeight="1">
      <c r="A1018" s="2" t="s">
        <v>2648</v>
      </c>
      <c r="B1018" s="2" t="s">
        <v>2648</v>
      </c>
      <c r="C1018" s="2" t="s">
        <v>418</v>
      </c>
      <c r="D1018" s="2" t="s">
        <v>27</v>
      </c>
      <c r="E1018" s="5" t="s">
        <v>757</v>
      </c>
      <c r="F1018" s="3" t="s">
        <v>758</v>
      </c>
      <c r="G1018" s="3" t="s">
        <v>38</v>
      </c>
      <c r="H1018" s="2" t="s">
        <v>21</v>
      </c>
      <c r="I1018" s="2" t="s">
        <v>2649</v>
      </c>
      <c r="J1018" s="3" t="str">
        <f>HYPERLINK("https://www.boe.es/gazeta/dias/1832/12/15/pdfs/GMD-1832-153.pdf#page=4","Abrir facsímil")</f>
        <v>Abrir facsímil</v>
      </c>
      <c r="K1018" s="3" t="s">
        <v>23</v>
      </c>
    </row>
    <row r="1019" spans="1:11" ht="42" customHeight="1">
      <c r="A1019" s="2" t="s">
        <v>2650</v>
      </c>
      <c r="B1019" s="2" t="s">
        <v>2650</v>
      </c>
      <c r="C1019" s="2" t="s">
        <v>164</v>
      </c>
      <c r="D1019" s="2" t="s">
        <v>27</v>
      </c>
      <c r="E1019" s="5" t="s">
        <v>156</v>
      </c>
      <c r="F1019" s="3" t="s">
        <v>157</v>
      </c>
      <c r="G1019" s="3" t="s">
        <v>152</v>
      </c>
      <c r="H1019" s="2" t="s">
        <v>21</v>
      </c>
      <c r="I1019" s="2" t="s">
        <v>2651</v>
      </c>
      <c r="J1019" s="3" t="str">
        <f>HYPERLINK("https://www.boe.es/gazeta/dias/1832/04/14/pdfs/GMD-1832-45.pdf#page=6","Abrir facsímil")</f>
        <v>Abrir facsímil</v>
      </c>
      <c r="K1019" s="3" t="s">
        <v>23</v>
      </c>
    </row>
    <row r="1020" spans="1:11" ht="42" customHeight="1">
      <c r="A1020" s="2" t="s">
        <v>2650</v>
      </c>
      <c r="B1020" s="2" t="s">
        <v>2650</v>
      </c>
      <c r="C1020" s="2" t="s">
        <v>418</v>
      </c>
      <c r="D1020" s="2" t="s">
        <v>27</v>
      </c>
      <c r="E1020" s="5" t="s">
        <v>516</v>
      </c>
      <c r="F1020" s="3" t="s">
        <v>517</v>
      </c>
      <c r="G1020" s="3" t="s">
        <v>38</v>
      </c>
      <c r="H1020" s="2" t="s">
        <v>21</v>
      </c>
      <c r="I1020" s="2" t="s">
        <v>2652</v>
      </c>
      <c r="J1020" s="3" t="str">
        <f>HYPERLINK("https://www.boe.es/gazeta/dias/1832/05/01/pdfs/GMD-1832-52.pdf#page=4","Abrir facsímil")</f>
        <v>Abrir facsímil</v>
      </c>
      <c r="K1020" s="3" t="s">
        <v>23</v>
      </c>
    </row>
    <row r="1021" spans="1:11" ht="42" customHeight="1">
      <c r="A1021" s="2" t="s">
        <v>2650</v>
      </c>
      <c r="B1021" s="2" t="s">
        <v>2650</v>
      </c>
      <c r="C1021" s="2" t="s">
        <v>26</v>
      </c>
      <c r="D1021" s="2" t="s">
        <v>27</v>
      </c>
      <c r="E1021" s="5" t="s">
        <v>18</v>
      </c>
      <c r="F1021" s="3" t="s">
        <v>19</v>
      </c>
      <c r="G1021" s="3" t="s">
        <v>92</v>
      </c>
      <c r="H1021" s="2" t="s">
        <v>21</v>
      </c>
      <c r="I1021" s="2" t="s">
        <v>2653</v>
      </c>
      <c r="J1021" s="3" t="str">
        <f>HYPERLINK("https://www.boe.es/gazeta/dias/1832/08/07/pdfs/GMD-1832-94.pdf#page=2","Abrir facsímil")</f>
        <v>Abrir facsímil</v>
      </c>
      <c r="K1021" s="3" t="s">
        <v>23</v>
      </c>
    </row>
    <row r="1022" spans="1:11" ht="42" customHeight="1">
      <c r="A1022" s="2" t="s">
        <v>2650</v>
      </c>
      <c r="B1022" s="2" t="s">
        <v>2650</v>
      </c>
      <c r="C1022" s="2" t="s">
        <v>26</v>
      </c>
      <c r="D1022" s="2" t="s">
        <v>27</v>
      </c>
      <c r="E1022" s="5" t="s">
        <v>402</v>
      </c>
      <c r="F1022" s="3" t="s">
        <v>403</v>
      </c>
      <c r="G1022" s="3" t="s">
        <v>404</v>
      </c>
      <c r="H1022" s="2" t="s">
        <v>21</v>
      </c>
      <c r="I1022" s="2" t="s">
        <v>2654</v>
      </c>
      <c r="J1022" s="3" t="str">
        <f>HYPERLINK("https://www.boe.es/gazeta/dias/1832/08/21/pdfs/GMD-1832-100.pdf#page=3","Abrir facsímil")</f>
        <v>Abrir facsímil</v>
      </c>
      <c r="K1022" s="3" t="s">
        <v>23</v>
      </c>
    </row>
    <row r="1023" spans="1:11" ht="42" customHeight="1">
      <c r="A1023" s="2" t="s">
        <v>2650</v>
      </c>
      <c r="B1023" s="2" t="s">
        <v>2650</v>
      </c>
      <c r="C1023" s="2" t="s">
        <v>164</v>
      </c>
      <c r="D1023" s="2" t="s">
        <v>27</v>
      </c>
      <c r="E1023" s="5" t="s">
        <v>56</v>
      </c>
      <c r="F1023" s="3" t="s">
        <v>57</v>
      </c>
      <c r="G1023" s="3" t="s">
        <v>38</v>
      </c>
      <c r="H1023" s="2" t="s">
        <v>21</v>
      </c>
      <c r="I1023" s="2" t="s">
        <v>2655</v>
      </c>
      <c r="J1023" s="3" t="str">
        <f>HYPERLINK("https://www.boe.es/gazeta/dias/1832/11/29/pdfs/GMD-1832-146.pdf#page=4","Abrir facsímil")</f>
        <v>Abrir facsímil</v>
      </c>
      <c r="K1023" s="3" t="s">
        <v>23</v>
      </c>
    </row>
    <row r="1024" spans="1:11" ht="42" customHeight="1">
      <c r="A1024" s="2" t="s">
        <v>2656</v>
      </c>
      <c r="B1024" s="2" t="s">
        <v>2656</v>
      </c>
      <c r="C1024" s="2" t="s">
        <v>16</v>
      </c>
      <c r="D1024" s="2" t="s">
        <v>17</v>
      </c>
      <c r="E1024" s="5" t="s">
        <v>84</v>
      </c>
      <c r="F1024" s="3" t="s">
        <v>85</v>
      </c>
      <c r="G1024" s="3" t="s">
        <v>58</v>
      </c>
      <c r="H1024" s="2" t="s">
        <v>21</v>
      </c>
      <c r="I1024" s="2" t="s">
        <v>2657</v>
      </c>
      <c r="J1024" s="3" t="str">
        <f>HYPERLINK("https://www.boe.es/gazeta/dias/1832/02/11/pdfs/GMD-1832-18.pdf#page=3","Abrir facsímil")</f>
        <v>Abrir facsímil</v>
      </c>
      <c r="K1024" s="3" t="s">
        <v>23</v>
      </c>
    </row>
    <row r="1025" spans="1:11" ht="42" customHeight="1">
      <c r="A1025" s="2" t="s">
        <v>2658</v>
      </c>
      <c r="B1025" s="2" t="s">
        <v>2659</v>
      </c>
      <c r="C1025" s="2" t="s">
        <v>16</v>
      </c>
      <c r="D1025" s="2" t="s">
        <v>17</v>
      </c>
      <c r="E1025" s="5" t="s">
        <v>1692</v>
      </c>
      <c r="F1025" s="3" t="s">
        <v>1693</v>
      </c>
      <c r="G1025" s="3" t="s">
        <v>42</v>
      </c>
      <c r="H1025" s="2" t="s">
        <v>31</v>
      </c>
      <c r="I1025" s="2" t="s">
        <v>2660</v>
      </c>
      <c r="J1025" s="3" t="str">
        <f>HYPERLINK("https://www.boe.es/gazeta/dias/1832/07/10/pdfs/GMD-1832-82.pdf#page=1","Abrir facsímil")</f>
        <v>Abrir facsímil</v>
      </c>
      <c r="K1025" s="3" t="s">
        <v>33</v>
      </c>
    </row>
    <row r="1026" spans="1:11" ht="42" customHeight="1">
      <c r="A1026" s="2" t="s">
        <v>2661</v>
      </c>
      <c r="B1026" s="2" t="s">
        <v>2661</v>
      </c>
      <c r="C1026" s="2" t="s">
        <v>16</v>
      </c>
      <c r="D1026" s="2" t="s">
        <v>17</v>
      </c>
      <c r="E1026" s="5" t="s">
        <v>160</v>
      </c>
      <c r="F1026" s="3" t="s">
        <v>161</v>
      </c>
      <c r="G1026" s="3" t="s">
        <v>38</v>
      </c>
      <c r="H1026" s="2" t="s">
        <v>21</v>
      </c>
      <c r="I1026" s="2" t="s">
        <v>2662</v>
      </c>
      <c r="J1026" s="3" t="str">
        <f>HYPERLINK("https://www.boe.es/gazeta/dias/1832/05/24/pdfs/GMD-1832-62.pdf#page=4","Abrir facsímil")</f>
        <v>Abrir facsímil</v>
      </c>
      <c r="K1026" s="3" t="s">
        <v>23</v>
      </c>
    </row>
    <row r="1027" spans="1:11" ht="42" customHeight="1">
      <c r="A1027" s="2" t="s">
        <v>2663</v>
      </c>
      <c r="B1027" s="2" t="s">
        <v>2664</v>
      </c>
      <c r="C1027" s="2" t="s">
        <v>91</v>
      </c>
      <c r="D1027" s="2" t="s">
        <v>27</v>
      </c>
      <c r="E1027" s="5" t="s">
        <v>286</v>
      </c>
      <c r="F1027" s="3" t="s">
        <v>287</v>
      </c>
      <c r="G1027" s="3" t="s">
        <v>38</v>
      </c>
      <c r="H1027" s="2" t="s">
        <v>21</v>
      </c>
      <c r="I1027" s="2" t="s">
        <v>2665</v>
      </c>
      <c r="J1027" s="3" t="str">
        <f>HYPERLINK("https://www.boe.es/gazeta/dias/1832/11/20/pdfs/GMD-1832-142.pdf#page=4","Abrir facsímil")</f>
        <v>Abrir facsímil</v>
      </c>
      <c r="K1027" s="3" t="s">
        <v>23</v>
      </c>
    </row>
    <row r="1028" spans="1:11" ht="42" customHeight="1">
      <c r="A1028" s="2" t="s">
        <v>2666</v>
      </c>
      <c r="B1028" s="2" t="s">
        <v>2667</v>
      </c>
      <c r="C1028" s="2" t="s">
        <v>61</v>
      </c>
      <c r="D1028" s="2" t="s">
        <v>62</v>
      </c>
      <c r="E1028" s="5" t="s">
        <v>143</v>
      </c>
      <c r="F1028" s="3" t="s">
        <v>144</v>
      </c>
      <c r="G1028" s="3" t="s">
        <v>2668</v>
      </c>
      <c r="H1028" s="2" t="s">
        <v>21</v>
      </c>
      <c r="I1028" s="2" t="s">
        <v>2669</v>
      </c>
      <c r="J1028" s="3" t="str">
        <f>HYPERLINK("https://www.boe.es/gazeta/dias/1832/12/18/pdfs/GMD-1832-154.pdf#page=4","Abrir facsímil")</f>
        <v>Abrir facsímil</v>
      </c>
      <c r="K1028" s="3" t="s">
        <v>23</v>
      </c>
    </row>
    <row r="1029" spans="1:11" ht="42" customHeight="1">
      <c r="A1029" s="2" t="s">
        <v>2670</v>
      </c>
      <c r="B1029" s="2" t="s">
        <v>2671</v>
      </c>
      <c r="C1029" s="2" t="s">
        <v>1098</v>
      </c>
      <c r="D1029" s="2" t="s">
        <v>62</v>
      </c>
      <c r="E1029" s="5" t="s">
        <v>655</v>
      </c>
      <c r="F1029" s="3" t="s">
        <v>656</v>
      </c>
      <c r="G1029" s="3" t="s">
        <v>38</v>
      </c>
      <c r="H1029" s="2" t="s">
        <v>21</v>
      </c>
      <c r="I1029" s="2" t="s">
        <v>2672</v>
      </c>
      <c r="J1029" s="3" t="str">
        <f>HYPERLINK("https://www.boe.es/gazeta/dias/1832/07/19/pdfs/GMD-1832-86.pdf#page=4","Abrir facsímil")</f>
        <v>Abrir facsímil</v>
      </c>
      <c r="K1029" s="3" t="s">
        <v>23</v>
      </c>
    </row>
    <row r="1030" spans="1:11" ht="42" customHeight="1">
      <c r="A1030" s="2" t="s">
        <v>2673</v>
      </c>
      <c r="B1030" s="2" t="s">
        <v>2673</v>
      </c>
      <c r="C1030" s="2" t="s">
        <v>16</v>
      </c>
      <c r="D1030" s="2" t="s">
        <v>17</v>
      </c>
      <c r="E1030" s="5" t="s">
        <v>76</v>
      </c>
      <c r="F1030" s="3" t="s">
        <v>77</v>
      </c>
      <c r="G1030" s="3" t="s">
        <v>674</v>
      </c>
      <c r="H1030" s="2" t="s">
        <v>21</v>
      </c>
      <c r="I1030" s="2" t="s">
        <v>2674</v>
      </c>
      <c r="J1030" s="3" t="str">
        <f>HYPERLINK("https://www.boe.es/gazeta/dias/1832/10/25/pdfs/GMD-1832-130.pdf#page=2","Abrir facsímil")</f>
        <v>Abrir facsímil</v>
      </c>
      <c r="K1030" s="3" t="s">
        <v>23</v>
      </c>
    </row>
    <row r="1031" spans="1:11" ht="42" customHeight="1">
      <c r="A1031" s="2" t="s">
        <v>2675</v>
      </c>
      <c r="B1031" s="2" t="s">
        <v>2676</v>
      </c>
      <c r="C1031" s="2" t="s">
        <v>26</v>
      </c>
      <c r="D1031" s="2" t="s">
        <v>27</v>
      </c>
      <c r="E1031" s="5" t="s">
        <v>1462</v>
      </c>
      <c r="F1031" s="3" t="s">
        <v>1463</v>
      </c>
      <c r="G1031" s="3" t="s">
        <v>42</v>
      </c>
      <c r="H1031" s="2" t="s">
        <v>31</v>
      </c>
      <c r="I1031" s="2" t="s">
        <v>2677</v>
      </c>
      <c r="J1031" s="3" t="str">
        <f>HYPERLINK("https://www.boe.es/gazeta/dias/1832/11/06/pdfs/GMD-1832-135.pdf#page=1","Abrir facsímil")</f>
        <v>Abrir facsímil</v>
      </c>
      <c r="K1031" s="3" t="s">
        <v>33</v>
      </c>
    </row>
    <row r="1032" spans="1:11" ht="42" customHeight="1">
      <c r="A1032" s="2" t="s">
        <v>2678</v>
      </c>
      <c r="B1032" s="2" t="s">
        <v>2678</v>
      </c>
      <c r="C1032" s="2" t="s">
        <v>26</v>
      </c>
      <c r="D1032" s="2" t="s">
        <v>27</v>
      </c>
      <c r="E1032" s="5" t="s">
        <v>516</v>
      </c>
      <c r="F1032" s="3" t="s">
        <v>517</v>
      </c>
      <c r="G1032" s="3" t="s">
        <v>92</v>
      </c>
      <c r="H1032" s="2" t="s">
        <v>21</v>
      </c>
      <c r="I1032" s="2" t="s">
        <v>2679</v>
      </c>
      <c r="J1032" s="3" t="str">
        <f>HYPERLINK("https://www.boe.es/gazeta/dias/1832/05/01/pdfs/GMD-1832-52.pdf#page=2","Abrir facsímil")</f>
        <v>Abrir facsímil</v>
      </c>
      <c r="K1032" s="3" t="s">
        <v>23</v>
      </c>
    </row>
    <row r="1033" spans="1:11" ht="42" customHeight="1">
      <c r="A1033" s="2" t="s">
        <v>2680</v>
      </c>
      <c r="B1033" s="2" t="s">
        <v>2680</v>
      </c>
      <c r="C1033" s="2" t="s">
        <v>51</v>
      </c>
      <c r="D1033" s="2" t="s">
        <v>27</v>
      </c>
      <c r="E1033" s="5" t="s">
        <v>119</v>
      </c>
      <c r="F1033" s="3" t="s">
        <v>120</v>
      </c>
      <c r="G1033" s="3" t="s">
        <v>38</v>
      </c>
      <c r="H1033" s="2" t="s">
        <v>21</v>
      </c>
      <c r="I1033" s="2" t="s">
        <v>2681</v>
      </c>
      <c r="J1033" s="3" t="str">
        <f>HYPERLINK("https://www.boe.es/gazeta/dias/1832/07/07/pdfs/GMD-1832-81.pdf#page=4","Abrir facsímil")</f>
        <v>Abrir facsímil</v>
      </c>
      <c r="K1033" s="3" t="s">
        <v>23</v>
      </c>
    </row>
    <row r="1034" spans="1:11" ht="42" customHeight="1">
      <c r="A1034" s="2" t="s">
        <v>2682</v>
      </c>
      <c r="B1034" s="2" t="s">
        <v>2682</v>
      </c>
      <c r="C1034" s="2" t="s">
        <v>16</v>
      </c>
      <c r="D1034" s="2" t="s">
        <v>17</v>
      </c>
      <c r="E1034" s="5" t="s">
        <v>909</v>
      </c>
      <c r="F1034" s="3" t="s">
        <v>910</v>
      </c>
      <c r="G1034" s="3" t="s">
        <v>92</v>
      </c>
      <c r="H1034" s="2" t="s">
        <v>21</v>
      </c>
      <c r="I1034" s="2" t="s">
        <v>2683</v>
      </c>
      <c r="J1034" s="3" t="str">
        <f>HYPERLINK("https://www.boe.es/gazeta/dias/1832/01/17/pdfs/GMD-1832-7.pdf#page=2","Abrir facsímil")</f>
        <v>Abrir facsímil</v>
      </c>
      <c r="K1034" s="3" t="s">
        <v>23</v>
      </c>
    </row>
    <row r="1035" spans="1:11" ht="42" customHeight="1">
      <c r="A1035" s="2" t="s">
        <v>2684</v>
      </c>
      <c r="B1035" s="2" t="s">
        <v>2684</v>
      </c>
      <c r="C1035" s="2" t="s">
        <v>26</v>
      </c>
      <c r="D1035" s="2" t="s">
        <v>27</v>
      </c>
      <c r="E1035" s="5" t="s">
        <v>312</v>
      </c>
      <c r="F1035" s="3" t="s">
        <v>313</v>
      </c>
      <c r="G1035" s="3" t="s">
        <v>38</v>
      </c>
      <c r="H1035" s="2" t="s">
        <v>21</v>
      </c>
      <c r="I1035" s="2" t="s">
        <v>2685</v>
      </c>
      <c r="J1035" s="3" t="str">
        <f>HYPERLINK("https://www.boe.es/gazeta/dias/1832/10/27/pdfs/GMD-1832-131.pdf#page=4","Abrir facsímil")</f>
        <v>Abrir facsímil</v>
      </c>
      <c r="K1035" s="3" t="s">
        <v>23</v>
      </c>
    </row>
    <row r="1036" spans="1:11" ht="42" customHeight="1">
      <c r="A1036" s="2" t="s">
        <v>2686</v>
      </c>
      <c r="B1036" s="2" t="s">
        <v>2687</v>
      </c>
      <c r="C1036" s="2" t="s">
        <v>16</v>
      </c>
      <c r="D1036" s="2" t="s">
        <v>17</v>
      </c>
      <c r="E1036" s="5" t="s">
        <v>251</v>
      </c>
      <c r="F1036" s="3" t="s">
        <v>252</v>
      </c>
      <c r="G1036" s="3" t="s">
        <v>42</v>
      </c>
      <c r="H1036" s="2" t="s">
        <v>21</v>
      </c>
      <c r="I1036" s="2" t="s">
        <v>2688</v>
      </c>
      <c r="J1036" s="3" t="str">
        <f>HYPERLINK("https://www.boe.es/gazeta/dias/1832/02/25/pdfs/GMD-1832-24.pdf#page=1","Abrir facsímil")</f>
        <v>Abrir facsímil</v>
      </c>
      <c r="K1036" s="3" t="s">
        <v>23</v>
      </c>
    </row>
    <row r="1037" spans="1:11" ht="42" customHeight="1">
      <c r="A1037" s="2" t="s">
        <v>2689</v>
      </c>
      <c r="B1037" s="2" t="s">
        <v>2690</v>
      </c>
      <c r="C1037" s="2" t="s">
        <v>26</v>
      </c>
      <c r="D1037" s="2" t="s">
        <v>27</v>
      </c>
      <c r="E1037" s="5" t="s">
        <v>341</v>
      </c>
      <c r="F1037" s="3" t="s">
        <v>342</v>
      </c>
      <c r="G1037" s="3" t="s">
        <v>343</v>
      </c>
      <c r="H1037" s="2" t="s">
        <v>21</v>
      </c>
      <c r="I1037" s="2" t="s">
        <v>2691</v>
      </c>
      <c r="J1037" s="3" t="str">
        <f>HYPERLINK("https://www.boe.es/gazeta/dias/1832/04/12/pdfs/GMD-1832-44.pdf#page=5","Abrir facsímil")</f>
        <v>Abrir facsímil</v>
      </c>
      <c r="K1037" s="3" t="s">
        <v>23</v>
      </c>
    </row>
    <row r="1038" spans="1:11" ht="42" customHeight="1">
      <c r="A1038" s="2" t="s">
        <v>2692</v>
      </c>
      <c r="B1038" s="2" t="s">
        <v>2693</v>
      </c>
      <c r="C1038" s="2" t="s">
        <v>418</v>
      </c>
      <c r="D1038" s="2" t="s">
        <v>27</v>
      </c>
      <c r="E1038" s="5" t="s">
        <v>1281</v>
      </c>
      <c r="F1038" s="3" t="s">
        <v>1282</v>
      </c>
      <c r="G1038" s="3" t="s">
        <v>58</v>
      </c>
      <c r="H1038" s="2" t="s">
        <v>31</v>
      </c>
      <c r="I1038" s="2" t="s">
        <v>2694</v>
      </c>
      <c r="J1038" s="3" t="str">
        <f>HYPERLINK("https://www.boe.es/gazeta/dias/1832/05/17/pdfs/GMD-1832-59.pdf#page=3","Abrir facsímil")</f>
        <v>Abrir facsímil</v>
      </c>
      <c r="K1038" s="3" t="s">
        <v>33</v>
      </c>
    </row>
    <row r="1039" spans="1:11" ht="42" customHeight="1">
      <c r="A1039" s="2" t="s">
        <v>2695</v>
      </c>
      <c r="B1039" s="2" t="s">
        <v>2696</v>
      </c>
      <c r="C1039" s="2" t="s">
        <v>16</v>
      </c>
      <c r="D1039" s="2" t="s">
        <v>17</v>
      </c>
      <c r="E1039" s="5" t="s">
        <v>618</v>
      </c>
      <c r="F1039" s="3" t="s">
        <v>619</v>
      </c>
      <c r="G1039" s="3" t="s">
        <v>42</v>
      </c>
      <c r="H1039" s="2" t="s">
        <v>31</v>
      </c>
      <c r="I1039" s="2" t="s">
        <v>2697</v>
      </c>
      <c r="J1039" s="3" t="str">
        <f>HYPERLINK("https://www.boe.es/gazeta/dias/1832/07/26/pdfs/GMD-1832-89.pdf#page=1","Abrir facsímil")</f>
        <v>Abrir facsímil</v>
      </c>
      <c r="K1039" s="3" t="s">
        <v>33</v>
      </c>
    </row>
    <row r="1040" spans="1:11" ht="42" customHeight="1">
      <c r="A1040" s="2" t="s">
        <v>2698</v>
      </c>
      <c r="B1040" s="2" t="s">
        <v>2699</v>
      </c>
      <c r="C1040" s="2" t="s">
        <v>26</v>
      </c>
      <c r="D1040" s="2" t="s">
        <v>27</v>
      </c>
      <c r="E1040" s="5" t="s">
        <v>320</v>
      </c>
      <c r="F1040" s="3" t="s">
        <v>321</v>
      </c>
      <c r="G1040" s="3" t="s">
        <v>42</v>
      </c>
      <c r="H1040" s="2" t="s">
        <v>31</v>
      </c>
      <c r="I1040" s="2" t="s">
        <v>2700</v>
      </c>
      <c r="J1040" s="3" t="str">
        <f>HYPERLINK("https://www.boe.es/gazeta/dias/1832/12/29/pdfs/GMD-1832-159.pdf#page=1","Abrir facsímil")</f>
        <v>Abrir facsímil</v>
      </c>
      <c r="K1040" s="3" t="s">
        <v>33</v>
      </c>
    </row>
    <row r="1041" spans="1:11" ht="42" customHeight="1">
      <c r="A1041" s="2" t="s">
        <v>2701</v>
      </c>
      <c r="B1041" s="2" t="s">
        <v>2702</v>
      </c>
      <c r="C1041" s="2" t="s">
        <v>16</v>
      </c>
      <c r="D1041" s="2" t="s">
        <v>17</v>
      </c>
      <c r="E1041" s="5" t="s">
        <v>320</v>
      </c>
      <c r="F1041" s="3" t="s">
        <v>321</v>
      </c>
      <c r="G1041" s="3" t="s">
        <v>92</v>
      </c>
      <c r="H1041" s="2" t="s">
        <v>31</v>
      </c>
      <c r="I1041" s="2" t="s">
        <v>2703</v>
      </c>
      <c r="J1041" s="3" t="str">
        <f>HYPERLINK("https://www.boe.es/gazeta/dias/1832/12/29/pdfs/GMD-1832-159.pdf#page=2","Abrir facsímil")</f>
        <v>Abrir facsímil</v>
      </c>
      <c r="K1041" s="3" t="s">
        <v>33</v>
      </c>
    </row>
    <row r="1042" spans="1:11" ht="42" customHeight="1">
      <c r="A1042" s="2" t="s">
        <v>2704</v>
      </c>
      <c r="B1042" s="2" t="s">
        <v>2705</v>
      </c>
      <c r="C1042" s="2" t="s">
        <v>26</v>
      </c>
      <c r="D1042" s="2" t="s">
        <v>27</v>
      </c>
      <c r="E1042" s="5" t="s">
        <v>2706</v>
      </c>
      <c r="F1042" s="3" t="s">
        <v>2707</v>
      </c>
      <c r="G1042" s="3" t="s">
        <v>152</v>
      </c>
      <c r="H1042" s="2" t="s">
        <v>31</v>
      </c>
      <c r="I1042" s="2" t="s">
        <v>2708</v>
      </c>
      <c r="J1042" s="3" t="str">
        <f>HYPERLINK("https://www.boe.es/gazeta/dias/1832/01/31/pdfs/GMD-1832-13.pdf#page=6","Abrir facsímil")</f>
        <v>Abrir facsímil</v>
      </c>
      <c r="K1042" s="3" t="s">
        <v>33</v>
      </c>
    </row>
    <row r="1043" spans="1:11" ht="42" customHeight="1">
      <c r="A1043" s="2" t="s">
        <v>2709</v>
      </c>
      <c r="B1043" s="2" t="s">
        <v>2709</v>
      </c>
      <c r="C1043" s="2" t="s">
        <v>26</v>
      </c>
      <c r="D1043" s="2" t="s">
        <v>27</v>
      </c>
      <c r="E1043" s="5" t="s">
        <v>130</v>
      </c>
      <c r="F1043" s="3" t="s">
        <v>131</v>
      </c>
      <c r="G1043" s="3" t="s">
        <v>38</v>
      </c>
      <c r="H1043" s="2" t="s">
        <v>21</v>
      </c>
      <c r="I1043" s="2" t="s">
        <v>2710</v>
      </c>
      <c r="J1043" s="3" t="str">
        <f>HYPERLINK("https://www.boe.es/gazeta/dias/1832/04/28/pdfs/GMD-1832-51.pdf#page=4","Abrir facsímil")</f>
        <v>Abrir facsímil</v>
      </c>
      <c r="K1043" s="3" t="s">
        <v>23</v>
      </c>
    </row>
    <row r="1044" spans="1:11" ht="42" customHeight="1">
      <c r="A1044" s="2" t="s">
        <v>2711</v>
      </c>
      <c r="B1044" s="2" t="s">
        <v>2712</v>
      </c>
      <c r="C1044" s="2" t="s">
        <v>26</v>
      </c>
      <c r="D1044" s="2" t="s">
        <v>27</v>
      </c>
      <c r="E1044" s="5" t="s">
        <v>188</v>
      </c>
      <c r="F1044" s="3" t="s">
        <v>189</v>
      </c>
      <c r="G1044" s="3" t="s">
        <v>38</v>
      </c>
      <c r="H1044" s="2" t="s">
        <v>21</v>
      </c>
      <c r="I1044" s="2" t="s">
        <v>2713</v>
      </c>
      <c r="J1044" s="3" t="str">
        <f>HYPERLINK("https://www.boe.es/gazeta/dias/1832/01/14/pdfs/GMD-1832-6.pdf#page=4","Abrir facsímil")</f>
        <v>Abrir facsímil</v>
      </c>
      <c r="K1044" s="3" t="s">
        <v>23</v>
      </c>
    </row>
    <row r="1045" spans="1:11" ht="42" customHeight="1">
      <c r="A1045" s="2" t="s">
        <v>2714</v>
      </c>
      <c r="B1045" s="2" t="s">
        <v>2714</v>
      </c>
      <c r="C1045" s="2" t="s">
        <v>16</v>
      </c>
      <c r="D1045" s="2" t="s">
        <v>17</v>
      </c>
      <c r="E1045" s="5" t="s">
        <v>1837</v>
      </c>
      <c r="F1045" s="3" t="s">
        <v>1838</v>
      </c>
      <c r="G1045" s="3" t="s">
        <v>92</v>
      </c>
      <c r="H1045" s="2" t="s">
        <v>21</v>
      </c>
      <c r="I1045" s="2" t="s">
        <v>2715</v>
      </c>
      <c r="J1045" s="3" t="str">
        <f>HYPERLINK("https://www.boe.es/gazeta/dias/1832/09/29/pdfs/GMD-1832-118.pdf#page=2","Abrir facsímil")</f>
        <v>Abrir facsímil</v>
      </c>
      <c r="K1045" s="3" t="s">
        <v>23</v>
      </c>
    </row>
    <row r="1046" spans="1:11" ht="42" customHeight="1">
      <c r="A1046" s="2" t="s">
        <v>2716</v>
      </c>
      <c r="B1046" s="2" t="s">
        <v>2716</v>
      </c>
      <c r="C1046" s="2" t="s">
        <v>26</v>
      </c>
      <c r="D1046" s="2" t="s">
        <v>27</v>
      </c>
      <c r="E1046" s="5" t="s">
        <v>1831</v>
      </c>
      <c r="F1046" s="3" t="s">
        <v>1832</v>
      </c>
      <c r="G1046" s="3" t="s">
        <v>38</v>
      </c>
      <c r="H1046" s="2" t="s">
        <v>21</v>
      </c>
      <c r="I1046" s="2" t="s">
        <v>2717</v>
      </c>
      <c r="J1046" s="3" t="str">
        <f>HYPERLINK("https://www.boe.es/gazeta/dias/1832/01/21/pdfs/GMD-1832-9.pdf#page=4","Abrir facsímil")</f>
        <v>Abrir facsímil</v>
      </c>
      <c r="K1046" s="3" t="s">
        <v>23</v>
      </c>
    </row>
    <row r="1047" spans="1:11" ht="42" customHeight="1">
      <c r="A1047" s="2" t="s">
        <v>2716</v>
      </c>
      <c r="B1047" s="2" t="s">
        <v>2716</v>
      </c>
      <c r="C1047" s="2" t="s">
        <v>26</v>
      </c>
      <c r="D1047" s="2" t="s">
        <v>27</v>
      </c>
      <c r="E1047" s="5" t="s">
        <v>286</v>
      </c>
      <c r="F1047" s="3" t="s">
        <v>287</v>
      </c>
      <c r="G1047" s="3" t="s">
        <v>38</v>
      </c>
      <c r="H1047" s="2" t="s">
        <v>21</v>
      </c>
      <c r="I1047" s="2" t="s">
        <v>2718</v>
      </c>
      <c r="J1047" s="3" t="str">
        <f>HYPERLINK("https://www.boe.es/gazeta/dias/1832/11/20/pdfs/GMD-1832-142.pdf#page=4","Abrir facsímil")</f>
        <v>Abrir facsímil</v>
      </c>
      <c r="K1047" s="3" t="s">
        <v>23</v>
      </c>
    </row>
    <row r="1048" spans="1:11" ht="42" customHeight="1">
      <c r="A1048" s="2" t="s">
        <v>2719</v>
      </c>
      <c r="B1048" s="2" t="s">
        <v>2720</v>
      </c>
      <c r="C1048" s="2" t="s">
        <v>91</v>
      </c>
      <c r="D1048" s="2" t="s">
        <v>27</v>
      </c>
      <c r="E1048" s="5" t="s">
        <v>28</v>
      </c>
      <c r="F1048" s="3" t="s">
        <v>29</v>
      </c>
      <c r="G1048" s="3" t="s">
        <v>58</v>
      </c>
      <c r="H1048" s="2" t="s">
        <v>21</v>
      </c>
      <c r="I1048" s="2" t="s">
        <v>2721</v>
      </c>
      <c r="J1048" s="3" t="str">
        <f>HYPERLINK("https://www.boe.es/gazeta/dias/1832/06/23/pdfs/GMD-1832-75.pdf#page=3","Abrir facsímil")</f>
        <v>Abrir facsímil</v>
      </c>
      <c r="K1048" s="3" t="s">
        <v>23</v>
      </c>
    </row>
    <row r="1049" spans="1:11" ht="42" customHeight="1">
      <c r="A1049" s="2" t="s">
        <v>2722</v>
      </c>
      <c r="B1049" s="2" t="s">
        <v>2723</v>
      </c>
      <c r="C1049" s="2" t="s">
        <v>61</v>
      </c>
      <c r="D1049" s="2" t="s">
        <v>62</v>
      </c>
      <c r="E1049" s="5" t="s">
        <v>88</v>
      </c>
      <c r="F1049" s="3" t="s">
        <v>89</v>
      </c>
      <c r="G1049" s="3" t="s">
        <v>42</v>
      </c>
      <c r="H1049" s="2" t="s">
        <v>21</v>
      </c>
      <c r="I1049" s="2" t="s">
        <v>2724</v>
      </c>
      <c r="J1049" s="3" t="str">
        <f>HYPERLINK("https://www.boe.es/gazeta/dias/1832/03/27/pdfs/GMD-1832-37.pdf#page=1","Abrir facsímil")</f>
        <v>Abrir facsímil</v>
      </c>
      <c r="K1049" s="3" t="s">
        <v>23</v>
      </c>
    </row>
    <row r="1050" spans="1:11" ht="42" customHeight="1">
      <c r="A1050" s="2" t="s">
        <v>2725</v>
      </c>
      <c r="B1050" s="2" t="s">
        <v>2725</v>
      </c>
      <c r="C1050" s="2" t="s">
        <v>16</v>
      </c>
      <c r="D1050" s="2" t="s">
        <v>17</v>
      </c>
      <c r="E1050" s="5" t="s">
        <v>544</v>
      </c>
      <c r="F1050" s="3" t="s">
        <v>545</v>
      </c>
      <c r="G1050" s="3" t="s">
        <v>92</v>
      </c>
      <c r="H1050" s="2" t="s">
        <v>21</v>
      </c>
      <c r="I1050" s="2" t="s">
        <v>2726</v>
      </c>
      <c r="J1050" s="3" t="str">
        <f>HYPERLINK("https://www.boe.es/gazeta/dias/1832/10/09/pdfs/GMD-1832-122.pdf#page=2","Abrir facsímil")</f>
        <v>Abrir facsímil</v>
      </c>
      <c r="K1050" s="3" t="s">
        <v>23</v>
      </c>
    </row>
    <row r="1051" spans="1:11" ht="42" customHeight="1">
      <c r="A1051" s="2" t="s">
        <v>2727</v>
      </c>
      <c r="B1051" s="2" t="s">
        <v>2728</v>
      </c>
      <c r="C1051" s="2" t="s">
        <v>26</v>
      </c>
      <c r="D1051" s="2" t="s">
        <v>27</v>
      </c>
      <c r="E1051" s="5" t="s">
        <v>665</v>
      </c>
      <c r="F1051" s="3" t="s">
        <v>666</v>
      </c>
      <c r="G1051" s="3" t="s">
        <v>38</v>
      </c>
      <c r="H1051" s="2" t="s">
        <v>21</v>
      </c>
      <c r="I1051" s="2" t="s">
        <v>2729</v>
      </c>
      <c r="J1051" s="3" t="str">
        <f>HYPERLINK("https://www.boe.es/gazeta/dias/1832/05/15/pdfs/GMD-1832-58.pdf#page=4","Abrir facsímil")</f>
        <v>Abrir facsímil</v>
      </c>
      <c r="K1051" s="3" t="s">
        <v>23</v>
      </c>
    </row>
    <row r="1052" spans="1:11" ht="42" customHeight="1">
      <c r="A1052" s="2" t="s">
        <v>2730</v>
      </c>
      <c r="B1052" s="2" t="s">
        <v>2730</v>
      </c>
      <c r="C1052" s="2" t="s">
        <v>26</v>
      </c>
      <c r="D1052" s="2" t="s">
        <v>27</v>
      </c>
      <c r="E1052" s="5" t="s">
        <v>88</v>
      </c>
      <c r="F1052" s="3" t="s">
        <v>89</v>
      </c>
      <c r="G1052" s="3" t="s">
        <v>38</v>
      </c>
      <c r="H1052" s="2" t="s">
        <v>21</v>
      </c>
      <c r="I1052" s="2" t="s">
        <v>2731</v>
      </c>
      <c r="J1052" s="3" t="str">
        <f>HYPERLINK("https://www.boe.es/gazeta/dias/1832/03/27/pdfs/GMD-1832-37.pdf#page=4","Abrir facsímil")</f>
        <v>Abrir facsímil</v>
      </c>
      <c r="K1052" s="3" t="s">
        <v>23</v>
      </c>
    </row>
    <row r="1053" spans="1:11" ht="42" customHeight="1">
      <c r="A1053" s="2" t="s">
        <v>2732</v>
      </c>
      <c r="B1053" s="2" t="s">
        <v>2733</v>
      </c>
      <c r="C1053" s="2" t="s">
        <v>61</v>
      </c>
      <c r="D1053" s="2" t="s">
        <v>62</v>
      </c>
      <c r="E1053" s="5" t="s">
        <v>119</v>
      </c>
      <c r="F1053" s="3" t="s">
        <v>120</v>
      </c>
      <c r="G1053" s="3" t="s">
        <v>38</v>
      </c>
      <c r="H1053" s="2" t="s">
        <v>21</v>
      </c>
      <c r="I1053" s="2" t="s">
        <v>2734</v>
      </c>
      <c r="J1053" s="3" t="str">
        <f>HYPERLINK("https://www.boe.es/gazeta/dias/1832/07/07/pdfs/GMD-1832-81.pdf#page=4","Abrir facsímil")</f>
        <v>Abrir facsímil</v>
      </c>
      <c r="K1053" s="3" t="s">
        <v>23</v>
      </c>
    </row>
    <row r="1054" spans="1:11" ht="42" customHeight="1">
      <c r="A1054" s="2" t="s">
        <v>2735</v>
      </c>
      <c r="B1054" s="2" t="s">
        <v>2736</v>
      </c>
      <c r="C1054" s="2" t="s">
        <v>16</v>
      </c>
      <c r="D1054" s="2" t="s">
        <v>17</v>
      </c>
      <c r="E1054" s="5" t="s">
        <v>408</v>
      </c>
      <c r="F1054" s="3" t="s">
        <v>409</v>
      </c>
      <c r="G1054" s="3" t="s">
        <v>38</v>
      </c>
      <c r="H1054" s="2" t="s">
        <v>21</v>
      </c>
      <c r="I1054" s="2" t="s">
        <v>2737</v>
      </c>
      <c r="J1054" s="3" t="str">
        <f>HYPERLINK("https://www.boe.es/gazeta/dias/1832/08/14/pdfs/GMD-1832-97.pdf#page=4","Abrir facsímil")</f>
        <v>Abrir facsímil</v>
      </c>
      <c r="K1054" s="3" t="s">
        <v>23</v>
      </c>
    </row>
    <row r="1055" spans="1:11" ht="42" customHeight="1">
      <c r="A1055" s="2" t="s">
        <v>2738</v>
      </c>
      <c r="B1055" s="2" t="s">
        <v>2739</v>
      </c>
      <c r="C1055" s="2" t="s">
        <v>26</v>
      </c>
      <c r="D1055" s="2" t="s">
        <v>27</v>
      </c>
      <c r="E1055" s="5" t="s">
        <v>243</v>
      </c>
      <c r="F1055" s="3" t="s">
        <v>244</v>
      </c>
      <c r="G1055" s="3" t="s">
        <v>245</v>
      </c>
      <c r="H1055" s="2" t="s">
        <v>21</v>
      </c>
      <c r="I1055" s="2" t="s">
        <v>2740</v>
      </c>
      <c r="J1055" s="3" t="str">
        <f>HYPERLINK("https://www.boe.es/gazeta/dias/1832/04/10/pdfs/GMD-1832-43.pdf#page=3","Abrir facsímil")</f>
        <v>Abrir facsímil</v>
      </c>
      <c r="K1055" s="3" t="s">
        <v>23</v>
      </c>
    </row>
    <row r="1056" spans="1:11" ht="42" customHeight="1">
      <c r="A1056" s="2" t="s">
        <v>2741</v>
      </c>
      <c r="B1056" s="2" t="s">
        <v>2741</v>
      </c>
      <c r="C1056" s="2" t="s">
        <v>16</v>
      </c>
      <c r="D1056" s="2" t="s">
        <v>17</v>
      </c>
      <c r="E1056" s="5" t="s">
        <v>500</v>
      </c>
      <c r="F1056" s="3" t="s">
        <v>501</v>
      </c>
      <c r="G1056" s="3" t="s">
        <v>42</v>
      </c>
      <c r="H1056" s="2" t="s">
        <v>21</v>
      </c>
      <c r="I1056" s="2" t="s">
        <v>2742</v>
      </c>
      <c r="J1056" s="3" t="str">
        <f>HYPERLINK("https://www.boe.es/gazeta/dias/1832/03/29/pdfs/GMD-1832-38.pdf#page=1","Abrir facsímil")</f>
        <v>Abrir facsímil</v>
      </c>
      <c r="K1056" s="3" t="s">
        <v>23</v>
      </c>
    </row>
    <row r="1057" spans="1:11" ht="42" customHeight="1">
      <c r="A1057" s="2" t="s">
        <v>2743</v>
      </c>
      <c r="B1057" s="2" t="s">
        <v>2743</v>
      </c>
      <c r="C1057" s="2" t="s">
        <v>26</v>
      </c>
      <c r="D1057" s="2" t="s">
        <v>27</v>
      </c>
      <c r="E1057" s="5" t="s">
        <v>388</v>
      </c>
      <c r="F1057" s="3" t="s">
        <v>389</v>
      </c>
      <c r="G1057" s="3" t="s">
        <v>42</v>
      </c>
      <c r="H1057" s="2" t="s">
        <v>21</v>
      </c>
      <c r="I1057" s="2" t="s">
        <v>2744</v>
      </c>
      <c r="J1057" s="3" t="str">
        <f>HYPERLINK("https://www.boe.es/gazeta/dias/1832/02/28/pdfs/GMD-1832-25.pdf#page=1","Abrir facsímil")</f>
        <v>Abrir facsímil</v>
      </c>
      <c r="K1057" s="3" t="s">
        <v>23</v>
      </c>
    </row>
    <row r="1058" spans="1:11" ht="42" customHeight="1">
      <c r="A1058" s="2" t="s">
        <v>2745</v>
      </c>
      <c r="B1058" s="2" t="s">
        <v>2746</v>
      </c>
      <c r="C1058" s="2" t="s">
        <v>16</v>
      </c>
      <c r="D1058" s="2" t="s">
        <v>17</v>
      </c>
      <c r="E1058" s="5" t="s">
        <v>130</v>
      </c>
      <c r="F1058" s="3" t="s">
        <v>131</v>
      </c>
      <c r="G1058" s="3" t="s">
        <v>38</v>
      </c>
      <c r="H1058" s="2" t="s">
        <v>21</v>
      </c>
      <c r="I1058" s="2" t="s">
        <v>2747</v>
      </c>
      <c r="J1058" s="3" t="str">
        <f>HYPERLINK("https://www.boe.es/gazeta/dias/1832/04/28/pdfs/GMD-1832-51.pdf#page=4","Abrir facsímil")</f>
        <v>Abrir facsímil</v>
      </c>
      <c r="K1058" s="3" t="s">
        <v>23</v>
      </c>
    </row>
    <row r="1059" spans="1:11" ht="42" customHeight="1">
      <c r="A1059" s="2" t="s">
        <v>2748</v>
      </c>
      <c r="B1059" s="2" t="s">
        <v>2748</v>
      </c>
      <c r="C1059" s="2" t="s">
        <v>26</v>
      </c>
      <c r="D1059" s="2" t="s">
        <v>27</v>
      </c>
      <c r="E1059" s="5" t="s">
        <v>1214</v>
      </c>
      <c r="F1059" s="3" t="s">
        <v>1215</v>
      </c>
      <c r="G1059" s="3" t="s">
        <v>92</v>
      </c>
      <c r="H1059" s="2" t="s">
        <v>21</v>
      </c>
      <c r="I1059" s="2" t="s">
        <v>2749</v>
      </c>
      <c r="J1059" s="3" t="str">
        <f>HYPERLINK("https://www.boe.es/gazeta/dias/1832/01/03/pdfs/GMD-1832-1.pdf#page=2","Abrir facsímil")</f>
        <v>Abrir facsímil</v>
      </c>
      <c r="K1059" s="3" t="s">
        <v>23</v>
      </c>
    </row>
    <row r="1060" spans="1:11" ht="42" customHeight="1">
      <c r="A1060" s="2" t="s">
        <v>2750</v>
      </c>
      <c r="B1060" s="2" t="s">
        <v>2750</v>
      </c>
      <c r="C1060" s="2" t="s">
        <v>16</v>
      </c>
      <c r="D1060" s="2" t="s">
        <v>17</v>
      </c>
      <c r="E1060" s="5" t="s">
        <v>320</v>
      </c>
      <c r="F1060" s="3" t="s">
        <v>321</v>
      </c>
      <c r="G1060" s="3" t="s">
        <v>58</v>
      </c>
      <c r="H1060" s="2" t="s">
        <v>21</v>
      </c>
      <c r="I1060" s="2" t="s">
        <v>2751</v>
      </c>
      <c r="J1060" s="3" t="str">
        <f>HYPERLINK("https://www.boe.es/gazeta/dias/1832/12/29/pdfs/GMD-1832-159.pdf#page=3","Abrir facsímil")</f>
        <v>Abrir facsímil</v>
      </c>
      <c r="K1060" s="3" t="s">
        <v>23</v>
      </c>
    </row>
    <row r="1061" spans="1:11" ht="42" customHeight="1">
      <c r="A1061" s="2" t="s">
        <v>2752</v>
      </c>
      <c r="B1061" s="2" t="s">
        <v>2753</v>
      </c>
      <c r="C1061" s="2" t="s">
        <v>164</v>
      </c>
      <c r="D1061" s="2" t="s">
        <v>27</v>
      </c>
      <c r="E1061" s="5" t="s">
        <v>211</v>
      </c>
      <c r="F1061" s="3" t="s">
        <v>212</v>
      </c>
      <c r="G1061" s="3" t="s">
        <v>38</v>
      </c>
      <c r="H1061" s="2" t="s">
        <v>31</v>
      </c>
      <c r="I1061" s="2" t="s">
        <v>2754</v>
      </c>
      <c r="J1061" s="3" t="str">
        <f>HYPERLINK("https://www.boe.es/gazeta/dias/1832/06/14/pdfs/GMD-1832-71.pdf#page=4","Abrir facsímil")</f>
        <v>Abrir facsímil</v>
      </c>
      <c r="K1061" s="3" t="s">
        <v>33</v>
      </c>
    </row>
    <row r="1062" spans="1:11" ht="42" customHeight="1">
      <c r="A1062" s="2" t="s">
        <v>2755</v>
      </c>
      <c r="B1062" s="2" t="s">
        <v>2756</v>
      </c>
      <c r="C1062" s="2" t="s">
        <v>418</v>
      </c>
      <c r="D1062" s="2" t="s">
        <v>27</v>
      </c>
      <c r="E1062" s="5" t="s">
        <v>382</v>
      </c>
      <c r="F1062" s="3" t="s">
        <v>383</v>
      </c>
      <c r="G1062" s="3" t="s">
        <v>38</v>
      </c>
      <c r="H1062" s="2" t="s">
        <v>21</v>
      </c>
      <c r="I1062" s="2" t="s">
        <v>2757</v>
      </c>
      <c r="J1062" s="3" t="str">
        <f>HYPERLINK("https://www.boe.es/gazeta/dias/1832/05/31/pdfs/GMD-1832-65.pdf#page=4","Abrir facsímil")</f>
        <v>Abrir facsímil</v>
      </c>
      <c r="K1062" s="3" t="s">
        <v>23</v>
      </c>
    </row>
    <row r="1063" spans="1:11" ht="42" customHeight="1">
      <c r="A1063" s="2" t="s">
        <v>2758</v>
      </c>
      <c r="B1063" s="2" t="s">
        <v>2759</v>
      </c>
      <c r="C1063" s="2" t="s">
        <v>16</v>
      </c>
      <c r="D1063" s="2" t="s">
        <v>17</v>
      </c>
      <c r="E1063" s="5" t="s">
        <v>178</v>
      </c>
      <c r="F1063" s="3" t="s">
        <v>179</v>
      </c>
      <c r="G1063" s="3" t="s">
        <v>38</v>
      </c>
      <c r="H1063" s="2" t="s">
        <v>21</v>
      </c>
      <c r="I1063" s="2" t="s">
        <v>2760</v>
      </c>
      <c r="J1063" s="3" t="str">
        <f>HYPERLINK("https://www.boe.es/gazeta/dias/1832/10/20/pdfs/GMD-1832-128.pdf#page=4","Abrir facsímil")</f>
        <v>Abrir facsímil</v>
      </c>
      <c r="K1063" s="3" t="s">
        <v>23</v>
      </c>
    </row>
    <row r="1064" spans="1:11" ht="42" customHeight="1">
      <c r="A1064" s="2" t="s">
        <v>2761</v>
      </c>
      <c r="B1064" s="2" t="s">
        <v>2762</v>
      </c>
      <c r="C1064" s="2" t="s">
        <v>124</v>
      </c>
      <c r="D1064" s="2" t="s">
        <v>27</v>
      </c>
      <c r="E1064" s="5" t="s">
        <v>665</v>
      </c>
      <c r="F1064" s="3" t="s">
        <v>666</v>
      </c>
      <c r="G1064" s="3" t="s">
        <v>38</v>
      </c>
      <c r="H1064" s="2" t="s">
        <v>21</v>
      </c>
      <c r="I1064" s="2" t="s">
        <v>2763</v>
      </c>
      <c r="J1064" s="3" t="str">
        <f>HYPERLINK("https://www.boe.es/gazeta/dias/1832/05/15/pdfs/GMD-1832-58.pdf#page=4","Abrir facsímil")</f>
        <v>Abrir facsímil</v>
      </c>
      <c r="K1064" s="3" t="s">
        <v>23</v>
      </c>
    </row>
    <row r="1065" spans="1:11" ht="42" customHeight="1">
      <c r="A1065" s="2" t="s">
        <v>2764</v>
      </c>
      <c r="B1065" s="2" t="s">
        <v>2765</v>
      </c>
      <c r="C1065" s="2" t="s">
        <v>164</v>
      </c>
      <c r="D1065" s="2" t="s">
        <v>27</v>
      </c>
      <c r="E1065" s="5" t="s">
        <v>63</v>
      </c>
      <c r="F1065" s="3" t="s">
        <v>64</v>
      </c>
      <c r="G1065" s="3" t="s">
        <v>65</v>
      </c>
      <c r="H1065" s="2" t="s">
        <v>21</v>
      </c>
      <c r="I1065" s="2" t="s">
        <v>2766</v>
      </c>
      <c r="J1065" s="3" t="str">
        <f>HYPERLINK("https://www.boe.es/gazeta/dias/1832/05/22/pdfs/GMD-1832-61.pdf#page=4","Abrir facsímil")</f>
        <v>Abrir facsímil</v>
      </c>
      <c r="K1065" s="3" t="s">
        <v>23</v>
      </c>
    </row>
    <row r="1066" spans="1:11" ht="42" customHeight="1">
      <c r="A1066" s="2" t="s">
        <v>2767</v>
      </c>
      <c r="B1066" s="2" t="s">
        <v>2768</v>
      </c>
      <c r="C1066" s="2" t="s">
        <v>51</v>
      </c>
      <c r="D1066" s="2" t="s">
        <v>27</v>
      </c>
      <c r="E1066" s="5" t="s">
        <v>439</v>
      </c>
      <c r="F1066" s="3" t="s">
        <v>440</v>
      </c>
      <c r="G1066" s="3" t="s">
        <v>42</v>
      </c>
      <c r="H1066" s="2" t="s">
        <v>21</v>
      </c>
      <c r="I1066" s="2" t="s">
        <v>2769</v>
      </c>
      <c r="J1066" s="3" t="str">
        <f>HYPERLINK("https://www.boe.es/gazeta/dias/1832/06/05/pdfs/GMD-1832-67.pdf#page=1","Abrir facsímil")</f>
        <v>Abrir facsímil</v>
      </c>
      <c r="K1066" s="3" t="s">
        <v>23</v>
      </c>
    </row>
    <row r="1067" spans="1:11" ht="42" customHeight="1">
      <c r="A1067" s="2" t="s">
        <v>2770</v>
      </c>
      <c r="B1067" s="2" t="s">
        <v>2771</v>
      </c>
      <c r="C1067" s="2" t="s">
        <v>16</v>
      </c>
      <c r="D1067" s="2" t="s">
        <v>17</v>
      </c>
      <c r="E1067" s="5" t="s">
        <v>402</v>
      </c>
      <c r="F1067" s="3" t="s">
        <v>403</v>
      </c>
      <c r="G1067" s="3" t="s">
        <v>404</v>
      </c>
      <c r="H1067" s="2" t="s">
        <v>31</v>
      </c>
      <c r="I1067" s="2" t="s">
        <v>2772</v>
      </c>
      <c r="J1067" s="3" t="str">
        <f>HYPERLINK("https://www.boe.es/gazeta/dias/1832/08/21/pdfs/GMD-1832-100.pdf#page=3","Abrir facsímil")</f>
        <v>Abrir facsímil</v>
      </c>
      <c r="K1067" s="3" t="s">
        <v>33</v>
      </c>
    </row>
    <row r="1068" spans="1:11" ht="42" customHeight="1">
      <c r="A1068" s="2" t="s">
        <v>2773</v>
      </c>
      <c r="B1068" s="2" t="s">
        <v>2774</v>
      </c>
      <c r="C1068" s="2" t="s">
        <v>418</v>
      </c>
      <c r="D1068" s="2" t="s">
        <v>27</v>
      </c>
      <c r="E1068" s="5" t="s">
        <v>468</v>
      </c>
      <c r="F1068" s="3" t="s">
        <v>469</v>
      </c>
      <c r="G1068" s="3" t="s">
        <v>470</v>
      </c>
      <c r="H1068" s="2" t="s">
        <v>21</v>
      </c>
      <c r="I1068" s="2" t="s">
        <v>2775</v>
      </c>
      <c r="J1068" s="3" t="str">
        <f>HYPERLINK("https://www.boe.es/gazeta/dias/1832/10/23/pdfs/GMD-1832-129.pdf#page=4","Abrir facsímil")</f>
        <v>Abrir facsímil</v>
      </c>
      <c r="K1068" s="3" t="s">
        <v>23</v>
      </c>
    </row>
    <row r="1069" spans="1:11" ht="42" customHeight="1">
      <c r="A1069" s="2" t="s">
        <v>2776</v>
      </c>
      <c r="B1069" s="2" t="s">
        <v>2777</v>
      </c>
      <c r="C1069" s="2" t="s">
        <v>61</v>
      </c>
      <c r="D1069" s="2" t="s">
        <v>62</v>
      </c>
      <c r="E1069" s="5" t="s">
        <v>255</v>
      </c>
      <c r="F1069" s="3" t="s">
        <v>256</v>
      </c>
      <c r="G1069" s="3" t="s">
        <v>38</v>
      </c>
      <c r="H1069" s="2" t="s">
        <v>21</v>
      </c>
      <c r="I1069" s="2" t="s">
        <v>2778</v>
      </c>
      <c r="J1069" s="3" t="str">
        <f>HYPERLINK("https://www.boe.es/gazeta/dias/1832/08/23/pdfs/GMD-1832-101.pdf#page=4","Abrir facsímil")</f>
        <v>Abrir facsímil</v>
      </c>
      <c r="K1069" s="3" t="s">
        <v>23</v>
      </c>
    </row>
    <row r="1070" spans="1:11" ht="42" customHeight="1">
      <c r="A1070" s="2" t="s">
        <v>2779</v>
      </c>
      <c r="B1070" s="2" t="s">
        <v>2779</v>
      </c>
      <c r="C1070" s="2" t="s">
        <v>16</v>
      </c>
      <c r="D1070" s="2" t="s">
        <v>17</v>
      </c>
      <c r="E1070" s="5" t="s">
        <v>36</v>
      </c>
      <c r="F1070" s="3" t="s">
        <v>37</v>
      </c>
      <c r="G1070" s="3" t="s">
        <v>58</v>
      </c>
      <c r="H1070" s="2" t="s">
        <v>21</v>
      </c>
      <c r="I1070" s="2" t="s">
        <v>2780</v>
      </c>
      <c r="J1070" s="3" t="str">
        <f>HYPERLINK("https://www.boe.es/gazeta/dias/1832/02/23/pdfs/GMD-1832-23.pdf#page=3","Abrir facsímil")</f>
        <v>Abrir facsímil</v>
      </c>
      <c r="K1070" s="3" t="s">
        <v>23</v>
      </c>
    </row>
    <row r="1071" spans="1:11" ht="42" customHeight="1">
      <c r="A1071" s="2" t="s">
        <v>2781</v>
      </c>
      <c r="B1071" s="2" t="s">
        <v>2782</v>
      </c>
      <c r="C1071" s="2" t="s">
        <v>16</v>
      </c>
      <c r="D1071" s="2" t="s">
        <v>17</v>
      </c>
      <c r="E1071" s="5" t="s">
        <v>130</v>
      </c>
      <c r="F1071" s="3" t="s">
        <v>131</v>
      </c>
      <c r="G1071" s="3" t="s">
        <v>58</v>
      </c>
      <c r="H1071" s="2" t="s">
        <v>21</v>
      </c>
      <c r="I1071" s="2" t="s">
        <v>2783</v>
      </c>
      <c r="J1071" s="3" t="str">
        <f>HYPERLINK("https://www.boe.es/gazeta/dias/1832/04/28/pdfs/GMD-1832-51.pdf#page=3","Abrir facsímil")</f>
        <v>Abrir facsímil</v>
      </c>
      <c r="K1071" s="3" t="s">
        <v>23</v>
      </c>
    </row>
    <row r="1072" spans="1:11" ht="42" customHeight="1">
      <c r="A1072" s="2" t="s">
        <v>2784</v>
      </c>
      <c r="B1072" s="2" t="s">
        <v>2785</v>
      </c>
      <c r="C1072" s="2" t="s">
        <v>16</v>
      </c>
      <c r="D1072" s="2" t="s">
        <v>17</v>
      </c>
      <c r="E1072" s="5" t="s">
        <v>507</v>
      </c>
      <c r="F1072" s="3" t="s">
        <v>508</v>
      </c>
      <c r="G1072" s="3" t="s">
        <v>509</v>
      </c>
      <c r="H1072" s="2" t="s">
        <v>21</v>
      </c>
      <c r="I1072" s="2" t="s">
        <v>2786</v>
      </c>
      <c r="J1072" s="3" t="str">
        <f>HYPERLINK("https://www.boe.es/gazeta/dias/1832/11/22/pdfs/GMD-1832-143.pdf#page=2","Abrir facsímil")</f>
        <v>Abrir facsímil</v>
      </c>
      <c r="K1072" s="3" t="s">
        <v>23</v>
      </c>
    </row>
    <row r="1073" spans="1:11" ht="42" customHeight="1">
      <c r="A1073" s="2" t="s">
        <v>2787</v>
      </c>
      <c r="B1073" s="2" t="s">
        <v>2787</v>
      </c>
      <c r="C1073" s="2" t="s">
        <v>418</v>
      </c>
      <c r="D1073" s="2" t="s">
        <v>27</v>
      </c>
      <c r="E1073" s="5" t="s">
        <v>170</v>
      </c>
      <c r="F1073" s="3" t="s">
        <v>171</v>
      </c>
      <c r="G1073" s="3" t="s">
        <v>172</v>
      </c>
      <c r="H1073" s="2" t="s">
        <v>21</v>
      </c>
      <c r="I1073" s="2" t="s">
        <v>2788</v>
      </c>
      <c r="J1073" s="3" t="str">
        <f>HYPERLINK("https://www.boe.es/gazeta/dias/1832/11/08/pdfs/GMD-1832-136.pdf#page=4","Abrir facsímil")</f>
        <v>Abrir facsímil</v>
      </c>
      <c r="K1073" s="3" t="s">
        <v>23</v>
      </c>
    </row>
    <row r="1074" spans="1:11" ht="42" customHeight="1">
      <c r="A1074" s="2" t="s">
        <v>2789</v>
      </c>
      <c r="B1074" s="2" t="s">
        <v>2790</v>
      </c>
      <c r="C1074" s="2" t="s">
        <v>16</v>
      </c>
      <c r="D1074" s="2" t="s">
        <v>17</v>
      </c>
      <c r="E1074" s="5" t="s">
        <v>140</v>
      </c>
      <c r="F1074" s="3" t="s">
        <v>141</v>
      </c>
      <c r="G1074" s="3" t="s">
        <v>38</v>
      </c>
      <c r="H1074" s="2" t="s">
        <v>21</v>
      </c>
      <c r="I1074" s="2" t="s">
        <v>2791</v>
      </c>
      <c r="J1074" s="3" t="str">
        <f>HYPERLINK("https://www.boe.es/gazeta/dias/1832/11/27/pdfs/GMD-1832-145.pdf#page=4","Abrir facsímil")</f>
        <v>Abrir facsímil</v>
      </c>
      <c r="K1074" s="3" t="s">
        <v>23</v>
      </c>
    </row>
    <row r="1075" spans="1:11" ht="42" customHeight="1">
      <c r="A1075" s="2" t="s">
        <v>2792</v>
      </c>
      <c r="B1075" s="2" t="s">
        <v>2792</v>
      </c>
      <c r="C1075" s="2" t="s">
        <v>16</v>
      </c>
      <c r="D1075" s="2" t="s">
        <v>17</v>
      </c>
      <c r="E1075" s="5" t="s">
        <v>1306</v>
      </c>
      <c r="F1075" s="3" t="s">
        <v>1307</v>
      </c>
      <c r="G1075" s="3" t="s">
        <v>38</v>
      </c>
      <c r="H1075" s="2" t="s">
        <v>21</v>
      </c>
      <c r="I1075" s="2" t="s">
        <v>2793</v>
      </c>
      <c r="J1075" s="3" t="str">
        <f>HYPERLINK("https://www.boe.es/gazeta/dias/1832/11/01/pdfs/GMD-1832-133.pdf#page=4","Abrir facsímil")</f>
        <v>Abrir facsímil</v>
      </c>
      <c r="K1075" s="3" t="s">
        <v>23</v>
      </c>
    </row>
    <row r="1076" spans="1:11" ht="42" customHeight="1">
      <c r="A1076" s="2" t="s">
        <v>2794</v>
      </c>
      <c r="B1076" s="2" t="s">
        <v>2794</v>
      </c>
      <c r="C1076" s="2" t="s">
        <v>16</v>
      </c>
      <c r="D1076" s="2" t="s">
        <v>17</v>
      </c>
      <c r="E1076" s="5" t="s">
        <v>806</v>
      </c>
      <c r="F1076" s="3" t="s">
        <v>807</v>
      </c>
      <c r="G1076" s="3" t="s">
        <v>92</v>
      </c>
      <c r="H1076" s="2" t="s">
        <v>21</v>
      </c>
      <c r="I1076" s="2" t="s">
        <v>2795</v>
      </c>
      <c r="J1076" s="3" t="str">
        <f>HYPERLINK("https://www.boe.es/gazeta/dias/1832/12/08/pdfs/GMD-1832-150.pdf#page=2","Abrir facsímil")</f>
        <v>Abrir facsímil</v>
      </c>
      <c r="K1076" s="3" t="s">
        <v>23</v>
      </c>
    </row>
    <row r="1077" spans="1:11" ht="42" customHeight="1">
      <c r="A1077" s="2" t="s">
        <v>2796</v>
      </c>
      <c r="B1077" s="2" t="s">
        <v>2797</v>
      </c>
      <c r="C1077" s="2" t="s">
        <v>16</v>
      </c>
      <c r="D1077" s="2" t="s">
        <v>17</v>
      </c>
      <c r="E1077" s="5" t="s">
        <v>1968</v>
      </c>
      <c r="F1077" s="3" t="s">
        <v>1969</v>
      </c>
      <c r="G1077" s="3" t="s">
        <v>38</v>
      </c>
      <c r="H1077" s="2" t="s">
        <v>21</v>
      </c>
      <c r="I1077" s="2" t="s">
        <v>2798</v>
      </c>
      <c r="J1077" s="3" t="str">
        <f>HYPERLINK("https://www.boe.es/gazeta/dias/1832/09/11/pdfs/GMD-1832-109.pdf#page=4","Abrir facsímil")</f>
        <v>Abrir facsímil</v>
      </c>
      <c r="K1077" s="3" t="s">
        <v>23</v>
      </c>
    </row>
    <row r="1078" spans="1:11" ht="42" customHeight="1">
      <c r="A1078" s="2" t="s">
        <v>2799</v>
      </c>
      <c r="B1078" s="2" t="s">
        <v>2799</v>
      </c>
      <c r="C1078" s="2" t="s">
        <v>16</v>
      </c>
      <c r="D1078" s="2" t="s">
        <v>17</v>
      </c>
      <c r="E1078" s="5" t="s">
        <v>1831</v>
      </c>
      <c r="F1078" s="3" t="s">
        <v>1832</v>
      </c>
      <c r="G1078" s="3" t="s">
        <v>58</v>
      </c>
      <c r="H1078" s="2" t="s">
        <v>21</v>
      </c>
      <c r="I1078" s="2" t="s">
        <v>2800</v>
      </c>
      <c r="J1078" s="3" t="str">
        <f>HYPERLINK("https://www.boe.es/gazeta/dias/1832/01/21/pdfs/GMD-1832-9.pdf#page=3","Abrir facsímil")</f>
        <v>Abrir facsímil</v>
      </c>
      <c r="K1078" s="3" t="s">
        <v>23</v>
      </c>
    </row>
    <row r="1079" spans="1:11" ht="42" customHeight="1">
      <c r="A1079" s="2" t="s">
        <v>2801</v>
      </c>
      <c r="B1079" s="2" t="s">
        <v>2802</v>
      </c>
      <c r="C1079" s="2" t="s">
        <v>16</v>
      </c>
      <c r="D1079" s="2" t="s">
        <v>17</v>
      </c>
      <c r="E1079" s="5" t="s">
        <v>28</v>
      </c>
      <c r="F1079" s="3" t="s">
        <v>29</v>
      </c>
      <c r="G1079" s="3" t="s">
        <v>92</v>
      </c>
      <c r="H1079" s="2" t="s">
        <v>21</v>
      </c>
      <c r="I1079" s="2" t="s">
        <v>2803</v>
      </c>
      <c r="J1079" s="3" t="str">
        <f>HYPERLINK("https://www.boe.es/gazeta/dias/1832/06/23/pdfs/GMD-1832-75.pdf#page=2","Abrir facsímil")</f>
        <v>Abrir facsímil</v>
      </c>
      <c r="K1079" s="3" t="s">
        <v>23</v>
      </c>
    </row>
    <row r="1080" spans="1:11" ht="42" customHeight="1">
      <c r="A1080" s="2" t="s">
        <v>2804</v>
      </c>
      <c r="B1080" s="2" t="s">
        <v>2804</v>
      </c>
      <c r="C1080" s="2" t="s">
        <v>16</v>
      </c>
      <c r="D1080" s="2" t="s">
        <v>17</v>
      </c>
      <c r="E1080" s="5" t="s">
        <v>419</v>
      </c>
      <c r="F1080" s="3" t="s">
        <v>420</v>
      </c>
      <c r="G1080" s="3" t="s">
        <v>92</v>
      </c>
      <c r="H1080" s="2" t="s">
        <v>21</v>
      </c>
      <c r="I1080" s="2" t="s">
        <v>2805</v>
      </c>
      <c r="J1080" s="3" t="str">
        <f>HYPERLINK("https://www.boe.es/gazeta/dias/1832/10/13/pdfs/GMD-1832-125.pdf#page=2","Abrir facsímil")</f>
        <v>Abrir facsímil</v>
      </c>
      <c r="K1080" s="3" t="s">
        <v>23</v>
      </c>
    </row>
    <row r="1081" spans="1:11" ht="42" customHeight="1">
      <c r="A1081" s="2" t="s">
        <v>2804</v>
      </c>
      <c r="B1081" s="2" t="s">
        <v>2804</v>
      </c>
      <c r="C1081" s="2" t="s">
        <v>16</v>
      </c>
      <c r="D1081" s="2" t="s">
        <v>17</v>
      </c>
      <c r="E1081" s="5" t="s">
        <v>557</v>
      </c>
      <c r="F1081" s="3" t="s">
        <v>558</v>
      </c>
      <c r="G1081" s="3" t="s">
        <v>1642</v>
      </c>
      <c r="H1081" s="2" t="s">
        <v>21</v>
      </c>
      <c r="I1081" s="2" t="s">
        <v>2806</v>
      </c>
      <c r="J1081" s="3" t="str">
        <f>HYPERLINK("https://www.boe.es/gazeta/dias/1832/12/04/pdfs/GMD-1832-148.pdf#page=6","Abrir facsímil")</f>
        <v>Abrir facsímil</v>
      </c>
      <c r="K1081" s="3" t="s">
        <v>23</v>
      </c>
    </row>
    <row r="1082" spans="1:11" ht="42" customHeight="1">
      <c r="A1082" s="2" t="s">
        <v>2804</v>
      </c>
      <c r="B1082" s="2" t="s">
        <v>2804</v>
      </c>
      <c r="C1082" s="2" t="s">
        <v>16</v>
      </c>
      <c r="D1082" s="2" t="s">
        <v>17</v>
      </c>
      <c r="E1082" s="5" t="s">
        <v>207</v>
      </c>
      <c r="F1082" s="3" t="s">
        <v>208</v>
      </c>
      <c r="G1082" s="3" t="s">
        <v>38</v>
      </c>
      <c r="H1082" s="2" t="s">
        <v>21</v>
      </c>
      <c r="I1082" s="2" t="s">
        <v>2807</v>
      </c>
      <c r="J1082" s="3" t="str">
        <f>HYPERLINK("https://www.boe.es/gazeta/dias/1832/12/11/pdfs/GMD-1832-151.pdf#page=4","Abrir facsímil")</f>
        <v>Abrir facsímil</v>
      </c>
      <c r="K1082" s="3" t="s">
        <v>23</v>
      </c>
    </row>
    <row r="1083" spans="1:11" ht="42" customHeight="1">
      <c r="A1083" s="2" t="s">
        <v>2804</v>
      </c>
      <c r="B1083" s="2" t="s">
        <v>2804</v>
      </c>
      <c r="C1083" s="2" t="s">
        <v>124</v>
      </c>
      <c r="D1083" s="2" t="s">
        <v>27</v>
      </c>
      <c r="E1083" s="5" t="s">
        <v>757</v>
      </c>
      <c r="F1083" s="3" t="s">
        <v>758</v>
      </c>
      <c r="G1083" s="3" t="s">
        <v>92</v>
      </c>
      <c r="H1083" s="2" t="s">
        <v>21</v>
      </c>
      <c r="I1083" s="2" t="s">
        <v>2808</v>
      </c>
      <c r="J1083" s="3" t="str">
        <f>HYPERLINK("https://www.boe.es/gazeta/dias/1832/12/15/pdfs/GMD-1832-153.pdf#page=2","Abrir facsímil")</f>
        <v>Abrir facsímil</v>
      </c>
      <c r="K1083" s="3" t="s">
        <v>23</v>
      </c>
    </row>
    <row r="1084" spans="1:11" ht="42" customHeight="1">
      <c r="A1084" s="2" t="s">
        <v>2809</v>
      </c>
      <c r="B1084" s="2" t="s">
        <v>2809</v>
      </c>
      <c r="C1084" s="2" t="s">
        <v>16</v>
      </c>
      <c r="D1084" s="2" t="s">
        <v>17</v>
      </c>
      <c r="E1084" s="5" t="s">
        <v>76</v>
      </c>
      <c r="F1084" s="3" t="s">
        <v>77</v>
      </c>
      <c r="G1084" s="3" t="s">
        <v>674</v>
      </c>
      <c r="H1084" s="2" t="s">
        <v>21</v>
      </c>
      <c r="I1084" s="2" t="s">
        <v>2810</v>
      </c>
      <c r="J1084" s="3" t="str">
        <f>HYPERLINK("https://www.boe.es/gazeta/dias/1832/10/25/pdfs/GMD-1832-130.pdf#page=2","Abrir facsímil")</f>
        <v>Abrir facsímil</v>
      </c>
      <c r="K1084" s="3" t="s">
        <v>23</v>
      </c>
    </row>
    <row r="1085" spans="1:11" ht="42" customHeight="1">
      <c r="A1085" s="2" t="s">
        <v>2811</v>
      </c>
      <c r="B1085" s="2" t="s">
        <v>2811</v>
      </c>
      <c r="C1085" s="2" t="s">
        <v>16</v>
      </c>
      <c r="D1085" s="2" t="s">
        <v>17</v>
      </c>
      <c r="E1085" s="5" t="s">
        <v>1281</v>
      </c>
      <c r="F1085" s="3" t="s">
        <v>1282</v>
      </c>
      <c r="G1085" s="3" t="s">
        <v>42</v>
      </c>
      <c r="H1085" s="2" t="s">
        <v>21</v>
      </c>
      <c r="I1085" s="2" t="s">
        <v>2812</v>
      </c>
      <c r="J1085" s="3" t="str">
        <f>HYPERLINK("https://www.boe.es/gazeta/dias/1832/05/17/pdfs/GMD-1832-59.pdf#page=1","Abrir facsímil")</f>
        <v>Abrir facsímil</v>
      </c>
      <c r="K1085" s="3" t="s">
        <v>23</v>
      </c>
    </row>
    <row r="1086" spans="1:11" ht="42" customHeight="1">
      <c r="A1086" s="2" t="s">
        <v>2813</v>
      </c>
      <c r="B1086" s="2" t="s">
        <v>2813</v>
      </c>
      <c r="C1086" s="2" t="s">
        <v>26</v>
      </c>
      <c r="D1086" s="2" t="s">
        <v>27</v>
      </c>
      <c r="E1086" s="5" t="s">
        <v>419</v>
      </c>
      <c r="F1086" s="3" t="s">
        <v>420</v>
      </c>
      <c r="G1086" s="3" t="s">
        <v>2814</v>
      </c>
      <c r="H1086" s="2" t="s">
        <v>21</v>
      </c>
      <c r="I1086" s="2" t="s">
        <v>2815</v>
      </c>
      <c r="J1086" s="3" t="str">
        <f>HYPERLINK("https://www.boe.es/gazeta/dias/1832/10/13/pdfs/GMD-1832-125.pdf#page=3","Abrir facsímil")</f>
        <v>Abrir facsímil</v>
      </c>
      <c r="K1086" s="3" t="s">
        <v>23</v>
      </c>
    </row>
    <row r="1087" spans="1:11" ht="42" customHeight="1">
      <c r="A1087" s="2" t="s">
        <v>2816</v>
      </c>
      <c r="B1087" s="2" t="s">
        <v>2816</v>
      </c>
      <c r="C1087" s="2" t="s">
        <v>16</v>
      </c>
      <c r="D1087" s="2" t="s">
        <v>17</v>
      </c>
      <c r="E1087" s="5" t="s">
        <v>614</v>
      </c>
      <c r="F1087" s="3" t="s">
        <v>615</v>
      </c>
      <c r="G1087" s="3" t="s">
        <v>58</v>
      </c>
      <c r="H1087" s="2" t="s">
        <v>21</v>
      </c>
      <c r="I1087" s="2" t="s">
        <v>2817</v>
      </c>
      <c r="J1087" s="3" t="str">
        <f>HYPERLINK("https://www.boe.es/gazeta/dias/1832/12/25/pdfs/GMD-1832-157.pdf#page=3","Abrir facsímil")</f>
        <v>Abrir facsímil</v>
      </c>
      <c r="K1087" s="3" t="s">
        <v>23</v>
      </c>
    </row>
    <row r="1088" spans="1:11" ht="42" customHeight="1">
      <c r="A1088" s="2" t="s">
        <v>2818</v>
      </c>
      <c r="B1088" s="2" t="s">
        <v>2819</v>
      </c>
      <c r="C1088" s="2" t="s">
        <v>16</v>
      </c>
      <c r="D1088" s="2" t="s">
        <v>17</v>
      </c>
      <c r="E1088" s="5" t="s">
        <v>76</v>
      </c>
      <c r="F1088" s="3" t="s">
        <v>77</v>
      </c>
      <c r="G1088" s="3" t="s">
        <v>38</v>
      </c>
      <c r="H1088" s="2" t="s">
        <v>31</v>
      </c>
      <c r="I1088" s="2" t="s">
        <v>2820</v>
      </c>
      <c r="J1088" s="3" t="str">
        <f>HYPERLINK("https://www.boe.es/gazeta/dias/1832/10/25/pdfs/GMD-1832-130.pdf#page=4","Abrir facsímil")</f>
        <v>Abrir facsímil</v>
      </c>
      <c r="K1088" s="3" t="s">
        <v>33</v>
      </c>
    </row>
    <row r="1089" spans="1:11" ht="42" customHeight="1">
      <c r="A1089" s="2" t="s">
        <v>2821</v>
      </c>
      <c r="B1089" s="2" t="s">
        <v>2821</v>
      </c>
      <c r="C1089" s="2" t="s">
        <v>16</v>
      </c>
      <c r="D1089" s="2" t="s">
        <v>17</v>
      </c>
      <c r="E1089" s="5" t="s">
        <v>207</v>
      </c>
      <c r="F1089" s="3" t="s">
        <v>208</v>
      </c>
      <c r="G1089" s="3" t="s">
        <v>38</v>
      </c>
      <c r="H1089" s="2" t="s">
        <v>21</v>
      </c>
      <c r="I1089" s="2" t="s">
        <v>2822</v>
      </c>
      <c r="J1089" s="3" t="str">
        <f>HYPERLINK("https://www.boe.es/gazeta/dias/1832/12/11/pdfs/GMD-1832-151.pdf#page=4","Abrir facsímil")</f>
        <v>Abrir facsímil</v>
      </c>
      <c r="K1089" s="3" t="s">
        <v>23</v>
      </c>
    </row>
    <row r="1090" spans="1:11" ht="42" customHeight="1">
      <c r="A1090" s="2" t="s">
        <v>2823</v>
      </c>
      <c r="B1090" s="2" t="s">
        <v>2823</v>
      </c>
      <c r="C1090" s="2" t="s">
        <v>16</v>
      </c>
      <c r="D1090" s="2" t="s">
        <v>17</v>
      </c>
      <c r="E1090" s="5" t="s">
        <v>2644</v>
      </c>
      <c r="F1090" s="3" t="s">
        <v>2645</v>
      </c>
      <c r="G1090" s="3" t="s">
        <v>42</v>
      </c>
      <c r="H1090" s="2" t="s">
        <v>21</v>
      </c>
      <c r="I1090" s="2" t="s">
        <v>2824</v>
      </c>
      <c r="J1090" s="3" t="str">
        <f>HYPERLINK("https://www.boe.es/gazeta/dias/1832/03/01/pdfs/GMD-1832-26.pdf#page=1","Abrir facsímil")</f>
        <v>Abrir facsímil</v>
      </c>
      <c r="K1090" s="3" t="s">
        <v>23</v>
      </c>
    </row>
    <row r="1091" spans="1:11" ht="42" customHeight="1">
      <c r="A1091" s="2" t="s">
        <v>2823</v>
      </c>
      <c r="B1091" s="2" t="s">
        <v>2823</v>
      </c>
      <c r="C1091" s="2" t="s">
        <v>124</v>
      </c>
      <c r="D1091" s="2" t="s">
        <v>27</v>
      </c>
      <c r="E1091" s="5" t="s">
        <v>276</v>
      </c>
      <c r="F1091" s="3" t="s">
        <v>277</v>
      </c>
      <c r="G1091" s="3" t="s">
        <v>1059</v>
      </c>
      <c r="H1091" s="2" t="s">
        <v>21</v>
      </c>
      <c r="I1091" s="2" t="s">
        <v>2825</v>
      </c>
      <c r="J1091" s="3" t="str">
        <f>HYPERLINK("https://www.boe.es/gazeta/dias/1832/03/22/pdfs/GMD-1832-35.pdf#page=4","Abrir facsímil")</f>
        <v>Abrir facsímil</v>
      </c>
      <c r="K1091" s="3" t="s">
        <v>23</v>
      </c>
    </row>
    <row r="1092" spans="1:11" ht="42" customHeight="1">
      <c r="A1092" s="2" t="s">
        <v>2823</v>
      </c>
      <c r="B1092" s="2" t="s">
        <v>2823</v>
      </c>
      <c r="C1092" s="2" t="s">
        <v>61</v>
      </c>
      <c r="D1092" s="2" t="s">
        <v>62</v>
      </c>
      <c r="E1092" s="5" t="s">
        <v>994</v>
      </c>
      <c r="F1092" s="3" t="s">
        <v>995</v>
      </c>
      <c r="G1092" s="3" t="s">
        <v>38</v>
      </c>
      <c r="H1092" s="2" t="s">
        <v>21</v>
      </c>
      <c r="I1092" s="2" t="s">
        <v>2826</v>
      </c>
      <c r="J1092" s="3" t="str">
        <f>HYPERLINK("https://www.boe.es/gazeta/dias/1832/04/05/pdfs/GMD-1832-41.pdf#page=4","Abrir facsímil")</f>
        <v>Abrir facsímil</v>
      </c>
      <c r="K1092" s="3" t="s">
        <v>23</v>
      </c>
    </row>
    <row r="1093" spans="1:11" ht="42" customHeight="1">
      <c r="A1093" s="2" t="s">
        <v>2823</v>
      </c>
      <c r="B1093" s="2" t="s">
        <v>2823</v>
      </c>
      <c r="C1093" s="2" t="s">
        <v>16</v>
      </c>
      <c r="D1093" s="2" t="s">
        <v>17</v>
      </c>
      <c r="E1093" s="5" t="s">
        <v>1798</v>
      </c>
      <c r="F1093" s="3" t="s">
        <v>1799</v>
      </c>
      <c r="G1093" s="3" t="s">
        <v>42</v>
      </c>
      <c r="H1093" s="2" t="s">
        <v>21</v>
      </c>
      <c r="I1093" s="2" t="s">
        <v>2827</v>
      </c>
      <c r="J1093" s="3" t="str">
        <f>HYPERLINK("https://www.boe.es/gazeta/dias/1832/04/26/pdfs/GMD-1832-50.pdf#page=1","Abrir facsímil")</f>
        <v>Abrir facsímil</v>
      </c>
      <c r="K1093" s="3" t="s">
        <v>23</v>
      </c>
    </row>
    <row r="1094" spans="1:11" ht="42" customHeight="1">
      <c r="A1094" s="2" t="s">
        <v>2823</v>
      </c>
      <c r="B1094" s="2" t="s">
        <v>2823</v>
      </c>
      <c r="C1094" s="2" t="s">
        <v>16</v>
      </c>
      <c r="D1094" s="2" t="s">
        <v>17</v>
      </c>
      <c r="E1094" s="5" t="s">
        <v>382</v>
      </c>
      <c r="F1094" s="3" t="s">
        <v>383</v>
      </c>
      <c r="G1094" s="3" t="s">
        <v>395</v>
      </c>
      <c r="H1094" s="2" t="s">
        <v>21</v>
      </c>
      <c r="I1094" s="2" t="s">
        <v>2828</v>
      </c>
      <c r="J1094" s="3" t="str">
        <f>HYPERLINK("https://www.boe.es/gazeta/dias/1832/05/31/pdfs/GMD-1832-65.pdf#page=3","Abrir facsímil")</f>
        <v>Abrir facsímil</v>
      </c>
      <c r="K1094" s="3" t="s">
        <v>23</v>
      </c>
    </row>
    <row r="1095" spans="1:11" ht="42" customHeight="1">
      <c r="A1095" s="2" t="s">
        <v>2823</v>
      </c>
      <c r="B1095" s="2" t="s">
        <v>2823</v>
      </c>
      <c r="C1095" s="2" t="s">
        <v>16</v>
      </c>
      <c r="D1095" s="2" t="s">
        <v>17</v>
      </c>
      <c r="E1095" s="5" t="s">
        <v>799</v>
      </c>
      <c r="F1095" s="3" t="s">
        <v>800</v>
      </c>
      <c r="G1095" s="3" t="s">
        <v>1418</v>
      </c>
      <c r="H1095" s="2" t="s">
        <v>21</v>
      </c>
      <c r="I1095" s="2" t="s">
        <v>2829</v>
      </c>
      <c r="J1095" s="3" t="str">
        <f>HYPERLINK("https://www.boe.es/gazeta/dias/1832/06/09/pdfs/GMD-1832-69.pdf#page=3","Abrir facsímil")</f>
        <v>Abrir facsímil</v>
      </c>
      <c r="K1095" s="3" t="s">
        <v>23</v>
      </c>
    </row>
    <row r="1096" spans="1:11" ht="42" customHeight="1">
      <c r="A1096" s="2" t="s">
        <v>2823</v>
      </c>
      <c r="B1096" s="2" t="s">
        <v>2823</v>
      </c>
      <c r="C1096" s="2" t="s">
        <v>16</v>
      </c>
      <c r="D1096" s="2" t="s">
        <v>17</v>
      </c>
      <c r="E1096" s="5" t="s">
        <v>211</v>
      </c>
      <c r="F1096" s="3" t="s">
        <v>212</v>
      </c>
      <c r="G1096" s="3" t="s">
        <v>42</v>
      </c>
      <c r="H1096" s="2" t="s">
        <v>21</v>
      </c>
      <c r="I1096" s="2" t="s">
        <v>2830</v>
      </c>
      <c r="J1096" s="3" t="str">
        <f>HYPERLINK("https://www.boe.es/gazeta/dias/1832/06/14/pdfs/GMD-1832-71.pdf#page=1","Abrir facsímil")</f>
        <v>Abrir facsímil</v>
      </c>
      <c r="K1096" s="3" t="s">
        <v>23</v>
      </c>
    </row>
    <row r="1097" spans="1:11" ht="42" customHeight="1">
      <c r="A1097" s="2" t="s">
        <v>2823</v>
      </c>
      <c r="B1097" s="2" t="s">
        <v>2823</v>
      </c>
      <c r="C1097" s="2" t="s">
        <v>26</v>
      </c>
      <c r="D1097" s="2" t="s">
        <v>27</v>
      </c>
      <c r="E1097" s="5" t="s">
        <v>224</v>
      </c>
      <c r="F1097" s="3" t="s">
        <v>225</v>
      </c>
      <c r="G1097" s="3" t="s">
        <v>92</v>
      </c>
      <c r="H1097" s="2" t="s">
        <v>21</v>
      </c>
      <c r="I1097" s="2" t="s">
        <v>2831</v>
      </c>
      <c r="J1097" s="3" t="str">
        <f>HYPERLINK("https://www.boe.es/gazeta/dias/1832/09/08/pdfs/GMD-1832-108.pdf#page=2","Abrir facsímil")</f>
        <v>Abrir facsímil</v>
      </c>
      <c r="K1097" s="3" t="s">
        <v>23</v>
      </c>
    </row>
    <row r="1098" spans="1:11" ht="42" customHeight="1">
      <c r="A1098" s="2" t="s">
        <v>2823</v>
      </c>
      <c r="B1098" s="2" t="s">
        <v>2823</v>
      </c>
      <c r="C1098" s="2" t="s">
        <v>16</v>
      </c>
      <c r="D1098" s="2" t="s">
        <v>17</v>
      </c>
      <c r="E1098" s="5" t="s">
        <v>362</v>
      </c>
      <c r="F1098" s="3" t="s">
        <v>363</v>
      </c>
      <c r="G1098" s="3" t="s">
        <v>1668</v>
      </c>
      <c r="H1098" s="2" t="s">
        <v>21</v>
      </c>
      <c r="I1098" s="2" t="s">
        <v>2832</v>
      </c>
      <c r="J1098" s="3" t="str">
        <f>HYPERLINK("https://www.boe.es/gazeta/dias/1832/10/02/pdfs/GMD-1832-119.pdf#page=3","Abrir facsímil")</f>
        <v>Abrir facsímil</v>
      </c>
      <c r="K1098" s="3" t="s">
        <v>23</v>
      </c>
    </row>
    <row r="1099" spans="1:11" ht="42" customHeight="1">
      <c r="A1099" s="2" t="s">
        <v>2823</v>
      </c>
      <c r="B1099" s="2" t="s">
        <v>2823</v>
      </c>
      <c r="C1099" s="2" t="s">
        <v>16</v>
      </c>
      <c r="D1099" s="2" t="s">
        <v>17</v>
      </c>
      <c r="E1099" s="5" t="s">
        <v>447</v>
      </c>
      <c r="F1099" s="3" t="s">
        <v>448</v>
      </c>
      <c r="G1099" s="3" t="s">
        <v>58</v>
      </c>
      <c r="H1099" s="2" t="s">
        <v>21</v>
      </c>
      <c r="I1099" s="2" t="s">
        <v>2833</v>
      </c>
      <c r="J1099" s="3" t="str">
        <f>HYPERLINK("https://www.boe.es/gazeta/dias/1832/10/06/pdfs/GMD-1832-121.pdf#page=3","Abrir facsímil")</f>
        <v>Abrir facsímil</v>
      </c>
      <c r="K1099" s="3" t="s">
        <v>23</v>
      </c>
    </row>
    <row r="1100" spans="1:11" ht="42" customHeight="1">
      <c r="A1100" s="2" t="s">
        <v>2823</v>
      </c>
      <c r="B1100" s="2" t="s">
        <v>2823</v>
      </c>
      <c r="C1100" s="2" t="s">
        <v>16</v>
      </c>
      <c r="D1100" s="2" t="s">
        <v>17</v>
      </c>
      <c r="E1100" s="5" t="s">
        <v>544</v>
      </c>
      <c r="F1100" s="3" t="s">
        <v>545</v>
      </c>
      <c r="G1100" s="3" t="s">
        <v>38</v>
      </c>
      <c r="H1100" s="2" t="s">
        <v>21</v>
      </c>
      <c r="I1100" s="2" t="s">
        <v>2834</v>
      </c>
      <c r="J1100" s="3" t="str">
        <f>HYPERLINK("https://www.boe.es/gazeta/dias/1832/10/09/pdfs/GMD-1832-122.pdf#page=4","Abrir facsímil")</f>
        <v>Abrir facsímil</v>
      </c>
      <c r="K1100" s="3" t="s">
        <v>23</v>
      </c>
    </row>
    <row r="1101" spans="1:11" ht="42" customHeight="1">
      <c r="A1101" s="2" t="s">
        <v>2823</v>
      </c>
      <c r="B1101" s="2" t="s">
        <v>2823</v>
      </c>
      <c r="C1101" s="2" t="s">
        <v>1098</v>
      </c>
      <c r="D1101" s="2" t="s">
        <v>62</v>
      </c>
      <c r="E1101" s="5" t="s">
        <v>1306</v>
      </c>
      <c r="F1101" s="3" t="s">
        <v>1307</v>
      </c>
      <c r="G1101" s="3" t="s">
        <v>58</v>
      </c>
      <c r="H1101" s="2" t="s">
        <v>21</v>
      </c>
      <c r="I1101" s="2" t="s">
        <v>2835</v>
      </c>
      <c r="J1101" s="3" t="str">
        <f>HYPERLINK("https://www.boe.es/gazeta/dias/1832/11/01/pdfs/GMD-1832-133.pdf#page=3","Abrir facsímil")</f>
        <v>Abrir facsímil</v>
      </c>
      <c r="K1101" s="3" t="s">
        <v>23</v>
      </c>
    </row>
    <row r="1102" spans="1:11" ht="42" customHeight="1">
      <c r="A1102" s="2" t="s">
        <v>2823</v>
      </c>
      <c r="B1102" s="2" t="s">
        <v>2823</v>
      </c>
      <c r="C1102" s="2" t="s">
        <v>16</v>
      </c>
      <c r="D1102" s="2" t="s">
        <v>17</v>
      </c>
      <c r="E1102" s="5" t="s">
        <v>660</v>
      </c>
      <c r="F1102" s="3" t="s">
        <v>661</v>
      </c>
      <c r="G1102" s="3" t="s">
        <v>58</v>
      </c>
      <c r="H1102" s="2" t="s">
        <v>21</v>
      </c>
      <c r="I1102" s="2" t="s">
        <v>2836</v>
      </c>
      <c r="J1102" s="3" t="str">
        <f>HYPERLINK("https://www.boe.es/gazeta/dias/1832/11/03/pdfs/GMD-1832-134.pdf#page=3","Abrir facsímil")</f>
        <v>Abrir facsímil</v>
      </c>
      <c r="K1102" s="3" t="s">
        <v>23</v>
      </c>
    </row>
    <row r="1103" spans="1:11" ht="42" customHeight="1">
      <c r="A1103" s="2" t="s">
        <v>2823</v>
      </c>
      <c r="B1103" s="2" t="s">
        <v>2823</v>
      </c>
      <c r="C1103" s="2" t="s">
        <v>16</v>
      </c>
      <c r="D1103" s="2" t="s">
        <v>17</v>
      </c>
      <c r="E1103" s="5" t="s">
        <v>1462</v>
      </c>
      <c r="F1103" s="3" t="s">
        <v>1463</v>
      </c>
      <c r="G1103" s="3" t="s">
        <v>58</v>
      </c>
      <c r="H1103" s="2" t="s">
        <v>21</v>
      </c>
      <c r="I1103" s="2" t="s">
        <v>2837</v>
      </c>
      <c r="J1103" s="3" t="str">
        <f>HYPERLINK("https://www.boe.es/gazeta/dias/1832/11/06/pdfs/GMD-1832-135.pdf#page=3","Abrir facsímil")</f>
        <v>Abrir facsímil</v>
      </c>
      <c r="K1103" s="3" t="s">
        <v>23</v>
      </c>
    </row>
    <row r="1104" spans="1:11" ht="42" customHeight="1">
      <c r="A1104" s="2" t="s">
        <v>2838</v>
      </c>
      <c r="B1104" s="2" t="s">
        <v>2838</v>
      </c>
      <c r="C1104" s="2" t="s">
        <v>16</v>
      </c>
      <c r="D1104" s="2" t="s">
        <v>17</v>
      </c>
      <c r="E1104" s="5" t="s">
        <v>68</v>
      </c>
      <c r="F1104" s="3" t="s">
        <v>69</v>
      </c>
      <c r="G1104" s="3" t="s">
        <v>58</v>
      </c>
      <c r="H1104" s="2" t="s">
        <v>21</v>
      </c>
      <c r="I1104" s="2" t="s">
        <v>2839</v>
      </c>
      <c r="J1104" s="3" t="str">
        <f>HYPERLINK("https://www.boe.es/gazeta/dias/1832/11/13/pdfs/GMD-1832-138.pdf#page=3","Abrir facsímil")</f>
        <v>Abrir facsímil</v>
      </c>
      <c r="K1104" s="3" t="s">
        <v>23</v>
      </c>
    </row>
    <row r="1105" spans="1:11" ht="42" customHeight="1">
      <c r="A1105" s="2" t="s">
        <v>2823</v>
      </c>
      <c r="B1105" s="2" t="s">
        <v>2823</v>
      </c>
      <c r="C1105" s="2" t="s">
        <v>16</v>
      </c>
      <c r="D1105" s="2" t="s">
        <v>17</v>
      </c>
      <c r="E1105" s="5" t="s">
        <v>532</v>
      </c>
      <c r="F1105" s="3" t="s">
        <v>533</v>
      </c>
      <c r="G1105" s="3" t="s">
        <v>1676</v>
      </c>
      <c r="H1105" s="2" t="s">
        <v>21</v>
      </c>
      <c r="I1105" s="2" t="s">
        <v>2840</v>
      </c>
      <c r="J1105" s="3" t="str">
        <f>HYPERLINK("https://www.boe.es/gazeta/dias/1832/12/01/pdfs/GMD-1832-147.pdf#page=2","Abrir facsímil")</f>
        <v>Abrir facsímil</v>
      </c>
      <c r="K1105" s="3" t="s">
        <v>23</v>
      </c>
    </row>
    <row r="1106" spans="1:11" ht="42" customHeight="1">
      <c r="A1106" s="2" t="s">
        <v>2823</v>
      </c>
      <c r="B1106" s="2" t="s">
        <v>2823</v>
      </c>
      <c r="C1106" s="2" t="s">
        <v>16</v>
      </c>
      <c r="D1106" s="2" t="s">
        <v>17</v>
      </c>
      <c r="E1106" s="5" t="s">
        <v>532</v>
      </c>
      <c r="F1106" s="3" t="s">
        <v>533</v>
      </c>
      <c r="G1106" s="3" t="s">
        <v>58</v>
      </c>
      <c r="H1106" s="2" t="s">
        <v>21</v>
      </c>
      <c r="I1106" s="2" t="s">
        <v>2841</v>
      </c>
      <c r="J1106" s="3" t="str">
        <f>HYPERLINK("https://www.boe.es/gazeta/dias/1832/12/01/pdfs/GMD-1832-147.pdf#page=3","Abrir facsímil")</f>
        <v>Abrir facsímil</v>
      </c>
      <c r="K1106" s="3" t="s">
        <v>23</v>
      </c>
    </row>
    <row r="1107" spans="1:11" ht="42" customHeight="1">
      <c r="A1107" s="2" t="s">
        <v>2823</v>
      </c>
      <c r="B1107" s="2" t="s">
        <v>2823</v>
      </c>
      <c r="C1107" s="2" t="s">
        <v>16</v>
      </c>
      <c r="D1107" s="2" t="s">
        <v>17</v>
      </c>
      <c r="E1107" s="5" t="s">
        <v>207</v>
      </c>
      <c r="F1107" s="3" t="s">
        <v>208</v>
      </c>
      <c r="G1107" s="3" t="s">
        <v>38</v>
      </c>
      <c r="H1107" s="2" t="s">
        <v>21</v>
      </c>
      <c r="I1107" s="2" t="s">
        <v>2842</v>
      </c>
      <c r="J1107" s="3" t="str">
        <f>HYPERLINK("https://www.boe.es/gazeta/dias/1832/12/11/pdfs/GMD-1832-151.pdf#page=4","Abrir facsímil")</f>
        <v>Abrir facsímil</v>
      </c>
      <c r="K1107" s="3" t="s">
        <v>23</v>
      </c>
    </row>
    <row r="1108" spans="1:11" ht="42" customHeight="1">
      <c r="A1108" s="2" t="s">
        <v>2823</v>
      </c>
      <c r="B1108" s="2" t="s">
        <v>2823</v>
      </c>
      <c r="C1108" s="2" t="s">
        <v>16</v>
      </c>
      <c r="D1108" s="2" t="s">
        <v>17</v>
      </c>
      <c r="E1108" s="5" t="s">
        <v>46</v>
      </c>
      <c r="F1108" s="3" t="s">
        <v>47</v>
      </c>
      <c r="G1108" s="3" t="s">
        <v>58</v>
      </c>
      <c r="H1108" s="2" t="s">
        <v>21</v>
      </c>
      <c r="I1108" s="2" t="s">
        <v>2843</v>
      </c>
      <c r="J1108" s="3" t="str">
        <f>HYPERLINK("https://www.boe.es/gazeta/dias/1832/12/13/pdfs/GMD-1832-152.pdf#page=3","Abrir facsímil")</f>
        <v>Abrir facsímil</v>
      </c>
      <c r="K1108" s="3" t="s">
        <v>23</v>
      </c>
    </row>
    <row r="1109" spans="1:11" ht="42" customHeight="1">
      <c r="A1109" s="2" t="s">
        <v>2823</v>
      </c>
      <c r="B1109" s="2" t="s">
        <v>2823</v>
      </c>
      <c r="C1109" s="2" t="s">
        <v>26</v>
      </c>
      <c r="D1109" s="2" t="s">
        <v>27</v>
      </c>
      <c r="E1109" s="5" t="s">
        <v>143</v>
      </c>
      <c r="F1109" s="3" t="s">
        <v>144</v>
      </c>
      <c r="G1109" s="3" t="s">
        <v>92</v>
      </c>
      <c r="H1109" s="2" t="s">
        <v>21</v>
      </c>
      <c r="I1109" s="2" t="s">
        <v>2844</v>
      </c>
      <c r="J1109" s="3" t="str">
        <f>HYPERLINK("https://www.boe.es/gazeta/dias/1832/12/18/pdfs/GMD-1832-154.pdf#page=2","Abrir facsímil")</f>
        <v>Abrir facsímil</v>
      </c>
      <c r="K1109" s="3" t="s">
        <v>23</v>
      </c>
    </row>
    <row r="1110" spans="1:11" ht="42" customHeight="1">
      <c r="A1110" s="2" t="s">
        <v>2823</v>
      </c>
      <c r="B1110" s="2" t="s">
        <v>2823</v>
      </c>
      <c r="C1110" s="2" t="s">
        <v>16</v>
      </c>
      <c r="D1110" s="2" t="s">
        <v>17</v>
      </c>
      <c r="E1110" s="5" t="s">
        <v>143</v>
      </c>
      <c r="F1110" s="3" t="s">
        <v>144</v>
      </c>
      <c r="G1110" s="3" t="s">
        <v>58</v>
      </c>
      <c r="H1110" s="2" t="s">
        <v>21</v>
      </c>
      <c r="I1110" s="2" t="s">
        <v>2845</v>
      </c>
      <c r="J1110" s="3" t="str">
        <f>HYPERLINK("https://www.boe.es/gazeta/dias/1832/12/18/pdfs/GMD-1832-154.pdf#page=3","Abrir facsímil")</f>
        <v>Abrir facsímil</v>
      </c>
      <c r="K1110" s="3" t="s">
        <v>23</v>
      </c>
    </row>
    <row r="1111" spans="1:11" ht="42" customHeight="1">
      <c r="A1111" s="2" t="s">
        <v>2823</v>
      </c>
      <c r="B1111" s="2" t="s">
        <v>2823</v>
      </c>
      <c r="C1111" s="2" t="s">
        <v>16</v>
      </c>
      <c r="D1111" s="2" t="s">
        <v>17</v>
      </c>
      <c r="E1111" s="5" t="s">
        <v>614</v>
      </c>
      <c r="F1111" s="3" t="s">
        <v>615</v>
      </c>
      <c r="G1111" s="3" t="s">
        <v>38</v>
      </c>
      <c r="H1111" s="2" t="s">
        <v>21</v>
      </c>
      <c r="I1111" s="2" t="s">
        <v>2846</v>
      </c>
      <c r="J1111" s="3" t="str">
        <f>HYPERLINK("https://www.boe.es/gazeta/dias/1832/12/25/pdfs/GMD-1832-157.pdf#page=4","Abrir facsímil")</f>
        <v>Abrir facsímil</v>
      </c>
      <c r="K1111" s="3" t="s">
        <v>23</v>
      </c>
    </row>
    <row r="1112" spans="1:11" ht="42" customHeight="1">
      <c r="A1112" s="2" t="s">
        <v>2823</v>
      </c>
      <c r="B1112" s="2" t="s">
        <v>2823</v>
      </c>
      <c r="C1112" s="2" t="s">
        <v>16</v>
      </c>
      <c r="D1112" s="2" t="s">
        <v>17</v>
      </c>
      <c r="E1112" s="5" t="s">
        <v>320</v>
      </c>
      <c r="F1112" s="3" t="s">
        <v>321</v>
      </c>
      <c r="G1112" s="3" t="s">
        <v>58</v>
      </c>
      <c r="H1112" s="2" t="s">
        <v>21</v>
      </c>
      <c r="I1112" s="2" t="s">
        <v>2847</v>
      </c>
      <c r="J1112" s="3" t="str">
        <f>HYPERLINK("https://www.boe.es/gazeta/dias/1832/12/29/pdfs/GMD-1832-159.pdf#page=3","Abrir facsímil")</f>
        <v>Abrir facsímil</v>
      </c>
      <c r="K1112" s="3" t="s">
        <v>23</v>
      </c>
    </row>
    <row r="1113" spans="1:11" ht="42" customHeight="1">
      <c r="A1113" s="2" t="s">
        <v>2848</v>
      </c>
      <c r="B1113" s="2" t="s">
        <v>2848</v>
      </c>
      <c r="C1113" s="2" t="s">
        <v>16</v>
      </c>
      <c r="D1113" s="2" t="s">
        <v>17</v>
      </c>
      <c r="E1113" s="5" t="s">
        <v>140</v>
      </c>
      <c r="F1113" s="3" t="s">
        <v>141</v>
      </c>
      <c r="G1113" s="3" t="s">
        <v>345</v>
      </c>
      <c r="H1113" s="2" t="s">
        <v>21</v>
      </c>
      <c r="I1113" s="2" t="s">
        <v>2849</v>
      </c>
      <c r="J1113" s="3" t="str">
        <f>HYPERLINK("https://www.boe.es/gazeta/dias/1832/11/27/pdfs/GMD-1832-145.pdf#page=3","Abrir facsímil")</f>
        <v>Abrir facsímil</v>
      </c>
      <c r="K1113" s="3" t="s">
        <v>23</v>
      </c>
    </row>
    <row r="1114" spans="1:11" ht="42" customHeight="1">
      <c r="A1114" s="2" t="s">
        <v>2850</v>
      </c>
      <c r="B1114" s="2" t="s">
        <v>2850</v>
      </c>
      <c r="C1114" s="2" t="s">
        <v>16</v>
      </c>
      <c r="D1114" s="2" t="s">
        <v>17</v>
      </c>
      <c r="E1114" s="5" t="s">
        <v>557</v>
      </c>
      <c r="F1114" s="3" t="s">
        <v>558</v>
      </c>
      <c r="G1114" s="3" t="s">
        <v>1642</v>
      </c>
      <c r="H1114" s="2" t="s">
        <v>21</v>
      </c>
      <c r="I1114" s="2" t="s">
        <v>2851</v>
      </c>
      <c r="J1114" s="3" t="str">
        <f>HYPERLINK("https://www.boe.es/gazeta/dias/1832/12/04/pdfs/GMD-1832-148.pdf#page=6","Abrir facsímil")</f>
        <v>Abrir facsímil</v>
      </c>
      <c r="K1114" s="3" t="s">
        <v>23</v>
      </c>
    </row>
    <row r="1115" spans="1:11" ht="42" customHeight="1">
      <c r="A1115" s="2" t="s">
        <v>2852</v>
      </c>
      <c r="B1115" s="2" t="s">
        <v>2852</v>
      </c>
      <c r="C1115" s="2" t="s">
        <v>16</v>
      </c>
      <c r="D1115" s="2" t="s">
        <v>17</v>
      </c>
      <c r="E1115" s="5" t="s">
        <v>2644</v>
      </c>
      <c r="F1115" s="3" t="s">
        <v>2645</v>
      </c>
      <c r="G1115" s="3" t="s">
        <v>42</v>
      </c>
      <c r="H1115" s="2" t="s">
        <v>21</v>
      </c>
      <c r="I1115" s="2" t="s">
        <v>2853</v>
      </c>
      <c r="J1115" s="3" t="str">
        <f>HYPERLINK("https://www.boe.es/gazeta/dias/1832/03/01/pdfs/GMD-1832-26.pdf#page=1","Abrir facsímil")</f>
        <v>Abrir facsímil</v>
      </c>
      <c r="K1115" s="3" t="s">
        <v>23</v>
      </c>
    </row>
    <row r="1116" spans="1:11" ht="42" customHeight="1">
      <c r="A1116" s="2" t="s">
        <v>2854</v>
      </c>
      <c r="B1116" s="2" t="s">
        <v>2854</v>
      </c>
      <c r="C1116" s="2" t="s">
        <v>16</v>
      </c>
      <c r="D1116" s="2" t="s">
        <v>17</v>
      </c>
      <c r="E1116" s="5" t="s">
        <v>140</v>
      </c>
      <c r="F1116" s="3" t="s">
        <v>141</v>
      </c>
      <c r="G1116" s="3" t="s">
        <v>345</v>
      </c>
      <c r="H1116" s="2" t="s">
        <v>21</v>
      </c>
      <c r="I1116" s="2" t="s">
        <v>2855</v>
      </c>
      <c r="J1116" s="3" t="str">
        <f>HYPERLINK("https://www.boe.es/gazeta/dias/1832/11/27/pdfs/GMD-1832-145.pdf#page=3","Abrir facsímil")</f>
        <v>Abrir facsímil</v>
      </c>
      <c r="K1116" s="3" t="s">
        <v>23</v>
      </c>
    </row>
    <row r="1117" spans="1:11" ht="42" customHeight="1">
      <c r="A1117" s="2" t="s">
        <v>2856</v>
      </c>
      <c r="B1117" s="2" t="s">
        <v>2856</v>
      </c>
      <c r="C1117" s="2" t="s">
        <v>16</v>
      </c>
      <c r="D1117" s="2" t="s">
        <v>17</v>
      </c>
      <c r="E1117" s="5" t="s">
        <v>717</v>
      </c>
      <c r="F1117" s="3" t="s">
        <v>718</v>
      </c>
      <c r="G1117" s="3" t="s">
        <v>58</v>
      </c>
      <c r="H1117" s="2" t="s">
        <v>21</v>
      </c>
      <c r="I1117" s="2" t="s">
        <v>2857</v>
      </c>
      <c r="J1117" s="3" t="str">
        <f>HYPERLINK("https://www.boe.es/gazeta/dias/1832/11/24/pdfs/GMD-1832-144.pdf#page=3","Abrir facsímil")</f>
        <v>Abrir facsímil</v>
      </c>
      <c r="K1117" s="3" t="s">
        <v>23</v>
      </c>
    </row>
    <row r="1118" spans="1:11" ht="42" customHeight="1">
      <c r="A1118" s="2" t="s">
        <v>2858</v>
      </c>
      <c r="B1118" s="2" t="s">
        <v>2858</v>
      </c>
      <c r="C1118" s="2" t="s">
        <v>16</v>
      </c>
      <c r="D1118" s="2" t="s">
        <v>17</v>
      </c>
      <c r="E1118" s="5" t="s">
        <v>482</v>
      </c>
      <c r="F1118" s="3" t="s">
        <v>483</v>
      </c>
      <c r="G1118" s="3" t="s">
        <v>484</v>
      </c>
      <c r="H1118" s="2" t="s">
        <v>21</v>
      </c>
      <c r="I1118" s="2" t="s">
        <v>2859</v>
      </c>
      <c r="J1118" s="3" t="str">
        <f>HYPERLINK("https://www.boe.es/gazeta/dias/1832/03/03/pdfs/GMD-1832-27.pdf#page=2","Abrir facsímil")</f>
        <v>Abrir facsímil</v>
      </c>
      <c r="K1118" s="3" t="s">
        <v>23</v>
      </c>
    </row>
    <row r="1119" spans="1:11" ht="42" customHeight="1">
      <c r="A1119" s="2" t="s">
        <v>2860</v>
      </c>
      <c r="B1119" s="2" t="s">
        <v>2860</v>
      </c>
      <c r="C1119" s="2" t="s">
        <v>16</v>
      </c>
      <c r="D1119" s="2" t="s">
        <v>17</v>
      </c>
      <c r="E1119" s="5" t="s">
        <v>2042</v>
      </c>
      <c r="F1119" s="3" t="s">
        <v>2043</v>
      </c>
      <c r="G1119" s="3" t="s">
        <v>2044</v>
      </c>
      <c r="H1119" s="2" t="s">
        <v>21</v>
      </c>
      <c r="I1119" s="2" t="s">
        <v>2861</v>
      </c>
      <c r="J1119" s="3" t="str">
        <f>HYPERLINK("https://www.boe.es/gazeta/dias/1832/01/07/pdfs/GMD-1832-3.pdf#page=2","Abrir facsímil")</f>
        <v>Abrir facsímil</v>
      </c>
      <c r="K1119" s="3" t="s">
        <v>23</v>
      </c>
    </row>
    <row r="1120" spans="1:11" ht="42" customHeight="1">
      <c r="A1120" s="2" t="s">
        <v>2862</v>
      </c>
      <c r="B1120" s="2" t="s">
        <v>2863</v>
      </c>
      <c r="C1120" s="2" t="s">
        <v>26</v>
      </c>
      <c r="D1120" s="2" t="s">
        <v>27</v>
      </c>
      <c r="E1120" s="5" t="s">
        <v>130</v>
      </c>
      <c r="F1120" s="3" t="s">
        <v>131</v>
      </c>
      <c r="G1120" s="3" t="s">
        <v>38</v>
      </c>
      <c r="H1120" s="2" t="s">
        <v>21</v>
      </c>
      <c r="I1120" s="2" t="s">
        <v>2864</v>
      </c>
      <c r="J1120" s="3" t="str">
        <f>HYPERLINK("https://www.boe.es/gazeta/dias/1832/04/28/pdfs/GMD-1832-51.pdf#page=4","Abrir facsímil")</f>
        <v>Abrir facsímil</v>
      </c>
      <c r="K1120" s="3" t="s">
        <v>23</v>
      </c>
    </row>
    <row r="1121" spans="1:11" ht="42" customHeight="1">
      <c r="A1121" s="2" t="s">
        <v>2865</v>
      </c>
      <c r="B1121" s="2" t="s">
        <v>2866</v>
      </c>
      <c r="C1121" s="2" t="s">
        <v>26</v>
      </c>
      <c r="D1121" s="2" t="s">
        <v>27</v>
      </c>
      <c r="E1121" s="5" t="s">
        <v>211</v>
      </c>
      <c r="F1121" s="3" t="s">
        <v>212</v>
      </c>
      <c r="G1121" s="3" t="s">
        <v>38</v>
      </c>
      <c r="H1121" s="2" t="s">
        <v>21</v>
      </c>
      <c r="I1121" s="2" t="s">
        <v>2867</v>
      </c>
      <c r="J1121" s="3" t="str">
        <f>HYPERLINK("https://www.boe.es/gazeta/dias/1832/06/14/pdfs/GMD-1832-71.pdf#page=4","Abrir facsímil")</f>
        <v>Abrir facsímil</v>
      </c>
      <c r="K1121" s="3" t="s">
        <v>23</v>
      </c>
    </row>
    <row r="1122" spans="1:11" ht="42" customHeight="1">
      <c r="A1122" s="2" t="s">
        <v>2868</v>
      </c>
      <c r="B1122" s="2" t="s">
        <v>2869</v>
      </c>
      <c r="C1122" s="2" t="s">
        <v>164</v>
      </c>
      <c r="D1122" s="2" t="s">
        <v>27</v>
      </c>
      <c r="E1122" s="5" t="s">
        <v>1218</v>
      </c>
      <c r="F1122" s="3" t="s">
        <v>1219</v>
      </c>
      <c r="G1122" s="3" t="s">
        <v>38</v>
      </c>
      <c r="H1122" s="2" t="s">
        <v>21</v>
      </c>
      <c r="I1122" s="2" t="s">
        <v>2870</v>
      </c>
      <c r="J1122" s="3" t="str">
        <f>HYPERLINK("https://www.boe.es/gazeta/dias/1832/09/04/pdfs/GMD-1832-106.pdf#page=4","Abrir facsímil")</f>
        <v>Abrir facsímil</v>
      </c>
      <c r="K1122" s="3" t="s">
        <v>23</v>
      </c>
    </row>
    <row r="1123" spans="1:11" ht="42" customHeight="1">
      <c r="A1123" s="2" t="s">
        <v>2871</v>
      </c>
      <c r="B1123" s="2" t="s">
        <v>2872</v>
      </c>
      <c r="C1123" s="2" t="s">
        <v>26</v>
      </c>
      <c r="D1123" s="2" t="s">
        <v>27</v>
      </c>
      <c r="E1123" s="5" t="s">
        <v>183</v>
      </c>
      <c r="F1123" s="3" t="s">
        <v>184</v>
      </c>
      <c r="G1123" s="3" t="s">
        <v>38</v>
      </c>
      <c r="H1123" s="2" t="s">
        <v>31</v>
      </c>
      <c r="I1123" s="2" t="s">
        <v>2873</v>
      </c>
      <c r="J1123" s="3" t="str">
        <f>HYPERLINK("https://www.boe.es/gazeta/dias/1832/07/31/pdfs/GMD-1832-91.pdf#page=4","Abrir facsímil")</f>
        <v>Abrir facsímil</v>
      </c>
      <c r="K1123" s="3" t="s">
        <v>33</v>
      </c>
    </row>
    <row r="1124" spans="1:11" ht="42" customHeight="1">
      <c r="A1124" s="2" t="s">
        <v>2874</v>
      </c>
      <c r="B1124" s="2" t="s">
        <v>2875</v>
      </c>
      <c r="C1124" s="2" t="s">
        <v>16</v>
      </c>
      <c r="D1124" s="2" t="s">
        <v>17</v>
      </c>
      <c r="E1124" s="5" t="s">
        <v>178</v>
      </c>
      <c r="F1124" s="3" t="s">
        <v>179</v>
      </c>
      <c r="G1124" s="3" t="s">
        <v>58</v>
      </c>
      <c r="H1124" s="2" t="s">
        <v>31</v>
      </c>
      <c r="I1124" s="2" t="s">
        <v>2876</v>
      </c>
      <c r="J1124" s="3" t="str">
        <f>HYPERLINK("https://www.boe.es/gazeta/dias/1832/10/20/pdfs/GMD-1832-128.pdf#page=3","Abrir facsímil")</f>
        <v>Abrir facsímil</v>
      </c>
      <c r="K1124" s="3" t="s">
        <v>33</v>
      </c>
    </row>
    <row r="1125" spans="1:11" ht="42" customHeight="1">
      <c r="A1125" s="2" t="s">
        <v>2877</v>
      </c>
      <c r="B1125" s="2" t="s">
        <v>2878</v>
      </c>
      <c r="C1125" s="2" t="s">
        <v>16</v>
      </c>
      <c r="D1125" s="2" t="s">
        <v>17</v>
      </c>
      <c r="E1125" s="5" t="s">
        <v>468</v>
      </c>
      <c r="F1125" s="3" t="s">
        <v>469</v>
      </c>
      <c r="G1125" s="3" t="s">
        <v>470</v>
      </c>
      <c r="H1125" s="2" t="s">
        <v>21</v>
      </c>
      <c r="I1125" s="2" t="s">
        <v>2879</v>
      </c>
      <c r="J1125" s="3" t="str">
        <f>HYPERLINK("https://www.boe.es/gazeta/dias/1832/10/23/pdfs/GMD-1832-129.pdf#page=4","Abrir facsímil")</f>
        <v>Abrir facsímil</v>
      </c>
      <c r="K1125" s="3" t="s">
        <v>23</v>
      </c>
    </row>
    <row r="1126" spans="1:11" ht="42" customHeight="1">
      <c r="A1126" s="2" t="s">
        <v>2880</v>
      </c>
      <c r="B1126" s="2" t="s">
        <v>2880</v>
      </c>
      <c r="C1126" s="2" t="s">
        <v>26</v>
      </c>
      <c r="D1126" s="2" t="s">
        <v>27</v>
      </c>
      <c r="E1126" s="5" t="s">
        <v>906</v>
      </c>
      <c r="F1126" s="3" t="s">
        <v>907</v>
      </c>
      <c r="G1126" s="3" t="s">
        <v>92</v>
      </c>
      <c r="H1126" s="2" t="s">
        <v>21</v>
      </c>
      <c r="I1126" s="2" t="s">
        <v>2881</v>
      </c>
      <c r="J1126" s="3" t="str">
        <f>HYPERLINK("https://www.boe.es/gazeta/dias/1832/01/12/pdfs/GMD-1832-5.pdf#page=2","Abrir facsímil")</f>
        <v>Abrir facsímil</v>
      </c>
      <c r="K1126" s="3" t="s">
        <v>23</v>
      </c>
    </row>
    <row r="1127" spans="1:11" ht="42" customHeight="1">
      <c r="A1127" s="2" t="s">
        <v>2882</v>
      </c>
      <c r="B1127" s="2" t="s">
        <v>2882</v>
      </c>
      <c r="C1127" s="2" t="s">
        <v>16</v>
      </c>
      <c r="D1127" s="2" t="s">
        <v>17</v>
      </c>
      <c r="E1127" s="5" t="s">
        <v>689</v>
      </c>
      <c r="F1127" s="3" t="s">
        <v>690</v>
      </c>
      <c r="G1127" s="3" t="s">
        <v>2883</v>
      </c>
      <c r="H1127" s="2" t="s">
        <v>21</v>
      </c>
      <c r="I1127" s="2" t="s">
        <v>2884</v>
      </c>
      <c r="J1127" s="3" t="str">
        <f>HYPERLINK("https://www.boe.es/gazeta/dias/1832/08/16/pdfs/GMD-1832-98.pdf#page=2","Abrir facsímil")</f>
        <v>Abrir facsímil</v>
      </c>
      <c r="K1127" s="3" t="s">
        <v>23</v>
      </c>
    </row>
    <row r="1128" spans="1:11" ht="42" customHeight="1">
      <c r="A1128" s="2" t="s">
        <v>2885</v>
      </c>
      <c r="B1128" s="2" t="s">
        <v>2886</v>
      </c>
      <c r="C1128" s="2" t="s">
        <v>51</v>
      </c>
      <c r="D1128" s="2" t="s">
        <v>27</v>
      </c>
      <c r="E1128" s="5" t="s">
        <v>119</v>
      </c>
      <c r="F1128" s="3" t="s">
        <v>120</v>
      </c>
      <c r="G1128" s="3" t="s">
        <v>38</v>
      </c>
      <c r="H1128" s="2" t="s">
        <v>21</v>
      </c>
      <c r="I1128" s="2" t="s">
        <v>2887</v>
      </c>
      <c r="J1128" s="3" t="str">
        <f>HYPERLINK("https://www.boe.es/gazeta/dias/1832/07/07/pdfs/GMD-1832-81.pdf#page=4","Abrir facsímil")</f>
        <v>Abrir facsímil</v>
      </c>
      <c r="K1128" s="3" t="s">
        <v>23</v>
      </c>
    </row>
    <row r="1129" spans="1:11" ht="42" customHeight="1">
      <c r="A1129" s="2" t="s">
        <v>2888</v>
      </c>
      <c r="B1129" s="2" t="s">
        <v>2889</v>
      </c>
      <c r="C1129" s="2" t="s">
        <v>26</v>
      </c>
      <c r="D1129" s="2" t="s">
        <v>27</v>
      </c>
      <c r="E1129" s="5" t="s">
        <v>694</v>
      </c>
      <c r="F1129" s="3" t="s">
        <v>695</v>
      </c>
      <c r="G1129" s="3" t="s">
        <v>38</v>
      </c>
      <c r="H1129" s="2" t="s">
        <v>21</v>
      </c>
      <c r="I1129" s="2" t="s">
        <v>2890</v>
      </c>
      <c r="J1129" s="3" t="str">
        <f>HYPERLINK("https://www.boe.es/gazeta/dias/1832/01/19/pdfs/GMD-1832-8.pdf#page=4","Abrir facsímil")</f>
        <v>Abrir facsímil</v>
      </c>
      <c r="K1129" s="3" t="s">
        <v>23</v>
      </c>
    </row>
    <row r="1130" spans="1:11" ht="42" customHeight="1">
      <c r="A1130" s="2" t="s">
        <v>2891</v>
      </c>
      <c r="B1130" s="2" t="s">
        <v>2891</v>
      </c>
      <c r="C1130" s="2" t="s">
        <v>16</v>
      </c>
      <c r="D1130" s="2" t="s">
        <v>17</v>
      </c>
      <c r="E1130" s="5" t="s">
        <v>102</v>
      </c>
      <c r="F1130" s="3" t="s">
        <v>103</v>
      </c>
      <c r="G1130" s="3" t="s">
        <v>92</v>
      </c>
      <c r="H1130" s="2" t="s">
        <v>21</v>
      </c>
      <c r="I1130" s="2" t="s">
        <v>2892</v>
      </c>
      <c r="J1130" s="3" t="str">
        <f>HYPERLINK("https://www.boe.es/gazeta/dias/1832/08/30/pdfs/GMD-1832-104.pdf#page=2","Abrir facsímil")</f>
        <v>Abrir facsímil</v>
      </c>
      <c r="K1130" s="3" t="s">
        <v>23</v>
      </c>
    </row>
    <row r="1131" spans="1:11" ht="42" customHeight="1">
      <c r="A1131" s="2" t="s">
        <v>2891</v>
      </c>
      <c r="B1131" s="2" t="s">
        <v>2891</v>
      </c>
      <c r="C1131" s="2" t="s">
        <v>16</v>
      </c>
      <c r="D1131" s="2" t="s">
        <v>17</v>
      </c>
      <c r="E1131" s="5" t="s">
        <v>1449</v>
      </c>
      <c r="F1131" s="3" t="s">
        <v>1450</v>
      </c>
      <c r="G1131" s="3" t="s">
        <v>92</v>
      </c>
      <c r="H1131" s="2" t="s">
        <v>21</v>
      </c>
      <c r="I1131" s="2" t="s">
        <v>2893</v>
      </c>
      <c r="J1131" s="3" t="str">
        <f>HYPERLINK("https://www.boe.es/gazeta/dias/1832/09/25/pdfs/GMD-1832-116.pdf#page=2","Abrir facsímil")</f>
        <v>Abrir facsímil</v>
      </c>
      <c r="K1131" s="3" t="s">
        <v>23</v>
      </c>
    </row>
    <row r="1132" spans="1:11" ht="42" customHeight="1">
      <c r="A1132" s="2" t="s">
        <v>2891</v>
      </c>
      <c r="B1132" s="2" t="s">
        <v>2891</v>
      </c>
      <c r="C1132" s="2" t="s">
        <v>16</v>
      </c>
      <c r="D1132" s="2" t="s">
        <v>17</v>
      </c>
      <c r="E1132" s="5" t="s">
        <v>2381</v>
      </c>
      <c r="F1132" s="3" t="s">
        <v>2382</v>
      </c>
      <c r="G1132" s="3" t="s">
        <v>92</v>
      </c>
      <c r="H1132" s="2" t="s">
        <v>21</v>
      </c>
      <c r="I1132" s="2" t="s">
        <v>2894</v>
      </c>
      <c r="J1132" s="3" t="str">
        <f>HYPERLINK("https://www.boe.es/gazeta/dias/1832/09/27/pdfs/GMD-1832-117.pdf#page=2","Abrir facsímil")</f>
        <v>Abrir facsímil</v>
      </c>
      <c r="K1132" s="3" t="s">
        <v>23</v>
      </c>
    </row>
    <row r="1133" spans="1:11" ht="42" customHeight="1">
      <c r="A1133" s="2" t="s">
        <v>2891</v>
      </c>
      <c r="B1133" s="2" t="s">
        <v>2891</v>
      </c>
      <c r="C1133" s="2" t="s">
        <v>16</v>
      </c>
      <c r="D1133" s="2" t="s">
        <v>17</v>
      </c>
      <c r="E1133" s="5" t="s">
        <v>660</v>
      </c>
      <c r="F1133" s="3" t="s">
        <v>661</v>
      </c>
      <c r="G1133" s="3" t="s">
        <v>58</v>
      </c>
      <c r="H1133" s="2" t="s">
        <v>21</v>
      </c>
      <c r="I1133" s="2" t="s">
        <v>2895</v>
      </c>
      <c r="J1133" s="3" t="str">
        <f>HYPERLINK("https://www.boe.es/gazeta/dias/1832/11/03/pdfs/GMD-1832-134.pdf#page=3","Abrir facsímil")</f>
        <v>Abrir facsímil</v>
      </c>
      <c r="K1133" s="3" t="s">
        <v>23</v>
      </c>
    </row>
    <row r="1134" spans="1:11" ht="42" customHeight="1">
      <c r="A1134" s="2" t="s">
        <v>2896</v>
      </c>
      <c r="B1134" s="2" t="s">
        <v>2896</v>
      </c>
      <c r="C1134" s="2" t="s">
        <v>26</v>
      </c>
      <c r="D1134" s="2" t="s">
        <v>27</v>
      </c>
      <c r="E1134" s="5" t="s">
        <v>583</v>
      </c>
      <c r="F1134" s="3" t="s">
        <v>584</v>
      </c>
      <c r="G1134" s="3" t="s">
        <v>42</v>
      </c>
      <c r="H1134" s="2" t="s">
        <v>21</v>
      </c>
      <c r="I1134" s="2" t="s">
        <v>2897</v>
      </c>
      <c r="J1134" s="3" t="str">
        <f>HYPERLINK("https://www.boe.es/gazeta/dias/1832/02/04/pdfs/GMD-1832-15.pdf#page=1","Abrir facsímil")</f>
        <v>Abrir facsímil</v>
      </c>
      <c r="K1134" s="3" t="s">
        <v>23</v>
      </c>
    </row>
    <row r="1135" spans="1:11" ht="42" customHeight="1">
      <c r="A1135" s="2" t="s">
        <v>2896</v>
      </c>
      <c r="B1135" s="2" t="s">
        <v>2896</v>
      </c>
      <c r="C1135" s="2" t="s">
        <v>16</v>
      </c>
      <c r="D1135" s="2" t="s">
        <v>17</v>
      </c>
      <c r="E1135" s="5" t="s">
        <v>102</v>
      </c>
      <c r="F1135" s="3" t="s">
        <v>103</v>
      </c>
      <c r="G1135" s="3" t="s">
        <v>92</v>
      </c>
      <c r="H1135" s="2" t="s">
        <v>21</v>
      </c>
      <c r="I1135" s="2" t="s">
        <v>2898</v>
      </c>
      <c r="J1135" s="3" t="str">
        <f>HYPERLINK("https://www.boe.es/gazeta/dias/1832/08/30/pdfs/GMD-1832-104.pdf#page=2","Abrir facsímil")</f>
        <v>Abrir facsímil</v>
      </c>
      <c r="K1135" s="3" t="s">
        <v>23</v>
      </c>
    </row>
    <row r="1136" spans="1:11" ht="42" customHeight="1">
      <c r="A1136" s="2" t="s">
        <v>2899</v>
      </c>
      <c r="B1136" s="2" t="s">
        <v>2900</v>
      </c>
      <c r="C1136" s="2" t="s">
        <v>16</v>
      </c>
      <c r="D1136" s="2" t="s">
        <v>17</v>
      </c>
      <c r="E1136" s="5" t="s">
        <v>130</v>
      </c>
      <c r="F1136" s="3" t="s">
        <v>131</v>
      </c>
      <c r="G1136" s="3" t="s">
        <v>38</v>
      </c>
      <c r="H1136" s="2" t="s">
        <v>21</v>
      </c>
      <c r="I1136" s="2" t="s">
        <v>2901</v>
      </c>
      <c r="J1136" s="3" t="str">
        <f>HYPERLINK("https://www.boe.es/gazeta/dias/1832/04/28/pdfs/GMD-1832-51.pdf#page=4","Abrir facsímil")</f>
        <v>Abrir facsímil</v>
      </c>
      <c r="K1136" s="3" t="s">
        <v>23</v>
      </c>
    </row>
    <row r="1137" spans="1:11" ht="42" customHeight="1">
      <c r="A1137" s="2" t="s">
        <v>2902</v>
      </c>
      <c r="B1137" s="2" t="s">
        <v>2903</v>
      </c>
      <c r="C1137" s="2" t="s">
        <v>124</v>
      </c>
      <c r="D1137" s="2" t="s">
        <v>27</v>
      </c>
      <c r="E1137" s="5" t="s">
        <v>224</v>
      </c>
      <c r="F1137" s="3" t="s">
        <v>225</v>
      </c>
      <c r="G1137" s="3" t="s">
        <v>38</v>
      </c>
      <c r="H1137" s="2" t="s">
        <v>21</v>
      </c>
      <c r="I1137" s="2" t="s">
        <v>2904</v>
      </c>
      <c r="J1137" s="3" t="str">
        <f>HYPERLINK("https://www.boe.es/gazeta/dias/1832/09/08/pdfs/GMD-1832-108.pdf#page=4","Abrir facsímil")</f>
        <v>Abrir facsímil</v>
      </c>
      <c r="K1137" s="3" t="s">
        <v>23</v>
      </c>
    </row>
    <row r="1138" spans="1:11" ht="42" customHeight="1">
      <c r="A1138" s="2" t="s">
        <v>2905</v>
      </c>
      <c r="B1138" s="2" t="s">
        <v>2906</v>
      </c>
      <c r="C1138" s="2" t="s">
        <v>16</v>
      </c>
      <c r="D1138" s="2" t="s">
        <v>17</v>
      </c>
      <c r="E1138" s="5" t="s">
        <v>200</v>
      </c>
      <c r="F1138" s="3" t="s">
        <v>201</v>
      </c>
      <c r="G1138" s="3" t="s">
        <v>827</v>
      </c>
      <c r="H1138" s="2" t="s">
        <v>21</v>
      </c>
      <c r="I1138" s="2" t="s">
        <v>2907</v>
      </c>
      <c r="J1138" s="3" t="str">
        <f>HYPERLINK("https://www.boe.es/gazeta/dias/1832/03/20/pdfs/GMD-1832-34.pdf#page=1","Abrir facsímil")</f>
        <v>Abrir facsímil</v>
      </c>
      <c r="K1138" s="3" t="s">
        <v>23</v>
      </c>
    </row>
    <row r="1139" spans="1:11" ht="42" customHeight="1">
      <c r="A1139" s="2" t="s">
        <v>2908</v>
      </c>
      <c r="B1139" s="2" t="s">
        <v>2909</v>
      </c>
      <c r="C1139" s="2" t="s">
        <v>124</v>
      </c>
      <c r="D1139" s="2" t="s">
        <v>27</v>
      </c>
      <c r="E1139" s="5" t="s">
        <v>665</v>
      </c>
      <c r="F1139" s="3" t="s">
        <v>666</v>
      </c>
      <c r="G1139" s="3" t="s">
        <v>38</v>
      </c>
      <c r="H1139" s="2" t="s">
        <v>21</v>
      </c>
      <c r="I1139" s="2" t="s">
        <v>2910</v>
      </c>
      <c r="J1139" s="3" t="str">
        <f>HYPERLINK("https://www.boe.es/gazeta/dias/1832/05/15/pdfs/GMD-1832-58.pdf#page=4","Abrir facsímil")</f>
        <v>Abrir facsímil</v>
      </c>
      <c r="K1139" s="3" t="s">
        <v>23</v>
      </c>
    </row>
    <row r="1140" spans="1:11" ht="42" customHeight="1">
      <c r="A1140" s="2" t="s">
        <v>2911</v>
      </c>
      <c r="B1140" s="2" t="s">
        <v>2912</v>
      </c>
      <c r="C1140" s="2" t="s">
        <v>124</v>
      </c>
      <c r="D1140" s="2" t="s">
        <v>27</v>
      </c>
      <c r="E1140" s="5" t="s">
        <v>165</v>
      </c>
      <c r="F1140" s="3" t="s">
        <v>166</v>
      </c>
      <c r="G1140" s="3" t="s">
        <v>38</v>
      </c>
      <c r="H1140" s="2" t="s">
        <v>21</v>
      </c>
      <c r="I1140" s="2" t="s">
        <v>2913</v>
      </c>
      <c r="J1140" s="3" t="str">
        <f>HYPERLINK("https://www.boe.es/gazeta/dias/1832/10/11/pdfs/GMD-1832-124.pdf#page=4","Abrir facsímil")</f>
        <v>Abrir facsímil</v>
      </c>
      <c r="K1140" s="3" t="s">
        <v>23</v>
      </c>
    </row>
    <row r="1141" spans="1:11" ht="42" customHeight="1">
      <c r="A1141" s="2" t="s">
        <v>2914</v>
      </c>
      <c r="B1141" s="2" t="s">
        <v>2915</v>
      </c>
      <c r="C1141" s="2" t="s">
        <v>26</v>
      </c>
      <c r="D1141" s="2" t="s">
        <v>27</v>
      </c>
      <c r="E1141" s="5" t="s">
        <v>408</v>
      </c>
      <c r="F1141" s="3" t="s">
        <v>409</v>
      </c>
      <c r="G1141" s="3" t="s">
        <v>38</v>
      </c>
      <c r="H1141" s="2" t="s">
        <v>21</v>
      </c>
      <c r="I1141" s="2" t="s">
        <v>2916</v>
      </c>
      <c r="J1141" s="3" t="str">
        <f>HYPERLINK("https://www.boe.es/gazeta/dias/1832/08/14/pdfs/GMD-1832-97.pdf#page=4","Abrir facsímil")</f>
        <v>Abrir facsímil</v>
      </c>
      <c r="K1141" s="3" t="s">
        <v>23</v>
      </c>
    </row>
    <row r="1142" spans="1:11" ht="42" customHeight="1">
      <c r="A1142" s="2" t="s">
        <v>2917</v>
      </c>
      <c r="B1142" s="2" t="s">
        <v>2918</v>
      </c>
      <c r="C1142" s="2" t="s">
        <v>26</v>
      </c>
      <c r="D1142" s="2" t="s">
        <v>27</v>
      </c>
      <c r="E1142" s="5" t="s">
        <v>150</v>
      </c>
      <c r="F1142" s="3" t="s">
        <v>151</v>
      </c>
      <c r="G1142" s="3" t="s">
        <v>38</v>
      </c>
      <c r="H1142" s="2" t="s">
        <v>21</v>
      </c>
      <c r="I1142" s="2" t="s">
        <v>2919</v>
      </c>
      <c r="J1142" s="3" t="str">
        <f>HYPERLINK("https://www.boe.es/gazeta/dias/1832/06/02/pdfs/GMD-1832-66.pdf#page=4","Abrir facsímil")</f>
        <v>Abrir facsímil</v>
      </c>
      <c r="K1142" s="3" t="s">
        <v>23</v>
      </c>
    </row>
    <row r="1143" spans="1:11" ht="42" customHeight="1">
      <c r="A1143" s="2" t="s">
        <v>2920</v>
      </c>
      <c r="B1143" s="2" t="s">
        <v>2921</v>
      </c>
      <c r="C1143" s="2" t="s">
        <v>16</v>
      </c>
      <c r="D1143" s="2" t="s">
        <v>17</v>
      </c>
      <c r="E1143" s="5" t="s">
        <v>806</v>
      </c>
      <c r="F1143" s="3" t="s">
        <v>807</v>
      </c>
      <c r="G1143" s="3" t="s">
        <v>152</v>
      </c>
      <c r="H1143" s="2" t="s">
        <v>21</v>
      </c>
      <c r="I1143" s="2" t="s">
        <v>2922</v>
      </c>
      <c r="J1143" s="3" t="str">
        <f>HYPERLINK("https://www.boe.es/gazeta/dias/1832/12/08/pdfs/GMD-1832-150.pdf#page=6","Abrir facsímil")</f>
        <v>Abrir facsímil</v>
      </c>
      <c r="K1143" s="3" t="s">
        <v>23</v>
      </c>
    </row>
    <row r="1144" spans="1:11" ht="42" customHeight="1">
      <c r="A1144" s="2" t="s">
        <v>2923</v>
      </c>
      <c r="B1144" s="2" t="s">
        <v>2924</v>
      </c>
      <c r="C1144" s="2" t="s">
        <v>418</v>
      </c>
      <c r="D1144" s="2" t="s">
        <v>27</v>
      </c>
      <c r="E1144" s="5" t="s">
        <v>1306</v>
      </c>
      <c r="F1144" s="3" t="s">
        <v>1307</v>
      </c>
      <c r="G1144" s="3" t="s">
        <v>42</v>
      </c>
      <c r="H1144" s="2" t="s">
        <v>21</v>
      </c>
      <c r="I1144" s="2" t="s">
        <v>2925</v>
      </c>
      <c r="J1144" s="3" t="str">
        <f>HYPERLINK("https://www.boe.es/gazeta/dias/1832/11/01/pdfs/GMD-1832-133.pdf#page=1","Abrir facsímil")</f>
        <v>Abrir facsímil</v>
      </c>
      <c r="K1144" s="3" t="s">
        <v>23</v>
      </c>
    </row>
    <row r="1145" spans="1:11" ht="42" customHeight="1">
      <c r="A1145" s="2" t="s">
        <v>2926</v>
      </c>
      <c r="B1145" s="2" t="s">
        <v>2927</v>
      </c>
      <c r="C1145" s="2" t="s">
        <v>26</v>
      </c>
      <c r="D1145" s="2" t="s">
        <v>27</v>
      </c>
      <c r="E1145" s="5" t="s">
        <v>500</v>
      </c>
      <c r="F1145" s="3" t="s">
        <v>501</v>
      </c>
      <c r="G1145" s="3" t="s">
        <v>38</v>
      </c>
      <c r="H1145" s="2" t="s">
        <v>21</v>
      </c>
      <c r="I1145" s="2" t="s">
        <v>2928</v>
      </c>
      <c r="J1145" s="3" t="str">
        <f>HYPERLINK("https://www.boe.es/gazeta/dias/1832/03/29/pdfs/GMD-1832-38.pdf#page=4","Abrir facsímil")</f>
        <v>Abrir facsímil</v>
      </c>
      <c r="K1145" s="3" t="s">
        <v>23</v>
      </c>
    </row>
    <row r="1146" spans="1:11" ht="42" customHeight="1">
      <c r="A1146" s="2" t="s">
        <v>2929</v>
      </c>
      <c r="B1146" s="2" t="s">
        <v>2930</v>
      </c>
      <c r="C1146" s="2" t="s">
        <v>16</v>
      </c>
      <c r="D1146" s="2" t="s">
        <v>17</v>
      </c>
      <c r="E1146" s="5" t="s">
        <v>835</v>
      </c>
      <c r="F1146" s="3" t="s">
        <v>836</v>
      </c>
      <c r="G1146" s="3" t="s">
        <v>38</v>
      </c>
      <c r="H1146" s="2" t="s">
        <v>21</v>
      </c>
      <c r="I1146" s="2" t="s">
        <v>2931</v>
      </c>
      <c r="J1146" s="3" t="str">
        <f>HYPERLINK("https://www.boe.es/gazeta/dias/1832/07/28/pdfs/GMD-1832-90.pdf#page=4","Abrir facsímil")</f>
        <v>Abrir facsímil</v>
      </c>
      <c r="K1146" s="3" t="s">
        <v>23</v>
      </c>
    </row>
    <row r="1147" spans="1:11" ht="42" customHeight="1">
      <c r="A1147" s="2" t="s">
        <v>2932</v>
      </c>
      <c r="B1147" s="2" t="s">
        <v>2933</v>
      </c>
      <c r="C1147" s="2" t="s">
        <v>26</v>
      </c>
      <c r="D1147" s="2" t="s">
        <v>27</v>
      </c>
      <c r="E1147" s="5" t="s">
        <v>665</v>
      </c>
      <c r="F1147" s="3" t="s">
        <v>666</v>
      </c>
      <c r="G1147" s="3" t="s">
        <v>38</v>
      </c>
      <c r="H1147" s="2" t="s">
        <v>21</v>
      </c>
      <c r="I1147" s="2" t="s">
        <v>2934</v>
      </c>
      <c r="J1147" s="3" t="str">
        <f>HYPERLINK("https://www.boe.es/gazeta/dias/1832/05/15/pdfs/GMD-1832-58.pdf#page=4","Abrir facsímil")</f>
        <v>Abrir facsímil</v>
      </c>
      <c r="K1147" s="3" t="s">
        <v>23</v>
      </c>
    </row>
    <row r="1148" spans="1:11" ht="42" customHeight="1">
      <c r="A1148" s="2" t="s">
        <v>2935</v>
      </c>
      <c r="B1148" s="2" t="s">
        <v>2936</v>
      </c>
      <c r="C1148" s="2" t="s">
        <v>124</v>
      </c>
      <c r="D1148" s="2" t="s">
        <v>27</v>
      </c>
      <c r="E1148" s="5" t="s">
        <v>1798</v>
      </c>
      <c r="F1148" s="3" t="s">
        <v>1799</v>
      </c>
      <c r="G1148" s="3" t="s">
        <v>2937</v>
      </c>
      <c r="H1148" s="2" t="s">
        <v>21</v>
      </c>
      <c r="I1148" s="2" t="s">
        <v>2938</v>
      </c>
      <c r="J1148" s="3" t="str">
        <f>HYPERLINK("https://www.boe.es/gazeta/dias/1832/04/26/pdfs/GMD-1832-50.pdf#page=4","Abrir facsímil")</f>
        <v>Abrir facsímil</v>
      </c>
      <c r="K1148" s="3" t="s">
        <v>23</v>
      </c>
    </row>
    <row r="1149" spans="1:11" ht="42" customHeight="1">
      <c r="A1149" s="2" t="s">
        <v>2939</v>
      </c>
      <c r="B1149" s="2" t="s">
        <v>2940</v>
      </c>
      <c r="C1149" s="2" t="s">
        <v>16</v>
      </c>
      <c r="D1149" s="2" t="s">
        <v>17</v>
      </c>
      <c r="E1149" s="5" t="s">
        <v>1214</v>
      </c>
      <c r="F1149" s="3" t="s">
        <v>1215</v>
      </c>
      <c r="G1149" s="3" t="s">
        <v>38</v>
      </c>
      <c r="H1149" s="2" t="s">
        <v>21</v>
      </c>
      <c r="I1149" s="2" t="s">
        <v>2941</v>
      </c>
      <c r="J1149" s="3" t="str">
        <f>HYPERLINK("https://www.boe.es/gazeta/dias/1832/01/03/pdfs/GMD-1832-1.pdf#page=4","Abrir facsímil")</f>
        <v>Abrir facsímil</v>
      </c>
      <c r="K1149" s="3" t="s">
        <v>23</v>
      </c>
    </row>
    <row r="1150" spans="1:11" ht="42" customHeight="1">
      <c r="A1150" s="2" t="s">
        <v>2942</v>
      </c>
      <c r="B1150" s="2" t="s">
        <v>2943</v>
      </c>
      <c r="C1150" s="2" t="s">
        <v>91</v>
      </c>
      <c r="D1150" s="2" t="s">
        <v>27</v>
      </c>
      <c r="E1150" s="5" t="s">
        <v>665</v>
      </c>
      <c r="F1150" s="3" t="s">
        <v>666</v>
      </c>
      <c r="G1150" s="3" t="s">
        <v>38</v>
      </c>
      <c r="H1150" s="2" t="s">
        <v>21</v>
      </c>
      <c r="I1150" s="2" t="s">
        <v>2944</v>
      </c>
      <c r="J1150" s="3" t="str">
        <f>HYPERLINK("https://www.boe.es/gazeta/dias/1832/05/15/pdfs/GMD-1832-58.pdf#page=4","Abrir facsímil")</f>
        <v>Abrir facsímil</v>
      </c>
      <c r="K1150" s="3" t="s">
        <v>23</v>
      </c>
    </row>
    <row r="1151" spans="1:11" ht="42" customHeight="1">
      <c r="A1151" s="2" t="s">
        <v>2945</v>
      </c>
      <c r="B1151" s="2" t="s">
        <v>2946</v>
      </c>
      <c r="C1151" s="2" t="s">
        <v>164</v>
      </c>
      <c r="D1151" s="2" t="s">
        <v>27</v>
      </c>
      <c r="E1151" s="5" t="s">
        <v>341</v>
      </c>
      <c r="F1151" s="3" t="s">
        <v>342</v>
      </c>
      <c r="G1151" s="3" t="s">
        <v>762</v>
      </c>
      <c r="H1151" s="2" t="s">
        <v>21</v>
      </c>
      <c r="I1151" s="2" t="s">
        <v>2947</v>
      </c>
      <c r="J1151" s="3" t="str">
        <f>HYPERLINK("https://www.boe.es/gazeta/dias/1832/04/12/pdfs/GMD-1832-44.pdf#page=6","Abrir facsímil")</f>
        <v>Abrir facsímil</v>
      </c>
      <c r="K1151" s="3" t="s">
        <v>23</v>
      </c>
    </row>
    <row r="1152" spans="1:11" ht="42" customHeight="1">
      <c r="A1152" s="2" t="s">
        <v>2948</v>
      </c>
      <c r="B1152" s="2" t="s">
        <v>2948</v>
      </c>
      <c r="C1152" s="2" t="s">
        <v>16</v>
      </c>
      <c r="D1152" s="2" t="s">
        <v>17</v>
      </c>
      <c r="E1152" s="5" t="s">
        <v>588</v>
      </c>
      <c r="F1152" s="3" t="s">
        <v>589</v>
      </c>
      <c r="G1152" s="3" t="s">
        <v>58</v>
      </c>
      <c r="H1152" s="2" t="s">
        <v>21</v>
      </c>
      <c r="I1152" s="2" t="s">
        <v>2949</v>
      </c>
      <c r="J1152" s="3" t="str">
        <f>HYPERLINK("https://www.boe.es/gazeta/dias/1832/10/30/pdfs/GMD-1832-132.pdf#page=3","Abrir facsímil")</f>
        <v>Abrir facsímil</v>
      </c>
      <c r="K1152" s="3" t="s">
        <v>23</v>
      </c>
    </row>
    <row r="1153" spans="1:11" ht="42" customHeight="1">
      <c r="A1153" s="2" t="s">
        <v>2950</v>
      </c>
      <c r="B1153" s="2" t="s">
        <v>2951</v>
      </c>
      <c r="C1153" s="2" t="s">
        <v>51</v>
      </c>
      <c r="D1153" s="2" t="s">
        <v>27</v>
      </c>
      <c r="E1153" s="5" t="s">
        <v>447</v>
      </c>
      <c r="F1153" s="3" t="s">
        <v>448</v>
      </c>
      <c r="G1153" s="3" t="s">
        <v>38</v>
      </c>
      <c r="H1153" s="2" t="s">
        <v>31</v>
      </c>
      <c r="I1153" s="2" t="s">
        <v>2952</v>
      </c>
      <c r="J1153" s="3" t="str">
        <f>HYPERLINK("https://www.boe.es/gazeta/dias/1832/10/06/pdfs/GMD-1832-121.pdf#page=4","Abrir facsímil")</f>
        <v>Abrir facsímil</v>
      </c>
      <c r="K1153" s="3" t="s">
        <v>33</v>
      </c>
    </row>
    <row r="1154" spans="1:11" ht="42" customHeight="1">
      <c r="A1154" s="2" t="s">
        <v>2953</v>
      </c>
      <c r="B1154" s="2" t="s">
        <v>2954</v>
      </c>
      <c r="C1154" s="2" t="s">
        <v>26</v>
      </c>
      <c r="D1154" s="2" t="s">
        <v>27</v>
      </c>
      <c r="E1154" s="5" t="s">
        <v>188</v>
      </c>
      <c r="F1154" s="3" t="s">
        <v>189</v>
      </c>
      <c r="G1154" s="3" t="s">
        <v>38</v>
      </c>
      <c r="H1154" s="2" t="s">
        <v>21</v>
      </c>
      <c r="I1154" s="2" t="s">
        <v>2955</v>
      </c>
      <c r="J1154" s="3" t="str">
        <f>HYPERLINK("https://www.boe.es/gazeta/dias/1832/01/14/pdfs/GMD-1832-6.pdf#page=4","Abrir facsímil")</f>
        <v>Abrir facsímil</v>
      </c>
      <c r="K1154" s="3" t="s">
        <v>23</v>
      </c>
    </row>
    <row r="1155" spans="1:11" ht="42" customHeight="1">
      <c r="A1155" s="2" t="s">
        <v>2956</v>
      </c>
      <c r="B1155" s="2" t="s">
        <v>2956</v>
      </c>
      <c r="C1155" s="2" t="s">
        <v>26</v>
      </c>
      <c r="D1155" s="2" t="s">
        <v>27</v>
      </c>
      <c r="E1155" s="5" t="s">
        <v>830</v>
      </c>
      <c r="F1155" s="3" t="s">
        <v>831</v>
      </c>
      <c r="G1155" s="3" t="s">
        <v>42</v>
      </c>
      <c r="H1155" s="2" t="s">
        <v>21</v>
      </c>
      <c r="I1155" s="2" t="s">
        <v>2957</v>
      </c>
      <c r="J1155" s="3" t="str">
        <f>HYPERLINK("https://www.boe.es/gazeta/dias/1832/01/26/pdfs/GMD-1832-11.pdf#page=1","Abrir facsímil")</f>
        <v>Abrir facsímil</v>
      </c>
      <c r="K1155" s="3" t="s">
        <v>23</v>
      </c>
    </row>
    <row r="1156" spans="1:11" ht="42" customHeight="1">
      <c r="A1156" s="2" t="s">
        <v>2958</v>
      </c>
      <c r="B1156" s="2" t="s">
        <v>2959</v>
      </c>
      <c r="C1156" s="2" t="s">
        <v>418</v>
      </c>
      <c r="D1156" s="2" t="s">
        <v>27</v>
      </c>
      <c r="E1156" s="5" t="s">
        <v>1281</v>
      </c>
      <c r="F1156" s="3" t="s">
        <v>1282</v>
      </c>
      <c r="G1156" s="3" t="s">
        <v>58</v>
      </c>
      <c r="H1156" s="2" t="s">
        <v>21</v>
      </c>
      <c r="I1156" s="2" t="s">
        <v>2960</v>
      </c>
      <c r="J1156" s="3" t="str">
        <f>HYPERLINK("https://www.boe.es/gazeta/dias/1832/05/17/pdfs/GMD-1832-59.pdf#page=3","Abrir facsímil")</f>
        <v>Abrir facsímil</v>
      </c>
      <c r="K1156" s="3" t="s">
        <v>23</v>
      </c>
    </row>
    <row r="1157" spans="1:11" ht="42" customHeight="1">
      <c r="A1157" s="2" t="s">
        <v>2961</v>
      </c>
      <c r="B1157" s="2" t="s">
        <v>2962</v>
      </c>
      <c r="C1157" s="2" t="s">
        <v>26</v>
      </c>
      <c r="D1157" s="2" t="s">
        <v>27</v>
      </c>
      <c r="E1157" s="5" t="s">
        <v>618</v>
      </c>
      <c r="F1157" s="3" t="s">
        <v>619</v>
      </c>
      <c r="G1157" s="3" t="s">
        <v>42</v>
      </c>
      <c r="H1157" s="2" t="s">
        <v>21</v>
      </c>
      <c r="I1157" s="2" t="s">
        <v>2963</v>
      </c>
      <c r="J1157" s="3" t="str">
        <f>HYPERLINK("https://www.boe.es/gazeta/dias/1832/07/26/pdfs/GMD-1832-89.pdf#page=1","Abrir facsímil")</f>
        <v>Abrir facsímil</v>
      </c>
      <c r="K1157" s="3" t="s">
        <v>23</v>
      </c>
    </row>
    <row r="1158" spans="1:11" ht="42" customHeight="1">
      <c r="A1158" s="2" t="s">
        <v>2964</v>
      </c>
      <c r="B1158" s="2" t="s">
        <v>2964</v>
      </c>
      <c r="C1158" s="2" t="s">
        <v>16</v>
      </c>
      <c r="D1158" s="2" t="s">
        <v>17</v>
      </c>
      <c r="E1158" s="5" t="s">
        <v>266</v>
      </c>
      <c r="F1158" s="3" t="s">
        <v>267</v>
      </c>
      <c r="G1158" s="3" t="s">
        <v>92</v>
      </c>
      <c r="H1158" s="2" t="s">
        <v>21</v>
      </c>
      <c r="I1158" s="2" t="s">
        <v>2965</v>
      </c>
      <c r="J1158" s="3" t="str">
        <f>HYPERLINK("https://www.boe.es/gazeta/dias/1832/02/14/pdfs/GMD-1832-19.pdf#page=2","Abrir facsímil")</f>
        <v>Abrir facsímil</v>
      </c>
      <c r="K1158" s="3" t="s">
        <v>23</v>
      </c>
    </row>
    <row r="1159" spans="1:11" ht="42" customHeight="1">
      <c r="A1159" s="2" t="s">
        <v>2964</v>
      </c>
      <c r="B1159" s="2" t="s">
        <v>2964</v>
      </c>
      <c r="C1159" s="2" t="s">
        <v>16</v>
      </c>
      <c r="D1159" s="2" t="s">
        <v>17</v>
      </c>
      <c r="E1159" s="5" t="s">
        <v>269</v>
      </c>
      <c r="F1159" s="3" t="s">
        <v>270</v>
      </c>
      <c r="G1159" s="3" t="s">
        <v>42</v>
      </c>
      <c r="H1159" s="2" t="s">
        <v>21</v>
      </c>
      <c r="I1159" s="2" t="s">
        <v>2966</v>
      </c>
      <c r="J1159" s="3" t="str">
        <f>HYPERLINK("https://www.boe.es/gazeta/dias/1832/02/18/pdfs/GMD-1832-21.pdf#page=1","Abrir facsímil")</f>
        <v>Abrir facsímil</v>
      </c>
      <c r="K1159" s="3" t="s">
        <v>23</v>
      </c>
    </row>
    <row r="1160" spans="1:11" ht="42" customHeight="1">
      <c r="A1160" s="2" t="s">
        <v>2964</v>
      </c>
      <c r="B1160" s="2" t="s">
        <v>2964</v>
      </c>
      <c r="C1160" s="2" t="s">
        <v>16</v>
      </c>
      <c r="D1160" s="2" t="s">
        <v>17</v>
      </c>
      <c r="E1160" s="5" t="s">
        <v>306</v>
      </c>
      <c r="F1160" s="3" t="s">
        <v>307</v>
      </c>
      <c r="G1160" s="3" t="s">
        <v>92</v>
      </c>
      <c r="H1160" s="2" t="s">
        <v>21</v>
      </c>
      <c r="I1160" s="2" t="s">
        <v>2967</v>
      </c>
      <c r="J1160" s="3" t="str">
        <f>HYPERLINK("https://www.boe.es/gazeta/dias/1832/03/13/pdfs/GMD-1832-31.pdf#page=2","Abrir facsímil")</f>
        <v>Abrir facsímil</v>
      </c>
      <c r="K1160" s="3" t="s">
        <v>23</v>
      </c>
    </row>
    <row r="1161" spans="1:11" ht="42" customHeight="1">
      <c r="A1161" s="2" t="s">
        <v>2968</v>
      </c>
      <c r="B1161" s="2" t="s">
        <v>2968</v>
      </c>
      <c r="C1161" s="2" t="s">
        <v>16</v>
      </c>
      <c r="D1161" s="2" t="s">
        <v>17</v>
      </c>
      <c r="E1161" s="5" t="s">
        <v>272</v>
      </c>
      <c r="F1161" s="3" t="s">
        <v>273</v>
      </c>
      <c r="G1161" s="3" t="s">
        <v>42</v>
      </c>
      <c r="H1161" s="2" t="s">
        <v>21</v>
      </c>
      <c r="I1161" s="2" t="s">
        <v>2969</v>
      </c>
      <c r="J1161" s="3" t="str">
        <f>HYPERLINK("https://www.boe.es/gazeta/dias/1832/02/21/pdfs/GMD-1832-22.pdf#page=1","Abrir facsímil")</f>
        <v>Abrir facsímil</v>
      </c>
      <c r="K1161" s="3" t="s">
        <v>23</v>
      </c>
    </row>
    <row r="1162" spans="1:11" ht="42" customHeight="1">
      <c r="A1162" s="2" t="s">
        <v>2970</v>
      </c>
      <c r="B1162" s="2" t="s">
        <v>2971</v>
      </c>
      <c r="C1162" s="2" t="s">
        <v>164</v>
      </c>
      <c r="D1162" s="2" t="s">
        <v>27</v>
      </c>
      <c r="E1162" s="5" t="s">
        <v>665</v>
      </c>
      <c r="F1162" s="3" t="s">
        <v>666</v>
      </c>
      <c r="G1162" s="3" t="s">
        <v>38</v>
      </c>
      <c r="H1162" s="2" t="s">
        <v>21</v>
      </c>
      <c r="I1162" s="2" t="s">
        <v>2972</v>
      </c>
      <c r="J1162" s="3" t="str">
        <f>HYPERLINK("https://www.boe.es/gazeta/dias/1832/05/15/pdfs/GMD-1832-58.pdf#page=4","Abrir facsímil")</f>
        <v>Abrir facsímil</v>
      </c>
      <c r="K1162" s="3" t="s">
        <v>23</v>
      </c>
    </row>
    <row r="1163" spans="1:11" ht="42" customHeight="1">
      <c r="A1163" s="2" t="s">
        <v>2973</v>
      </c>
      <c r="B1163" s="2" t="s">
        <v>2973</v>
      </c>
      <c r="C1163" s="2" t="s">
        <v>16</v>
      </c>
      <c r="D1163" s="2" t="s">
        <v>17</v>
      </c>
      <c r="E1163" s="5" t="s">
        <v>694</v>
      </c>
      <c r="F1163" s="3" t="s">
        <v>695</v>
      </c>
      <c r="G1163" s="3" t="s">
        <v>58</v>
      </c>
      <c r="H1163" s="2" t="s">
        <v>21</v>
      </c>
      <c r="I1163" s="2" t="s">
        <v>2974</v>
      </c>
      <c r="J1163" s="3" t="str">
        <f>HYPERLINK("https://www.boe.es/gazeta/dias/1832/01/19/pdfs/GMD-1832-8.pdf#page=3","Abrir facsímil")</f>
        <v>Abrir facsímil</v>
      </c>
      <c r="K1163" s="3" t="s">
        <v>23</v>
      </c>
    </row>
    <row r="1164" spans="1:11" ht="42" customHeight="1">
      <c r="A1164" s="2" t="s">
        <v>2975</v>
      </c>
      <c r="B1164" s="2" t="s">
        <v>2975</v>
      </c>
      <c r="C1164" s="2" t="s">
        <v>16</v>
      </c>
      <c r="D1164" s="2" t="s">
        <v>17</v>
      </c>
      <c r="E1164" s="5" t="s">
        <v>757</v>
      </c>
      <c r="F1164" s="3" t="s">
        <v>758</v>
      </c>
      <c r="G1164" s="3" t="s">
        <v>92</v>
      </c>
      <c r="H1164" s="2" t="s">
        <v>21</v>
      </c>
      <c r="I1164" s="2" t="s">
        <v>2976</v>
      </c>
      <c r="J1164" s="3" t="str">
        <f>HYPERLINK("https://www.boe.es/gazeta/dias/1832/12/15/pdfs/GMD-1832-153.pdf#page=2","Abrir facsímil")</f>
        <v>Abrir facsímil</v>
      </c>
      <c r="K1164" s="3" t="s">
        <v>23</v>
      </c>
    </row>
    <row r="1165" spans="1:11" ht="42" customHeight="1">
      <c r="A1165" s="2" t="s">
        <v>2977</v>
      </c>
      <c r="B1165" s="2" t="s">
        <v>2977</v>
      </c>
      <c r="C1165" s="2" t="s">
        <v>26</v>
      </c>
      <c r="D1165" s="2" t="s">
        <v>27</v>
      </c>
      <c r="E1165" s="5" t="s">
        <v>487</v>
      </c>
      <c r="F1165" s="3" t="s">
        <v>488</v>
      </c>
      <c r="G1165" s="3" t="s">
        <v>38</v>
      </c>
      <c r="H1165" s="2" t="s">
        <v>21</v>
      </c>
      <c r="I1165" s="2" t="s">
        <v>2978</v>
      </c>
      <c r="J1165" s="3" t="str">
        <f>HYPERLINK("https://www.boe.es/gazeta/dias/1832/10/18/pdfs/GMD-1832-127.pdf#page=4","Abrir facsímil")</f>
        <v>Abrir facsímil</v>
      </c>
      <c r="K1165" s="3" t="s">
        <v>23</v>
      </c>
    </row>
    <row r="1166" spans="1:11" ht="42" customHeight="1">
      <c r="A1166" s="2" t="s">
        <v>2979</v>
      </c>
      <c r="B1166" s="2" t="s">
        <v>2979</v>
      </c>
      <c r="C1166" s="2" t="s">
        <v>91</v>
      </c>
      <c r="D1166" s="2" t="s">
        <v>27</v>
      </c>
      <c r="E1166" s="5" t="s">
        <v>463</v>
      </c>
      <c r="F1166" s="3" t="s">
        <v>464</v>
      </c>
      <c r="G1166" s="3" t="s">
        <v>42</v>
      </c>
      <c r="H1166" s="2" t="s">
        <v>21</v>
      </c>
      <c r="I1166" s="2" t="s">
        <v>2980</v>
      </c>
      <c r="J1166" s="3" t="str">
        <f>HYPERLINK("https://www.boe.es/gazeta/dias/1832/03/24/pdfs/GMD-1832-36.pdf#page=1","Abrir facsímil")</f>
        <v>Abrir facsímil</v>
      </c>
      <c r="K1166" s="3" t="s">
        <v>23</v>
      </c>
    </row>
    <row r="1167" spans="1:11" ht="42" customHeight="1">
      <c r="A1167" s="2" t="s">
        <v>2981</v>
      </c>
      <c r="B1167" s="2" t="s">
        <v>2981</v>
      </c>
      <c r="C1167" s="2" t="s">
        <v>61</v>
      </c>
      <c r="D1167" s="2" t="s">
        <v>62</v>
      </c>
      <c r="E1167" s="5" t="s">
        <v>251</v>
      </c>
      <c r="F1167" s="3" t="s">
        <v>252</v>
      </c>
      <c r="G1167" s="3" t="s">
        <v>92</v>
      </c>
      <c r="H1167" s="2" t="s">
        <v>21</v>
      </c>
      <c r="I1167" s="2" t="s">
        <v>2982</v>
      </c>
      <c r="J1167" s="3" t="str">
        <f>HYPERLINK("https://www.boe.es/gazeta/dias/1832/02/25/pdfs/GMD-1832-24.pdf#page=2","Abrir facsímil")</f>
        <v>Abrir facsímil</v>
      </c>
      <c r="K1167" s="3" t="s">
        <v>23</v>
      </c>
    </row>
    <row r="1168" spans="1:11" ht="42" customHeight="1">
      <c r="A1168" s="2" t="s">
        <v>2981</v>
      </c>
      <c r="B1168" s="2" t="s">
        <v>2981</v>
      </c>
      <c r="C1168" s="2" t="s">
        <v>61</v>
      </c>
      <c r="D1168" s="2" t="s">
        <v>62</v>
      </c>
      <c r="E1168" s="5" t="s">
        <v>1457</v>
      </c>
      <c r="F1168" s="3" t="s">
        <v>1458</v>
      </c>
      <c r="G1168" s="3" t="s">
        <v>2983</v>
      </c>
      <c r="H1168" s="2" t="s">
        <v>21</v>
      </c>
      <c r="I1168" s="2" t="s">
        <v>2984</v>
      </c>
      <c r="J1168" s="3" t="str">
        <f>HYPERLINK("https://www.boe.es/gazeta/dias/1832/04/19/pdfs/GMD-1832-47.pdf#page=2","Abrir facsímil")</f>
        <v>Abrir facsímil</v>
      </c>
      <c r="K1168" s="3" t="s">
        <v>23</v>
      </c>
    </row>
    <row r="1169" spans="1:11" ht="42" customHeight="1">
      <c r="A1169" s="2" t="s">
        <v>2981</v>
      </c>
      <c r="B1169" s="2" t="s">
        <v>2981</v>
      </c>
      <c r="C1169" s="2" t="s">
        <v>16</v>
      </c>
      <c r="D1169" s="2" t="s">
        <v>17</v>
      </c>
      <c r="E1169" s="5" t="s">
        <v>362</v>
      </c>
      <c r="F1169" s="3" t="s">
        <v>363</v>
      </c>
      <c r="G1169" s="3" t="s">
        <v>1668</v>
      </c>
      <c r="H1169" s="2" t="s">
        <v>21</v>
      </c>
      <c r="I1169" s="2" t="s">
        <v>2985</v>
      </c>
      <c r="J1169" s="3" t="str">
        <f>HYPERLINK("https://www.boe.es/gazeta/dias/1832/10/02/pdfs/GMD-1832-119.pdf#page=3","Abrir facsímil")</f>
        <v>Abrir facsímil</v>
      </c>
      <c r="K1169" s="3" t="s">
        <v>23</v>
      </c>
    </row>
    <row r="1170" spans="1:11" ht="42" customHeight="1">
      <c r="A1170" s="2" t="s">
        <v>2981</v>
      </c>
      <c r="B1170" s="2" t="s">
        <v>2981</v>
      </c>
      <c r="C1170" s="2" t="s">
        <v>16</v>
      </c>
      <c r="D1170" s="2" t="s">
        <v>17</v>
      </c>
      <c r="E1170" s="5" t="s">
        <v>362</v>
      </c>
      <c r="F1170" s="3" t="s">
        <v>363</v>
      </c>
      <c r="G1170" s="3" t="s">
        <v>92</v>
      </c>
      <c r="H1170" s="2" t="s">
        <v>21</v>
      </c>
      <c r="I1170" s="2" t="s">
        <v>2986</v>
      </c>
      <c r="J1170" s="3" t="str">
        <f>HYPERLINK("https://www.boe.es/gazeta/dias/1832/10/02/pdfs/GMD-1832-119.pdf#page=2","Abrir facsímil")</f>
        <v>Abrir facsímil</v>
      </c>
      <c r="K1170" s="3" t="s">
        <v>23</v>
      </c>
    </row>
    <row r="1171" spans="1:11" ht="42" customHeight="1">
      <c r="A1171" s="2" t="s">
        <v>2987</v>
      </c>
      <c r="B1171" s="2" t="s">
        <v>2987</v>
      </c>
      <c r="C1171" s="2" t="s">
        <v>26</v>
      </c>
      <c r="D1171" s="2" t="s">
        <v>27</v>
      </c>
      <c r="E1171" s="5" t="s">
        <v>1501</v>
      </c>
      <c r="F1171" s="3" t="s">
        <v>1502</v>
      </c>
      <c r="G1171" s="3" t="s">
        <v>42</v>
      </c>
      <c r="H1171" s="2" t="s">
        <v>21</v>
      </c>
      <c r="I1171" s="2" t="s">
        <v>2988</v>
      </c>
      <c r="J1171" s="3" t="str">
        <f>HYPERLINK("https://www.boe.es/gazeta/dias/1832/06/26/pdfs/GMD-1832-76.pdf#page=1","Abrir facsímil")</f>
        <v>Abrir facsímil</v>
      </c>
      <c r="K1171" s="3" t="s">
        <v>23</v>
      </c>
    </row>
    <row r="1172" spans="1:11" ht="42" customHeight="1">
      <c r="A1172" s="2" t="s">
        <v>2989</v>
      </c>
      <c r="B1172" s="2" t="s">
        <v>2989</v>
      </c>
      <c r="C1172" s="2" t="s">
        <v>26</v>
      </c>
      <c r="D1172" s="2" t="s">
        <v>27</v>
      </c>
      <c r="E1172" s="5" t="s">
        <v>447</v>
      </c>
      <c r="F1172" s="3" t="s">
        <v>448</v>
      </c>
      <c r="G1172" s="3" t="s">
        <v>92</v>
      </c>
      <c r="H1172" s="2" t="s">
        <v>21</v>
      </c>
      <c r="I1172" s="2" t="s">
        <v>2990</v>
      </c>
      <c r="J1172" s="3" t="str">
        <f>HYPERLINK("https://www.boe.es/gazeta/dias/1832/10/06/pdfs/GMD-1832-121.pdf#page=2","Abrir facsímil")</f>
        <v>Abrir facsímil</v>
      </c>
      <c r="K1172" s="3" t="s">
        <v>23</v>
      </c>
    </row>
    <row r="1173" spans="1:11" ht="42" customHeight="1">
      <c r="A1173" s="2" t="s">
        <v>2991</v>
      </c>
      <c r="B1173" s="2" t="s">
        <v>2991</v>
      </c>
      <c r="C1173" s="2" t="s">
        <v>16</v>
      </c>
      <c r="D1173" s="2" t="s">
        <v>17</v>
      </c>
      <c r="E1173" s="5" t="s">
        <v>557</v>
      </c>
      <c r="F1173" s="3" t="s">
        <v>558</v>
      </c>
      <c r="G1173" s="3" t="s">
        <v>92</v>
      </c>
      <c r="H1173" s="2" t="s">
        <v>21</v>
      </c>
      <c r="I1173" s="2" t="s">
        <v>2992</v>
      </c>
      <c r="J1173" s="3" t="str">
        <f>HYPERLINK("https://www.boe.es/gazeta/dias/1832/12/04/pdfs/GMD-1832-148.pdf#page=2","Abrir facsímil")</f>
        <v>Abrir facsímil</v>
      </c>
      <c r="K1173" s="3" t="s">
        <v>23</v>
      </c>
    </row>
    <row r="1174" spans="1:11" ht="42" customHeight="1">
      <c r="A1174" s="2" t="s">
        <v>2993</v>
      </c>
      <c r="B1174" s="2" t="s">
        <v>2994</v>
      </c>
      <c r="C1174" s="2" t="s">
        <v>124</v>
      </c>
      <c r="D1174" s="2" t="s">
        <v>27</v>
      </c>
      <c r="E1174" s="5" t="s">
        <v>312</v>
      </c>
      <c r="F1174" s="3" t="s">
        <v>313</v>
      </c>
      <c r="G1174" s="3" t="s">
        <v>38</v>
      </c>
      <c r="H1174" s="2" t="s">
        <v>21</v>
      </c>
      <c r="I1174" s="2" t="s">
        <v>2995</v>
      </c>
      <c r="J1174" s="3" t="str">
        <f>HYPERLINK("https://www.boe.es/gazeta/dias/1832/10/27/pdfs/GMD-1832-131.pdf#page=4","Abrir facsímil")</f>
        <v>Abrir facsímil</v>
      </c>
      <c r="K1174" s="3" t="s">
        <v>23</v>
      </c>
    </row>
    <row r="1175" spans="1:11" ht="42" customHeight="1">
      <c r="A1175" s="2" t="s">
        <v>2996</v>
      </c>
      <c r="B1175" s="2" t="s">
        <v>2996</v>
      </c>
      <c r="C1175" s="2" t="s">
        <v>418</v>
      </c>
      <c r="D1175" s="2" t="s">
        <v>27</v>
      </c>
      <c r="E1175" s="5" t="s">
        <v>540</v>
      </c>
      <c r="F1175" s="3" t="s">
        <v>541</v>
      </c>
      <c r="G1175" s="3" t="s">
        <v>38</v>
      </c>
      <c r="H1175" s="2" t="s">
        <v>21</v>
      </c>
      <c r="I1175" s="2" t="s">
        <v>2997</v>
      </c>
      <c r="J1175" s="3" t="str">
        <f>HYPERLINK("https://www.boe.es/gazeta/dias/1832/01/10/pdfs/GMD-1832-4.pdf#page=4","Abrir facsímil")</f>
        <v>Abrir facsímil</v>
      </c>
      <c r="K1175" s="3" t="s">
        <v>23</v>
      </c>
    </row>
    <row r="1176" spans="1:11" ht="42" customHeight="1">
      <c r="A1176" s="2" t="s">
        <v>2998</v>
      </c>
      <c r="B1176" s="2" t="s">
        <v>2999</v>
      </c>
      <c r="C1176" s="2" t="s">
        <v>124</v>
      </c>
      <c r="D1176" s="2" t="s">
        <v>27</v>
      </c>
      <c r="E1176" s="5" t="s">
        <v>204</v>
      </c>
      <c r="F1176" s="3" t="s">
        <v>205</v>
      </c>
      <c r="G1176" s="3" t="s">
        <v>38</v>
      </c>
      <c r="H1176" s="2" t="s">
        <v>31</v>
      </c>
      <c r="I1176" s="2" t="s">
        <v>3000</v>
      </c>
      <c r="J1176" s="3" t="str">
        <f>HYPERLINK("https://www.boe.es/gazeta/dias/1832/09/20/pdfs/GMD-1832-114.pdf#page=4","Abrir facsímil")</f>
        <v>Abrir facsímil</v>
      </c>
      <c r="K1176" s="3" t="s">
        <v>33</v>
      </c>
    </row>
    <row r="1177" spans="1:11" ht="42" customHeight="1">
      <c r="A1177" s="2" t="s">
        <v>3001</v>
      </c>
      <c r="B1177" s="2" t="s">
        <v>3001</v>
      </c>
      <c r="C1177" s="2" t="s">
        <v>61</v>
      </c>
      <c r="D1177" s="2" t="s">
        <v>62</v>
      </c>
      <c r="E1177" s="5" t="s">
        <v>1831</v>
      </c>
      <c r="F1177" s="3" t="s">
        <v>1832</v>
      </c>
      <c r="G1177" s="3" t="s">
        <v>92</v>
      </c>
      <c r="H1177" s="2" t="s">
        <v>21</v>
      </c>
      <c r="I1177" s="2" t="s">
        <v>3002</v>
      </c>
      <c r="J1177" s="3" t="str">
        <f>HYPERLINK("https://www.boe.es/gazeta/dias/1832/01/21/pdfs/GMD-1832-9.pdf#page=2","Abrir facsímil")</f>
        <v>Abrir facsímil</v>
      </c>
      <c r="K1177" s="3" t="s">
        <v>23</v>
      </c>
    </row>
    <row r="1178" spans="1:11" ht="42" customHeight="1">
      <c r="A1178" s="2" t="s">
        <v>3001</v>
      </c>
      <c r="B1178" s="2" t="s">
        <v>3001</v>
      </c>
      <c r="C1178" s="2" t="s">
        <v>26</v>
      </c>
      <c r="D1178" s="2" t="s">
        <v>27</v>
      </c>
      <c r="E1178" s="5" t="s">
        <v>1008</v>
      </c>
      <c r="F1178" s="3" t="s">
        <v>1009</v>
      </c>
      <c r="G1178" s="3" t="s">
        <v>92</v>
      </c>
      <c r="H1178" s="2" t="s">
        <v>21</v>
      </c>
      <c r="I1178" s="2" t="s">
        <v>3003</v>
      </c>
      <c r="J1178" s="3" t="str">
        <f>HYPERLINK("https://www.boe.es/gazeta/dias/1832/02/02/pdfs/GMD-1832-14.pdf#page=2","Abrir facsímil")</f>
        <v>Abrir facsímil</v>
      </c>
      <c r="K1178" s="3" t="s">
        <v>23</v>
      </c>
    </row>
    <row r="1179" spans="1:11" ht="42" customHeight="1">
      <c r="A1179" s="2" t="s">
        <v>3001</v>
      </c>
      <c r="B1179" s="2" t="s">
        <v>3001</v>
      </c>
      <c r="C1179" s="2" t="s">
        <v>91</v>
      </c>
      <c r="D1179" s="2" t="s">
        <v>27</v>
      </c>
      <c r="E1179" s="5" t="s">
        <v>583</v>
      </c>
      <c r="F1179" s="3" t="s">
        <v>584</v>
      </c>
      <c r="G1179" s="3" t="s">
        <v>42</v>
      </c>
      <c r="H1179" s="2" t="s">
        <v>21</v>
      </c>
      <c r="I1179" s="2" t="s">
        <v>3004</v>
      </c>
      <c r="J1179" s="3" t="str">
        <f>HYPERLINK("https://www.boe.es/gazeta/dias/1832/02/04/pdfs/GMD-1832-15.pdf#page=1","Abrir facsímil")</f>
        <v>Abrir facsímil</v>
      </c>
      <c r="K1179" s="3" t="s">
        <v>23</v>
      </c>
    </row>
    <row r="1180" spans="1:11" ht="42" customHeight="1">
      <c r="A1180" s="2" t="s">
        <v>3001</v>
      </c>
      <c r="B1180" s="2" t="s">
        <v>3001</v>
      </c>
      <c r="C1180" s="2" t="s">
        <v>26</v>
      </c>
      <c r="D1180" s="2" t="s">
        <v>27</v>
      </c>
      <c r="E1180" s="5" t="s">
        <v>233</v>
      </c>
      <c r="F1180" s="3" t="s">
        <v>234</v>
      </c>
      <c r="G1180" s="3" t="s">
        <v>92</v>
      </c>
      <c r="H1180" s="2" t="s">
        <v>21</v>
      </c>
      <c r="I1180" s="2" t="s">
        <v>3005</v>
      </c>
      <c r="J1180" s="3" t="str">
        <f>HYPERLINK("https://www.boe.es/gazeta/dias/1832/02/07/pdfs/GMD-1832-16.pdf#page=2","Abrir facsímil")</f>
        <v>Abrir facsímil</v>
      </c>
      <c r="K1180" s="3" t="s">
        <v>23</v>
      </c>
    </row>
    <row r="1181" spans="1:11" ht="42" customHeight="1">
      <c r="A1181" s="2" t="s">
        <v>3001</v>
      </c>
      <c r="B1181" s="2" t="s">
        <v>3001</v>
      </c>
      <c r="C1181" s="2" t="s">
        <v>26</v>
      </c>
      <c r="D1181" s="2" t="s">
        <v>27</v>
      </c>
      <c r="E1181" s="5" t="s">
        <v>84</v>
      </c>
      <c r="F1181" s="3" t="s">
        <v>85</v>
      </c>
      <c r="G1181" s="3" t="s">
        <v>86</v>
      </c>
      <c r="H1181" s="2" t="s">
        <v>21</v>
      </c>
      <c r="I1181" s="2" t="s">
        <v>3006</v>
      </c>
      <c r="J1181" s="3" t="str">
        <f>HYPERLINK("https://www.boe.es/gazeta/dias/1832/02/11/pdfs/GMD-1832-18.pdf#page=2","Abrir facsímil")</f>
        <v>Abrir facsímil</v>
      </c>
      <c r="K1181" s="3" t="s">
        <v>23</v>
      </c>
    </row>
    <row r="1182" spans="1:11" ht="42" customHeight="1">
      <c r="A1182" s="2" t="s">
        <v>3001</v>
      </c>
      <c r="B1182" s="2" t="s">
        <v>3001</v>
      </c>
      <c r="C1182" s="2" t="s">
        <v>16</v>
      </c>
      <c r="D1182" s="2" t="s">
        <v>17</v>
      </c>
      <c r="E1182" s="5" t="s">
        <v>80</v>
      </c>
      <c r="F1182" s="3" t="s">
        <v>81</v>
      </c>
      <c r="G1182" s="3" t="s">
        <v>42</v>
      </c>
      <c r="H1182" s="2" t="s">
        <v>21</v>
      </c>
      <c r="I1182" s="2" t="s">
        <v>3007</v>
      </c>
      <c r="J1182" s="3" t="str">
        <f>HYPERLINK("https://www.boe.es/gazeta/dias/1832/02/16/pdfs/GMD-1832-20.pdf#page=1","Abrir facsímil")</f>
        <v>Abrir facsímil</v>
      </c>
      <c r="K1182" s="3" t="s">
        <v>23</v>
      </c>
    </row>
    <row r="1183" spans="1:11" ht="42" customHeight="1">
      <c r="A1183" s="2" t="s">
        <v>3001</v>
      </c>
      <c r="B1183" s="2" t="s">
        <v>3001</v>
      </c>
      <c r="C1183" s="2" t="s">
        <v>91</v>
      </c>
      <c r="D1183" s="2" t="s">
        <v>27</v>
      </c>
      <c r="E1183" s="5" t="s">
        <v>272</v>
      </c>
      <c r="F1183" s="3" t="s">
        <v>273</v>
      </c>
      <c r="G1183" s="3" t="s">
        <v>92</v>
      </c>
      <c r="H1183" s="2" t="s">
        <v>21</v>
      </c>
      <c r="I1183" s="2" t="s">
        <v>3008</v>
      </c>
      <c r="J1183" s="3" t="str">
        <f>HYPERLINK("https://www.boe.es/gazeta/dias/1832/02/21/pdfs/GMD-1832-22.pdf#page=2","Abrir facsímil")</f>
        <v>Abrir facsímil</v>
      </c>
      <c r="K1183" s="3" t="s">
        <v>23</v>
      </c>
    </row>
    <row r="1184" spans="1:11" ht="42" customHeight="1">
      <c r="A1184" s="2" t="s">
        <v>3001</v>
      </c>
      <c r="B1184" s="2" t="s">
        <v>3001</v>
      </c>
      <c r="C1184" s="2" t="s">
        <v>61</v>
      </c>
      <c r="D1184" s="2" t="s">
        <v>62</v>
      </c>
      <c r="E1184" s="5" t="s">
        <v>272</v>
      </c>
      <c r="F1184" s="3" t="s">
        <v>273</v>
      </c>
      <c r="G1184" s="3" t="s">
        <v>58</v>
      </c>
      <c r="H1184" s="2" t="s">
        <v>21</v>
      </c>
      <c r="I1184" s="2" t="s">
        <v>3009</v>
      </c>
      <c r="J1184" s="3" t="str">
        <f>HYPERLINK("https://www.boe.es/gazeta/dias/1832/02/21/pdfs/GMD-1832-22.pdf#page=3","Abrir facsímil")</f>
        <v>Abrir facsímil</v>
      </c>
      <c r="K1184" s="3" t="s">
        <v>23</v>
      </c>
    </row>
    <row r="1185" spans="1:11" ht="42" customHeight="1">
      <c r="A1185" s="2" t="s">
        <v>3001</v>
      </c>
      <c r="B1185" s="2" t="s">
        <v>3001</v>
      </c>
      <c r="C1185" s="2" t="s">
        <v>26</v>
      </c>
      <c r="D1185" s="2" t="s">
        <v>27</v>
      </c>
      <c r="E1185" s="5" t="s">
        <v>36</v>
      </c>
      <c r="F1185" s="3" t="s">
        <v>37</v>
      </c>
      <c r="G1185" s="3" t="s">
        <v>92</v>
      </c>
      <c r="H1185" s="2" t="s">
        <v>21</v>
      </c>
      <c r="I1185" s="2" t="s">
        <v>3010</v>
      </c>
      <c r="J1185" s="3" t="str">
        <f>HYPERLINK("https://www.boe.es/gazeta/dias/1832/02/23/pdfs/GMD-1832-23.pdf#page=2","Abrir facsímil")</f>
        <v>Abrir facsímil</v>
      </c>
      <c r="K1185" s="3" t="s">
        <v>23</v>
      </c>
    </row>
    <row r="1186" spans="1:11" ht="42" customHeight="1">
      <c r="A1186" s="2" t="s">
        <v>3001</v>
      </c>
      <c r="B1186" s="2" t="s">
        <v>3001</v>
      </c>
      <c r="C1186" s="2" t="s">
        <v>16</v>
      </c>
      <c r="D1186" s="2" t="s">
        <v>17</v>
      </c>
      <c r="E1186" s="5" t="s">
        <v>36</v>
      </c>
      <c r="F1186" s="3" t="s">
        <v>37</v>
      </c>
      <c r="G1186" s="3" t="s">
        <v>58</v>
      </c>
      <c r="H1186" s="2" t="s">
        <v>21</v>
      </c>
      <c r="I1186" s="2" t="s">
        <v>3011</v>
      </c>
      <c r="J1186" s="3" t="str">
        <f>HYPERLINK("https://www.boe.es/gazeta/dias/1832/02/23/pdfs/GMD-1832-23.pdf#page=3","Abrir facsímil")</f>
        <v>Abrir facsímil</v>
      </c>
      <c r="K1186" s="3" t="s">
        <v>23</v>
      </c>
    </row>
    <row r="1187" spans="1:11" ht="42" customHeight="1">
      <c r="A1187" s="2" t="s">
        <v>3001</v>
      </c>
      <c r="B1187" s="2" t="s">
        <v>3001</v>
      </c>
      <c r="C1187" s="2" t="s">
        <v>26</v>
      </c>
      <c r="D1187" s="2" t="s">
        <v>27</v>
      </c>
      <c r="E1187" s="5" t="s">
        <v>388</v>
      </c>
      <c r="F1187" s="3" t="s">
        <v>389</v>
      </c>
      <c r="G1187" s="3" t="s">
        <v>42</v>
      </c>
      <c r="H1187" s="2" t="s">
        <v>21</v>
      </c>
      <c r="I1187" s="2" t="s">
        <v>3012</v>
      </c>
      <c r="J1187" s="3" t="str">
        <f>HYPERLINK("https://www.boe.es/gazeta/dias/1832/02/28/pdfs/GMD-1832-25.pdf#page=1","Abrir facsímil")</f>
        <v>Abrir facsímil</v>
      </c>
      <c r="K1187" s="3" t="s">
        <v>23</v>
      </c>
    </row>
    <row r="1188" spans="1:11" ht="42" customHeight="1">
      <c r="A1188" s="2" t="s">
        <v>3001</v>
      </c>
      <c r="B1188" s="2" t="s">
        <v>3001</v>
      </c>
      <c r="C1188" s="2" t="s">
        <v>91</v>
      </c>
      <c r="D1188" s="2" t="s">
        <v>27</v>
      </c>
      <c r="E1188" s="5" t="s">
        <v>1160</v>
      </c>
      <c r="F1188" s="3" t="s">
        <v>1161</v>
      </c>
      <c r="G1188" s="3" t="s">
        <v>42</v>
      </c>
      <c r="H1188" s="2" t="s">
        <v>21</v>
      </c>
      <c r="I1188" s="2" t="s">
        <v>3013</v>
      </c>
      <c r="J1188" s="3" t="str">
        <f>HYPERLINK("https://www.boe.es/gazeta/dias/1832/03/06/pdfs/GMD-1832-28.pdf#page=1","Abrir facsímil")</f>
        <v>Abrir facsímil</v>
      </c>
      <c r="K1188" s="3" t="s">
        <v>23</v>
      </c>
    </row>
    <row r="1189" spans="1:11" ht="42" customHeight="1">
      <c r="A1189" s="2" t="s">
        <v>3001</v>
      </c>
      <c r="B1189" s="2" t="s">
        <v>3001</v>
      </c>
      <c r="C1189" s="2" t="s">
        <v>26</v>
      </c>
      <c r="D1189" s="2" t="s">
        <v>27</v>
      </c>
      <c r="E1189" s="5" t="s">
        <v>200</v>
      </c>
      <c r="F1189" s="3" t="s">
        <v>201</v>
      </c>
      <c r="G1189" s="3" t="s">
        <v>827</v>
      </c>
      <c r="H1189" s="2" t="s">
        <v>21</v>
      </c>
      <c r="I1189" s="2" t="s">
        <v>3014</v>
      </c>
      <c r="J1189" s="3" t="str">
        <f>HYPERLINK("https://www.boe.es/gazeta/dias/1832/03/20/pdfs/GMD-1832-34.pdf#page=1","Abrir facsímil")</f>
        <v>Abrir facsímil</v>
      </c>
      <c r="K1189" s="3" t="s">
        <v>23</v>
      </c>
    </row>
    <row r="1190" spans="1:11" ht="42" customHeight="1">
      <c r="A1190" s="2" t="s">
        <v>3001</v>
      </c>
      <c r="B1190" s="2" t="s">
        <v>3001</v>
      </c>
      <c r="C1190" s="2" t="s">
        <v>26</v>
      </c>
      <c r="D1190" s="2" t="s">
        <v>27</v>
      </c>
      <c r="E1190" s="5" t="s">
        <v>276</v>
      </c>
      <c r="F1190" s="3" t="s">
        <v>277</v>
      </c>
      <c r="G1190" s="3" t="s">
        <v>933</v>
      </c>
      <c r="H1190" s="2" t="s">
        <v>21</v>
      </c>
      <c r="I1190" s="2" t="s">
        <v>3015</v>
      </c>
      <c r="J1190" s="3" t="str">
        <f>HYPERLINK("https://www.boe.es/gazeta/dias/1832/03/22/pdfs/GMD-1832-35.pdf#page=2","Abrir facsímil")</f>
        <v>Abrir facsímil</v>
      </c>
      <c r="K1190" s="3" t="s">
        <v>23</v>
      </c>
    </row>
    <row r="1191" spans="1:11" ht="42" customHeight="1">
      <c r="A1191" s="2" t="s">
        <v>3001</v>
      </c>
      <c r="B1191" s="2" t="s">
        <v>3001</v>
      </c>
      <c r="C1191" s="2" t="s">
        <v>91</v>
      </c>
      <c r="D1191" s="2" t="s">
        <v>27</v>
      </c>
      <c r="E1191" s="5" t="s">
        <v>88</v>
      </c>
      <c r="F1191" s="3" t="s">
        <v>89</v>
      </c>
      <c r="G1191" s="3" t="s">
        <v>42</v>
      </c>
      <c r="H1191" s="2" t="s">
        <v>21</v>
      </c>
      <c r="I1191" s="2" t="s">
        <v>3016</v>
      </c>
      <c r="J1191" s="3" t="str">
        <f>HYPERLINK("https://www.boe.es/gazeta/dias/1832/03/27/pdfs/GMD-1832-37.pdf#page=1","Abrir facsímil")</f>
        <v>Abrir facsímil</v>
      </c>
      <c r="K1191" s="3" t="s">
        <v>23</v>
      </c>
    </row>
    <row r="1192" spans="1:11" ht="42" customHeight="1">
      <c r="A1192" s="2" t="s">
        <v>3001</v>
      </c>
      <c r="B1192" s="2" t="s">
        <v>3001</v>
      </c>
      <c r="C1192" s="2" t="s">
        <v>91</v>
      </c>
      <c r="D1192" s="2" t="s">
        <v>27</v>
      </c>
      <c r="E1192" s="5" t="s">
        <v>88</v>
      </c>
      <c r="F1192" s="3" t="s">
        <v>89</v>
      </c>
      <c r="G1192" s="3" t="s">
        <v>92</v>
      </c>
      <c r="H1192" s="2" t="s">
        <v>21</v>
      </c>
      <c r="I1192" s="2" t="s">
        <v>3017</v>
      </c>
      <c r="J1192" s="3" t="str">
        <f>HYPERLINK("https://www.boe.es/gazeta/dias/1832/03/27/pdfs/GMD-1832-37.pdf#page=2","Abrir facsímil")</f>
        <v>Abrir facsímil</v>
      </c>
      <c r="K1192" s="3" t="s">
        <v>23</v>
      </c>
    </row>
    <row r="1193" spans="1:11" ht="42" customHeight="1">
      <c r="A1193" s="2" t="s">
        <v>3001</v>
      </c>
      <c r="B1193" s="2" t="s">
        <v>3001</v>
      </c>
      <c r="C1193" s="2" t="s">
        <v>418</v>
      </c>
      <c r="D1193" s="2" t="s">
        <v>27</v>
      </c>
      <c r="E1193" s="5" t="s">
        <v>135</v>
      </c>
      <c r="F1193" s="3" t="s">
        <v>136</v>
      </c>
      <c r="G1193" s="3" t="s">
        <v>92</v>
      </c>
      <c r="H1193" s="2" t="s">
        <v>21</v>
      </c>
      <c r="I1193" s="2" t="s">
        <v>3018</v>
      </c>
      <c r="J1193" s="3" t="str">
        <f>HYPERLINK("https://www.boe.es/gazeta/dias/1832/03/31/pdfs/GMD-1832-39.pdf#page=2","Abrir facsímil")</f>
        <v>Abrir facsímil</v>
      </c>
      <c r="K1193" s="3" t="s">
        <v>23</v>
      </c>
    </row>
    <row r="1194" spans="1:11" ht="42" customHeight="1">
      <c r="A1194" s="2" t="s">
        <v>3001</v>
      </c>
      <c r="B1194" s="2" t="s">
        <v>3001</v>
      </c>
      <c r="C1194" s="2" t="s">
        <v>51</v>
      </c>
      <c r="D1194" s="2" t="s">
        <v>27</v>
      </c>
      <c r="E1194" s="5" t="s">
        <v>279</v>
      </c>
      <c r="F1194" s="3" t="s">
        <v>280</v>
      </c>
      <c r="G1194" s="3" t="s">
        <v>1480</v>
      </c>
      <c r="H1194" s="2" t="s">
        <v>21</v>
      </c>
      <c r="I1194" s="2" t="s">
        <v>3019</v>
      </c>
      <c r="J1194" s="3" t="str">
        <f>HYPERLINK("https://www.boe.es/gazeta/dias/1832/04/07/pdfs/GMD-1832-42.pdf#page=2","Abrir facsímil")</f>
        <v>Abrir facsímil</v>
      </c>
      <c r="K1194" s="3" t="s">
        <v>23</v>
      </c>
    </row>
    <row r="1195" spans="1:11" ht="42" customHeight="1">
      <c r="A1195" s="2" t="s">
        <v>3001</v>
      </c>
      <c r="B1195" s="2" t="s">
        <v>3001</v>
      </c>
      <c r="C1195" s="2" t="s">
        <v>26</v>
      </c>
      <c r="D1195" s="2" t="s">
        <v>27</v>
      </c>
      <c r="E1195" s="5" t="s">
        <v>156</v>
      </c>
      <c r="F1195" s="3" t="s">
        <v>157</v>
      </c>
      <c r="G1195" s="3" t="s">
        <v>2610</v>
      </c>
      <c r="H1195" s="2" t="s">
        <v>21</v>
      </c>
      <c r="I1195" s="2" t="s">
        <v>3020</v>
      </c>
      <c r="J1195" s="3" t="str">
        <f>HYPERLINK("https://www.boe.es/gazeta/dias/1832/04/14/pdfs/GMD-1832-45.pdf#page=2","Abrir facsímil")</f>
        <v>Abrir facsímil</v>
      </c>
      <c r="K1195" s="3" t="s">
        <v>23</v>
      </c>
    </row>
    <row r="1196" spans="1:11" ht="42" customHeight="1">
      <c r="A1196" s="2" t="s">
        <v>3001</v>
      </c>
      <c r="B1196" s="2" t="s">
        <v>3001</v>
      </c>
      <c r="C1196" s="2" t="s">
        <v>26</v>
      </c>
      <c r="D1196" s="2" t="s">
        <v>27</v>
      </c>
      <c r="E1196" s="5" t="s">
        <v>1457</v>
      </c>
      <c r="F1196" s="3" t="s">
        <v>1458</v>
      </c>
      <c r="G1196" s="3" t="s">
        <v>2983</v>
      </c>
      <c r="H1196" s="2" t="s">
        <v>21</v>
      </c>
      <c r="I1196" s="2" t="s">
        <v>3021</v>
      </c>
      <c r="J1196" s="3" t="str">
        <f>HYPERLINK("https://www.boe.es/gazeta/dias/1832/04/19/pdfs/GMD-1832-47.pdf#page=2","Abrir facsímil")</f>
        <v>Abrir facsímil</v>
      </c>
      <c r="K1196" s="3" t="s">
        <v>23</v>
      </c>
    </row>
    <row r="1197" spans="1:11" ht="42" customHeight="1">
      <c r="A1197" s="2" t="s">
        <v>3001</v>
      </c>
      <c r="B1197" s="2" t="s">
        <v>3001</v>
      </c>
      <c r="C1197" s="2" t="s">
        <v>61</v>
      </c>
      <c r="D1197" s="2" t="s">
        <v>62</v>
      </c>
      <c r="E1197" s="5" t="s">
        <v>237</v>
      </c>
      <c r="F1197" s="3" t="s">
        <v>238</v>
      </c>
      <c r="G1197" s="3" t="s">
        <v>42</v>
      </c>
      <c r="H1197" s="2" t="s">
        <v>21</v>
      </c>
      <c r="I1197" s="2" t="s">
        <v>3022</v>
      </c>
      <c r="J1197" s="3" t="str">
        <f>HYPERLINK("https://www.boe.es/gazeta/dias/1832/04/21/pdfs/GMD-1832-48.pdf#page=1","Abrir facsímil")</f>
        <v>Abrir facsímil</v>
      </c>
      <c r="K1197" s="3" t="s">
        <v>23</v>
      </c>
    </row>
    <row r="1198" spans="1:11" ht="42" customHeight="1">
      <c r="A1198" s="2" t="s">
        <v>3001</v>
      </c>
      <c r="B1198" s="2" t="s">
        <v>3001</v>
      </c>
      <c r="C1198" s="2" t="s">
        <v>26</v>
      </c>
      <c r="D1198" s="2" t="s">
        <v>27</v>
      </c>
      <c r="E1198" s="5" t="s">
        <v>1296</v>
      </c>
      <c r="F1198" s="3" t="s">
        <v>1297</v>
      </c>
      <c r="G1198" s="3" t="s">
        <v>42</v>
      </c>
      <c r="H1198" s="2" t="s">
        <v>21</v>
      </c>
      <c r="I1198" s="2" t="s">
        <v>3023</v>
      </c>
      <c r="J1198" s="3" t="str">
        <f>HYPERLINK("https://www.boe.es/gazeta/dias/1832/04/24/pdfs/GMD-1832-49.pdf#page=1","Abrir facsímil")</f>
        <v>Abrir facsímil</v>
      </c>
      <c r="K1198" s="3" t="s">
        <v>23</v>
      </c>
    </row>
    <row r="1199" spans="1:11" ht="42" customHeight="1">
      <c r="A1199" s="2" t="s">
        <v>3001</v>
      </c>
      <c r="B1199" s="2" t="s">
        <v>3001</v>
      </c>
      <c r="C1199" s="2" t="s">
        <v>26</v>
      </c>
      <c r="D1199" s="2" t="s">
        <v>27</v>
      </c>
      <c r="E1199" s="5" t="s">
        <v>516</v>
      </c>
      <c r="F1199" s="3" t="s">
        <v>517</v>
      </c>
      <c r="G1199" s="3" t="s">
        <v>92</v>
      </c>
      <c r="H1199" s="2" t="s">
        <v>21</v>
      </c>
      <c r="I1199" s="2" t="s">
        <v>3024</v>
      </c>
      <c r="J1199" s="3" t="str">
        <f>HYPERLINK("https://www.boe.es/gazeta/dias/1832/05/01/pdfs/GMD-1832-52.pdf#page=2","Abrir facsímil")</f>
        <v>Abrir facsímil</v>
      </c>
      <c r="K1199" s="3" t="s">
        <v>23</v>
      </c>
    </row>
    <row r="1200" spans="1:11" ht="42" customHeight="1">
      <c r="A1200" s="2" t="s">
        <v>3001</v>
      </c>
      <c r="B1200" s="2" t="s">
        <v>3001</v>
      </c>
      <c r="C1200" s="2" t="s">
        <v>51</v>
      </c>
      <c r="D1200" s="2" t="s">
        <v>27</v>
      </c>
      <c r="E1200" s="5" t="s">
        <v>451</v>
      </c>
      <c r="F1200" s="3" t="s">
        <v>452</v>
      </c>
      <c r="G1200" s="3" t="s">
        <v>42</v>
      </c>
      <c r="H1200" s="2" t="s">
        <v>21</v>
      </c>
      <c r="I1200" s="2" t="s">
        <v>3025</v>
      </c>
      <c r="J1200" s="3" t="str">
        <f>HYPERLINK("https://www.boe.es/gazeta/dias/1832/05/08/pdfs/GMD-1832-55.pdf#page=1","Abrir facsímil")</f>
        <v>Abrir facsímil</v>
      </c>
      <c r="K1200" s="3" t="s">
        <v>23</v>
      </c>
    </row>
    <row r="1201" spans="1:11" ht="42" customHeight="1">
      <c r="A1201" s="2" t="s">
        <v>3001</v>
      </c>
      <c r="B1201" s="2" t="s">
        <v>3001</v>
      </c>
      <c r="C1201" s="2" t="s">
        <v>91</v>
      </c>
      <c r="D1201" s="2" t="s">
        <v>27</v>
      </c>
      <c r="E1201" s="5" t="s">
        <v>115</v>
      </c>
      <c r="F1201" s="3" t="s">
        <v>116</v>
      </c>
      <c r="G1201" s="3" t="s">
        <v>42</v>
      </c>
      <c r="H1201" s="2" t="s">
        <v>21</v>
      </c>
      <c r="I1201" s="2" t="s">
        <v>3026</v>
      </c>
      <c r="J1201" s="3" t="str">
        <f>HYPERLINK("https://www.boe.es/gazeta/dias/1832/05/10/pdfs/GMD-1832-56.pdf#page=1","Abrir facsímil")</f>
        <v>Abrir facsímil</v>
      </c>
      <c r="K1201" s="3" t="s">
        <v>23</v>
      </c>
    </row>
    <row r="1202" spans="1:11" ht="42" customHeight="1">
      <c r="A1202" s="2" t="s">
        <v>3001</v>
      </c>
      <c r="B1202" s="2" t="s">
        <v>3001</v>
      </c>
      <c r="C1202" s="2" t="s">
        <v>124</v>
      </c>
      <c r="D1202" s="2" t="s">
        <v>27</v>
      </c>
      <c r="E1202" s="5" t="s">
        <v>570</v>
      </c>
      <c r="F1202" s="3" t="s">
        <v>571</v>
      </c>
      <c r="G1202" s="3" t="s">
        <v>58</v>
      </c>
      <c r="H1202" s="2" t="s">
        <v>21</v>
      </c>
      <c r="I1202" s="2" t="s">
        <v>3027</v>
      </c>
      <c r="J1202" s="3" t="str">
        <f>HYPERLINK("https://www.boe.es/gazeta/dias/1832/05/19/pdfs/GMD-1832-60.pdf#page=3","Abrir facsímil")</f>
        <v>Abrir facsímil</v>
      </c>
      <c r="K1202" s="3" t="s">
        <v>23</v>
      </c>
    </row>
    <row r="1203" spans="1:11" ht="42" customHeight="1">
      <c r="A1203" s="2" t="s">
        <v>3001</v>
      </c>
      <c r="B1203" s="2" t="s">
        <v>3001</v>
      </c>
      <c r="C1203" s="2" t="s">
        <v>61</v>
      </c>
      <c r="D1203" s="2" t="s">
        <v>62</v>
      </c>
      <c r="E1203" s="5" t="s">
        <v>63</v>
      </c>
      <c r="F1203" s="3" t="s">
        <v>64</v>
      </c>
      <c r="G1203" s="3" t="s">
        <v>1032</v>
      </c>
      <c r="H1203" s="2" t="s">
        <v>21</v>
      </c>
      <c r="I1203" s="2" t="s">
        <v>3028</v>
      </c>
      <c r="J1203" s="3" t="str">
        <f>HYPERLINK("https://www.boe.es/gazeta/dias/1832/05/22/pdfs/GMD-1832-61.pdf#page=2","Abrir facsímil")</f>
        <v>Abrir facsímil</v>
      </c>
      <c r="K1203" s="3" t="s">
        <v>23</v>
      </c>
    </row>
    <row r="1204" spans="1:11" ht="42" customHeight="1">
      <c r="A1204" s="2" t="s">
        <v>3001</v>
      </c>
      <c r="B1204" s="2" t="s">
        <v>3001</v>
      </c>
      <c r="C1204" s="2" t="s">
        <v>26</v>
      </c>
      <c r="D1204" s="2" t="s">
        <v>27</v>
      </c>
      <c r="E1204" s="5" t="s">
        <v>334</v>
      </c>
      <c r="F1204" s="3" t="s">
        <v>335</v>
      </c>
      <c r="G1204" s="3" t="s">
        <v>42</v>
      </c>
      <c r="H1204" s="2" t="s">
        <v>21</v>
      </c>
      <c r="I1204" s="2" t="s">
        <v>3029</v>
      </c>
      <c r="J1204" s="3" t="str">
        <f>HYPERLINK("https://www.boe.es/gazeta/dias/1832/05/26/pdfs/GMD-1832-63.pdf#page=1","Abrir facsímil")</f>
        <v>Abrir facsímil</v>
      </c>
      <c r="K1204" s="3" t="s">
        <v>23</v>
      </c>
    </row>
    <row r="1205" spans="1:11" ht="42" customHeight="1">
      <c r="A1205" s="2" t="s">
        <v>3001</v>
      </c>
      <c r="B1205" s="2" t="s">
        <v>3001</v>
      </c>
      <c r="C1205" s="2" t="s">
        <v>91</v>
      </c>
      <c r="D1205" s="2" t="s">
        <v>27</v>
      </c>
      <c r="E1205" s="5" t="s">
        <v>392</v>
      </c>
      <c r="F1205" s="3" t="s">
        <v>393</v>
      </c>
      <c r="G1205" s="3" t="s">
        <v>3030</v>
      </c>
      <c r="H1205" s="2" t="s">
        <v>21</v>
      </c>
      <c r="I1205" s="2" t="s">
        <v>3031</v>
      </c>
      <c r="J1205" s="3" t="str">
        <f>HYPERLINK("https://www.boe.es/gazeta/dias/1832/05/29/pdfs/GMD-1832-64.pdf#page=3","Abrir facsímil")</f>
        <v>Abrir facsímil</v>
      </c>
      <c r="K1205" s="3" t="s">
        <v>23</v>
      </c>
    </row>
    <row r="1206" spans="1:11" ht="42" customHeight="1">
      <c r="A1206" s="2" t="s">
        <v>3001</v>
      </c>
      <c r="B1206" s="2" t="s">
        <v>3001</v>
      </c>
      <c r="C1206" s="2" t="s">
        <v>418</v>
      </c>
      <c r="D1206" s="2" t="s">
        <v>27</v>
      </c>
      <c r="E1206" s="5" t="s">
        <v>392</v>
      </c>
      <c r="F1206" s="3" t="s">
        <v>393</v>
      </c>
      <c r="G1206" s="3" t="s">
        <v>42</v>
      </c>
      <c r="H1206" s="2" t="s">
        <v>21</v>
      </c>
      <c r="I1206" s="2" t="s">
        <v>3032</v>
      </c>
      <c r="J1206" s="3" t="str">
        <f>HYPERLINK("https://www.boe.es/gazeta/dias/1832/05/29/pdfs/GMD-1832-64.pdf#page=1","Abrir facsímil")</f>
        <v>Abrir facsímil</v>
      </c>
      <c r="K1206" s="3" t="s">
        <v>23</v>
      </c>
    </row>
    <row r="1207" spans="1:11" ht="42" customHeight="1">
      <c r="A1207" s="2" t="s">
        <v>3001</v>
      </c>
      <c r="B1207" s="2" t="s">
        <v>3001</v>
      </c>
      <c r="C1207" s="2" t="s">
        <v>61</v>
      </c>
      <c r="D1207" s="2" t="s">
        <v>62</v>
      </c>
      <c r="E1207" s="5" t="s">
        <v>392</v>
      </c>
      <c r="F1207" s="3" t="s">
        <v>393</v>
      </c>
      <c r="G1207" s="3" t="s">
        <v>92</v>
      </c>
      <c r="H1207" s="2" t="s">
        <v>21</v>
      </c>
      <c r="I1207" s="2" t="s">
        <v>3033</v>
      </c>
      <c r="J1207" s="3" t="str">
        <f>HYPERLINK("https://www.boe.es/gazeta/dias/1832/05/29/pdfs/GMD-1832-64.pdf#page=2","Abrir facsímil")</f>
        <v>Abrir facsímil</v>
      </c>
      <c r="K1207" s="3" t="s">
        <v>23</v>
      </c>
    </row>
    <row r="1208" spans="1:11" ht="42" customHeight="1">
      <c r="A1208" s="2" t="s">
        <v>3001</v>
      </c>
      <c r="B1208" s="2" t="s">
        <v>3001</v>
      </c>
      <c r="C1208" s="2" t="s">
        <v>61</v>
      </c>
      <c r="D1208" s="2" t="s">
        <v>62</v>
      </c>
      <c r="E1208" s="5" t="s">
        <v>382</v>
      </c>
      <c r="F1208" s="3" t="s">
        <v>383</v>
      </c>
      <c r="G1208" s="3" t="s">
        <v>384</v>
      </c>
      <c r="H1208" s="2" t="s">
        <v>21</v>
      </c>
      <c r="I1208" s="2" t="s">
        <v>3034</v>
      </c>
      <c r="J1208" s="3" t="str">
        <f>HYPERLINK("https://www.boe.es/gazeta/dias/1832/05/31/pdfs/GMD-1832-65.pdf#page=2","Abrir facsímil")</f>
        <v>Abrir facsímil</v>
      </c>
      <c r="K1208" s="3" t="s">
        <v>23</v>
      </c>
    </row>
    <row r="1209" spans="1:11" ht="42" customHeight="1">
      <c r="A1209" s="2" t="s">
        <v>3001</v>
      </c>
      <c r="B1209" s="2" t="s">
        <v>3001</v>
      </c>
      <c r="C1209" s="2" t="s">
        <v>26</v>
      </c>
      <c r="D1209" s="2" t="s">
        <v>27</v>
      </c>
      <c r="E1209" s="5" t="s">
        <v>382</v>
      </c>
      <c r="F1209" s="3" t="s">
        <v>383</v>
      </c>
      <c r="G1209" s="3" t="s">
        <v>395</v>
      </c>
      <c r="H1209" s="2" t="s">
        <v>21</v>
      </c>
      <c r="I1209" s="2" t="s">
        <v>3035</v>
      </c>
      <c r="J1209" s="3" t="str">
        <f>HYPERLINK("https://www.boe.es/gazeta/dias/1832/05/31/pdfs/GMD-1832-65.pdf#page=3","Abrir facsímil")</f>
        <v>Abrir facsímil</v>
      </c>
      <c r="K1209" s="3" t="s">
        <v>23</v>
      </c>
    </row>
    <row r="1210" spans="1:11" ht="42" customHeight="1">
      <c r="A1210" s="2" t="s">
        <v>3001</v>
      </c>
      <c r="B1210" s="2" t="s">
        <v>3001</v>
      </c>
      <c r="C1210" s="2" t="s">
        <v>16</v>
      </c>
      <c r="D1210" s="2" t="s">
        <v>17</v>
      </c>
      <c r="E1210" s="5" t="s">
        <v>150</v>
      </c>
      <c r="F1210" s="3" t="s">
        <v>151</v>
      </c>
      <c r="G1210" s="3" t="s">
        <v>42</v>
      </c>
      <c r="H1210" s="2" t="s">
        <v>21</v>
      </c>
      <c r="I1210" s="2" t="s">
        <v>3036</v>
      </c>
      <c r="J1210" s="3" t="str">
        <f>HYPERLINK("https://www.boe.es/gazeta/dias/1832/06/02/pdfs/GMD-1832-66.pdf#page=1","Abrir facsímil")</f>
        <v>Abrir facsímil</v>
      </c>
      <c r="K1210" s="3" t="s">
        <v>23</v>
      </c>
    </row>
    <row r="1211" spans="1:11" ht="42" customHeight="1">
      <c r="A1211" s="2" t="s">
        <v>3001</v>
      </c>
      <c r="B1211" s="2" t="s">
        <v>3001</v>
      </c>
      <c r="C1211" s="2" t="s">
        <v>16</v>
      </c>
      <c r="D1211" s="2" t="s">
        <v>17</v>
      </c>
      <c r="E1211" s="5" t="s">
        <v>150</v>
      </c>
      <c r="F1211" s="3" t="s">
        <v>151</v>
      </c>
      <c r="G1211" s="3" t="s">
        <v>92</v>
      </c>
      <c r="H1211" s="2" t="s">
        <v>21</v>
      </c>
      <c r="I1211" s="2" t="s">
        <v>3037</v>
      </c>
      <c r="J1211" s="3" t="str">
        <f>HYPERLINK("https://www.boe.es/gazeta/dias/1832/06/02/pdfs/GMD-1832-66.pdf#page=2","Abrir facsímil")</f>
        <v>Abrir facsímil</v>
      </c>
      <c r="K1211" s="3" t="s">
        <v>23</v>
      </c>
    </row>
    <row r="1212" spans="1:11" ht="42" customHeight="1">
      <c r="A1212" s="2" t="s">
        <v>3001</v>
      </c>
      <c r="B1212" s="2" t="s">
        <v>3001</v>
      </c>
      <c r="C1212" s="2" t="s">
        <v>418</v>
      </c>
      <c r="D1212" s="2" t="s">
        <v>27</v>
      </c>
      <c r="E1212" s="5" t="s">
        <v>150</v>
      </c>
      <c r="F1212" s="3" t="s">
        <v>151</v>
      </c>
      <c r="G1212" s="3" t="s">
        <v>58</v>
      </c>
      <c r="H1212" s="2" t="s">
        <v>21</v>
      </c>
      <c r="I1212" s="2" t="s">
        <v>3038</v>
      </c>
      <c r="J1212" s="3" t="str">
        <f>HYPERLINK("https://www.boe.es/gazeta/dias/1832/06/02/pdfs/GMD-1832-66.pdf#page=3","Abrir facsímil")</f>
        <v>Abrir facsímil</v>
      </c>
      <c r="K1212" s="3" t="s">
        <v>23</v>
      </c>
    </row>
    <row r="1213" spans="1:11" ht="42" customHeight="1">
      <c r="A1213" s="2" t="s">
        <v>3001</v>
      </c>
      <c r="B1213" s="2" t="s">
        <v>3001</v>
      </c>
      <c r="C1213" s="2" t="s">
        <v>16</v>
      </c>
      <c r="D1213" s="2" t="s">
        <v>17</v>
      </c>
      <c r="E1213" s="5" t="s">
        <v>439</v>
      </c>
      <c r="F1213" s="3" t="s">
        <v>440</v>
      </c>
      <c r="G1213" s="3" t="s">
        <v>92</v>
      </c>
      <c r="H1213" s="2" t="s">
        <v>21</v>
      </c>
      <c r="I1213" s="2" t="s">
        <v>3039</v>
      </c>
      <c r="J1213" s="3" t="str">
        <f>HYPERLINK("https://www.boe.es/gazeta/dias/1832/06/05/pdfs/GMD-1832-67.pdf#page=2","Abrir facsímil")</f>
        <v>Abrir facsímil</v>
      </c>
      <c r="K1213" s="3" t="s">
        <v>23</v>
      </c>
    </row>
    <row r="1214" spans="1:11" ht="42" customHeight="1">
      <c r="A1214" s="2" t="s">
        <v>3001</v>
      </c>
      <c r="B1214" s="2" t="s">
        <v>3001</v>
      </c>
      <c r="C1214" s="2" t="s">
        <v>26</v>
      </c>
      <c r="D1214" s="2" t="s">
        <v>27</v>
      </c>
      <c r="E1214" s="5" t="s">
        <v>439</v>
      </c>
      <c r="F1214" s="3" t="s">
        <v>440</v>
      </c>
      <c r="G1214" s="3" t="s">
        <v>58</v>
      </c>
      <c r="H1214" s="2" t="s">
        <v>21</v>
      </c>
      <c r="I1214" s="2" t="s">
        <v>3040</v>
      </c>
      <c r="J1214" s="3" t="str">
        <f>HYPERLINK("https://www.boe.es/gazeta/dias/1832/06/05/pdfs/GMD-1832-67.pdf#page=3","Abrir facsímil")</f>
        <v>Abrir facsímil</v>
      </c>
      <c r="K1214" s="3" t="s">
        <v>23</v>
      </c>
    </row>
    <row r="1215" spans="1:11" ht="42" customHeight="1">
      <c r="A1215" s="2" t="s">
        <v>3001</v>
      </c>
      <c r="B1215" s="2" t="s">
        <v>3001</v>
      </c>
      <c r="C1215" s="2" t="s">
        <v>16</v>
      </c>
      <c r="D1215" s="2" t="s">
        <v>17</v>
      </c>
      <c r="E1215" s="5" t="s">
        <v>598</v>
      </c>
      <c r="F1215" s="3" t="s">
        <v>599</v>
      </c>
      <c r="G1215" s="3" t="s">
        <v>704</v>
      </c>
      <c r="H1215" s="2" t="s">
        <v>21</v>
      </c>
      <c r="I1215" s="2" t="s">
        <v>3041</v>
      </c>
      <c r="J1215" s="3" t="str">
        <f>HYPERLINK("https://www.boe.es/gazeta/dias/1832/06/07/pdfs/GMD-1832-68.pdf#page=2","Abrir facsímil")</f>
        <v>Abrir facsímil</v>
      </c>
      <c r="K1215" s="3" t="s">
        <v>23</v>
      </c>
    </row>
    <row r="1216" spans="1:11" ht="42" customHeight="1">
      <c r="A1216" s="2" t="s">
        <v>3001</v>
      </c>
      <c r="B1216" s="2" t="s">
        <v>3001</v>
      </c>
      <c r="C1216" s="2" t="s">
        <v>51</v>
      </c>
      <c r="D1216" s="2" t="s">
        <v>27</v>
      </c>
      <c r="E1216" s="5" t="s">
        <v>598</v>
      </c>
      <c r="F1216" s="3" t="s">
        <v>599</v>
      </c>
      <c r="G1216" s="3" t="s">
        <v>42</v>
      </c>
      <c r="H1216" s="2" t="s">
        <v>21</v>
      </c>
      <c r="I1216" s="2" t="s">
        <v>3042</v>
      </c>
      <c r="J1216" s="3" t="str">
        <f>HYPERLINK("https://www.boe.es/gazeta/dias/1832/06/07/pdfs/GMD-1832-68.pdf#page=1","Abrir facsímil")</f>
        <v>Abrir facsímil</v>
      </c>
      <c r="K1216" s="3" t="s">
        <v>23</v>
      </c>
    </row>
    <row r="1217" spans="1:11" ht="42" customHeight="1">
      <c r="A1217" s="2" t="s">
        <v>3001</v>
      </c>
      <c r="B1217" s="2" t="s">
        <v>3001</v>
      </c>
      <c r="C1217" s="2" t="s">
        <v>91</v>
      </c>
      <c r="D1217" s="2" t="s">
        <v>27</v>
      </c>
      <c r="E1217" s="5" t="s">
        <v>598</v>
      </c>
      <c r="F1217" s="3" t="s">
        <v>599</v>
      </c>
      <c r="G1217" s="3" t="s">
        <v>58</v>
      </c>
      <c r="H1217" s="2" t="s">
        <v>21</v>
      </c>
      <c r="I1217" s="2" t="s">
        <v>3043</v>
      </c>
      <c r="J1217" s="3" t="str">
        <f>HYPERLINK("https://www.boe.es/gazeta/dias/1832/06/07/pdfs/GMD-1832-68.pdf#page=3","Abrir facsímil")</f>
        <v>Abrir facsímil</v>
      </c>
      <c r="K1217" s="3" t="s">
        <v>23</v>
      </c>
    </row>
    <row r="1218" spans="1:11" ht="42" customHeight="1">
      <c r="A1218" s="2" t="s">
        <v>3001</v>
      </c>
      <c r="B1218" s="2" t="s">
        <v>3001</v>
      </c>
      <c r="C1218" s="2" t="s">
        <v>26</v>
      </c>
      <c r="D1218" s="2" t="s">
        <v>27</v>
      </c>
      <c r="E1218" s="5" t="s">
        <v>125</v>
      </c>
      <c r="F1218" s="3" t="s">
        <v>126</v>
      </c>
      <c r="G1218" s="3" t="s">
        <v>42</v>
      </c>
      <c r="H1218" s="2" t="s">
        <v>21</v>
      </c>
      <c r="I1218" s="2" t="s">
        <v>3044</v>
      </c>
      <c r="J1218" s="3" t="str">
        <f>HYPERLINK("https://www.boe.es/gazeta/dias/1832/06/12/pdfs/GMD-1832-70.pdf#page=1","Abrir facsímil")</f>
        <v>Abrir facsímil</v>
      </c>
      <c r="K1218" s="3" t="s">
        <v>23</v>
      </c>
    </row>
    <row r="1219" spans="1:11" ht="42" customHeight="1">
      <c r="A1219" s="2" t="s">
        <v>3001</v>
      </c>
      <c r="B1219" s="2" t="s">
        <v>3001</v>
      </c>
      <c r="C1219" s="2" t="s">
        <v>16</v>
      </c>
      <c r="D1219" s="2" t="s">
        <v>17</v>
      </c>
      <c r="E1219" s="5" t="s">
        <v>211</v>
      </c>
      <c r="F1219" s="3" t="s">
        <v>212</v>
      </c>
      <c r="G1219" s="3" t="s">
        <v>2229</v>
      </c>
      <c r="H1219" s="2" t="s">
        <v>21</v>
      </c>
      <c r="I1219" s="2" t="s">
        <v>3045</v>
      </c>
      <c r="J1219" s="3" t="str">
        <f>HYPERLINK("https://www.boe.es/gazeta/dias/1832/06/14/pdfs/GMD-1832-71.pdf#page=2","Abrir facsímil")</f>
        <v>Abrir facsímil</v>
      </c>
      <c r="K1219" s="3" t="s">
        <v>23</v>
      </c>
    </row>
    <row r="1220" spans="1:11" ht="42" customHeight="1">
      <c r="A1220" s="2" t="s">
        <v>3001</v>
      </c>
      <c r="B1220" s="2" t="s">
        <v>3001</v>
      </c>
      <c r="C1220" s="2" t="s">
        <v>16</v>
      </c>
      <c r="D1220" s="2" t="s">
        <v>17</v>
      </c>
      <c r="E1220" s="5" t="s">
        <v>211</v>
      </c>
      <c r="F1220" s="3" t="s">
        <v>212</v>
      </c>
      <c r="G1220" s="3" t="s">
        <v>42</v>
      </c>
      <c r="H1220" s="2" t="s">
        <v>21</v>
      </c>
      <c r="I1220" s="2" t="s">
        <v>3046</v>
      </c>
      <c r="J1220" s="3" t="str">
        <f>HYPERLINK("https://www.boe.es/gazeta/dias/1832/06/14/pdfs/GMD-1832-71.pdf#page=1","Abrir facsímil")</f>
        <v>Abrir facsímil</v>
      </c>
      <c r="K1220" s="3" t="s">
        <v>23</v>
      </c>
    </row>
    <row r="1221" spans="1:11" ht="42" customHeight="1">
      <c r="A1221" s="2" t="s">
        <v>3001</v>
      </c>
      <c r="B1221" s="2" t="s">
        <v>3001</v>
      </c>
      <c r="C1221" s="2" t="s">
        <v>16</v>
      </c>
      <c r="D1221" s="2" t="s">
        <v>17</v>
      </c>
      <c r="E1221" s="5" t="s">
        <v>2231</v>
      </c>
      <c r="F1221" s="3" t="s">
        <v>2232</v>
      </c>
      <c r="G1221" s="3" t="s">
        <v>3047</v>
      </c>
      <c r="H1221" s="2" t="s">
        <v>21</v>
      </c>
      <c r="I1221" s="2" t="s">
        <v>3048</v>
      </c>
      <c r="J1221" s="3" t="str">
        <f>HYPERLINK("https://www.boe.es/gazeta/dias/1832/06/19/pdfs/GMD-1832-73.pdf#page=4","Abrir facsímil")</f>
        <v>Abrir facsímil</v>
      </c>
      <c r="K1221" s="3" t="s">
        <v>23</v>
      </c>
    </row>
    <row r="1222" spans="1:11" ht="42" customHeight="1">
      <c r="A1222" s="2" t="s">
        <v>3001</v>
      </c>
      <c r="B1222" s="2" t="s">
        <v>3001</v>
      </c>
      <c r="C1222" s="2" t="s">
        <v>26</v>
      </c>
      <c r="D1222" s="2" t="s">
        <v>27</v>
      </c>
      <c r="E1222" s="5" t="s">
        <v>2231</v>
      </c>
      <c r="F1222" s="3" t="s">
        <v>2232</v>
      </c>
      <c r="G1222" s="3" t="s">
        <v>42</v>
      </c>
      <c r="H1222" s="2" t="s">
        <v>21</v>
      </c>
      <c r="I1222" s="2" t="s">
        <v>3049</v>
      </c>
      <c r="J1222" s="3" t="str">
        <f>HYPERLINK("https://www.boe.es/gazeta/dias/1832/06/19/pdfs/GMD-1832-73.pdf#page=1","Abrir facsímil")</f>
        <v>Abrir facsímil</v>
      </c>
      <c r="K1222" s="3" t="s">
        <v>23</v>
      </c>
    </row>
    <row r="1223" spans="1:11" ht="42" customHeight="1">
      <c r="A1223" s="2" t="s">
        <v>3001</v>
      </c>
      <c r="B1223" s="2" t="s">
        <v>3001</v>
      </c>
      <c r="C1223" s="2" t="s">
        <v>61</v>
      </c>
      <c r="D1223" s="2" t="s">
        <v>62</v>
      </c>
      <c r="E1223" s="5" t="s">
        <v>28</v>
      </c>
      <c r="F1223" s="3" t="s">
        <v>29</v>
      </c>
      <c r="G1223" s="3" t="s">
        <v>58</v>
      </c>
      <c r="H1223" s="2" t="s">
        <v>21</v>
      </c>
      <c r="I1223" s="2" t="s">
        <v>3050</v>
      </c>
      <c r="J1223" s="3" t="str">
        <f>HYPERLINK("https://www.boe.es/gazeta/dias/1832/06/23/pdfs/GMD-1832-75.pdf#page=3","Abrir facsímil")</f>
        <v>Abrir facsímil</v>
      </c>
      <c r="K1223" s="3" t="s">
        <v>23</v>
      </c>
    </row>
    <row r="1224" spans="1:11" ht="42" customHeight="1">
      <c r="A1224" s="2" t="s">
        <v>3001</v>
      </c>
      <c r="B1224" s="2" t="s">
        <v>3001</v>
      </c>
      <c r="C1224" s="2" t="s">
        <v>16</v>
      </c>
      <c r="D1224" s="2" t="s">
        <v>17</v>
      </c>
      <c r="E1224" s="5" t="s">
        <v>961</v>
      </c>
      <c r="F1224" s="3" t="s">
        <v>962</v>
      </c>
      <c r="G1224" s="3" t="s">
        <v>42</v>
      </c>
      <c r="H1224" s="2" t="s">
        <v>21</v>
      </c>
      <c r="I1224" s="2" t="s">
        <v>3051</v>
      </c>
      <c r="J1224" s="3" t="str">
        <f>HYPERLINK("https://www.boe.es/gazeta/dias/1832/06/30/pdfs/GMD-1832-78.pdf#page=1","Abrir facsímil")</f>
        <v>Abrir facsímil</v>
      </c>
      <c r="K1224" s="3" t="s">
        <v>23</v>
      </c>
    </row>
    <row r="1225" spans="1:11" ht="42" customHeight="1">
      <c r="A1225" s="2" t="s">
        <v>3001</v>
      </c>
      <c r="B1225" s="2" t="s">
        <v>3001</v>
      </c>
      <c r="C1225" s="2" t="s">
        <v>16</v>
      </c>
      <c r="D1225" s="2" t="s">
        <v>17</v>
      </c>
      <c r="E1225" s="5" t="s">
        <v>1067</v>
      </c>
      <c r="F1225" s="3" t="s">
        <v>1068</v>
      </c>
      <c r="G1225" s="3" t="s">
        <v>92</v>
      </c>
      <c r="H1225" s="2" t="s">
        <v>21</v>
      </c>
      <c r="I1225" s="2" t="s">
        <v>3052</v>
      </c>
      <c r="J1225" s="3" t="str">
        <f>HYPERLINK("https://www.boe.es/gazeta/dias/1832/07/03/pdfs/GMD-1832-79.pdf#page=2","Abrir facsímil")</f>
        <v>Abrir facsímil</v>
      </c>
      <c r="K1225" s="3" t="s">
        <v>23</v>
      </c>
    </row>
    <row r="1226" spans="1:11" ht="42" customHeight="1">
      <c r="A1226" s="2" t="s">
        <v>3001</v>
      </c>
      <c r="B1226" s="2" t="s">
        <v>3001</v>
      </c>
      <c r="C1226" s="2" t="s">
        <v>26</v>
      </c>
      <c r="D1226" s="2" t="s">
        <v>27</v>
      </c>
      <c r="E1226" s="5" t="s">
        <v>632</v>
      </c>
      <c r="F1226" s="3" t="s">
        <v>633</v>
      </c>
      <c r="G1226" s="3" t="s">
        <v>58</v>
      </c>
      <c r="H1226" s="2" t="s">
        <v>21</v>
      </c>
      <c r="I1226" s="2" t="s">
        <v>3053</v>
      </c>
      <c r="J1226" s="3" t="str">
        <f>HYPERLINK("https://www.boe.es/gazeta/dias/1832/07/05/pdfs/GMD-1832-80.pdf#page=3","Abrir facsímil")</f>
        <v>Abrir facsímil</v>
      </c>
      <c r="K1226" s="3" t="s">
        <v>23</v>
      </c>
    </row>
    <row r="1227" spans="1:11" ht="42" customHeight="1">
      <c r="A1227" s="2" t="s">
        <v>3001</v>
      </c>
      <c r="B1227" s="2" t="s">
        <v>3001</v>
      </c>
      <c r="C1227" s="2" t="s">
        <v>16</v>
      </c>
      <c r="D1227" s="2" t="s">
        <v>17</v>
      </c>
      <c r="E1227" s="5" t="s">
        <v>937</v>
      </c>
      <c r="F1227" s="3" t="s">
        <v>938</v>
      </c>
      <c r="G1227" s="3" t="s">
        <v>92</v>
      </c>
      <c r="H1227" s="2" t="s">
        <v>21</v>
      </c>
      <c r="I1227" s="2" t="s">
        <v>3054</v>
      </c>
      <c r="J1227" s="3" t="str">
        <f>HYPERLINK("https://www.boe.es/gazeta/dias/1832/07/12/pdfs/GMD-1832-83.pdf#page=2","Abrir facsímil")</f>
        <v>Abrir facsímil</v>
      </c>
      <c r="K1227" s="3" t="s">
        <v>23</v>
      </c>
    </row>
    <row r="1228" spans="1:11" ht="42" customHeight="1">
      <c r="A1228" s="2" t="s">
        <v>3001</v>
      </c>
      <c r="B1228" s="2" t="s">
        <v>3001</v>
      </c>
      <c r="C1228" s="2" t="s">
        <v>16</v>
      </c>
      <c r="D1228" s="2" t="s">
        <v>17</v>
      </c>
      <c r="E1228" s="5" t="s">
        <v>787</v>
      </c>
      <c r="F1228" s="3" t="s">
        <v>788</v>
      </c>
      <c r="G1228" s="3" t="s">
        <v>92</v>
      </c>
      <c r="H1228" s="2" t="s">
        <v>21</v>
      </c>
      <c r="I1228" s="2" t="s">
        <v>3055</v>
      </c>
      <c r="J1228" s="3" t="str">
        <f>HYPERLINK("https://www.boe.es/gazeta/dias/1832/07/14/pdfs/GMD-1832-84.pdf#page=2","Abrir facsímil")</f>
        <v>Abrir facsímil</v>
      </c>
      <c r="K1228" s="3" t="s">
        <v>23</v>
      </c>
    </row>
    <row r="1229" spans="1:11" ht="42" customHeight="1">
      <c r="A1229" s="2" t="s">
        <v>3001</v>
      </c>
      <c r="B1229" s="2" t="s">
        <v>3001</v>
      </c>
      <c r="C1229" s="2" t="s">
        <v>16</v>
      </c>
      <c r="D1229" s="2" t="s">
        <v>17</v>
      </c>
      <c r="E1229" s="5" t="s">
        <v>787</v>
      </c>
      <c r="F1229" s="3" t="s">
        <v>788</v>
      </c>
      <c r="G1229" s="3" t="s">
        <v>58</v>
      </c>
      <c r="H1229" s="2" t="s">
        <v>21</v>
      </c>
      <c r="I1229" s="2" t="s">
        <v>3056</v>
      </c>
      <c r="J1229" s="3" t="str">
        <f>HYPERLINK("https://www.boe.es/gazeta/dias/1832/07/14/pdfs/GMD-1832-84.pdf#page=3","Abrir facsímil")</f>
        <v>Abrir facsímil</v>
      </c>
      <c r="K1229" s="3" t="s">
        <v>23</v>
      </c>
    </row>
    <row r="1230" spans="1:11" ht="42" customHeight="1">
      <c r="A1230" s="2" t="s">
        <v>3001</v>
      </c>
      <c r="B1230" s="2" t="s">
        <v>3001</v>
      </c>
      <c r="C1230" s="2" t="s">
        <v>16</v>
      </c>
      <c r="D1230" s="2" t="s">
        <v>17</v>
      </c>
      <c r="E1230" s="5" t="s">
        <v>655</v>
      </c>
      <c r="F1230" s="3" t="s">
        <v>656</v>
      </c>
      <c r="G1230" s="3" t="s">
        <v>92</v>
      </c>
      <c r="H1230" s="2" t="s">
        <v>21</v>
      </c>
      <c r="I1230" s="2" t="s">
        <v>3057</v>
      </c>
      <c r="J1230" s="3" t="str">
        <f>HYPERLINK("https://www.boe.es/gazeta/dias/1832/07/19/pdfs/GMD-1832-86.pdf#page=2","Abrir facsímil")</f>
        <v>Abrir facsímil</v>
      </c>
      <c r="K1230" s="3" t="s">
        <v>23</v>
      </c>
    </row>
    <row r="1231" spans="1:11" ht="42" customHeight="1">
      <c r="A1231" s="2" t="s">
        <v>3001</v>
      </c>
      <c r="B1231" s="2" t="s">
        <v>3001</v>
      </c>
      <c r="C1231" s="2" t="s">
        <v>51</v>
      </c>
      <c r="D1231" s="2" t="s">
        <v>27</v>
      </c>
      <c r="E1231" s="5" t="s">
        <v>655</v>
      </c>
      <c r="F1231" s="3" t="s">
        <v>656</v>
      </c>
      <c r="G1231" s="3" t="s">
        <v>58</v>
      </c>
      <c r="H1231" s="2" t="s">
        <v>21</v>
      </c>
      <c r="I1231" s="2" t="s">
        <v>3058</v>
      </c>
      <c r="J1231" s="3" t="str">
        <f>HYPERLINK("https://www.boe.es/gazeta/dias/1832/07/19/pdfs/GMD-1832-86.pdf#page=3","Abrir facsímil")</f>
        <v>Abrir facsímil</v>
      </c>
      <c r="K1231" s="3" t="s">
        <v>23</v>
      </c>
    </row>
    <row r="1232" spans="1:11" ht="42" customHeight="1">
      <c r="A1232" s="2" t="s">
        <v>3001</v>
      </c>
      <c r="B1232" s="2" t="s">
        <v>3001</v>
      </c>
      <c r="C1232" s="2" t="s">
        <v>51</v>
      </c>
      <c r="D1232" s="2" t="s">
        <v>27</v>
      </c>
      <c r="E1232" s="5" t="s">
        <v>1172</v>
      </c>
      <c r="F1232" s="3" t="s">
        <v>1173</v>
      </c>
      <c r="G1232" s="3" t="s">
        <v>704</v>
      </c>
      <c r="H1232" s="2" t="s">
        <v>21</v>
      </c>
      <c r="I1232" s="2" t="s">
        <v>3059</v>
      </c>
      <c r="J1232" s="3" t="str">
        <f>HYPERLINK("https://www.boe.es/gazeta/dias/1832/08/09/pdfs/GMD-1832-95.pdf#page=2","Abrir facsímil")</f>
        <v>Abrir facsímil</v>
      </c>
      <c r="K1232" s="3" t="s">
        <v>23</v>
      </c>
    </row>
    <row r="1233" spans="1:11" ht="42" customHeight="1">
      <c r="A1233" s="2" t="s">
        <v>3001</v>
      </c>
      <c r="B1233" s="2" t="s">
        <v>3001</v>
      </c>
      <c r="C1233" s="2" t="s">
        <v>16</v>
      </c>
      <c r="D1233" s="2" t="s">
        <v>17</v>
      </c>
      <c r="E1233" s="5" t="s">
        <v>367</v>
      </c>
      <c r="F1233" s="3" t="s">
        <v>368</v>
      </c>
      <c r="G1233" s="3" t="s">
        <v>42</v>
      </c>
      <c r="H1233" s="2" t="s">
        <v>21</v>
      </c>
      <c r="I1233" s="2" t="s">
        <v>3060</v>
      </c>
      <c r="J1233" s="3" t="str">
        <f>HYPERLINK("https://www.boe.es/gazeta/dias/1832/08/28/pdfs/GMD-1832-103.pdf#page=1","Abrir facsímil")</f>
        <v>Abrir facsímil</v>
      </c>
      <c r="K1233" s="3" t="s">
        <v>23</v>
      </c>
    </row>
    <row r="1234" spans="1:11" ht="42" customHeight="1">
      <c r="A1234" s="2" t="s">
        <v>3001</v>
      </c>
      <c r="B1234" s="2" t="s">
        <v>3001</v>
      </c>
      <c r="C1234" s="2" t="s">
        <v>61</v>
      </c>
      <c r="D1234" s="2" t="s">
        <v>62</v>
      </c>
      <c r="E1234" s="5" t="s">
        <v>367</v>
      </c>
      <c r="F1234" s="3" t="s">
        <v>368</v>
      </c>
      <c r="G1234" s="3" t="s">
        <v>92</v>
      </c>
      <c r="H1234" s="2" t="s">
        <v>21</v>
      </c>
      <c r="I1234" s="2" t="s">
        <v>3061</v>
      </c>
      <c r="J1234" s="3" t="str">
        <f>HYPERLINK("https://www.boe.es/gazeta/dias/1832/08/28/pdfs/GMD-1832-103.pdf#page=2","Abrir facsímil")</f>
        <v>Abrir facsímil</v>
      </c>
      <c r="K1234" s="3" t="s">
        <v>23</v>
      </c>
    </row>
    <row r="1235" spans="1:11" ht="42" customHeight="1">
      <c r="A1235" s="2" t="s">
        <v>3001</v>
      </c>
      <c r="B1235" s="2" t="s">
        <v>3001</v>
      </c>
      <c r="C1235" s="2" t="s">
        <v>16</v>
      </c>
      <c r="D1235" s="2" t="s">
        <v>17</v>
      </c>
      <c r="E1235" s="5" t="s">
        <v>362</v>
      </c>
      <c r="F1235" s="3" t="s">
        <v>363</v>
      </c>
      <c r="G1235" s="3" t="s">
        <v>92</v>
      </c>
      <c r="H1235" s="2" t="s">
        <v>21</v>
      </c>
      <c r="I1235" s="2" t="s">
        <v>3062</v>
      </c>
      <c r="J1235" s="3" t="str">
        <f>HYPERLINK("https://www.boe.es/gazeta/dias/1832/10/02/pdfs/GMD-1832-119.pdf#page=2","Abrir facsímil")</f>
        <v>Abrir facsímil</v>
      </c>
      <c r="K1235" s="3" t="s">
        <v>23</v>
      </c>
    </row>
    <row r="1236" spans="1:11" ht="42" customHeight="1">
      <c r="A1236" s="2" t="s">
        <v>3001</v>
      </c>
      <c r="B1236" s="2" t="s">
        <v>3001</v>
      </c>
      <c r="C1236" s="2" t="s">
        <v>26</v>
      </c>
      <c r="D1236" s="2" t="s">
        <v>27</v>
      </c>
      <c r="E1236" s="5" t="s">
        <v>354</v>
      </c>
      <c r="F1236" s="3" t="s">
        <v>355</v>
      </c>
      <c r="G1236" s="3" t="s">
        <v>2177</v>
      </c>
      <c r="H1236" s="2" t="s">
        <v>21</v>
      </c>
      <c r="I1236" s="2" t="s">
        <v>3063</v>
      </c>
      <c r="J1236" s="3" t="str">
        <f>HYPERLINK("https://www.boe.es/gazeta/dias/1832/12/06/pdfs/GMD-1832-149.pdf#page=2","Abrir facsímil")</f>
        <v>Abrir facsímil</v>
      </c>
      <c r="K1236" s="3" t="s">
        <v>23</v>
      </c>
    </row>
    <row r="1237" spans="1:11" ht="42" customHeight="1">
      <c r="A1237" s="2" t="s">
        <v>3001</v>
      </c>
      <c r="B1237" s="2" t="s">
        <v>3001</v>
      </c>
      <c r="C1237" s="2" t="s">
        <v>26</v>
      </c>
      <c r="D1237" s="2" t="s">
        <v>27</v>
      </c>
      <c r="E1237" s="5" t="s">
        <v>636</v>
      </c>
      <c r="F1237" s="3" t="s">
        <v>637</v>
      </c>
      <c r="G1237" s="3" t="s">
        <v>92</v>
      </c>
      <c r="H1237" s="2" t="s">
        <v>21</v>
      </c>
      <c r="I1237" s="2" t="s">
        <v>3064</v>
      </c>
      <c r="J1237" s="3" t="str">
        <f>HYPERLINK("https://www.boe.es/gazeta/dias/1832/12/27/pdfs/GMD-1832-158.pdf#page=2","Abrir facsímil")</f>
        <v>Abrir facsímil</v>
      </c>
      <c r="K1237" s="3" t="s">
        <v>23</v>
      </c>
    </row>
    <row r="1238" spans="1:11" ht="42" customHeight="1">
      <c r="A1238" s="2" t="s">
        <v>3065</v>
      </c>
      <c r="B1238" s="2" t="s">
        <v>3065</v>
      </c>
      <c r="C1238" s="2" t="s">
        <v>16</v>
      </c>
      <c r="D1238" s="2" t="s">
        <v>17</v>
      </c>
      <c r="E1238" s="5" t="s">
        <v>279</v>
      </c>
      <c r="F1238" s="3" t="s">
        <v>280</v>
      </c>
      <c r="G1238" s="3" t="s">
        <v>58</v>
      </c>
      <c r="H1238" s="2" t="s">
        <v>21</v>
      </c>
      <c r="I1238" s="2" t="s">
        <v>3066</v>
      </c>
      <c r="J1238" s="3" t="str">
        <f>HYPERLINK("https://www.boe.es/gazeta/dias/1832/04/07/pdfs/GMD-1832-42.pdf#page=3","Abrir facsímil")</f>
        <v>Abrir facsímil</v>
      </c>
      <c r="K1238" s="3" t="s">
        <v>23</v>
      </c>
    </row>
    <row r="1239" spans="1:11" ht="42" customHeight="1">
      <c r="A1239" s="2" t="s">
        <v>3067</v>
      </c>
      <c r="B1239" s="2" t="s">
        <v>3067</v>
      </c>
      <c r="C1239" s="2" t="s">
        <v>61</v>
      </c>
      <c r="D1239" s="2" t="s">
        <v>62</v>
      </c>
      <c r="E1239" s="5" t="s">
        <v>570</v>
      </c>
      <c r="F1239" s="3" t="s">
        <v>571</v>
      </c>
      <c r="G1239" s="3" t="s">
        <v>58</v>
      </c>
      <c r="H1239" s="2" t="s">
        <v>21</v>
      </c>
      <c r="I1239" s="2" t="s">
        <v>3068</v>
      </c>
      <c r="J1239" s="3" t="str">
        <f>HYPERLINK("https://www.boe.es/gazeta/dias/1832/05/19/pdfs/GMD-1832-60.pdf#page=3","Abrir facsímil")</f>
        <v>Abrir facsímil</v>
      </c>
      <c r="K1239" s="3" t="s">
        <v>23</v>
      </c>
    </row>
    <row r="1240" spans="1:11" ht="42" customHeight="1">
      <c r="A1240" s="2" t="s">
        <v>3069</v>
      </c>
      <c r="B1240" s="2" t="s">
        <v>3069</v>
      </c>
      <c r="C1240" s="2" t="s">
        <v>16</v>
      </c>
      <c r="D1240" s="2" t="s">
        <v>17</v>
      </c>
      <c r="E1240" s="5" t="s">
        <v>143</v>
      </c>
      <c r="F1240" s="3" t="s">
        <v>144</v>
      </c>
      <c r="G1240" s="3" t="s">
        <v>58</v>
      </c>
      <c r="H1240" s="2" t="s">
        <v>21</v>
      </c>
      <c r="I1240" s="2" t="s">
        <v>3070</v>
      </c>
      <c r="J1240" s="3" t="str">
        <f>HYPERLINK("https://www.boe.es/gazeta/dias/1832/12/18/pdfs/GMD-1832-154.pdf#page=3","Abrir facsímil")</f>
        <v>Abrir facsímil</v>
      </c>
      <c r="K1240" s="3" t="s">
        <v>23</v>
      </c>
    </row>
    <row r="1241" spans="1:11" ht="42" customHeight="1">
      <c r="A1241" s="2" t="s">
        <v>3071</v>
      </c>
      <c r="B1241" s="2" t="s">
        <v>3071</v>
      </c>
      <c r="C1241" s="2" t="s">
        <v>16</v>
      </c>
      <c r="D1241" s="2" t="s">
        <v>17</v>
      </c>
      <c r="E1241" s="5" t="s">
        <v>937</v>
      </c>
      <c r="F1241" s="3" t="s">
        <v>938</v>
      </c>
      <c r="G1241" s="3" t="s">
        <v>92</v>
      </c>
      <c r="H1241" s="2" t="s">
        <v>21</v>
      </c>
      <c r="I1241" s="2" t="s">
        <v>3072</v>
      </c>
      <c r="J1241" s="3" t="str">
        <f>HYPERLINK("https://www.boe.es/gazeta/dias/1832/07/12/pdfs/GMD-1832-83.pdf#page=2","Abrir facsímil")</f>
        <v>Abrir facsímil</v>
      </c>
      <c r="K1241" s="3" t="s">
        <v>23</v>
      </c>
    </row>
    <row r="1242" spans="1:11" ht="42" customHeight="1">
      <c r="A1242" s="2" t="s">
        <v>3073</v>
      </c>
      <c r="B1242" s="2" t="s">
        <v>3073</v>
      </c>
      <c r="C1242" s="2" t="s">
        <v>91</v>
      </c>
      <c r="D1242" s="2" t="s">
        <v>27</v>
      </c>
      <c r="E1242" s="5" t="s">
        <v>507</v>
      </c>
      <c r="F1242" s="3" t="s">
        <v>508</v>
      </c>
      <c r="G1242" s="3" t="s">
        <v>58</v>
      </c>
      <c r="H1242" s="2" t="s">
        <v>21</v>
      </c>
      <c r="I1242" s="2" t="s">
        <v>3074</v>
      </c>
      <c r="J1242" s="3" t="str">
        <f>HYPERLINK("https://www.boe.es/gazeta/dias/1832/11/22/pdfs/GMD-1832-143.pdf#page=3","Abrir facsímil")</f>
        <v>Abrir facsímil</v>
      </c>
      <c r="K1242" s="3" t="s">
        <v>23</v>
      </c>
    </row>
    <row r="1243" spans="1:11" ht="42" customHeight="1">
      <c r="A1243" s="2" t="s">
        <v>3075</v>
      </c>
      <c r="B1243" s="2" t="s">
        <v>3075</v>
      </c>
      <c r="C1243" s="2" t="s">
        <v>16</v>
      </c>
      <c r="D1243" s="2" t="s">
        <v>17</v>
      </c>
      <c r="E1243" s="5" t="s">
        <v>46</v>
      </c>
      <c r="F1243" s="3" t="s">
        <v>47</v>
      </c>
      <c r="G1243" s="3" t="s">
        <v>58</v>
      </c>
      <c r="H1243" s="2" t="s">
        <v>21</v>
      </c>
      <c r="I1243" s="2" t="s">
        <v>3076</v>
      </c>
      <c r="J1243" s="3" t="str">
        <f>HYPERLINK("https://www.boe.es/gazeta/dias/1832/12/13/pdfs/GMD-1832-152.pdf#page=3","Abrir facsímil")</f>
        <v>Abrir facsímil</v>
      </c>
      <c r="K1243" s="3" t="s">
        <v>23</v>
      </c>
    </row>
    <row r="1244" spans="1:11" ht="42" customHeight="1">
      <c r="A1244" s="2" t="s">
        <v>3077</v>
      </c>
      <c r="B1244" s="2" t="s">
        <v>3078</v>
      </c>
      <c r="C1244" s="2" t="s">
        <v>124</v>
      </c>
      <c r="D1244" s="2" t="s">
        <v>27</v>
      </c>
      <c r="E1244" s="5" t="s">
        <v>1449</v>
      </c>
      <c r="F1244" s="3" t="s">
        <v>1450</v>
      </c>
      <c r="G1244" s="3" t="s">
        <v>38</v>
      </c>
      <c r="H1244" s="2" t="s">
        <v>21</v>
      </c>
      <c r="I1244" s="2" t="s">
        <v>3079</v>
      </c>
      <c r="J1244" s="3" t="str">
        <f>HYPERLINK("https://www.boe.es/gazeta/dias/1832/09/25/pdfs/GMD-1832-116.pdf#page=4","Abrir facsímil")</f>
        <v>Abrir facsímil</v>
      </c>
      <c r="K1244" s="3" t="s">
        <v>23</v>
      </c>
    </row>
    <row r="1245" spans="1:11" ht="42" customHeight="1">
      <c r="A1245" s="2" t="s">
        <v>3080</v>
      </c>
      <c r="B1245" s="2" t="s">
        <v>3081</v>
      </c>
      <c r="C1245" s="2" t="s">
        <v>26</v>
      </c>
      <c r="D1245" s="2" t="s">
        <v>27</v>
      </c>
      <c r="E1245" s="5" t="s">
        <v>2644</v>
      </c>
      <c r="F1245" s="3" t="s">
        <v>2645</v>
      </c>
      <c r="G1245" s="3" t="s">
        <v>42</v>
      </c>
      <c r="H1245" s="2" t="s">
        <v>21</v>
      </c>
      <c r="I1245" s="2" t="s">
        <v>3082</v>
      </c>
      <c r="J1245" s="3" t="str">
        <f>HYPERLINK("https://www.boe.es/gazeta/dias/1832/03/01/pdfs/GMD-1832-26.pdf#page=1","Abrir facsímil")</f>
        <v>Abrir facsímil</v>
      </c>
      <c r="K1245" s="3" t="s">
        <v>23</v>
      </c>
    </row>
    <row r="1246" spans="1:11" ht="42" customHeight="1">
      <c r="A1246" s="2" t="s">
        <v>3083</v>
      </c>
      <c r="B1246" s="2" t="s">
        <v>3084</v>
      </c>
      <c r="C1246" s="2" t="s">
        <v>26</v>
      </c>
      <c r="D1246" s="2" t="s">
        <v>27</v>
      </c>
      <c r="E1246" s="5" t="s">
        <v>52</v>
      </c>
      <c r="F1246" s="3" t="s">
        <v>53</v>
      </c>
      <c r="G1246" s="3" t="s">
        <v>38</v>
      </c>
      <c r="H1246" s="2" t="s">
        <v>21</v>
      </c>
      <c r="I1246" s="2" t="s">
        <v>3085</v>
      </c>
      <c r="J1246" s="3" t="str">
        <f>HYPERLINK("https://www.boe.es/gazeta/dias/1832/03/08/pdfs/GMD-1832-29.pdf#page=4","Abrir facsímil")</f>
        <v>Abrir facsímil</v>
      </c>
      <c r="K1246" s="3" t="s">
        <v>23</v>
      </c>
    </row>
    <row r="1247" spans="1:11" ht="42" customHeight="1">
      <c r="A1247" s="2" t="s">
        <v>3086</v>
      </c>
      <c r="B1247" s="2" t="s">
        <v>3087</v>
      </c>
      <c r="C1247" s="2" t="s">
        <v>16</v>
      </c>
      <c r="D1247" s="2" t="s">
        <v>17</v>
      </c>
      <c r="E1247" s="5" t="s">
        <v>689</v>
      </c>
      <c r="F1247" s="3" t="s">
        <v>690</v>
      </c>
      <c r="G1247" s="3" t="s">
        <v>38</v>
      </c>
      <c r="H1247" s="2" t="s">
        <v>31</v>
      </c>
      <c r="I1247" s="2" t="s">
        <v>3088</v>
      </c>
      <c r="J1247" s="3" t="str">
        <f>HYPERLINK("https://www.boe.es/gazeta/dias/1832/08/16/pdfs/GMD-1832-98.pdf#page=4","Abrir facsímil")</f>
        <v>Abrir facsímil</v>
      </c>
      <c r="K1247" s="3" t="s">
        <v>33</v>
      </c>
    </row>
    <row r="1248" spans="1:11" ht="42" customHeight="1">
      <c r="A1248" s="2" t="s">
        <v>3089</v>
      </c>
      <c r="B1248" s="2" t="s">
        <v>3089</v>
      </c>
      <c r="C1248" s="2" t="s">
        <v>16</v>
      </c>
      <c r="D1248" s="2" t="s">
        <v>17</v>
      </c>
      <c r="E1248" s="5" t="s">
        <v>207</v>
      </c>
      <c r="F1248" s="3" t="s">
        <v>208</v>
      </c>
      <c r="G1248" s="3" t="s">
        <v>38</v>
      </c>
      <c r="H1248" s="2" t="s">
        <v>21</v>
      </c>
      <c r="I1248" s="2" t="s">
        <v>3090</v>
      </c>
      <c r="J1248" s="3" t="str">
        <f>HYPERLINK("https://www.boe.es/gazeta/dias/1832/12/11/pdfs/GMD-1832-151.pdf#page=4","Abrir facsímil")</f>
        <v>Abrir facsímil</v>
      </c>
      <c r="K1248" s="3" t="s">
        <v>23</v>
      </c>
    </row>
    <row r="1249" spans="1:11" ht="42" customHeight="1">
      <c r="A1249" s="2" t="s">
        <v>3091</v>
      </c>
      <c r="B1249" s="2" t="s">
        <v>3091</v>
      </c>
      <c r="C1249" s="2" t="s">
        <v>16</v>
      </c>
      <c r="D1249" s="2" t="s">
        <v>17</v>
      </c>
      <c r="E1249" s="5" t="s">
        <v>402</v>
      </c>
      <c r="F1249" s="3" t="s">
        <v>403</v>
      </c>
      <c r="G1249" s="3" t="s">
        <v>404</v>
      </c>
      <c r="H1249" s="2" t="s">
        <v>21</v>
      </c>
      <c r="I1249" s="2" t="s">
        <v>3092</v>
      </c>
      <c r="J1249" s="3" t="str">
        <f>HYPERLINK("https://www.boe.es/gazeta/dias/1832/08/21/pdfs/GMD-1832-100.pdf#page=3","Abrir facsímil")</f>
        <v>Abrir facsímil</v>
      </c>
      <c r="K1249" s="3" t="s">
        <v>23</v>
      </c>
    </row>
    <row r="1250" spans="1:11" ht="42" customHeight="1">
      <c r="A1250" s="2" t="s">
        <v>3093</v>
      </c>
      <c r="B1250" s="2" t="s">
        <v>3094</v>
      </c>
      <c r="C1250" s="2" t="s">
        <v>26</v>
      </c>
      <c r="D1250" s="2" t="s">
        <v>27</v>
      </c>
      <c r="E1250" s="5" t="s">
        <v>423</v>
      </c>
      <c r="F1250" s="3" t="s">
        <v>424</v>
      </c>
      <c r="G1250" s="3" t="s">
        <v>152</v>
      </c>
      <c r="H1250" s="2" t="s">
        <v>21</v>
      </c>
      <c r="I1250" s="2" t="s">
        <v>3095</v>
      </c>
      <c r="J1250" s="3" t="str">
        <f>HYPERLINK("https://www.boe.es/gazeta/dias/1832/12/20/pdfs/GMD-1832-155.pdf#page=6","Abrir facsímil")</f>
        <v>Abrir facsímil</v>
      </c>
      <c r="K1250" s="3" t="s">
        <v>23</v>
      </c>
    </row>
    <row r="1251" spans="1:11" ht="42" customHeight="1">
      <c r="A1251" s="2" t="s">
        <v>3096</v>
      </c>
      <c r="B1251" s="2" t="s">
        <v>3097</v>
      </c>
      <c r="C1251" s="2" t="s">
        <v>16</v>
      </c>
      <c r="D1251" s="2" t="s">
        <v>17</v>
      </c>
      <c r="E1251" s="5" t="s">
        <v>408</v>
      </c>
      <c r="F1251" s="3" t="s">
        <v>409</v>
      </c>
      <c r="G1251" s="3" t="s">
        <v>38</v>
      </c>
      <c r="H1251" s="2" t="s">
        <v>21</v>
      </c>
      <c r="I1251" s="2" t="s">
        <v>3098</v>
      </c>
      <c r="J1251" s="3" t="str">
        <f>HYPERLINK("https://www.boe.es/gazeta/dias/1832/08/14/pdfs/GMD-1832-97.pdf#page=4","Abrir facsímil")</f>
        <v>Abrir facsímil</v>
      </c>
      <c r="K1251" s="3" t="s">
        <v>23</v>
      </c>
    </row>
    <row r="1252" spans="1:11" ht="42" customHeight="1">
      <c r="A1252" s="2" t="s">
        <v>3099</v>
      </c>
      <c r="B1252" s="2" t="s">
        <v>3100</v>
      </c>
      <c r="C1252" s="2" t="s">
        <v>16</v>
      </c>
      <c r="D1252" s="2" t="s">
        <v>17</v>
      </c>
      <c r="E1252" s="5" t="s">
        <v>570</v>
      </c>
      <c r="F1252" s="3" t="s">
        <v>571</v>
      </c>
      <c r="G1252" s="3" t="s">
        <v>58</v>
      </c>
      <c r="H1252" s="2" t="s">
        <v>21</v>
      </c>
      <c r="I1252" s="2" t="s">
        <v>3101</v>
      </c>
      <c r="J1252" s="3" t="str">
        <f>HYPERLINK("https://www.boe.es/gazeta/dias/1832/05/19/pdfs/GMD-1832-60.pdf#page=3","Abrir facsímil")</f>
        <v>Abrir facsímil</v>
      </c>
      <c r="K1252" s="3" t="s">
        <v>23</v>
      </c>
    </row>
    <row r="1253" spans="1:11" ht="42" customHeight="1">
      <c r="A1253" s="2" t="s">
        <v>3102</v>
      </c>
      <c r="B1253" s="2" t="s">
        <v>3102</v>
      </c>
      <c r="C1253" s="2" t="s">
        <v>16</v>
      </c>
      <c r="D1253" s="2" t="s">
        <v>17</v>
      </c>
      <c r="E1253" s="5" t="s">
        <v>523</v>
      </c>
      <c r="F1253" s="3" t="s">
        <v>524</v>
      </c>
      <c r="G1253" s="3" t="s">
        <v>525</v>
      </c>
      <c r="H1253" s="2" t="s">
        <v>21</v>
      </c>
      <c r="I1253" s="2" t="s">
        <v>3103</v>
      </c>
      <c r="J1253" s="3" t="str">
        <f>HYPERLINK("https://www.boe.es/gazeta/dias/1832/11/10/pdfs/GMD-1832-137.pdf#page=3","Abrir facsímil")</f>
        <v>Abrir facsímil</v>
      </c>
      <c r="K1253" s="3" t="s">
        <v>23</v>
      </c>
    </row>
    <row r="1254" spans="1:11" ht="42" customHeight="1">
      <c r="A1254" s="2" t="s">
        <v>3104</v>
      </c>
      <c r="B1254" s="2" t="s">
        <v>3105</v>
      </c>
      <c r="C1254" s="2" t="s">
        <v>164</v>
      </c>
      <c r="D1254" s="2" t="s">
        <v>27</v>
      </c>
      <c r="E1254" s="5" t="s">
        <v>532</v>
      </c>
      <c r="F1254" s="3" t="s">
        <v>533</v>
      </c>
      <c r="G1254" s="3" t="s">
        <v>38</v>
      </c>
      <c r="H1254" s="2" t="s">
        <v>21</v>
      </c>
      <c r="I1254" s="2" t="s">
        <v>3106</v>
      </c>
      <c r="J1254" s="3" t="str">
        <f>HYPERLINK("https://www.boe.es/gazeta/dias/1832/12/01/pdfs/GMD-1832-147.pdf#page=4","Abrir facsímil")</f>
        <v>Abrir facsímil</v>
      </c>
      <c r="K1254" s="3" t="s">
        <v>23</v>
      </c>
    </row>
    <row r="1255" spans="1:11" ht="42" customHeight="1">
      <c r="A1255" s="2" t="s">
        <v>3107</v>
      </c>
      <c r="B1255" s="2" t="s">
        <v>3108</v>
      </c>
      <c r="C1255" s="2" t="s">
        <v>51</v>
      </c>
      <c r="D1255" s="2" t="s">
        <v>27</v>
      </c>
      <c r="E1255" s="5" t="s">
        <v>263</v>
      </c>
      <c r="F1255" s="3" t="s">
        <v>264</v>
      </c>
      <c r="G1255" s="3" t="s">
        <v>38</v>
      </c>
      <c r="H1255" s="2" t="s">
        <v>21</v>
      </c>
      <c r="I1255" s="2" t="s">
        <v>3109</v>
      </c>
      <c r="J1255" s="3" t="str">
        <f>HYPERLINK("https://www.boe.es/gazeta/dias/1832/02/09/pdfs/GMD-1832-17.pdf#page=4","Abrir facsímil")</f>
        <v>Abrir facsímil</v>
      </c>
      <c r="K1255" s="3" t="s">
        <v>23</v>
      </c>
    </row>
    <row r="1256" spans="1:11" ht="42" customHeight="1">
      <c r="A1256" s="2" t="s">
        <v>3110</v>
      </c>
      <c r="B1256" s="2" t="s">
        <v>3110</v>
      </c>
      <c r="C1256" s="2" t="s">
        <v>16</v>
      </c>
      <c r="D1256" s="2" t="s">
        <v>17</v>
      </c>
      <c r="E1256" s="5" t="s">
        <v>276</v>
      </c>
      <c r="F1256" s="3" t="s">
        <v>277</v>
      </c>
      <c r="G1256" s="3" t="s">
        <v>42</v>
      </c>
      <c r="H1256" s="2" t="s">
        <v>21</v>
      </c>
      <c r="I1256" s="2" t="s">
        <v>3111</v>
      </c>
      <c r="J1256" s="3" t="str">
        <f>HYPERLINK("https://www.boe.es/gazeta/dias/1832/03/22/pdfs/GMD-1832-35.pdf#page=1","Abrir facsímil")</f>
        <v>Abrir facsímil</v>
      </c>
      <c r="K1256" s="3" t="s">
        <v>23</v>
      </c>
    </row>
    <row r="1257" spans="1:11" ht="42" customHeight="1">
      <c r="A1257" s="2" t="s">
        <v>3110</v>
      </c>
      <c r="B1257" s="2" t="s">
        <v>3110</v>
      </c>
      <c r="C1257" s="2" t="s">
        <v>16</v>
      </c>
      <c r="D1257" s="2" t="s">
        <v>17</v>
      </c>
      <c r="E1257" s="5" t="s">
        <v>1449</v>
      </c>
      <c r="F1257" s="3" t="s">
        <v>1450</v>
      </c>
      <c r="G1257" s="3" t="s">
        <v>42</v>
      </c>
      <c r="H1257" s="2" t="s">
        <v>21</v>
      </c>
      <c r="I1257" s="2" t="s">
        <v>3112</v>
      </c>
      <c r="J1257" s="3" t="str">
        <f>HYPERLINK("https://www.boe.es/gazeta/dias/1832/09/25/pdfs/GMD-1832-116.pdf#page=1","Abrir facsímil")</f>
        <v>Abrir facsímil</v>
      </c>
      <c r="K1257" s="3" t="s">
        <v>23</v>
      </c>
    </row>
    <row r="1258" spans="1:11" ht="42" customHeight="1">
      <c r="A1258" s="2" t="s">
        <v>3113</v>
      </c>
      <c r="B1258" s="2" t="s">
        <v>3113</v>
      </c>
      <c r="C1258" s="2" t="s">
        <v>16</v>
      </c>
      <c r="D1258" s="2" t="s">
        <v>17</v>
      </c>
      <c r="E1258" s="5" t="s">
        <v>354</v>
      </c>
      <c r="F1258" s="3" t="s">
        <v>355</v>
      </c>
      <c r="G1258" s="3" t="s">
        <v>58</v>
      </c>
      <c r="H1258" s="2" t="s">
        <v>21</v>
      </c>
      <c r="I1258" s="2" t="s">
        <v>3114</v>
      </c>
      <c r="J1258" s="3" t="str">
        <f>HYPERLINK("https://www.boe.es/gazeta/dias/1832/12/06/pdfs/GMD-1832-149.pdf#page=3","Abrir facsímil")</f>
        <v>Abrir facsímil</v>
      </c>
      <c r="K1258" s="3" t="s">
        <v>23</v>
      </c>
    </row>
    <row r="1259" spans="1:11" ht="42" customHeight="1">
      <c r="A1259" s="2" t="s">
        <v>3115</v>
      </c>
      <c r="B1259" s="2" t="s">
        <v>3115</v>
      </c>
      <c r="C1259" s="2" t="s">
        <v>16</v>
      </c>
      <c r="D1259" s="2" t="s">
        <v>17</v>
      </c>
      <c r="E1259" s="5" t="s">
        <v>282</v>
      </c>
      <c r="F1259" s="3" t="s">
        <v>283</v>
      </c>
      <c r="G1259" s="3" t="s">
        <v>58</v>
      </c>
      <c r="H1259" s="2" t="s">
        <v>21</v>
      </c>
      <c r="I1259" s="2" t="s">
        <v>3116</v>
      </c>
      <c r="J1259" s="3" t="str">
        <f>HYPERLINK("https://www.boe.es/gazeta/dias/1832/09/06/pdfs/GMD-1832-107.pdf#page=3","Abrir facsímil")</f>
        <v>Abrir facsímil</v>
      </c>
      <c r="K1259" s="3" t="s">
        <v>23</v>
      </c>
    </row>
    <row r="1260" spans="1:11" ht="42" customHeight="1">
      <c r="A1260" s="2" t="s">
        <v>3117</v>
      </c>
      <c r="B1260" s="2" t="s">
        <v>3117</v>
      </c>
      <c r="C1260" s="2" t="s">
        <v>16</v>
      </c>
      <c r="D1260" s="2" t="s">
        <v>17</v>
      </c>
      <c r="E1260" s="5" t="s">
        <v>482</v>
      </c>
      <c r="F1260" s="3" t="s">
        <v>483</v>
      </c>
      <c r="G1260" s="3" t="s">
        <v>484</v>
      </c>
      <c r="H1260" s="2" t="s">
        <v>21</v>
      </c>
      <c r="I1260" s="2" t="s">
        <v>3118</v>
      </c>
      <c r="J1260" s="3" t="str">
        <f>HYPERLINK("https://www.boe.es/gazeta/dias/1832/03/03/pdfs/GMD-1832-27.pdf#page=2","Abrir facsímil")</f>
        <v>Abrir facsímil</v>
      </c>
      <c r="K1260" s="3" t="s">
        <v>23</v>
      </c>
    </row>
    <row r="1261" spans="1:11" ht="42" customHeight="1">
      <c r="A1261" s="2" t="s">
        <v>3119</v>
      </c>
      <c r="B1261" s="2" t="s">
        <v>3119</v>
      </c>
      <c r="C1261" s="2" t="s">
        <v>16</v>
      </c>
      <c r="D1261" s="2" t="s">
        <v>17</v>
      </c>
      <c r="E1261" s="5" t="s">
        <v>882</v>
      </c>
      <c r="F1261" s="3" t="s">
        <v>883</v>
      </c>
      <c r="G1261" s="3" t="s">
        <v>42</v>
      </c>
      <c r="H1261" s="2" t="s">
        <v>21</v>
      </c>
      <c r="I1261" s="2" t="s">
        <v>3120</v>
      </c>
      <c r="J1261" s="3" t="str">
        <f>HYPERLINK("https://www.boe.es/gazeta/dias/1832/03/17/pdfs/GMD-1832-33.pdf#page=1","Abrir facsímil")</f>
        <v>Abrir facsímil</v>
      </c>
      <c r="K1261" s="3" t="s">
        <v>23</v>
      </c>
    </row>
    <row r="1262" spans="1:11" ht="42" customHeight="1">
      <c r="A1262" s="2" t="s">
        <v>3119</v>
      </c>
      <c r="B1262" s="2" t="s">
        <v>3119</v>
      </c>
      <c r="C1262" s="2" t="s">
        <v>124</v>
      </c>
      <c r="D1262" s="2" t="s">
        <v>27</v>
      </c>
      <c r="E1262" s="5" t="s">
        <v>1218</v>
      </c>
      <c r="F1262" s="3" t="s">
        <v>1219</v>
      </c>
      <c r="G1262" s="3" t="s">
        <v>58</v>
      </c>
      <c r="H1262" s="2" t="s">
        <v>21</v>
      </c>
      <c r="I1262" s="2" t="s">
        <v>3121</v>
      </c>
      <c r="J1262" s="3" t="str">
        <f>HYPERLINK("https://www.boe.es/gazeta/dias/1832/09/04/pdfs/GMD-1832-106.pdf#page=3","Abrir facsímil")</f>
        <v>Abrir facsímil</v>
      </c>
      <c r="K1262" s="3" t="s">
        <v>23</v>
      </c>
    </row>
    <row r="1263" spans="1:11" ht="42" customHeight="1">
      <c r="A1263" s="2" t="s">
        <v>3122</v>
      </c>
      <c r="B1263" s="2" t="s">
        <v>3122</v>
      </c>
      <c r="C1263" s="2" t="s">
        <v>91</v>
      </c>
      <c r="D1263" s="2" t="s">
        <v>27</v>
      </c>
      <c r="E1263" s="5" t="s">
        <v>994</v>
      </c>
      <c r="F1263" s="3" t="s">
        <v>995</v>
      </c>
      <c r="G1263" s="3" t="s">
        <v>92</v>
      </c>
      <c r="H1263" s="2" t="s">
        <v>21</v>
      </c>
      <c r="I1263" s="2" t="s">
        <v>3123</v>
      </c>
      <c r="J1263" s="3" t="str">
        <f>HYPERLINK("https://www.boe.es/gazeta/dias/1832/04/05/pdfs/GMD-1832-41.pdf#page=2","Abrir facsímil")</f>
        <v>Abrir facsímil</v>
      </c>
      <c r="K1263" s="3" t="s">
        <v>23</v>
      </c>
    </row>
    <row r="1264" spans="1:11" ht="42" customHeight="1">
      <c r="A1264" s="2" t="s">
        <v>3122</v>
      </c>
      <c r="B1264" s="2" t="s">
        <v>3122</v>
      </c>
      <c r="C1264" s="2" t="s">
        <v>16</v>
      </c>
      <c r="D1264" s="2" t="s">
        <v>17</v>
      </c>
      <c r="E1264" s="5" t="s">
        <v>295</v>
      </c>
      <c r="F1264" s="3" t="s">
        <v>296</v>
      </c>
      <c r="G1264" s="3" t="s">
        <v>42</v>
      </c>
      <c r="H1264" s="2" t="s">
        <v>21</v>
      </c>
      <c r="I1264" s="2" t="s">
        <v>3124</v>
      </c>
      <c r="J1264" s="3" t="str">
        <f>HYPERLINK("https://www.boe.es/gazeta/dias/1832/07/21/pdfs/GMD-1832-87.pdf#page=1","Abrir facsímil")</f>
        <v>Abrir facsímil</v>
      </c>
      <c r="K1264" s="3" t="s">
        <v>23</v>
      </c>
    </row>
    <row r="1265" spans="1:11" ht="42" customHeight="1">
      <c r="A1265" s="2" t="s">
        <v>3122</v>
      </c>
      <c r="B1265" s="2" t="s">
        <v>3122</v>
      </c>
      <c r="C1265" s="2" t="s">
        <v>61</v>
      </c>
      <c r="D1265" s="2" t="s">
        <v>62</v>
      </c>
      <c r="E1265" s="5" t="s">
        <v>1105</v>
      </c>
      <c r="F1265" s="3" t="s">
        <v>1106</v>
      </c>
      <c r="G1265" s="3" t="s">
        <v>58</v>
      </c>
      <c r="H1265" s="2" t="s">
        <v>21</v>
      </c>
      <c r="I1265" s="2" t="s">
        <v>3125</v>
      </c>
      <c r="J1265" s="3" t="str">
        <f>HYPERLINK("https://www.boe.es/gazeta/dias/1832/09/13/pdfs/GMD-1832-110.pdf#page=3","Abrir facsímil")</f>
        <v>Abrir facsímil</v>
      </c>
      <c r="K1265" s="3" t="s">
        <v>23</v>
      </c>
    </row>
    <row r="1266" spans="1:11" ht="42" customHeight="1">
      <c r="A1266" s="2" t="s">
        <v>3122</v>
      </c>
      <c r="B1266" s="2" t="s">
        <v>3122</v>
      </c>
      <c r="C1266" s="2" t="s">
        <v>26</v>
      </c>
      <c r="D1266" s="2" t="s">
        <v>27</v>
      </c>
      <c r="E1266" s="5" t="s">
        <v>140</v>
      </c>
      <c r="F1266" s="3" t="s">
        <v>141</v>
      </c>
      <c r="G1266" s="3" t="s">
        <v>92</v>
      </c>
      <c r="H1266" s="2" t="s">
        <v>21</v>
      </c>
      <c r="I1266" s="2" t="s">
        <v>3126</v>
      </c>
      <c r="J1266" s="3" t="str">
        <f>HYPERLINK("https://www.boe.es/gazeta/dias/1832/11/27/pdfs/GMD-1832-145.pdf#page=2","Abrir facsímil")</f>
        <v>Abrir facsímil</v>
      </c>
      <c r="K1266" s="3" t="s">
        <v>23</v>
      </c>
    </row>
    <row r="1267" spans="1:11" ht="42" customHeight="1">
      <c r="A1267" s="2" t="s">
        <v>3127</v>
      </c>
      <c r="B1267" s="2" t="s">
        <v>3128</v>
      </c>
      <c r="C1267" s="2" t="s">
        <v>91</v>
      </c>
      <c r="D1267" s="2" t="s">
        <v>27</v>
      </c>
      <c r="E1267" s="5" t="s">
        <v>1281</v>
      </c>
      <c r="F1267" s="3" t="s">
        <v>1282</v>
      </c>
      <c r="G1267" s="3" t="s">
        <v>58</v>
      </c>
      <c r="H1267" s="2" t="s">
        <v>21</v>
      </c>
      <c r="I1267" s="2" t="s">
        <v>3129</v>
      </c>
      <c r="J1267" s="3" t="str">
        <f>HYPERLINK("https://www.boe.es/gazeta/dias/1832/05/17/pdfs/GMD-1832-59.pdf#page=3","Abrir facsímil")</f>
        <v>Abrir facsímil</v>
      </c>
      <c r="K1267" s="3" t="s">
        <v>23</v>
      </c>
    </row>
    <row r="1268" spans="1:11" ht="42" customHeight="1">
      <c r="A1268" s="2" t="s">
        <v>3130</v>
      </c>
      <c r="B1268" s="2" t="s">
        <v>3131</v>
      </c>
      <c r="C1268" s="2" t="s">
        <v>124</v>
      </c>
      <c r="D1268" s="2" t="s">
        <v>27</v>
      </c>
      <c r="E1268" s="5" t="s">
        <v>830</v>
      </c>
      <c r="F1268" s="3" t="s">
        <v>831</v>
      </c>
      <c r="G1268" s="3" t="s">
        <v>3132</v>
      </c>
      <c r="H1268" s="2" t="s">
        <v>21</v>
      </c>
      <c r="I1268" s="2" t="s">
        <v>3133</v>
      </c>
      <c r="J1268" s="3" t="str">
        <f>HYPERLINK("https://www.boe.es/gazeta/dias/1832/01/26/pdfs/GMD-1832-11.pdf#page=4","Abrir facsímil")</f>
        <v>Abrir facsímil</v>
      </c>
      <c r="K1268" s="3" t="s">
        <v>23</v>
      </c>
    </row>
    <row r="1269" spans="1:11" ht="42" customHeight="1">
      <c r="A1269" s="2" t="s">
        <v>3134</v>
      </c>
      <c r="B1269" s="2" t="s">
        <v>3134</v>
      </c>
      <c r="C1269" s="2" t="s">
        <v>16</v>
      </c>
      <c r="D1269" s="2" t="s">
        <v>17</v>
      </c>
      <c r="E1269" s="5" t="s">
        <v>276</v>
      </c>
      <c r="F1269" s="3" t="s">
        <v>277</v>
      </c>
      <c r="G1269" s="3" t="s">
        <v>1059</v>
      </c>
      <c r="H1269" s="2" t="s">
        <v>21</v>
      </c>
      <c r="I1269" s="2" t="s">
        <v>3135</v>
      </c>
      <c r="J1269" s="3" t="str">
        <f>HYPERLINK("https://www.boe.es/gazeta/dias/1832/03/22/pdfs/GMD-1832-35.pdf#page=4","Abrir facsímil")</f>
        <v>Abrir facsímil</v>
      </c>
      <c r="K1269" s="3" t="s">
        <v>23</v>
      </c>
    </row>
    <row r="1270" spans="1:11" ht="42" customHeight="1">
      <c r="A1270" s="2" t="s">
        <v>3136</v>
      </c>
      <c r="B1270" s="2" t="s">
        <v>3136</v>
      </c>
      <c r="C1270" s="2" t="s">
        <v>26</v>
      </c>
      <c r="D1270" s="2" t="s">
        <v>27</v>
      </c>
      <c r="E1270" s="5" t="s">
        <v>46</v>
      </c>
      <c r="F1270" s="3" t="s">
        <v>47</v>
      </c>
      <c r="G1270" s="3" t="s">
        <v>152</v>
      </c>
      <c r="H1270" s="2" t="s">
        <v>21</v>
      </c>
      <c r="I1270" s="2" t="s">
        <v>3137</v>
      </c>
      <c r="J1270" s="3" t="str">
        <f>HYPERLINK("https://www.boe.es/gazeta/dias/1832/12/13/pdfs/GMD-1832-152.pdf#page=6","Abrir facsímil")</f>
        <v>Abrir facsímil</v>
      </c>
      <c r="K1270" s="3" t="s">
        <v>23</v>
      </c>
    </row>
    <row r="1271" spans="1:11" ht="42" customHeight="1">
      <c r="A1271" s="2" t="s">
        <v>3138</v>
      </c>
      <c r="B1271" s="2" t="s">
        <v>3138</v>
      </c>
      <c r="C1271" s="2" t="s">
        <v>16</v>
      </c>
      <c r="D1271" s="2" t="s">
        <v>17</v>
      </c>
      <c r="E1271" s="5" t="s">
        <v>544</v>
      </c>
      <c r="F1271" s="3" t="s">
        <v>545</v>
      </c>
      <c r="G1271" s="3" t="s">
        <v>92</v>
      </c>
      <c r="H1271" s="2" t="s">
        <v>21</v>
      </c>
      <c r="I1271" s="2" t="s">
        <v>3139</v>
      </c>
      <c r="J1271" s="3" t="str">
        <f>HYPERLINK("https://www.boe.es/gazeta/dias/1832/10/09/pdfs/GMD-1832-122.pdf#page=2","Abrir facsímil")</f>
        <v>Abrir facsímil</v>
      </c>
      <c r="K1271" s="3" t="s">
        <v>23</v>
      </c>
    </row>
    <row r="1272" spans="1:11" ht="42" customHeight="1">
      <c r="A1272" s="2" t="s">
        <v>3140</v>
      </c>
      <c r="B1272" s="2" t="s">
        <v>3141</v>
      </c>
      <c r="C1272" s="2" t="s">
        <v>26</v>
      </c>
      <c r="D1272" s="2" t="s">
        <v>27</v>
      </c>
      <c r="E1272" s="5" t="s">
        <v>632</v>
      </c>
      <c r="F1272" s="3" t="s">
        <v>633</v>
      </c>
      <c r="G1272" s="3" t="s">
        <v>38</v>
      </c>
      <c r="H1272" s="2" t="s">
        <v>21</v>
      </c>
      <c r="I1272" s="2" t="s">
        <v>3142</v>
      </c>
      <c r="J1272" s="3" t="str">
        <f>HYPERLINK("https://www.boe.es/gazeta/dias/1832/07/05/pdfs/GMD-1832-80.pdf#page=4","Abrir facsímil")</f>
        <v>Abrir facsímil</v>
      </c>
      <c r="K1272" s="3" t="s">
        <v>23</v>
      </c>
    </row>
    <row r="1273" spans="1:11" ht="42" customHeight="1">
      <c r="A1273" s="2" t="s">
        <v>3143</v>
      </c>
      <c r="B1273" s="2" t="s">
        <v>3144</v>
      </c>
      <c r="C1273" s="2" t="s">
        <v>61</v>
      </c>
      <c r="D1273" s="2" t="s">
        <v>62</v>
      </c>
      <c r="E1273" s="5" t="s">
        <v>532</v>
      </c>
      <c r="F1273" s="3" t="s">
        <v>533</v>
      </c>
      <c r="G1273" s="3" t="s">
        <v>38</v>
      </c>
      <c r="H1273" s="2" t="s">
        <v>21</v>
      </c>
      <c r="I1273" s="2" t="s">
        <v>3145</v>
      </c>
      <c r="J1273" s="3" t="str">
        <f>HYPERLINK("https://www.boe.es/gazeta/dias/1832/12/01/pdfs/GMD-1832-147.pdf#page=4","Abrir facsímil")</f>
        <v>Abrir facsímil</v>
      </c>
      <c r="K1273" s="3" t="s">
        <v>23</v>
      </c>
    </row>
    <row r="1274" spans="1:11" ht="42" customHeight="1">
      <c r="A1274" s="2" t="s">
        <v>3146</v>
      </c>
      <c r="B1274" s="2" t="s">
        <v>3147</v>
      </c>
      <c r="C1274" s="2" t="s">
        <v>16</v>
      </c>
      <c r="D1274" s="2" t="s">
        <v>17</v>
      </c>
      <c r="E1274" s="5" t="s">
        <v>263</v>
      </c>
      <c r="F1274" s="3" t="s">
        <v>264</v>
      </c>
      <c r="G1274" s="3" t="s">
        <v>38</v>
      </c>
      <c r="H1274" s="2" t="s">
        <v>21</v>
      </c>
      <c r="I1274" s="2" t="s">
        <v>3148</v>
      </c>
      <c r="J1274" s="3" t="str">
        <f>HYPERLINK("https://www.boe.es/gazeta/dias/1832/02/09/pdfs/GMD-1832-17.pdf#page=4","Abrir facsímil")</f>
        <v>Abrir facsímil</v>
      </c>
      <c r="K1274" s="3" t="s">
        <v>23</v>
      </c>
    </row>
    <row r="1275" spans="1:11" ht="42" customHeight="1">
      <c r="A1275" s="2" t="s">
        <v>3149</v>
      </c>
      <c r="B1275" s="2" t="s">
        <v>3150</v>
      </c>
      <c r="C1275" s="2" t="s">
        <v>16</v>
      </c>
      <c r="D1275" s="2" t="s">
        <v>17</v>
      </c>
      <c r="E1275" s="5" t="s">
        <v>544</v>
      </c>
      <c r="F1275" s="3" t="s">
        <v>545</v>
      </c>
      <c r="G1275" s="3" t="s">
        <v>92</v>
      </c>
      <c r="H1275" s="2" t="s">
        <v>31</v>
      </c>
      <c r="I1275" s="2" t="s">
        <v>3151</v>
      </c>
      <c r="J1275" s="3" t="str">
        <f>HYPERLINK("https://www.boe.es/gazeta/dias/1832/10/09/pdfs/GMD-1832-122.pdf#page=2","Abrir facsímil")</f>
        <v>Abrir facsímil</v>
      </c>
      <c r="K1275" s="3" t="s">
        <v>33</v>
      </c>
    </row>
    <row r="1276" spans="1:11" ht="42" customHeight="1">
      <c r="A1276" s="2" t="s">
        <v>3152</v>
      </c>
      <c r="B1276" s="2" t="s">
        <v>3153</v>
      </c>
      <c r="C1276" s="2" t="s">
        <v>16</v>
      </c>
      <c r="D1276" s="2" t="s">
        <v>17</v>
      </c>
      <c r="E1276" s="5" t="s">
        <v>544</v>
      </c>
      <c r="F1276" s="3" t="s">
        <v>545</v>
      </c>
      <c r="G1276" s="3" t="s">
        <v>42</v>
      </c>
      <c r="H1276" s="2" t="s">
        <v>21</v>
      </c>
      <c r="I1276" s="2" t="s">
        <v>3154</v>
      </c>
      <c r="J1276" s="3" t="str">
        <f>HYPERLINK("https://www.boe.es/gazeta/dias/1832/10/09/pdfs/GMD-1832-122.pdf#page=1","Abrir facsímil")</f>
        <v>Abrir facsímil</v>
      </c>
      <c r="K1276" s="3" t="s">
        <v>23</v>
      </c>
    </row>
    <row r="1277" spans="1:11" ht="42" customHeight="1">
      <c r="A1277" s="2" t="s">
        <v>3155</v>
      </c>
      <c r="B1277" s="2" t="s">
        <v>3156</v>
      </c>
      <c r="C1277" s="2" t="s">
        <v>61</v>
      </c>
      <c r="D1277" s="2" t="s">
        <v>62</v>
      </c>
      <c r="E1277" s="5" t="s">
        <v>1462</v>
      </c>
      <c r="F1277" s="3" t="s">
        <v>1463</v>
      </c>
      <c r="G1277" s="3" t="s">
        <v>42</v>
      </c>
      <c r="H1277" s="2" t="s">
        <v>31</v>
      </c>
      <c r="I1277" s="2" t="s">
        <v>3157</v>
      </c>
      <c r="J1277" s="3" t="str">
        <f>HYPERLINK("https://www.boe.es/gazeta/dias/1832/11/06/pdfs/GMD-1832-135.pdf#page=1","Abrir facsímil")</f>
        <v>Abrir facsímil</v>
      </c>
      <c r="K1277" s="3" t="s">
        <v>33</v>
      </c>
    </row>
    <row r="1278" spans="1:11" ht="42" customHeight="1">
      <c r="A1278" s="2" t="s">
        <v>3158</v>
      </c>
      <c r="B1278" s="2" t="s">
        <v>3158</v>
      </c>
      <c r="C1278" s="2" t="s">
        <v>16</v>
      </c>
      <c r="D1278" s="2" t="s">
        <v>17</v>
      </c>
      <c r="E1278" s="5" t="s">
        <v>1008</v>
      </c>
      <c r="F1278" s="3" t="s">
        <v>1009</v>
      </c>
      <c r="G1278" s="3" t="s">
        <v>38</v>
      </c>
      <c r="H1278" s="2" t="s">
        <v>21</v>
      </c>
      <c r="I1278" s="2" t="s">
        <v>3159</v>
      </c>
      <c r="J1278" s="3" t="str">
        <f>HYPERLINK("https://www.boe.es/gazeta/dias/1832/02/02/pdfs/GMD-1832-14.pdf#page=4","Abrir facsímil")</f>
        <v>Abrir facsímil</v>
      </c>
      <c r="K1278" s="3" t="s">
        <v>23</v>
      </c>
    </row>
    <row r="1279" spans="1:11" ht="42" customHeight="1">
      <c r="A1279" s="2" t="s">
        <v>3160</v>
      </c>
      <c r="B1279" s="2" t="s">
        <v>3161</v>
      </c>
      <c r="C1279" s="2" t="s">
        <v>26</v>
      </c>
      <c r="D1279" s="2" t="s">
        <v>27</v>
      </c>
      <c r="E1279" s="5" t="s">
        <v>618</v>
      </c>
      <c r="F1279" s="3" t="s">
        <v>619</v>
      </c>
      <c r="G1279" s="3" t="s">
        <v>42</v>
      </c>
      <c r="H1279" s="2" t="s">
        <v>21</v>
      </c>
      <c r="I1279" s="2" t="s">
        <v>3162</v>
      </c>
      <c r="J1279" s="3" t="str">
        <f>HYPERLINK("https://www.boe.es/gazeta/dias/1832/07/26/pdfs/GMD-1832-89.pdf#page=1","Abrir facsímil")</f>
        <v>Abrir facsímil</v>
      </c>
      <c r="K1279" s="3" t="s">
        <v>23</v>
      </c>
    </row>
    <row r="1280" spans="1:11" ht="42" customHeight="1">
      <c r="A1280" s="2" t="s">
        <v>3163</v>
      </c>
      <c r="B1280" s="2" t="s">
        <v>3163</v>
      </c>
      <c r="C1280" s="2" t="s">
        <v>16</v>
      </c>
      <c r="D1280" s="2" t="s">
        <v>17</v>
      </c>
      <c r="E1280" s="5" t="s">
        <v>188</v>
      </c>
      <c r="F1280" s="3" t="s">
        <v>189</v>
      </c>
      <c r="G1280" s="3" t="s">
        <v>3164</v>
      </c>
      <c r="H1280" s="2" t="s">
        <v>21</v>
      </c>
      <c r="I1280" s="2" t="s">
        <v>3165</v>
      </c>
      <c r="J1280" s="3" t="str">
        <f>HYPERLINK("https://www.boe.es/gazeta/dias/1832/01/14/pdfs/GMD-1832-6.pdf#page=2","Abrir facsímil")</f>
        <v>Abrir facsímil</v>
      </c>
      <c r="K1280" s="3" t="s">
        <v>23</v>
      </c>
    </row>
    <row r="1281" spans="1:11" ht="42" customHeight="1">
      <c r="A1281" s="2" t="s">
        <v>3166</v>
      </c>
      <c r="B1281" s="2" t="s">
        <v>3167</v>
      </c>
      <c r="C1281" s="2" t="s">
        <v>124</v>
      </c>
      <c r="D1281" s="2" t="s">
        <v>27</v>
      </c>
      <c r="E1281" s="5" t="s">
        <v>388</v>
      </c>
      <c r="F1281" s="3" t="s">
        <v>389</v>
      </c>
      <c r="G1281" s="3" t="s">
        <v>38</v>
      </c>
      <c r="H1281" s="2" t="s">
        <v>21</v>
      </c>
      <c r="I1281" s="2" t="s">
        <v>3168</v>
      </c>
      <c r="J1281" s="3" t="str">
        <f>HYPERLINK("https://www.boe.es/gazeta/dias/1832/02/28/pdfs/GMD-1832-25.pdf#page=4","Abrir facsímil")</f>
        <v>Abrir facsímil</v>
      </c>
      <c r="K1281" s="3" t="s">
        <v>23</v>
      </c>
    </row>
    <row r="1282" spans="1:11" ht="42" customHeight="1">
      <c r="A1282" s="2" t="s">
        <v>3169</v>
      </c>
      <c r="B1282" s="2" t="s">
        <v>3169</v>
      </c>
      <c r="C1282" s="2" t="s">
        <v>91</v>
      </c>
      <c r="D1282" s="2" t="s">
        <v>27</v>
      </c>
      <c r="E1282" s="5" t="s">
        <v>279</v>
      </c>
      <c r="F1282" s="3" t="s">
        <v>280</v>
      </c>
      <c r="G1282" s="3" t="s">
        <v>1480</v>
      </c>
      <c r="H1282" s="2" t="s">
        <v>21</v>
      </c>
      <c r="I1282" s="2" t="s">
        <v>3170</v>
      </c>
      <c r="J1282" s="3" t="str">
        <f>HYPERLINK("https://www.boe.es/gazeta/dias/1832/04/07/pdfs/GMD-1832-42.pdf#page=2","Abrir facsímil")</f>
        <v>Abrir facsímil</v>
      </c>
      <c r="K1282" s="3" t="s">
        <v>23</v>
      </c>
    </row>
    <row r="1283" spans="1:11" ht="42" customHeight="1">
      <c r="A1283" s="2" t="s">
        <v>3171</v>
      </c>
      <c r="B1283" s="2" t="s">
        <v>3171</v>
      </c>
      <c r="C1283" s="2" t="s">
        <v>16</v>
      </c>
      <c r="D1283" s="2" t="s">
        <v>17</v>
      </c>
      <c r="E1283" s="5" t="s">
        <v>76</v>
      </c>
      <c r="F1283" s="3" t="s">
        <v>77</v>
      </c>
      <c r="G1283" s="3" t="s">
        <v>674</v>
      </c>
      <c r="H1283" s="2" t="s">
        <v>21</v>
      </c>
      <c r="I1283" s="2" t="s">
        <v>3172</v>
      </c>
      <c r="J1283" s="3" t="str">
        <f>HYPERLINK("https://www.boe.es/gazeta/dias/1832/10/25/pdfs/GMD-1832-130.pdf#page=2","Abrir facsímil")</f>
        <v>Abrir facsímil</v>
      </c>
      <c r="K1283" s="3" t="s">
        <v>23</v>
      </c>
    </row>
    <row r="1284" spans="1:11" ht="42" customHeight="1">
      <c r="A1284" s="2" t="s">
        <v>3171</v>
      </c>
      <c r="B1284" s="2" t="s">
        <v>3171</v>
      </c>
      <c r="C1284" s="2" t="s">
        <v>16</v>
      </c>
      <c r="D1284" s="2" t="s">
        <v>17</v>
      </c>
      <c r="E1284" s="5" t="s">
        <v>143</v>
      </c>
      <c r="F1284" s="3" t="s">
        <v>144</v>
      </c>
      <c r="G1284" s="3" t="s">
        <v>58</v>
      </c>
      <c r="H1284" s="2" t="s">
        <v>21</v>
      </c>
      <c r="I1284" s="2" t="s">
        <v>3173</v>
      </c>
      <c r="J1284" s="3" t="str">
        <f>HYPERLINK("https://www.boe.es/gazeta/dias/1832/12/18/pdfs/GMD-1832-154.pdf#page=3","Abrir facsímil")</f>
        <v>Abrir facsímil</v>
      </c>
      <c r="K1284" s="3" t="s">
        <v>23</v>
      </c>
    </row>
    <row r="1285" spans="1:11" ht="42" customHeight="1">
      <c r="A1285" s="2" t="s">
        <v>3171</v>
      </c>
      <c r="B1285" s="2" t="s">
        <v>3171</v>
      </c>
      <c r="C1285" s="2" t="s">
        <v>16</v>
      </c>
      <c r="D1285" s="2" t="s">
        <v>17</v>
      </c>
      <c r="E1285" s="5" t="s">
        <v>423</v>
      </c>
      <c r="F1285" s="3" t="s">
        <v>424</v>
      </c>
      <c r="G1285" s="3" t="s">
        <v>58</v>
      </c>
      <c r="H1285" s="2" t="s">
        <v>21</v>
      </c>
      <c r="I1285" s="2" t="s">
        <v>3174</v>
      </c>
      <c r="J1285" s="3" t="str">
        <f>HYPERLINK("https://www.boe.es/gazeta/dias/1832/12/20/pdfs/GMD-1832-155.pdf#page=3","Abrir facsímil")</f>
        <v>Abrir facsímil</v>
      </c>
      <c r="K1285" s="3" t="s">
        <v>23</v>
      </c>
    </row>
    <row r="1286" spans="1:11" ht="42" customHeight="1">
      <c r="A1286" s="2" t="s">
        <v>3171</v>
      </c>
      <c r="B1286" s="2" t="s">
        <v>3171</v>
      </c>
      <c r="C1286" s="2" t="s">
        <v>16</v>
      </c>
      <c r="D1286" s="2" t="s">
        <v>17</v>
      </c>
      <c r="E1286" s="5" t="s">
        <v>614</v>
      </c>
      <c r="F1286" s="3" t="s">
        <v>615</v>
      </c>
      <c r="G1286" s="3" t="s">
        <v>58</v>
      </c>
      <c r="H1286" s="2" t="s">
        <v>21</v>
      </c>
      <c r="I1286" s="2" t="s">
        <v>3175</v>
      </c>
      <c r="J1286" s="3" t="str">
        <f>HYPERLINK("https://www.boe.es/gazeta/dias/1832/12/25/pdfs/GMD-1832-157.pdf#page=3","Abrir facsímil")</f>
        <v>Abrir facsímil</v>
      </c>
      <c r="K1286" s="3" t="s">
        <v>23</v>
      </c>
    </row>
    <row r="1287" spans="1:11" ht="42" customHeight="1">
      <c r="A1287" s="2" t="s">
        <v>3171</v>
      </c>
      <c r="B1287" s="2" t="s">
        <v>3171</v>
      </c>
      <c r="C1287" s="2" t="s">
        <v>16</v>
      </c>
      <c r="D1287" s="2" t="s">
        <v>17</v>
      </c>
      <c r="E1287" s="5" t="s">
        <v>614</v>
      </c>
      <c r="F1287" s="3" t="s">
        <v>615</v>
      </c>
      <c r="G1287" s="3" t="s">
        <v>38</v>
      </c>
      <c r="H1287" s="2" t="s">
        <v>21</v>
      </c>
      <c r="I1287" s="2" t="s">
        <v>3176</v>
      </c>
      <c r="J1287" s="3" t="str">
        <f>HYPERLINK("https://www.boe.es/gazeta/dias/1832/12/25/pdfs/GMD-1832-157.pdf#page=4","Abrir facsímil")</f>
        <v>Abrir facsímil</v>
      </c>
      <c r="K1287" s="3" t="s">
        <v>23</v>
      </c>
    </row>
    <row r="1288" spans="1:11" ht="42" customHeight="1">
      <c r="A1288" s="2" t="s">
        <v>3171</v>
      </c>
      <c r="B1288" s="2" t="s">
        <v>3171</v>
      </c>
      <c r="C1288" s="2" t="s">
        <v>16</v>
      </c>
      <c r="D1288" s="2" t="s">
        <v>17</v>
      </c>
      <c r="E1288" s="5" t="s">
        <v>636</v>
      </c>
      <c r="F1288" s="3" t="s">
        <v>637</v>
      </c>
      <c r="G1288" s="3" t="s">
        <v>58</v>
      </c>
      <c r="H1288" s="2" t="s">
        <v>21</v>
      </c>
      <c r="I1288" s="2" t="s">
        <v>3177</v>
      </c>
      <c r="J1288" s="3" t="str">
        <f>HYPERLINK("https://www.boe.es/gazeta/dias/1832/12/27/pdfs/GMD-1832-158.pdf#page=3","Abrir facsímil")</f>
        <v>Abrir facsímil</v>
      </c>
      <c r="K1288" s="3" t="s">
        <v>23</v>
      </c>
    </row>
    <row r="1289" spans="1:11" ht="42" customHeight="1">
      <c r="A1289" s="2" t="s">
        <v>3178</v>
      </c>
      <c r="B1289" s="2" t="s">
        <v>3178</v>
      </c>
      <c r="C1289" s="2" t="s">
        <v>16</v>
      </c>
      <c r="D1289" s="2" t="s">
        <v>17</v>
      </c>
      <c r="E1289" s="5" t="s">
        <v>614</v>
      </c>
      <c r="F1289" s="3" t="s">
        <v>615</v>
      </c>
      <c r="G1289" s="3" t="s">
        <v>38</v>
      </c>
      <c r="H1289" s="2" t="s">
        <v>21</v>
      </c>
      <c r="I1289" s="2" t="s">
        <v>3179</v>
      </c>
      <c r="J1289" s="3" t="str">
        <f>HYPERLINK("https://www.boe.es/gazeta/dias/1832/12/25/pdfs/GMD-1832-157.pdf#page=4","Abrir facsímil")</f>
        <v>Abrir facsímil</v>
      </c>
      <c r="K1289" s="3" t="s">
        <v>23</v>
      </c>
    </row>
    <row r="1290" spans="1:11" ht="42" customHeight="1">
      <c r="A1290" s="2" t="s">
        <v>3180</v>
      </c>
      <c r="B1290" s="2" t="s">
        <v>3180</v>
      </c>
      <c r="C1290" s="2" t="s">
        <v>26</v>
      </c>
      <c r="D1290" s="2" t="s">
        <v>27</v>
      </c>
      <c r="E1290" s="5" t="s">
        <v>598</v>
      </c>
      <c r="F1290" s="3" t="s">
        <v>599</v>
      </c>
      <c r="G1290" s="3" t="s">
        <v>58</v>
      </c>
      <c r="H1290" s="2" t="s">
        <v>21</v>
      </c>
      <c r="I1290" s="2" t="s">
        <v>3181</v>
      </c>
      <c r="J1290" s="3" t="str">
        <f>HYPERLINK("https://www.boe.es/gazeta/dias/1832/06/07/pdfs/GMD-1832-68.pdf#page=3","Abrir facsímil")</f>
        <v>Abrir facsímil</v>
      </c>
      <c r="K1290" s="3" t="s">
        <v>23</v>
      </c>
    </row>
    <row r="1291" spans="1:11" ht="42" customHeight="1">
      <c r="A1291" s="2" t="s">
        <v>3182</v>
      </c>
      <c r="B1291" s="2" t="s">
        <v>3182</v>
      </c>
      <c r="C1291" s="2" t="s">
        <v>16</v>
      </c>
      <c r="D1291" s="2" t="s">
        <v>17</v>
      </c>
      <c r="E1291" s="5" t="s">
        <v>689</v>
      </c>
      <c r="F1291" s="3" t="s">
        <v>690</v>
      </c>
      <c r="G1291" s="3" t="s">
        <v>42</v>
      </c>
      <c r="H1291" s="2" t="s">
        <v>21</v>
      </c>
      <c r="I1291" s="2" t="s">
        <v>3183</v>
      </c>
      <c r="J1291" s="3" t="str">
        <f>HYPERLINK("https://www.boe.es/gazeta/dias/1832/08/16/pdfs/GMD-1832-98.pdf#page=1","Abrir facsímil")</f>
        <v>Abrir facsímil</v>
      </c>
      <c r="K1291" s="3" t="s">
        <v>23</v>
      </c>
    </row>
    <row r="1292" spans="1:11" ht="42" customHeight="1">
      <c r="A1292" s="2" t="s">
        <v>3182</v>
      </c>
      <c r="B1292" s="2" t="s">
        <v>3182</v>
      </c>
      <c r="C1292" s="2" t="s">
        <v>16</v>
      </c>
      <c r="D1292" s="2" t="s">
        <v>17</v>
      </c>
      <c r="E1292" s="5" t="s">
        <v>178</v>
      </c>
      <c r="F1292" s="3" t="s">
        <v>179</v>
      </c>
      <c r="G1292" s="3" t="s">
        <v>92</v>
      </c>
      <c r="H1292" s="2" t="s">
        <v>21</v>
      </c>
      <c r="I1292" s="2" t="s">
        <v>3184</v>
      </c>
      <c r="J1292" s="3" t="str">
        <f>HYPERLINK("https://www.boe.es/gazeta/dias/1832/10/20/pdfs/GMD-1832-128.pdf#page=2","Abrir facsímil")</f>
        <v>Abrir facsímil</v>
      </c>
      <c r="K1292" s="3" t="s">
        <v>23</v>
      </c>
    </row>
    <row r="1293" spans="1:11" ht="42" customHeight="1">
      <c r="A1293" s="2" t="s">
        <v>3185</v>
      </c>
      <c r="B1293" s="2" t="s">
        <v>3186</v>
      </c>
      <c r="C1293" s="2" t="s">
        <v>16</v>
      </c>
      <c r="D1293" s="2" t="s">
        <v>17</v>
      </c>
      <c r="E1293" s="5" t="s">
        <v>204</v>
      </c>
      <c r="F1293" s="3" t="s">
        <v>205</v>
      </c>
      <c r="G1293" s="3" t="s">
        <v>38</v>
      </c>
      <c r="H1293" s="2" t="s">
        <v>21</v>
      </c>
      <c r="I1293" s="2" t="s">
        <v>3187</v>
      </c>
      <c r="J1293" s="3" t="str">
        <f>HYPERLINK("https://www.boe.es/gazeta/dias/1832/09/20/pdfs/GMD-1832-114.pdf#page=4","Abrir facsímil")</f>
        <v>Abrir facsímil</v>
      </c>
      <c r="K1293" s="3" t="s">
        <v>23</v>
      </c>
    </row>
    <row r="1294" spans="1:11" ht="42" customHeight="1">
      <c r="A1294" s="2" t="s">
        <v>3188</v>
      </c>
      <c r="B1294" s="2" t="s">
        <v>3189</v>
      </c>
      <c r="C1294" s="2" t="s">
        <v>124</v>
      </c>
      <c r="D1294" s="2" t="s">
        <v>27</v>
      </c>
      <c r="E1294" s="5" t="s">
        <v>665</v>
      </c>
      <c r="F1294" s="3" t="s">
        <v>666</v>
      </c>
      <c r="G1294" s="3" t="s">
        <v>38</v>
      </c>
      <c r="H1294" s="2" t="s">
        <v>21</v>
      </c>
      <c r="I1294" s="2" t="s">
        <v>3190</v>
      </c>
      <c r="J1294" s="3" t="str">
        <f>HYPERLINK("https://www.boe.es/gazeta/dias/1832/05/15/pdfs/GMD-1832-58.pdf#page=4","Abrir facsímil")</f>
        <v>Abrir facsímil</v>
      </c>
      <c r="K1294" s="3" t="s">
        <v>23</v>
      </c>
    </row>
    <row r="1295" spans="1:11" ht="42" customHeight="1">
      <c r="A1295" s="2" t="s">
        <v>3191</v>
      </c>
      <c r="B1295" s="2" t="s">
        <v>3192</v>
      </c>
      <c r="C1295" s="2" t="s">
        <v>16</v>
      </c>
      <c r="D1295" s="2" t="s">
        <v>17</v>
      </c>
      <c r="E1295" s="5" t="s">
        <v>830</v>
      </c>
      <c r="F1295" s="3" t="s">
        <v>831</v>
      </c>
      <c r="G1295" s="3" t="s">
        <v>3132</v>
      </c>
      <c r="H1295" s="2" t="s">
        <v>21</v>
      </c>
      <c r="I1295" s="2" t="s">
        <v>3193</v>
      </c>
      <c r="J1295" s="3" t="str">
        <f>HYPERLINK("https://www.boe.es/gazeta/dias/1832/01/26/pdfs/GMD-1832-11.pdf#page=4","Abrir facsímil")</f>
        <v>Abrir facsímil</v>
      </c>
      <c r="K1295" s="3" t="s">
        <v>23</v>
      </c>
    </row>
    <row r="1296" spans="1:11" ht="42" customHeight="1">
      <c r="A1296" s="2" t="s">
        <v>3194</v>
      </c>
      <c r="B1296" s="2" t="s">
        <v>3194</v>
      </c>
      <c r="C1296" s="2" t="s">
        <v>26</v>
      </c>
      <c r="D1296" s="2" t="s">
        <v>27</v>
      </c>
      <c r="E1296" s="5" t="s">
        <v>140</v>
      </c>
      <c r="F1296" s="3" t="s">
        <v>141</v>
      </c>
      <c r="G1296" s="3" t="s">
        <v>345</v>
      </c>
      <c r="H1296" s="2" t="s">
        <v>21</v>
      </c>
      <c r="I1296" s="2" t="s">
        <v>3195</v>
      </c>
      <c r="J1296" s="3" t="str">
        <f>HYPERLINK("https://www.boe.es/gazeta/dias/1832/11/27/pdfs/GMD-1832-145.pdf#page=3","Abrir facsímil")</f>
        <v>Abrir facsímil</v>
      </c>
      <c r="K1296" s="3" t="s">
        <v>23</v>
      </c>
    </row>
    <row r="1297" spans="1:11" ht="42" customHeight="1">
      <c r="A1297" s="2" t="s">
        <v>3196</v>
      </c>
      <c r="B1297" s="2" t="s">
        <v>3197</v>
      </c>
      <c r="C1297" s="2" t="s">
        <v>26</v>
      </c>
      <c r="D1297" s="2" t="s">
        <v>27</v>
      </c>
      <c r="E1297" s="5" t="s">
        <v>660</v>
      </c>
      <c r="F1297" s="3" t="s">
        <v>661</v>
      </c>
      <c r="G1297" s="3" t="s">
        <v>38</v>
      </c>
      <c r="H1297" s="2" t="s">
        <v>21</v>
      </c>
      <c r="I1297" s="2" t="s">
        <v>3198</v>
      </c>
      <c r="J1297" s="3" t="str">
        <f>HYPERLINK("https://www.boe.es/gazeta/dias/1832/11/03/pdfs/GMD-1832-134.pdf#page=4","Abrir facsímil")</f>
        <v>Abrir facsímil</v>
      </c>
      <c r="K1297" s="3" t="s">
        <v>23</v>
      </c>
    </row>
    <row r="1298" spans="1:11" ht="42" customHeight="1">
      <c r="A1298" s="2" t="s">
        <v>3199</v>
      </c>
      <c r="B1298" s="2" t="s">
        <v>3199</v>
      </c>
      <c r="C1298" s="2" t="s">
        <v>16</v>
      </c>
      <c r="D1298" s="2" t="s">
        <v>17</v>
      </c>
      <c r="E1298" s="5" t="s">
        <v>56</v>
      </c>
      <c r="F1298" s="3" t="s">
        <v>57</v>
      </c>
      <c r="G1298" s="3" t="s">
        <v>58</v>
      </c>
      <c r="H1298" s="2" t="s">
        <v>21</v>
      </c>
      <c r="I1298" s="2" t="s">
        <v>3200</v>
      </c>
      <c r="J1298" s="3" t="str">
        <f>HYPERLINK("https://www.boe.es/gazeta/dias/1832/11/29/pdfs/GMD-1832-146.pdf#page=3","Abrir facsímil")</f>
        <v>Abrir facsímil</v>
      </c>
      <c r="K1298" s="3" t="s">
        <v>23</v>
      </c>
    </row>
    <row r="1299" spans="1:11" ht="42" customHeight="1">
      <c r="A1299" s="2" t="s">
        <v>3201</v>
      </c>
      <c r="B1299" s="2" t="s">
        <v>3202</v>
      </c>
      <c r="C1299" s="2" t="s">
        <v>26</v>
      </c>
      <c r="D1299" s="2" t="s">
        <v>27</v>
      </c>
      <c r="E1299" s="5" t="s">
        <v>598</v>
      </c>
      <c r="F1299" s="3" t="s">
        <v>599</v>
      </c>
      <c r="G1299" s="3" t="s">
        <v>38</v>
      </c>
      <c r="H1299" s="2" t="s">
        <v>21</v>
      </c>
      <c r="I1299" s="2" t="s">
        <v>3203</v>
      </c>
      <c r="J1299" s="3" t="str">
        <f>HYPERLINK("https://www.boe.es/gazeta/dias/1832/06/07/pdfs/GMD-1832-68.pdf#page=4","Abrir facsímil")</f>
        <v>Abrir facsímil</v>
      </c>
      <c r="K1299" s="3" t="s">
        <v>23</v>
      </c>
    </row>
    <row r="1300" spans="1:11" ht="42" customHeight="1">
      <c r="A1300" s="2" t="s">
        <v>3204</v>
      </c>
      <c r="B1300" s="2" t="s">
        <v>3205</v>
      </c>
      <c r="C1300" s="2" t="s">
        <v>26</v>
      </c>
      <c r="D1300" s="2" t="s">
        <v>27</v>
      </c>
      <c r="E1300" s="5" t="s">
        <v>598</v>
      </c>
      <c r="F1300" s="3" t="s">
        <v>599</v>
      </c>
      <c r="G1300" s="3" t="s">
        <v>38</v>
      </c>
      <c r="H1300" s="2" t="s">
        <v>21</v>
      </c>
      <c r="I1300" s="2" t="s">
        <v>3206</v>
      </c>
      <c r="J1300" s="3" t="str">
        <f>HYPERLINK("https://www.boe.es/gazeta/dias/1832/06/07/pdfs/GMD-1832-68.pdf#page=4","Abrir facsímil")</f>
        <v>Abrir facsímil</v>
      </c>
      <c r="K1300" s="3" t="s">
        <v>23</v>
      </c>
    </row>
    <row r="1301" spans="1:11" ht="42" customHeight="1">
      <c r="A1301" s="2" t="s">
        <v>3207</v>
      </c>
      <c r="B1301" s="2" t="s">
        <v>3208</v>
      </c>
      <c r="C1301" s="2" t="s">
        <v>61</v>
      </c>
      <c r="D1301" s="2" t="s">
        <v>62</v>
      </c>
      <c r="E1301" s="5" t="s">
        <v>583</v>
      </c>
      <c r="F1301" s="3" t="s">
        <v>584</v>
      </c>
      <c r="G1301" s="3" t="s">
        <v>38</v>
      </c>
      <c r="H1301" s="2" t="s">
        <v>21</v>
      </c>
      <c r="I1301" s="2" t="s">
        <v>3209</v>
      </c>
      <c r="J1301" s="3" t="str">
        <f>HYPERLINK("https://www.boe.es/gazeta/dias/1832/02/04/pdfs/GMD-1832-15.pdf#page=4","Abrir facsímil")</f>
        <v>Abrir facsímil</v>
      </c>
      <c r="K1301" s="3" t="s">
        <v>23</v>
      </c>
    </row>
    <row r="1302" spans="1:11" ht="42" customHeight="1">
      <c r="A1302" s="2" t="s">
        <v>3210</v>
      </c>
      <c r="B1302" s="2" t="s">
        <v>3211</v>
      </c>
      <c r="C1302" s="2" t="s">
        <v>26</v>
      </c>
      <c r="D1302" s="2" t="s">
        <v>27</v>
      </c>
      <c r="E1302" s="5" t="s">
        <v>1941</v>
      </c>
      <c r="F1302" s="3" t="s">
        <v>1942</v>
      </c>
      <c r="G1302" s="3" t="s">
        <v>3212</v>
      </c>
      <c r="H1302" s="2" t="s">
        <v>21</v>
      </c>
      <c r="I1302" s="2" t="s">
        <v>3213</v>
      </c>
      <c r="J1302" s="3" t="str">
        <f>HYPERLINK("https://www.boe.es/gazeta/dias/1832/08/25/pdfs/GMD-1832-102.pdf#page=4","Abrir facsímil")</f>
        <v>Abrir facsímil</v>
      </c>
      <c r="K1302" s="3" t="s">
        <v>23</v>
      </c>
    </row>
    <row r="1303" spans="1:11" ht="42" customHeight="1">
      <c r="A1303" s="2" t="s">
        <v>3214</v>
      </c>
      <c r="B1303" s="2" t="s">
        <v>3214</v>
      </c>
      <c r="C1303" s="2" t="s">
        <v>16</v>
      </c>
      <c r="D1303" s="2" t="s">
        <v>17</v>
      </c>
      <c r="E1303" s="5" t="s">
        <v>1310</v>
      </c>
      <c r="F1303" s="3" t="s">
        <v>1971</v>
      </c>
      <c r="G1303" s="3" t="s">
        <v>92</v>
      </c>
      <c r="H1303" s="2" t="s">
        <v>21</v>
      </c>
      <c r="I1303" s="2" t="s">
        <v>3215</v>
      </c>
      <c r="J1303" s="3" t="str">
        <f>HYPERLINK("https://www.boe.es/gazeta/dias/1832/11/15/pdfs/GMD-1832-139.pdf#page=2","Abrir facsímil")</f>
        <v>Abrir facsímil</v>
      </c>
      <c r="K1303" s="3" t="s">
        <v>23</v>
      </c>
    </row>
    <row r="1304" spans="1:11" ht="42" customHeight="1">
      <c r="A1304" s="2" t="s">
        <v>3216</v>
      </c>
      <c r="B1304" s="2" t="s">
        <v>3217</v>
      </c>
      <c r="C1304" s="2" t="s">
        <v>91</v>
      </c>
      <c r="D1304" s="2" t="s">
        <v>27</v>
      </c>
      <c r="E1304" s="5" t="s">
        <v>243</v>
      </c>
      <c r="F1304" s="3" t="s">
        <v>244</v>
      </c>
      <c r="G1304" s="3" t="s">
        <v>245</v>
      </c>
      <c r="H1304" s="2" t="s">
        <v>21</v>
      </c>
      <c r="I1304" s="2" t="s">
        <v>3218</v>
      </c>
      <c r="J1304" s="3" t="str">
        <f>HYPERLINK("https://www.boe.es/gazeta/dias/1832/04/10/pdfs/GMD-1832-43.pdf#page=3","Abrir facsímil")</f>
        <v>Abrir facsímil</v>
      </c>
      <c r="K1304" s="3" t="s">
        <v>23</v>
      </c>
    </row>
    <row r="1305" spans="1:11" ht="42" customHeight="1">
      <c r="A1305" s="2" t="s">
        <v>3219</v>
      </c>
      <c r="B1305" s="2" t="s">
        <v>3220</v>
      </c>
      <c r="C1305" s="2" t="s">
        <v>61</v>
      </c>
      <c r="D1305" s="2" t="s">
        <v>62</v>
      </c>
      <c r="E1305" s="5" t="s">
        <v>1794</v>
      </c>
      <c r="F1305" s="3" t="s">
        <v>1795</v>
      </c>
      <c r="G1305" s="3" t="s">
        <v>38</v>
      </c>
      <c r="H1305" s="2" t="s">
        <v>21</v>
      </c>
      <c r="I1305" s="2" t="s">
        <v>3221</v>
      </c>
      <c r="J1305" s="3" t="str">
        <f>HYPERLINK("https://www.boe.es/gazeta/dias/1832/04/03/pdfs/GMD-1832-40.pdf#page=4","Abrir facsímil")</f>
        <v>Abrir facsímil</v>
      </c>
      <c r="K1305" s="3" t="s">
        <v>23</v>
      </c>
    </row>
    <row r="1306" spans="1:11" ht="42" customHeight="1">
      <c r="A1306" s="2" t="s">
        <v>3222</v>
      </c>
      <c r="B1306" s="2" t="s">
        <v>3223</v>
      </c>
      <c r="C1306" s="2" t="s">
        <v>61</v>
      </c>
      <c r="D1306" s="2" t="s">
        <v>62</v>
      </c>
      <c r="E1306" s="5" t="s">
        <v>111</v>
      </c>
      <c r="F1306" s="3" t="s">
        <v>112</v>
      </c>
      <c r="G1306" s="3" t="s">
        <v>38</v>
      </c>
      <c r="H1306" s="2" t="s">
        <v>21</v>
      </c>
      <c r="I1306" s="2" t="s">
        <v>3224</v>
      </c>
      <c r="J1306" s="3" t="str">
        <f>HYPERLINK("https://www.boe.es/gazeta/dias/1832/10/04/pdfs/GMD-1832-120.pdf#page=4","Abrir facsímil")</f>
        <v>Abrir facsímil</v>
      </c>
      <c r="K1306" s="3" t="s">
        <v>23</v>
      </c>
    </row>
    <row r="1307" spans="1:11" ht="42" customHeight="1">
      <c r="A1307" s="2" t="s">
        <v>3225</v>
      </c>
      <c r="B1307" s="2" t="s">
        <v>3226</v>
      </c>
      <c r="C1307" s="2" t="s">
        <v>164</v>
      </c>
      <c r="D1307" s="2" t="s">
        <v>27</v>
      </c>
      <c r="E1307" s="5" t="s">
        <v>56</v>
      </c>
      <c r="F1307" s="3" t="s">
        <v>57</v>
      </c>
      <c r="G1307" s="3" t="s">
        <v>38</v>
      </c>
      <c r="H1307" s="2" t="s">
        <v>21</v>
      </c>
      <c r="I1307" s="2" t="s">
        <v>3227</v>
      </c>
      <c r="J1307" s="3" t="str">
        <f>HYPERLINK("https://www.boe.es/gazeta/dias/1832/11/29/pdfs/GMD-1832-146.pdf#page=4","Abrir facsímil")</f>
        <v>Abrir facsímil</v>
      </c>
      <c r="K1307" s="3" t="s">
        <v>23</v>
      </c>
    </row>
    <row r="1308" spans="1:11" ht="42" customHeight="1">
      <c r="A1308" s="2" t="s">
        <v>3228</v>
      </c>
      <c r="B1308" s="2" t="s">
        <v>3228</v>
      </c>
      <c r="C1308" s="2" t="s">
        <v>16</v>
      </c>
      <c r="D1308" s="2" t="s">
        <v>17</v>
      </c>
      <c r="E1308" s="5" t="s">
        <v>76</v>
      </c>
      <c r="F1308" s="3" t="s">
        <v>77</v>
      </c>
      <c r="G1308" s="3" t="s">
        <v>674</v>
      </c>
      <c r="H1308" s="2" t="s">
        <v>21</v>
      </c>
      <c r="I1308" s="2" t="s">
        <v>3229</v>
      </c>
      <c r="J1308" s="3" t="str">
        <f>HYPERLINK("https://www.boe.es/gazeta/dias/1832/10/25/pdfs/GMD-1832-130.pdf#page=2","Abrir facsímil")</f>
        <v>Abrir facsímil</v>
      </c>
      <c r="K1308" s="3" t="s">
        <v>23</v>
      </c>
    </row>
    <row r="1309" spans="1:11" ht="42" customHeight="1">
      <c r="A1309" s="2" t="s">
        <v>3230</v>
      </c>
      <c r="B1309" s="2" t="s">
        <v>3231</v>
      </c>
      <c r="C1309" s="2" t="s">
        <v>51</v>
      </c>
      <c r="D1309" s="2" t="s">
        <v>27</v>
      </c>
      <c r="E1309" s="5" t="s">
        <v>188</v>
      </c>
      <c r="F1309" s="3" t="s">
        <v>189</v>
      </c>
      <c r="G1309" s="3" t="s">
        <v>38</v>
      </c>
      <c r="H1309" s="2" t="s">
        <v>21</v>
      </c>
      <c r="I1309" s="2" t="s">
        <v>3232</v>
      </c>
      <c r="J1309" s="3" t="str">
        <f>HYPERLINK("https://www.boe.es/gazeta/dias/1832/01/14/pdfs/GMD-1832-6.pdf#page=4","Abrir facsímil")</f>
        <v>Abrir facsímil</v>
      </c>
      <c r="K1309" s="3" t="s">
        <v>23</v>
      </c>
    </row>
    <row r="1310" spans="1:11" ht="42" customHeight="1">
      <c r="A1310" s="2" t="s">
        <v>3233</v>
      </c>
      <c r="B1310" s="2" t="s">
        <v>3233</v>
      </c>
      <c r="C1310" s="2" t="s">
        <v>16</v>
      </c>
      <c r="D1310" s="2" t="s">
        <v>17</v>
      </c>
      <c r="E1310" s="5" t="s">
        <v>1968</v>
      </c>
      <c r="F1310" s="3" t="s">
        <v>1969</v>
      </c>
      <c r="G1310" s="3" t="s">
        <v>42</v>
      </c>
      <c r="H1310" s="2" t="s">
        <v>21</v>
      </c>
      <c r="I1310" s="2" t="s">
        <v>3234</v>
      </c>
      <c r="J1310" s="3" t="str">
        <f>HYPERLINK("https://www.boe.es/gazeta/dias/1832/09/11/pdfs/GMD-1832-109.pdf#page=1","Abrir facsímil")</f>
        <v>Abrir facsímil</v>
      </c>
      <c r="K1310" s="3" t="s">
        <v>23</v>
      </c>
    </row>
    <row r="1311" spans="1:11" ht="42" customHeight="1">
      <c r="A1311" s="2" t="s">
        <v>3235</v>
      </c>
      <c r="B1311" s="2" t="s">
        <v>3236</v>
      </c>
      <c r="C1311" s="2" t="s">
        <v>16</v>
      </c>
      <c r="D1311" s="2" t="s">
        <v>17</v>
      </c>
      <c r="E1311" s="5" t="s">
        <v>279</v>
      </c>
      <c r="F1311" s="3" t="s">
        <v>280</v>
      </c>
      <c r="G1311" s="3" t="s">
        <v>38</v>
      </c>
      <c r="H1311" s="2" t="s">
        <v>21</v>
      </c>
      <c r="I1311" s="2" t="s">
        <v>3237</v>
      </c>
      <c r="J1311" s="3" t="str">
        <f>HYPERLINK("https://www.boe.es/gazeta/dias/1832/04/07/pdfs/GMD-1832-42.pdf#page=4","Abrir facsímil")</f>
        <v>Abrir facsímil</v>
      </c>
      <c r="K1311" s="3" t="s">
        <v>23</v>
      </c>
    </row>
    <row r="1312" spans="1:11" ht="42" customHeight="1">
      <c r="A1312" s="2" t="s">
        <v>3238</v>
      </c>
      <c r="B1312" s="2" t="s">
        <v>3238</v>
      </c>
      <c r="C1312" s="2" t="s">
        <v>16</v>
      </c>
      <c r="D1312" s="2" t="s">
        <v>17</v>
      </c>
      <c r="E1312" s="5" t="s">
        <v>105</v>
      </c>
      <c r="F1312" s="3" t="s">
        <v>106</v>
      </c>
      <c r="G1312" s="3" t="s">
        <v>92</v>
      </c>
      <c r="H1312" s="2" t="s">
        <v>21</v>
      </c>
      <c r="I1312" s="2" t="s">
        <v>3239</v>
      </c>
      <c r="J1312" s="3" t="str">
        <f>HYPERLINK("https://www.boe.es/gazeta/dias/1832/09/18/pdfs/GMD-1832-113.pdf#page=2","Abrir facsímil")</f>
        <v>Abrir facsímil</v>
      </c>
      <c r="K1312" s="3" t="s">
        <v>23</v>
      </c>
    </row>
    <row r="1313" spans="1:11" ht="42" customHeight="1">
      <c r="A1313" s="2" t="s">
        <v>3240</v>
      </c>
      <c r="B1313" s="2" t="s">
        <v>3240</v>
      </c>
      <c r="C1313" s="2" t="s">
        <v>16</v>
      </c>
      <c r="D1313" s="2" t="s">
        <v>17</v>
      </c>
      <c r="E1313" s="5" t="s">
        <v>1941</v>
      </c>
      <c r="F1313" s="3" t="s">
        <v>1942</v>
      </c>
      <c r="G1313" s="3" t="s">
        <v>58</v>
      </c>
      <c r="H1313" s="2" t="s">
        <v>21</v>
      </c>
      <c r="I1313" s="2" t="s">
        <v>3241</v>
      </c>
      <c r="J1313" s="3" t="str">
        <f>HYPERLINK("https://www.boe.es/gazeta/dias/1832/08/25/pdfs/GMD-1832-102.pdf#page=3","Abrir facsímil")</f>
        <v>Abrir facsímil</v>
      </c>
      <c r="K1313" s="3" t="s">
        <v>23</v>
      </c>
    </row>
    <row r="1314" spans="1:11" ht="42" customHeight="1">
      <c r="A1314" s="2" t="s">
        <v>3242</v>
      </c>
      <c r="B1314" s="2" t="s">
        <v>3242</v>
      </c>
      <c r="C1314" s="2" t="s">
        <v>26</v>
      </c>
      <c r="D1314" s="2" t="s">
        <v>27</v>
      </c>
      <c r="E1314" s="5" t="s">
        <v>570</v>
      </c>
      <c r="F1314" s="3" t="s">
        <v>571</v>
      </c>
      <c r="G1314" s="3" t="s">
        <v>58</v>
      </c>
      <c r="H1314" s="2" t="s">
        <v>21</v>
      </c>
      <c r="I1314" s="2" t="s">
        <v>3243</v>
      </c>
      <c r="J1314" s="3" t="str">
        <f>HYPERLINK("https://www.boe.es/gazeta/dias/1832/05/19/pdfs/GMD-1832-60.pdf#page=3","Abrir facsímil")</f>
        <v>Abrir facsímil</v>
      </c>
      <c r="K1314" s="3" t="s">
        <v>23</v>
      </c>
    </row>
    <row r="1315" spans="1:11" ht="42" customHeight="1">
      <c r="A1315" s="2" t="s">
        <v>3242</v>
      </c>
      <c r="B1315" s="2" t="s">
        <v>3242</v>
      </c>
      <c r="C1315" s="2" t="s">
        <v>16</v>
      </c>
      <c r="D1315" s="2" t="s">
        <v>17</v>
      </c>
      <c r="E1315" s="5" t="s">
        <v>150</v>
      </c>
      <c r="F1315" s="3" t="s">
        <v>151</v>
      </c>
      <c r="G1315" s="3" t="s">
        <v>42</v>
      </c>
      <c r="H1315" s="2" t="s">
        <v>21</v>
      </c>
      <c r="I1315" s="2" t="s">
        <v>3244</v>
      </c>
      <c r="J1315" s="3" t="str">
        <f>HYPERLINK("https://www.boe.es/gazeta/dias/1832/06/02/pdfs/GMD-1832-66.pdf#page=1","Abrir facsímil")</f>
        <v>Abrir facsímil</v>
      </c>
      <c r="K1315" s="3" t="s">
        <v>23</v>
      </c>
    </row>
    <row r="1316" spans="1:11" ht="42" customHeight="1">
      <c r="A1316" s="2" t="s">
        <v>3242</v>
      </c>
      <c r="B1316" s="2" t="s">
        <v>3242</v>
      </c>
      <c r="C1316" s="2" t="s">
        <v>26</v>
      </c>
      <c r="D1316" s="2" t="s">
        <v>27</v>
      </c>
      <c r="E1316" s="5" t="s">
        <v>2231</v>
      </c>
      <c r="F1316" s="3" t="s">
        <v>2232</v>
      </c>
      <c r="G1316" s="3" t="s">
        <v>42</v>
      </c>
      <c r="H1316" s="2" t="s">
        <v>21</v>
      </c>
      <c r="I1316" s="2" t="s">
        <v>3245</v>
      </c>
      <c r="J1316" s="3" t="str">
        <f>HYPERLINK("https://www.boe.es/gazeta/dias/1832/06/19/pdfs/GMD-1832-73.pdf#page=1","Abrir facsímil")</f>
        <v>Abrir facsímil</v>
      </c>
      <c r="K1316" s="3" t="s">
        <v>23</v>
      </c>
    </row>
    <row r="1317" spans="1:11" ht="42" customHeight="1">
      <c r="A1317" s="2" t="s">
        <v>3246</v>
      </c>
      <c r="B1317" s="2" t="s">
        <v>3246</v>
      </c>
      <c r="C1317" s="2" t="s">
        <v>16</v>
      </c>
      <c r="D1317" s="2" t="s">
        <v>17</v>
      </c>
      <c r="E1317" s="5" t="s">
        <v>211</v>
      </c>
      <c r="F1317" s="3" t="s">
        <v>212</v>
      </c>
      <c r="G1317" s="3" t="s">
        <v>2229</v>
      </c>
      <c r="H1317" s="2" t="s">
        <v>21</v>
      </c>
      <c r="I1317" s="2" t="s">
        <v>3247</v>
      </c>
      <c r="J1317" s="3" t="str">
        <f>HYPERLINK("https://www.boe.es/gazeta/dias/1832/06/14/pdfs/GMD-1832-71.pdf#page=2","Abrir facsímil")</f>
        <v>Abrir facsímil</v>
      </c>
      <c r="K1317" s="3" t="s">
        <v>23</v>
      </c>
    </row>
    <row r="1318" spans="1:11" ht="42" customHeight="1">
      <c r="A1318" s="2" t="s">
        <v>3248</v>
      </c>
      <c r="B1318" s="2" t="s">
        <v>3249</v>
      </c>
      <c r="C1318" s="2" t="s">
        <v>16</v>
      </c>
      <c r="D1318" s="2" t="s">
        <v>17</v>
      </c>
      <c r="E1318" s="5" t="s">
        <v>557</v>
      </c>
      <c r="F1318" s="3" t="s">
        <v>558</v>
      </c>
      <c r="G1318" s="3" t="s">
        <v>1642</v>
      </c>
      <c r="H1318" s="2" t="s">
        <v>21</v>
      </c>
      <c r="I1318" s="2" t="s">
        <v>3250</v>
      </c>
      <c r="J1318" s="3" t="str">
        <f>HYPERLINK("https://www.boe.es/gazeta/dias/1832/12/04/pdfs/GMD-1832-148.pdf#page=6","Abrir facsímil")</f>
        <v>Abrir facsímil</v>
      </c>
      <c r="K1318" s="3" t="s">
        <v>23</v>
      </c>
    </row>
    <row r="1319" spans="1:11" ht="42" customHeight="1">
      <c r="A1319" s="2" t="s">
        <v>3251</v>
      </c>
      <c r="B1319" s="2" t="s">
        <v>3252</v>
      </c>
      <c r="C1319" s="2" t="s">
        <v>61</v>
      </c>
      <c r="D1319" s="2" t="s">
        <v>62</v>
      </c>
      <c r="E1319" s="5" t="s">
        <v>243</v>
      </c>
      <c r="F1319" s="3" t="s">
        <v>244</v>
      </c>
      <c r="G1319" s="3" t="s">
        <v>245</v>
      </c>
      <c r="H1319" s="2" t="s">
        <v>21</v>
      </c>
      <c r="I1319" s="2" t="s">
        <v>3253</v>
      </c>
      <c r="J1319" s="3" t="str">
        <f>HYPERLINK("https://www.boe.es/gazeta/dias/1832/04/10/pdfs/GMD-1832-43.pdf#page=3","Abrir facsímil")</f>
        <v>Abrir facsímil</v>
      </c>
      <c r="K1319" s="3" t="s">
        <v>23</v>
      </c>
    </row>
    <row r="1320" spans="1:11" ht="42" customHeight="1">
      <c r="A1320" s="2" t="s">
        <v>3254</v>
      </c>
      <c r="B1320" s="2" t="s">
        <v>3254</v>
      </c>
      <c r="C1320" s="2" t="s">
        <v>16</v>
      </c>
      <c r="D1320" s="2" t="s">
        <v>17</v>
      </c>
      <c r="E1320" s="5" t="s">
        <v>1538</v>
      </c>
      <c r="F1320" s="3" t="s">
        <v>1539</v>
      </c>
      <c r="G1320" s="3" t="s">
        <v>58</v>
      </c>
      <c r="H1320" s="2" t="s">
        <v>21</v>
      </c>
      <c r="I1320" s="2" t="s">
        <v>3255</v>
      </c>
      <c r="J1320" s="3" t="str">
        <f>HYPERLINK("https://www.boe.es/gazeta/dias/1832/06/28/pdfs/GMD-1832-77.pdf#page=3","Abrir facsímil")</f>
        <v>Abrir facsímil</v>
      </c>
      <c r="K1320" s="3" t="s">
        <v>23</v>
      </c>
    </row>
    <row r="1321" spans="1:11" ht="42" customHeight="1">
      <c r="A1321" s="2" t="s">
        <v>3256</v>
      </c>
      <c r="B1321" s="2" t="s">
        <v>3256</v>
      </c>
      <c r="C1321" s="2" t="s">
        <v>26</v>
      </c>
      <c r="D1321" s="2" t="s">
        <v>27</v>
      </c>
      <c r="E1321" s="5" t="s">
        <v>636</v>
      </c>
      <c r="F1321" s="3" t="s">
        <v>637</v>
      </c>
      <c r="G1321" s="3" t="s">
        <v>92</v>
      </c>
      <c r="H1321" s="2" t="s">
        <v>21</v>
      </c>
      <c r="I1321" s="2" t="s">
        <v>3257</v>
      </c>
      <c r="J1321" s="3" t="str">
        <f>HYPERLINK("https://www.boe.es/gazeta/dias/1832/12/27/pdfs/GMD-1832-158.pdf#page=2","Abrir facsímil")</f>
        <v>Abrir facsímil</v>
      </c>
      <c r="K1321" s="3" t="s">
        <v>23</v>
      </c>
    </row>
    <row r="1322" spans="1:11" ht="42" customHeight="1">
      <c r="A1322" s="2" t="s">
        <v>3258</v>
      </c>
      <c r="B1322" s="2" t="s">
        <v>3259</v>
      </c>
      <c r="C1322" s="2" t="s">
        <v>124</v>
      </c>
      <c r="D1322" s="2" t="s">
        <v>27</v>
      </c>
      <c r="E1322" s="5" t="s">
        <v>374</v>
      </c>
      <c r="F1322" s="3" t="s">
        <v>375</v>
      </c>
      <c r="G1322" s="3" t="s">
        <v>376</v>
      </c>
      <c r="H1322" s="2" t="s">
        <v>21</v>
      </c>
      <c r="I1322" s="2" t="s">
        <v>3260</v>
      </c>
      <c r="J1322" s="3" t="str">
        <f>HYPERLINK("https://www.boe.es/gazeta/dias/1832/04/17/pdfs/GMD-1832-46.pdf#page=4","Abrir facsímil")</f>
        <v>Abrir facsímil</v>
      </c>
      <c r="K1322" s="3" t="s">
        <v>23</v>
      </c>
    </row>
    <row r="1323" spans="1:11" ht="42" customHeight="1">
      <c r="A1323" s="2" t="s">
        <v>3261</v>
      </c>
      <c r="B1323" s="2" t="s">
        <v>3262</v>
      </c>
      <c r="C1323" s="2" t="s">
        <v>91</v>
      </c>
      <c r="D1323" s="2" t="s">
        <v>27</v>
      </c>
      <c r="E1323" s="5" t="s">
        <v>660</v>
      </c>
      <c r="F1323" s="3" t="s">
        <v>661</v>
      </c>
      <c r="G1323" s="3" t="s">
        <v>38</v>
      </c>
      <c r="H1323" s="2" t="s">
        <v>21</v>
      </c>
      <c r="I1323" s="2" t="s">
        <v>3263</v>
      </c>
      <c r="J1323" s="3" t="str">
        <f>HYPERLINK("https://www.boe.es/gazeta/dias/1832/11/03/pdfs/GMD-1832-134.pdf#page=4","Abrir facsímil")</f>
        <v>Abrir facsímil</v>
      </c>
      <c r="K1323" s="3" t="s">
        <v>23</v>
      </c>
    </row>
    <row r="1324" spans="1:11" ht="42" customHeight="1">
      <c r="A1324" s="2" t="s">
        <v>3264</v>
      </c>
      <c r="B1324" s="2" t="s">
        <v>3264</v>
      </c>
      <c r="C1324" s="2" t="s">
        <v>16</v>
      </c>
      <c r="D1324" s="2" t="s">
        <v>17</v>
      </c>
      <c r="E1324" s="5" t="s">
        <v>451</v>
      </c>
      <c r="F1324" s="3" t="s">
        <v>452</v>
      </c>
      <c r="G1324" s="3" t="s">
        <v>42</v>
      </c>
      <c r="H1324" s="2" t="s">
        <v>21</v>
      </c>
      <c r="I1324" s="2" t="s">
        <v>3265</v>
      </c>
      <c r="J1324" s="3" t="str">
        <f>HYPERLINK("https://www.boe.es/gazeta/dias/1832/05/08/pdfs/GMD-1832-55.pdf#page=1","Abrir facsímil")</f>
        <v>Abrir facsímil</v>
      </c>
      <c r="K1324" s="3" t="s">
        <v>23</v>
      </c>
    </row>
    <row r="1325" spans="1:11" ht="42" customHeight="1">
      <c r="A1325" s="2" t="s">
        <v>3266</v>
      </c>
      <c r="B1325" s="2" t="s">
        <v>3267</v>
      </c>
      <c r="C1325" s="2" t="s">
        <v>418</v>
      </c>
      <c r="D1325" s="2" t="s">
        <v>27</v>
      </c>
      <c r="E1325" s="5" t="s">
        <v>408</v>
      </c>
      <c r="F1325" s="3" t="s">
        <v>409</v>
      </c>
      <c r="G1325" s="3" t="s">
        <v>38</v>
      </c>
      <c r="H1325" s="2" t="s">
        <v>21</v>
      </c>
      <c r="I1325" s="2" t="s">
        <v>3268</v>
      </c>
      <c r="J1325" s="3" t="str">
        <f>HYPERLINK("https://www.boe.es/gazeta/dias/1832/08/14/pdfs/GMD-1832-97.pdf#page=4","Abrir facsímil")</f>
        <v>Abrir facsímil</v>
      </c>
      <c r="K1325" s="3" t="s">
        <v>23</v>
      </c>
    </row>
    <row r="1326" spans="1:11" ht="42" customHeight="1">
      <c r="A1326" s="2" t="s">
        <v>3269</v>
      </c>
      <c r="B1326" s="2" t="s">
        <v>3270</v>
      </c>
      <c r="C1326" s="2" t="s">
        <v>26</v>
      </c>
      <c r="D1326" s="2" t="s">
        <v>27</v>
      </c>
      <c r="E1326" s="5" t="s">
        <v>188</v>
      </c>
      <c r="F1326" s="3" t="s">
        <v>189</v>
      </c>
      <c r="G1326" s="3" t="s">
        <v>38</v>
      </c>
      <c r="H1326" s="2" t="s">
        <v>31</v>
      </c>
      <c r="I1326" s="2" t="s">
        <v>3271</v>
      </c>
      <c r="J1326" s="3" t="str">
        <f>HYPERLINK("https://www.boe.es/gazeta/dias/1832/01/14/pdfs/GMD-1832-6.pdf#page=4","Abrir facsímil")</f>
        <v>Abrir facsímil</v>
      </c>
      <c r="K1326" s="3" t="s">
        <v>33</v>
      </c>
    </row>
    <row r="1327" spans="1:11" ht="42" customHeight="1">
      <c r="A1327" s="2" t="s">
        <v>3269</v>
      </c>
      <c r="B1327" s="2" t="s">
        <v>3270</v>
      </c>
      <c r="C1327" s="2" t="s">
        <v>51</v>
      </c>
      <c r="D1327" s="2" t="s">
        <v>27</v>
      </c>
      <c r="E1327" s="5" t="s">
        <v>119</v>
      </c>
      <c r="F1327" s="3" t="s">
        <v>120</v>
      </c>
      <c r="G1327" s="3" t="s">
        <v>38</v>
      </c>
      <c r="H1327" s="2" t="s">
        <v>31</v>
      </c>
      <c r="I1327" s="2" t="s">
        <v>3272</v>
      </c>
      <c r="J1327" s="3" t="str">
        <f>HYPERLINK("https://www.boe.es/gazeta/dias/1832/07/07/pdfs/GMD-1832-81.pdf#page=4","Abrir facsímil")</f>
        <v>Abrir facsímil</v>
      </c>
      <c r="K1327" s="3" t="s">
        <v>33</v>
      </c>
    </row>
    <row r="1328" spans="1:11" ht="42" customHeight="1">
      <c r="A1328" s="2" t="s">
        <v>3273</v>
      </c>
      <c r="B1328" s="2" t="s">
        <v>3273</v>
      </c>
      <c r="C1328" s="2" t="s">
        <v>91</v>
      </c>
      <c r="D1328" s="2" t="s">
        <v>27</v>
      </c>
      <c r="E1328" s="5" t="s">
        <v>1160</v>
      </c>
      <c r="F1328" s="3" t="s">
        <v>1161</v>
      </c>
      <c r="G1328" s="3" t="s">
        <v>3274</v>
      </c>
      <c r="H1328" s="2" t="s">
        <v>21</v>
      </c>
      <c r="I1328" s="2" t="s">
        <v>3275</v>
      </c>
      <c r="J1328" s="3" t="str">
        <f>HYPERLINK("https://www.boe.es/gazeta/dias/1832/03/06/pdfs/GMD-1832-28.pdf#page=2","Abrir facsímil")</f>
        <v>Abrir facsímil</v>
      </c>
      <c r="K1328" s="3" t="s">
        <v>23</v>
      </c>
    </row>
    <row r="1329" spans="1:11" ht="42" customHeight="1">
      <c r="A1329" s="2" t="s">
        <v>3276</v>
      </c>
      <c r="B1329" s="2" t="s">
        <v>3276</v>
      </c>
      <c r="C1329" s="2" t="s">
        <v>61</v>
      </c>
      <c r="D1329" s="2" t="s">
        <v>62</v>
      </c>
      <c r="E1329" s="5" t="s">
        <v>1160</v>
      </c>
      <c r="F1329" s="3" t="s">
        <v>1161</v>
      </c>
      <c r="G1329" s="3" t="s">
        <v>3274</v>
      </c>
      <c r="H1329" s="2" t="s">
        <v>21</v>
      </c>
      <c r="I1329" s="2" t="s">
        <v>3277</v>
      </c>
      <c r="J1329" s="3" t="str">
        <f>HYPERLINK("https://www.boe.es/gazeta/dias/1832/03/06/pdfs/GMD-1832-28.pdf#page=2","Abrir facsímil")</f>
        <v>Abrir facsímil</v>
      </c>
      <c r="K1329" s="3" t="s">
        <v>23</v>
      </c>
    </row>
    <row r="1330" spans="1:11" ht="42" customHeight="1">
      <c r="A1330" s="2" t="s">
        <v>3278</v>
      </c>
      <c r="B1330" s="2" t="s">
        <v>3279</v>
      </c>
      <c r="C1330" s="2" t="s">
        <v>124</v>
      </c>
      <c r="D1330" s="2" t="s">
        <v>27</v>
      </c>
      <c r="E1330" s="5" t="s">
        <v>156</v>
      </c>
      <c r="F1330" s="3" t="s">
        <v>157</v>
      </c>
      <c r="G1330" s="3" t="s">
        <v>152</v>
      </c>
      <c r="H1330" s="2" t="s">
        <v>21</v>
      </c>
      <c r="I1330" s="2" t="s">
        <v>3280</v>
      </c>
      <c r="J1330" s="3" t="str">
        <f>HYPERLINK("https://www.boe.es/gazeta/dias/1832/04/14/pdfs/GMD-1832-45.pdf#page=6","Abrir facsímil")</f>
        <v>Abrir facsímil</v>
      </c>
      <c r="K1330" s="3" t="s">
        <v>23</v>
      </c>
    </row>
    <row r="1331" spans="1:11" ht="42" customHeight="1">
      <c r="A1331" s="2" t="s">
        <v>3281</v>
      </c>
      <c r="B1331" s="2" t="s">
        <v>3282</v>
      </c>
      <c r="C1331" s="2" t="s">
        <v>16</v>
      </c>
      <c r="D1331" s="2" t="s">
        <v>17</v>
      </c>
      <c r="E1331" s="5" t="s">
        <v>500</v>
      </c>
      <c r="F1331" s="3" t="s">
        <v>501</v>
      </c>
      <c r="G1331" s="3" t="s">
        <v>38</v>
      </c>
      <c r="H1331" s="2" t="s">
        <v>21</v>
      </c>
      <c r="I1331" s="2" t="s">
        <v>3283</v>
      </c>
      <c r="J1331" s="3" t="str">
        <f>HYPERLINK("https://www.boe.es/gazeta/dias/1832/03/29/pdfs/GMD-1832-38.pdf#page=4","Abrir facsímil")</f>
        <v>Abrir facsímil</v>
      </c>
      <c r="K1331" s="3" t="s">
        <v>23</v>
      </c>
    </row>
    <row r="1332" spans="1:11" ht="42" customHeight="1">
      <c r="A1332" s="2" t="s">
        <v>3284</v>
      </c>
      <c r="B1332" s="2" t="s">
        <v>3284</v>
      </c>
      <c r="C1332" s="2" t="s">
        <v>16</v>
      </c>
      <c r="D1332" s="2" t="s">
        <v>17</v>
      </c>
      <c r="E1332" s="5" t="s">
        <v>36</v>
      </c>
      <c r="F1332" s="3" t="s">
        <v>37</v>
      </c>
      <c r="G1332" s="3" t="s">
        <v>92</v>
      </c>
      <c r="H1332" s="2" t="s">
        <v>21</v>
      </c>
      <c r="I1332" s="2" t="s">
        <v>3285</v>
      </c>
      <c r="J1332" s="3" t="str">
        <f>HYPERLINK("https://www.boe.es/gazeta/dias/1832/02/23/pdfs/GMD-1832-23.pdf#page=2","Abrir facsímil")</f>
        <v>Abrir facsímil</v>
      </c>
      <c r="K1332" s="3" t="s">
        <v>23</v>
      </c>
    </row>
    <row r="1333" spans="1:11" ht="42" customHeight="1">
      <c r="A1333" s="2" t="s">
        <v>3284</v>
      </c>
      <c r="B1333" s="2" t="s">
        <v>3284</v>
      </c>
      <c r="C1333" s="2" t="s">
        <v>16</v>
      </c>
      <c r="D1333" s="2" t="s">
        <v>17</v>
      </c>
      <c r="E1333" s="5" t="s">
        <v>56</v>
      </c>
      <c r="F1333" s="3" t="s">
        <v>57</v>
      </c>
      <c r="G1333" s="3" t="s">
        <v>58</v>
      </c>
      <c r="H1333" s="2" t="s">
        <v>21</v>
      </c>
      <c r="I1333" s="2" t="s">
        <v>3286</v>
      </c>
      <c r="J1333" s="3" t="str">
        <f>HYPERLINK("https://www.boe.es/gazeta/dias/1832/11/29/pdfs/GMD-1832-146.pdf#page=3","Abrir facsímil")</f>
        <v>Abrir facsímil</v>
      </c>
      <c r="K1333" s="3" t="s">
        <v>23</v>
      </c>
    </row>
    <row r="1334" spans="1:11" ht="42" customHeight="1">
      <c r="A1334" s="2" t="s">
        <v>3287</v>
      </c>
      <c r="B1334" s="2" t="s">
        <v>3287</v>
      </c>
      <c r="C1334" s="2" t="s">
        <v>16</v>
      </c>
      <c r="D1334" s="2" t="s">
        <v>17</v>
      </c>
      <c r="E1334" s="5" t="s">
        <v>140</v>
      </c>
      <c r="F1334" s="3" t="s">
        <v>141</v>
      </c>
      <c r="G1334" s="3" t="s">
        <v>92</v>
      </c>
      <c r="H1334" s="2" t="s">
        <v>21</v>
      </c>
      <c r="I1334" s="2" t="s">
        <v>3288</v>
      </c>
      <c r="J1334" s="3" t="str">
        <f>HYPERLINK("https://www.boe.es/gazeta/dias/1832/11/27/pdfs/GMD-1832-145.pdf#page=2","Abrir facsímil")</f>
        <v>Abrir facsímil</v>
      </c>
      <c r="K1334" s="3" t="s">
        <v>23</v>
      </c>
    </row>
    <row r="1335" spans="1:11" ht="42" customHeight="1">
      <c r="A1335" s="2" t="s">
        <v>3289</v>
      </c>
      <c r="B1335" s="2" t="s">
        <v>3289</v>
      </c>
      <c r="C1335" s="2" t="s">
        <v>26</v>
      </c>
      <c r="D1335" s="2" t="s">
        <v>27</v>
      </c>
      <c r="E1335" s="5" t="s">
        <v>362</v>
      </c>
      <c r="F1335" s="3" t="s">
        <v>363</v>
      </c>
      <c r="G1335" s="3" t="s">
        <v>42</v>
      </c>
      <c r="H1335" s="2" t="s">
        <v>21</v>
      </c>
      <c r="I1335" s="2" t="s">
        <v>3290</v>
      </c>
      <c r="J1335" s="3" t="str">
        <f>HYPERLINK("https://www.boe.es/gazeta/dias/1832/10/02/pdfs/GMD-1832-119.pdf#page=1","Abrir facsímil")</f>
        <v>Abrir facsímil</v>
      </c>
      <c r="K1335" s="3" t="s">
        <v>23</v>
      </c>
    </row>
    <row r="1336" spans="1:11" ht="42" customHeight="1">
      <c r="A1336" s="2" t="s">
        <v>3291</v>
      </c>
      <c r="B1336" s="2" t="s">
        <v>3292</v>
      </c>
      <c r="C1336" s="2" t="s">
        <v>26</v>
      </c>
      <c r="D1336" s="2" t="s">
        <v>27</v>
      </c>
      <c r="E1336" s="5" t="s">
        <v>402</v>
      </c>
      <c r="F1336" s="3" t="s">
        <v>403</v>
      </c>
      <c r="G1336" s="3" t="s">
        <v>404</v>
      </c>
      <c r="H1336" s="2" t="s">
        <v>31</v>
      </c>
      <c r="I1336" s="2" t="s">
        <v>3293</v>
      </c>
      <c r="J1336" s="3" t="str">
        <f>HYPERLINK("https://www.boe.es/gazeta/dias/1832/08/21/pdfs/GMD-1832-100.pdf#page=3","Abrir facsímil")</f>
        <v>Abrir facsímil</v>
      </c>
      <c r="K1336" s="3" t="s">
        <v>33</v>
      </c>
    </row>
    <row r="1337" spans="1:11" ht="42" customHeight="1">
      <c r="A1337" s="2" t="s">
        <v>3294</v>
      </c>
      <c r="B1337" s="2" t="s">
        <v>3295</v>
      </c>
      <c r="C1337" s="2" t="s">
        <v>16</v>
      </c>
      <c r="D1337" s="2" t="s">
        <v>17</v>
      </c>
      <c r="E1337" s="5" t="s">
        <v>500</v>
      </c>
      <c r="F1337" s="3" t="s">
        <v>501</v>
      </c>
      <c r="G1337" s="3" t="s">
        <v>58</v>
      </c>
      <c r="H1337" s="2" t="s">
        <v>31</v>
      </c>
      <c r="I1337" s="2" t="s">
        <v>3296</v>
      </c>
      <c r="J1337" s="3" t="str">
        <f>HYPERLINK("https://www.boe.es/gazeta/dias/1832/03/29/pdfs/GMD-1832-38.pdf#page=3","Abrir facsímil")</f>
        <v>Abrir facsímil</v>
      </c>
      <c r="K1337" s="3" t="s">
        <v>33</v>
      </c>
    </row>
    <row r="1338" spans="1:11" ht="42" customHeight="1">
      <c r="A1338" s="2" t="s">
        <v>3297</v>
      </c>
      <c r="B1338" s="2" t="s">
        <v>3298</v>
      </c>
      <c r="C1338" s="2" t="s">
        <v>26</v>
      </c>
      <c r="D1338" s="2" t="s">
        <v>27</v>
      </c>
      <c r="E1338" s="5" t="s">
        <v>28</v>
      </c>
      <c r="F1338" s="3" t="s">
        <v>29</v>
      </c>
      <c r="G1338" s="3" t="s">
        <v>30</v>
      </c>
      <c r="H1338" s="2" t="s">
        <v>21</v>
      </c>
      <c r="I1338" s="2" t="s">
        <v>3299</v>
      </c>
      <c r="J1338" s="3" t="str">
        <f>HYPERLINK("https://www.boe.es/gazeta/dias/1832/06/23/pdfs/GMD-1832-75.pdf#page=4","Abrir facsímil")</f>
        <v>Abrir facsímil</v>
      </c>
      <c r="K1338" s="3" t="s">
        <v>23</v>
      </c>
    </row>
    <row r="1339" spans="1:11" ht="42" customHeight="1">
      <c r="A1339" s="2" t="s">
        <v>3300</v>
      </c>
      <c r="B1339" s="2" t="s">
        <v>3301</v>
      </c>
      <c r="C1339" s="2" t="s">
        <v>16</v>
      </c>
      <c r="D1339" s="2" t="s">
        <v>17</v>
      </c>
      <c r="E1339" s="5" t="s">
        <v>56</v>
      </c>
      <c r="F1339" s="3" t="s">
        <v>57</v>
      </c>
      <c r="G1339" s="3" t="s">
        <v>38</v>
      </c>
      <c r="H1339" s="2" t="s">
        <v>21</v>
      </c>
      <c r="I1339" s="2" t="s">
        <v>3302</v>
      </c>
      <c r="J1339" s="3" t="str">
        <f>HYPERLINK("https://www.boe.es/gazeta/dias/1832/11/29/pdfs/GMD-1832-146.pdf#page=4","Abrir facsímil")</f>
        <v>Abrir facsímil</v>
      </c>
      <c r="K1339" s="3" t="s">
        <v>23</v>
      </c>
    </row>
    <row r="1340" spans="1:11" ht="42" customHeight="1">
      <c r="A1340" s="2" t="s">
        <v>3303</v>
      </c>
      <c r="B1340" s="2" t="s">
        <v>3304</v>
      </c>
      <c r="C1340" s="2" t="s">
        <v>16</v>
      </c>
      <c r="D1340" s="2" t="s">
        <v>17</v>
      </c>
      <c r="E1340" s="5" t="s">
        <v>598</v>
      </c>
      <c r="F1340" s="3" t="s">
        <v>599</v>
      </c>
      <c r="G1340" s="3" t="s">
        <v>42</v>
      </c>
      <c r="H1340" s="2" t="s">
        <v>21</v>
      </c>
      <c r="I1340" s="2" t="s">
        <v>3305</v>
      </c>
      <c r="J1340" s="3" t="str">
        <f>HYPERLINK("https://www.boe.es/gazeta/dias/1832/06/07/pdfs/GMD-1832-68.pdf#page=1","Abrir facsímil")</f>
        <v>Abrir facsímil</v>
      </c>
      <c r="K1340" s="3" t="s">
        <v>23</v>
      </c>
    </row>
    <row r="1341" spans="1:11" ht="42" customHeight="1">
      <c r="A1341" s="2" t="s">
        <v>3306</v>
      </c>
      <c r="B1341" s="2" t="s">
        <v>3307</v>
      </c>
      <c r="C1341" s="2" t="s">
        <v>418</v>
      </c>
      <c r="D1341" s="2" t="s">
        <v>27</v>
      </c>
      <c r="E1341" s="5" t="s">
        <v>523</v>
      </c>
      <c r="F1341" s="3" t="s">
        <v>524</v>
      </c>
      <c r="G1341" s="3" t="s">
        <v>42</v>
      </c>
      <c r="H1341" s="2" t="s">
        <v>21</v>
      </c>
      <c r="I1341" s="2" t="s">
        <v>3308</v>
      </c>
      <c r="J1341" s="3" t="str">
        <f>HYPERLINK("https://www.boe.es/gazeta/dias/1832/11/10/pdfs/GMD-1832-137.pdf#page=1","Abrir facsímil")</f>
        <v>Abrir facsímil</v>
      </c>
      <c r="K1341" s="3" t="s">
        <v>23</v>
      </c>
    </row>
    <row r="1342" spans="1:11" ht="42" customHeight="1">
      <c r="A1342" s="2" t="s">
        <v>3309</v>
      </c>
      <c r="B1342" s="2" t="s">
        <v>3310</v>
      </c>
      <c r="C1342" s="2" t="s">
        <v>124</v>
      </c>
      <c r="D1342" s="2" t="s">
        <v>27</v>
      </c>
      <c r="E1342" s="5" t="s">
        <v>1794</v>
      </c>
      <c r="F1342" s="3" t="s">
        <v>1795</v>
      </c>
      <c r="G1342" s="3" t="s">
        <v>38</v>
      </c>
      <c r="H1342" s="2" t="s">
        <v>21</v>
      </c>
      <c r="I1342" s="2" t="s">
        <v>3311</v>
      </c>
      <c r="J1342" s="3" t="str">
        <f>HYPERLINK("https://www.boe.es/gazeta/dias/1832/04/03/pdfs/GMD-1832-40.pdf#page=4","Abrir facsímil")</f>
        <v>Abrir facsímil</v>
      </c>
      <c r="K1342" s="3" t="s">
        <v>23</v>
      </c>
    </row>
    <row r="1343" spans="1:11" ht="42" customHeight="1">
      <c r="A1343" s="2" t="s">
        <v>3312</v>
      </c>
      <c r="B1343" s="2" t="s">
        <v>3313</v>
      </c>
      <c r="C1343" s="2" t="s">
        <v>124</v>
      </c>
      <c r="D1343" s="2" t="s">
        <v>27</v>
      </c>
      <c r="E1343" s="5" t="s">
        <v>354</v>
      </c>
      <c r="F1343" s="3" t="s">
        <v>355</v>
      </c>
      <c r="G1343" s="3" t="s">
        <v>371</v>
      </c>
      <c r="H1343" s="2" t="s">
        <v>21</v>
      </c>
      <c r="I1343" s="2" t="s">
        <v>3314</v>
      </c>
      <c r="J1343" s="3" t="str">
        <f>HYPERLINK("https://www.boe.es/gazeta/dias/1832/12/06/pdfs/GMD-1832-149.pdf#page=4","Abrir facsímil")</f>
        <v>Abrir facsímil</v>
      </c>
      <c r="K1343" s="3" t="s">
        <v>23</v>
      </c>
    </row>
    <row r="1344" spans="1:11" ht="42" customHeight="1">
      <c r="A1344" s="2" t="s">
        <v>3315</v>
      </c>
      <c r="B1344" s="2" t="s">
        <v>3315</v>
      </c>
      <c r="C1344" s="2" t="s">
        <v>26</v>
      </c>
      <c r="D1344" s="2" t="s">
        <v>27</v>
      </c>
      <c r="E1344" s="5" t="s">
        <v>354</v>
      </c>
      <c r="F1344" s="3" t="s">
        <v>355</v>
      </c>
      <c r="G1344" s="3" t="s">
        <v>371</v>
      </c>
      <c r="H1344" s="2" t="s">
        <v>21</v>
      </c>
      <c r="I1344" s="2" t="s">
        <v>3316</v>
      </c>
      <c r="J1344" s="3" t="str">
        <f>HYPERLINK("https://www.boe.es/gazeta/dias/1832/12/06/pdfs/GMD-1832-149.pdf#page=4","Abrir facsímil")</f>
        <v>Abrir facsímil</v>
      </c>
      <c r="K1344" s="3" t="s">
        <v>23</v>
      </c>
    </row>
    <row r="1345" spans="1:11" ht="42" customHeight="1">
      <c r="A1345" s="2" t="s">
        <v>3317</v>
      </c>
      <c r="B1345" s="2" t="s">
        <v>3318</v>
      </c>
      <c r="C1345" s="2" t="s">
        <v>124</v>
      </c>
      <c r="D1345" s="2" t="s">
        <v>27</v>
      </c>
      <c r="E1345" s="5" t="s">
        <v>63</v>
      </c>
      <c r="F1345" s="3" t="s">
        <v>64</v>
      </c>
      <c r="G1345" s="3" t="s">
        <v>65</v>
      </c>
      <c r="H1345" s="2" t="s">
        <v>31</v>
      </c>
      <c r="I1345" s="2" t="s">
        <v>3319</v>
      </c>
      <c r="J1345" s="3" t="str">
        <f>HYPERLINK("https://www.boe.es/gazeta/dias/1832/05/22/pdfs/GMD-1832-61.pdf#page=4","Abrir facsímil")</f>
        <v>Abrir facsímil</v>
      </c>
      <c r="K1345" s="3" t="s">
        <v>33</v>
      </c>
    </row>
    <row r="1346" spans="1:11" ht="42" customHeight="1">
      <c r="A1346" s="2" t="s">
        <v>3320</v>
      </c>
      <c r="B1346" s="2" t="s">
        <v>3320</v>
      </c>
      <c r="C1346" s="2" t="s">
        <v>16</v>
      </c>
      <c r="D1346" s="2" t="s">
        <v>17</v>
      </c>
      <c r="E1346" s="5" t="s">
        <v>306</v>
      </c>
      <c r="F1346" s="3" t="s">
        <v>307</v>
      </c>
      <c r="G1346" s="3" t="s">
        <v>92</v>
      </c>
      <c r="H1346" s="2" t="s">
        <v>21</v>
      </c>
      <c r="I1346" s="2" t="s">
        <v>3321</v>
      </c>
      <c r="J1346" s="3" t="str">
        <f>HYPERLINK("https://www.boe.es/gazeta/dias/1832/03/13/pdfs/GMD-1832-31.pdf#page=2","Abrir facsímil")</f>
        <v>Abrir facsímil</v>
      </c>
      <c r="K1346" s="3" t="s">
        <v>23</v>
      </c>
    </row>
    <row r="1347" spans="1:11" ht="42" customHeight="1">
      <c r="A1347" s="2" t="s">
        <v>3322</v>
      </c>
      <c r="B1347" s="2" t="s">
        <v>3322</v>
      </c>
      <c r="C1347" s="2" t="s">
        <v>16</v>
      </c>
      <c r="D1347" s="2" t="s">
        <v>17</v>
      </c>
      <c r="E1347" s="5" t="s">
        <v>76</v>
      </c>
      <c r="F1347" s="3" t="s">
        <v>77</v>
      </c>
      <c r="G1347" s="3" t="s">
        <v>38</v>
      </c>
      <c r="H1347" s="2" t="s">
        <v>21</v>
      </c>
      <c r="I1347" s="2" t="s">
        <v>3323</v>
      </c>
      <c r="J1347" s="3" t="str">
        <f>HYPERLINK("https://www.boe.es/gazeta/dias/1832/10/25/pdfs/GMD-1832-130.pdf#page=4","Abrir facsímil")</f>
        <v>Abrir facsímil</v>
      </c>
      <c r="K1347" s="3" t="s">
        <v>23</v>
      </c>
    </row>
    <row r="1348" spans="1:11" ht="42" customHeight="1">
      <c r="A1348" s="2" t="s">
        <v>3324</v>
      </c>
      <c r="B1348" s="2" t="s">
        <v>3324</v>
      </c>
      <c r="C1348" s="2" t="s">
        <v>124</v>
      </c>
      <c r="D1348" s="2" t="s">
        <v>27</v>
      </c>
      <c r="E1348" s="5" t="s">
        <v>431</v>
      </c>
      <c r="F1348" s="3" t="s">
        <v>432</v>
      </c>
      <c r="G1348" s="3" t="s">
        <v>433</v>
      </c>
      <c r="H1348" s="2" t="s">
        <v>21</v>
      </c>
      <c r="I1348" s="2" t="s">
        <v>3325</v>
      </c>
      <c r="J1348" s="3" t="str">
        <f>HYPERLINK("https://www.boe.es/gazeta/dias/1832/05/12/pdfs/GMD-1832-57.pdf#page=4","Abrir facsímil")</f>
        <v>Abrir facsímil</v>
      </c>
      <c r="K1348" s="3" t="s">
        <v>23</v>
      </c>
    </row>
    <row r="1349" spans="1:11" ht="42" customHeight="1">
      <c r="A1349" s="2" t="s">
        <v>3324</v>
      </c>
      <c r="B1349" s="2" t="s">
        <v>3324</v>
      </c>
      <c r="C1349" s="2" t="s">
        <v>91</v>
      </c>
      <c r="D1349" s="2" t="s">
        <v>27</v>
      </c>
      <c r="E1349" s="5" t="s">
        <v>178</v>
      </c>
      <c r="F1349" s="3" t="s">
        <v>179</v>
      </c>
      <c r="G1349" s="3" t="s">
        <v>38</v>
      </c>
      <c r="H1349" s="2" t="s">
        <v>21</v>
      </c>
      <c r="I1349" s="2" t="s">
        <v>3326</v>
      </c>
      <c r="J1349" s="3" t="str">
        <f>HYPERLINK("https://www.boe.es/gazeta/dias/1832/10/20/pdfs/GMD-1832-128.pdf#page=4","Abrir facsímil")</f>
        <v>Abrir facsímil</v>
      </c>
      <c r="K1349" s="3" t="s">
        <v>23</v>
      </c>
    </row>
    <row r="1350" spans="1:11" ht="42" customHeight="1">
      <c r="A1350" s="2" t="s">
        <v>3327</v>
      </c>
      <c r="B1350" s="2" t="s">
        <v>3327</v>
      </c>
      <c r="C1350" s="2" t="s">
        <v>16</v>
      </c>
      <c r="D1350" s="2" t="s">
        <v>17</v>
      </c>
      <c r="E1350" s="5" t="s">
        <v>557</v>
      </c>
      <c r="F1350" s="3" t="s">
        <v>558</v>
      </c>
      <c r="G1350" s="3" t="s">
        <v>42</v>
      </c>
      <c r="H1350" s="2" t="s">
        <v>21</v>
      </c>
      <c r="I1350" s="2" t="s">
        <v>3328</v>
      </c>
      <c r="J1350" s="3" t="str">
        <f>HYPERLINK("https://www.boe.es/gazeta/dias/1832/12/04/pdfs/GMD-1832-148.pdf#page=1","Abrir facsímil")</f>
        <v>Abrir facsímil</v>
      </c>
      <c r="K1350" s="3" t="s">
        <v>23</v>
      </c>
    </row>
    <row r="1351" spans="1:11" ht="42" customHeight="1">
      <c r="A1351" s="2" t="s">
        <v>3329</v>
      </c>
      <c r="B1351" s="2" t="s">
        <v>3330</v>
      </c>
      <c r="C1351" s="2" t="s">
        <v>16</v>
      </c>
      <c r="D1351" s="2" t="s">
        <v>17</v>
      </c>
      <c r="E1351" s="5" t="s">
        <v>632</v>
      </c>
      <c r="F1351" s="3" t="s">
        <v>633</v>
      </c>
      <c r="G1351" s="3" t="s">
        <v>38</v>
      </c>
      <c r="H1351" s="2" t="s">
        <v>21</v>
      </c>
      <c r="I1351" s="2" t="s">
        <v>3331</v>
      </c>
      <c r="J1351" s="3" t="str">
        <f>HYPERLINK("https://www.boe.es/gazeta/dias/1832/07/05/pdfs/GMD-1832-80.pdf#page=4","Abrir facsímil")</f>
        <v>Abrir facsímil</v>
      </c>
      <c r="K1351" s="3" t="s">
        <v>23</v>
      </c>
    </row>
    <row r="1352" spans="1:11" ht="42" customHeight="1">
      <c r="A1352" s="2" t="s">
        <v>3332</v>
      </c>
      <c r="B1352" s="2" t="s">
        <v>3332</v>
      </c>
      <c r="C1352" s="2" t="s">
        <v>91</v>
      </c>
      <c r="D1352" s="2" t="s">
        <v>27</v>
      </c>
      <c r="E1352" s="5" t="s">
        <v>1214</v>
      </c>
      <c r="F1352" s="3" t="s">
        <v>1215</v>
      </c>
      <c r="G1352" s="3" t="s">
        <v>92</v>
      </c>
      <c r="H1352" s="2" t="s">
        <v>21</v>
      </c>
      <c r="I1352" s="2" t="s">
        <v>3333</v>
      </c>
      <c r="J1352" s="3" t="str">
        <f>HYPERLINK("https://www.boe.es/gazeta/dias/1832/01/03/pdfs/GMD-1832-1.pdf#page=2","Abrir facsímil")</f>
        <v>Abrir facsímil</v>
      </c>
      <c r="K1352" s="3" t="s">
        <v>23</v>
      </c>
    </row>
    <row r="1353" spans="1:11" ht="42" customHeight="1">
      <c r="A1353" s="2" t="s">
        <v>3334</v>
      </c>
      <c r="B1353" s="2" t="s">
        <v>3335</v>
      </c>
      <c r="C1353" s="2" t="s">
        <v>26</v>
      </c>
      <c r="D1353" s="2" t="s">
        <v>27</v>
      </c>
      <c r="E1353" s="5" t="s">
        <v>598</v>
      </c>
      <c r="F1353" s="3" t="s">
        <v>599</v>
      </c>
      <c r="G1353" s="3" t="s">
        <v>38</v>
      </c>
      <c r="H1353" s="2" t="s">
        <v>21</v>
      </c>
      <c r="I1353" s="2" t="s">
        <v>3336</v>
      </c>
      <c r="J1353" s="3" t="str">
        <f>HYPERLINK("https://www.boe.es/gazeta/dias/1832/06/07/pdfs/GMD-1832-68.pdf#page=4","Abrir facsímil")</f>
        <v>Abrir facsímil</v>
      </c>
      <c r="K1353" s="3" t="s">
        <v>23</v>
      </c>
    </row>
    <row r="1354" spans="1:11" ht="42" customHeight="1">
      <c r="A1354" s="2" t="s">
        <v>3337</v>
      </c>
      <c r="B1354" s="2" t="s">
        <v>3337</v>
      </c>
      <c r="C1354" s="2" t="s">
        <v>61</v>
      </c>
      <c r="D1354" s="2" t="s">
        <v>62</v>
      </c>
      <c r="E1354" s="5" t="s">
        <v>312</v>
      </c>
      <c r="F1354" s="3" t="s">
        <v>313</v>
      </c>
      <c r="G1354" s="3" t="s">
        <v>38</v>
      </c>
      <c r="H1354" s="2" t="s">
        <v>21</v>
      </c>
      <c r="I1354" s="2" t="s">
        <v>3338</v>
      </c>
      <c r="J1354" s="3" t="str">
        <f>HYPERLINK("https://www.boe.es/gazeta/dias/1832/10/27/pdfs/GMD-1832-131.pdf#page=4","Abrir facsímil")</f>
        <v>Abrir facsímil</v>
      </c>
      <c r="K1354" s="3" t="s">
        <v>23</v>
      </c>
    </row>
    <row r="1355" spans="1:11" ht="42" customHeight="1">
      <c r="A1355" s="2" t="s">
        <v>3339</v>
      </c>
      <c r="B1355" s="2" t="s">
        <v>3339</v>
      </c>
      <c r="C1355" s="2" t="s">
        <v>16</v>
      </c>
      <c r="D1355" s="2" t="s">
        <v>17</v>
      </c>
      <c r="E1355" s="5" t="s">
        <v>614</v>
      </c>
      <c r="F1355" s="3" t="s">
        <v>615</v>
      </c>
      <c r="G1355" s="3" t="s">
        <v>92</v>
      </c>
      <c r="H1355" s="2" t="s">
        <v>21</v>
      </c>
      <c r="I1355" s="2" t="s">
        <v>3340</v>
      </c>
      <c r="J1355" s="3" t="str">
        <f>HYPERLINK("https://www.boe.es/gazeta/dias/1832/12/25/pdfs/GMD-1832-157.pdf#page=2","Abrir facsímil")</f>
        <v>Abrir facsímil</v>
      </c>
      <c r="K1355" s="3" t="s">
        <v>23</v>
      </c>
    </row>
    <row r="1356" spans="1:11" ht="42" customHeight="1">
      <c r="A1356" s="2" t="s">
        <v>3341</v>
      </c>
      <c r="B1356" s="2" t="s">
        <v>3342</v>
      </c>
      <c r="C1356" s="2" t="s">
        <v>16</v>
      </c>
      <c r="D1356" s="2" t="s">
        <v>17</v>
      </c>
      <c r="E1356" s="5" t="s">
        <v>413</v>
      </c>
      <c r="F1356" s="3" t="s">
        <v>414</v>
      </c>
      <c r="G1356" s="3" t="s">
        <v>3343</v>
      </c>
      <c r="H1356" s="2" t="s">
        <v>21</v>
      </c>
      <c r="I1356" s="2" t="s">
        <v>3344</v>
      </c>
      <c r="J1356" s="3" t="str">
        <f>HYPERLINK("https://www.boe.es/gazeta/dias/1832/10/16/pdfs/GMD-1832-126.pdf#page=2","Abrir facsímil")</f>
        <v>Abrir facsímil</v>
      </c>
      <c r="K1356" s="3" t="s">
        <v>23</v>
      </c>
    </row>
    <row r="1357" spans="1:11" ht="42" customHeight="1">
      <c r="A1357" s="2" t="s">
        <v>3345</v>
      </c>
      <c r="B1357" s="2" t="s">
        <v>3345</v>
      </c>
      <c r="C1357" s="2" t="s">
        <v>61</v>
      </c>
      <c r="D1357" s="2" t="s">
        <v>62</v>
      </c>
      <c r="E1357" s="5" t="s">
        <v>84</v>
      </c>
      <c r="F1357" s="3" t="s">
        <v>85</v>
      </c>
      <c r="G1357" s="3" t="s">
        <v>38</v>
      </c>
      <c r="H1357" s="2" t="s">
        <v>21</v>
      </c>
      <c r="I1357" s="2" t="s">
        <v>3346</v>
      </c>
      <c r="J1357" s="3" t="str">
        <f>HYPERLINK("https://www.boe.es/gazeta/dias/1832/02/11/pdfs/GMD-1832-18.pdf#page=4","Abrir facsímil")</f>
        <v>Abrir facsímil</v>
      </c>
      <c r="K1357" s="3" t="s">
        <v>23</v>
      </c>
    </row>
    <row r="1358" spans="1:11" ht="42" customHeight="1">
      <c r="A1358" s="2" t="s">
        <v>3345</v>
      </c>
      <c r="B1358" s="2" t="s">
        <v>3345</v>
      </c>
      <c r="C1358" s="2" t="s">
        <v>16</v>
      </c>
      <c r="D1358" s="2" t="s">
        <v>17</v>
      </c>
      <c r="E1358" s="5" t="s">
        <v>243</v>
      </c>
      <c r="F1358" s="3" t="s">
        <v>244</v>
      </c>
      <c r="G1358" s="3" t="s">
        <v>245</v>
      </c>
      <c r="H1358" s="2" t="s">
        <v>21</v>
      </c>
      <c r="I1358" s="2" t="s">
        <v>3347</v>
      </c>
      <c r="J1358" s="3" t="str">
        <f>HYPERLINK("https://www.boe.es/gazeta/dias/1832/04/10/pdfs/GMD-1832-43.pdf#page=3","Abrir facsímil")</f>
        <v>Abrir facsímil</v>
      </c>
      <c r="K1358" s="3" t="s">
        <v>23</v>
      </c>
    </row>
    <row r="1359" spans="1:11" ht="42" customHeight="1">
      <c r="A1359" s="2" t="s">
        <v>3345</v>
      </c>
      <c r="B1359" s="2" t="s">
        <v>3345</v>
      </c>
      <c r="C1359" s="2" t="s">
        <v>91</v>
      </c>
      <c r="D1359" s="2" t="s">
        <v>27</v>
      </c>
      <c r="E1359" s="5" t="s">
        <v>341</v>
      </c>
      <c r="F1359" s="3" t="s">
        <v>342</v>
      </c>
      <c r="G1359" s="3" t="s">
        <v>343</v>
      </c>
      <c r="H1359" s="2" t="s">
        <v>21</v>
      </c>
      <c r="I1359" s="2" t="s">
        <v>3348</v>
      </c>
      <c r="J1359" s="3" t="str">
        <f>HYPERLINK("https://www.boe.es/gazeta/dias/1832/04/12/pdfs/GMD-1832-44.pdf#page=5","Abrir facsímil")</f>
        <v>Abrir facsímil</v>
      </c>
      <c r="K1359" s="3" t="s">
        <v>23</v>
      </c>
    </row>
    <row r="1360" spans="1:11" ht="42" customHeight="1">
      <c r="A1360" s="2" t="s">
        <v>3345</v>
      </c>
      <c r="B1360" s="2" t="s">
        <v>3345</v>
      </c>
      <c r="C1360" s="2" t="s">
        <v>91</v>
      </c>
      <c r="D1360" s="2" t="s">
        <v>27</v>
      </c>
      <c r="E1360" s="5" t="s">
        <v>63</v>
      </c>
      <c r="F1360" s="3" t="s">
        <v>64</v>
      </c>
      <c r="G1360" s="3" t="s">
        <v>58</v>
      </c>
      <c r="H1360" s="2" t="s">
        <v>21</v>
      </c>
      <c r="I1360" s="2" t="s">
        <v>3349</v>
      </c>
      <c r="J1360" s="3" t="str">
        <f>HYPERLINK("https://www.boe.es/gazeta/dias/1832/05/22/pdfs/GMD-1832-61.pdf#page=3","Abrir facsímil")</f>
        <v>Abrir facsímil</v>
      </c>
      <c r="K1360" s="3" t="s">
        <v>23</v>
      </c>
    </row>
    <row r="1361" spans="1:11" ht="42" customHeight="1">
      <c r="A1361" s="2" t="s">
        <v>3345</v>
      </c>
      <c r="B1361" s="2" t="s">
        <v>3345</v>
      </c>
      <c r="C1361" s="2" t="s">
        <v>61</v>
      </c>
      <c r="D1361" s="2" t="s">
        <v>62</v>
      </c>
      <c r="E1361" s="5" t="s">
        <v>392</v>
      </c>
      <c r="F1361" s="3" t="s">
        <v>393</v>
      </c>
      <c r="G1361" s="3" t="s">
        <v>42</v>
      </c>
      <c r="H1361" s="2" t="s">
        <v>21</v>
      </c>
      <c r="I1361" s="2" t="s">
        <v>3350</v>
      </c>
      <c r="J1361" s="3" t="str">
        <f>HYPERLINK("https://www.boe.es/gazeta/dias/1832/05/29/pdfs/GMD-1832-64.pdf#page=1","Abrir facsímil")</f>
        <v>Abrir facsímil</v>
      </c>
      <c r="K1361" s="3" t="s">
        <v>23</v>
      </c>
    </row>
    <row r="1362" spans="1:11" ht="42" customHeight="1">
      <c r="A1362" s="2" t="s">
        <v>3345</v>
      </c>
      <c r="B1362" s="2" t="s">
        <v>3345</v>
      </c>
      <c r="C1362" s="2" t="s">
        <v>124</v>
      </c>
      <c r="D1362" s="2" t="s">
        <v>27</v>
      </c>
      <c r="E1362" s="5" t="s">
        <v>439</v>
      </c>
      <c r="F1362" s="3" t="s">
        <v>440</v>
      </c>
      <c r="G1362" s="3" t="s">
        <v>38</v>
      </c>
      <c r="H1362" s="2" t="s">
        <v>21</v>
      </c>
      <c r="I1362" s="2" t="s">
        <v>3351</v>
      </c>
      <c r="J1362" s="3" t="str">
        <f>HYPERLINK("https://www.boe.es/gazeta/dias/1832/06/05/pdfs/GMD-1832-67.pdf#page=4","Abrir facsímil")</f>
        <v>Abrir facsímil</v>
      </c>
      <c r="K1362" s="3" t="s">
        <v>23</v>
      </c>
    </row>
    <row r="1363" spans="1:11" ht="42" customHeight="1">
      <c r="A1363" s="2" t="s">
        <v>3345</v>
      </c>
      <c r="B1363" s="2" t="s">
        <v>3345</v>
      </c>
      <c r="C1363" s="2" t="s">
        <v>26</v>
      </c>
      <c r="D1363" s="2" t="s">
        <v>27</v>
      </c>
      <c r="E1363" s="5" t="s">
        <v>632</v>
      </c>
      <c r="F1363" s="3" t="s">
        <v>633</v>
      </c>
      <c r="G1363" s="3" t="s">
        <v>42</v>
      </c>
      <c r="H1363" s="2" t="s">
        <v>21</v>
      </c>
      <c r="I1363" s="2" t="s">
        <v>3352</v>
      </c>
      <c r="J1363" s="3" t="str">
        <f>HYPERLINK("https://www.boe.es/gazeta/dias/1832/07/05/pdfs/GMD-1832-80.pdf#page=1","Abrir facsímil")</f>
        <v>Abrir facsímil</v>
      </c>
      <c r="K1363" s="3" t="s">
        <v>23</v>
      </c>
    </row>
    <row r="1364" spans="1:11" ht="42" customHeight="1">
      <c r="A1364" s="2" t="s">
        <v>3345</v>
      </c>
      <c r="B1364" s="2" t="s">
        <v>3345</v>
      </c>
      <c r="C1364" s="2" t="s">
        <v>26</v>
      </c>
      <c r="D1364" s="2" t="s">
        <v>27</v>
      </c>
      <c r="E1364" s="5" t="s">
        <v>119</v>
      </c>
      <c r="F1364" s="3" t="s">
        <v>120</v>
      </c>
      <c r="G1364" s="3" t="s">
        <v>42</v>
      </c>
      <c r="H1364" s="2" t="s">
        <v>21</v>
      </c>
      <c r="I1364" s="2" t="s">
        <v>3353</v>
      </c>
      <c r="J1364" s="3" t="str">
        <f>HYPERLINK("https://www.boe.es/gazeta/dias/1832/07/07/pdfs/GMD-1832-81.pdf#page=1","Abrir facsímil")</f>
        <v>Abrir facsímil</v>
      </c>
      <c r="K1364" s="3" t="s">
        <v>23</v>
      </c>
    </row>
    <row r="1365" spans="1:11" ht="42" customHeight="1">
      <c r="A1365" s="2" t="s">
        <v>3345</v>
      </c>
      <c r="B1365" s="2" t="s">
        <v>3345</v>
      </c>
      <c r="C1365" s="2" t="s">
        <v>16</v>
      </c>
      <c r="D1365" s="2" t="s">
        <v>17</v>
      </c>
      <c r="E1365" s="5" t="s">
        <v>722</v>
      </c>
      <c r="F1365" s="3" t="s">
        <v>723</v>
      </c>
      <c r="G1365" s="3" t="s">
        <v>42</v>
      </c>
      <c r="H1365" s="2" t="s">
        <v>21</v>
      </c>
      <c r="I1365" s="2" t="s">
        <v>3354</v>
      </c>
      <c r="J1365" s="3" t="str">
        <f>HYPERLINK("https://www.boe.es/gazeta/dias/1832/07/24/pdfs/GMD-1832-88.pdf#page=1","Abrir facsímil")</f>
        <v>Abrir facsímil</v>
      </c>
      <c r="K1365" s="3" t="s">
        <v>23</v>
      </c>
    </row>
    <row r="1366" spans="1:11" ht="42" customHeight="1">
      <c r="A1366" s="2" t="s">
        <v>3345</v>
      </c>
      <c r="B1366" s="2" t="s">
        <v>3345</v>
      </c>
      <c r="C1366" s="2" t="s">
        <v>26</v>
      </c>
      <c r="D1366" s="2" t="s">
        <v>27</v>
      </c>
      <c r="E1366" s="5" t="s">
        <v>1449</v>
      </c>
      <c r="F1366" s="3" t="s">
        <v>1450</v>
      </c>
      <c r="G1366" s="3" t="s">
        <v>42</v>
      </c>
      <c r="H1366" s="2" t="s">
        <v>21</v>
      </c>
      <c r="I1366" s="2" t="s">
        <v>3355</v>
      </c>
      <c r="J1366" s="3" t="str">
        <f>HYPERLINK("https://www.boe.es/gazeta/dias/1832/09/25/pdfs/GMD-1832-116.pdf#page=1","Abrir facsímil")</f>
        <v>Abrir facsímil</v>
      </c>
      <c r="K1366" s="3" t="s">
        <v>23</v>
      </c>
    </row>
    <row r="1367" spans="1:11" ht="42" customHeight="1">
      <c r="A1367" s="2" t="s">
        <v>3356</v>
      </c>
      <c r="B1367" s="2" t="s">
        <v>3356</v>
      </c>
      <c r="C1367" s="2" t="s">
        <v>164</v>
      </c>
      <c r="D1367" s="2" t="s">
        <v>27</v>
      </c>
      <c r="E1367" s="5" t="s">
        <v>413</v>
      </c>
      <c r="F1367" s="3" t="s">
        <v>414</v>
      </c>
      <c r="G1367" s="3" t="s">
        <v>38</v>
      </c>
      <c r="H1367" s="2" t="s">
        <v>21</v>
      </c>
      <c r="I1367" s="2" t="s">
        <v>3357</v>
      </c>
      <c r="J1367" s="3" t="str">
        <f>HYPERLINK("https://www.boe.es/gazeta/dias/1832/10/16/pdfs/GMD-1832-126.pdf#page=4","Abrir facsímil")</f>
        <v>Abrir facsímil</v>
      </c>
      <c r="K1367" s="3" t="s">
        <v>23</v>
      </c>
    </row>
    <row r="1368" spans="1:11" ht="42" customHeight="1">
      <c r="A1368" s="2" t="s">
        <v>3358</v>
      </c>
      <c r="B1368" s="2" t="s">
        <v>3359</v>
      </c>
      <c r="C1368" s="2" t="s">
        <v>16</v>
      </c>
      <c r="D1368" s="2" t="s">
        <v>17</v>
      </c>
      <c r="E1368" s="5" t="s">
        <v>143</v>
      </c>
      <c r="F1368" s="3" t="s">
        <v>144</v>
      </c>
      <c r="G1368" s="3" t="s">
        <v>58</v>
      </c>
      <c r="H1368" s="2" t="s">
        <v>21</v>
      </c>
      <c r="I1368" s="2" t="s">
        <v>3360</v>
      </c>
      <c r="J1368" s="3" t="str">
        <f>HYPERLINK("https://www.boe.es/gazeta/dias/1832/12/18/pdfs/GMD-1832-154.pdf#page=3","Abrir facsímil")</f>
        <v>Abrir facsímil</v>
      </c>
      <c r="K1368" s="3" t="s">
        <v>23</v>
      </c>
    </row>
    <row r="1369" spans="1:11" ht="42" customHeight="1">
      <c r="A1369" s="2" t="s">
        <v>3361</v>
      </c>
      <c r="B1369" s="2" t="s">
        <v>3361</v>
      </c>
      <c r="C1369" s="2" t="s">
        <v>16</v>
      </c>
      <c r="D1369" s="2" t="s">
        <v>17</v>
      </c>
      <c r="E1369" s="5" t="s">
        <v>557</v>
      </c>
      <c r="F1369" s="3" t="s">
        <v>558</v>
      </c>
      <c r="G1369" s="3" t="s">
        <v>343</v>
      </c>
      <c r="H1369" s="2" t="s">
        <v>21</v>
      </c>
      <c r="I1369" s="2" t="s">
        <v>3362</v>
      </c>
      <c r="J1369" s="3" t="str">
        <f>HYPERLINK("https://www.boe.es/gazeta/dias/1832/12/04/pdfs/GMD-1832-148.pdf#page=5","Abrir facsímil")</f>
        <v>Abrir facsímil</v>
      </c>
      <c r="K1369" s="3" t="s">
        <v>23</v>
      </c>
    </row>
    <row r="1370" spans="1:11" ht="42" customHeight="1">
      <c r="A1370" s="2" t="s">
        <v>3363</v>
      </c>
      <c r="B1370" s="2" t="s">
        <v>3363</v>
      </c>
      <c r="C1370" s="2" t="s">
        <v>124</v>
      </c>
      <c r="D1370" s="2" t="s">
        <v>27</v>
      </c>
      <c r="E1370" s="5" t="s">
        <v>439</v>
      </c>
      <c r="F1370" s="3" t="s">
        <v>440</v>
      </c>
      <c r="G1370" s="3" t="s">
        <v>38</v>
      </c>
      <c r="H1370" s="2" t="s">
        <v>21</v>
      </c>
      <c r="I1370" s="2" t="s">
        <v>3364</v>
      </c>
      <c r="J1370" s="3" t="str">
        <f>HYPERLINK("https://www.boe.es/gazeta/dias/1832/06/05/pdfs/GMD-1832-67.pdf#page=4","Abrir facsímil")</f>
        <v>Abrir facsímil</v>
      </c>
      <c r="K1370" s="3" t="s">
        <v>23</v>
      </c>
    </row>
    <row r="1371" spans="1:11" ht="42" customHeight="1">
      <c r="A1371" s="2" t="s">
        <v>3365</v>
      </c>
      <c r="B1371" s="2" t="s">
        <v>3366</v>
      </c>
      <c r="C1371" s="2" t="s">
        <v>51</v>
      </c>
      <c r="D1371" s="2" t="s">
        <v>27</v>
      </c>
      <c r="E1371" s="5" t="s">
        <v>150</v>
      </c>
      <c r="F1371" s="3" t="s">
        <v>151</v>
      </c>
      <c r="G1371" s="3" t="s">
        <v>152</v>
      </c>
      <c r="H1371" s="2" t="s">
        <v>21</v>
      </c>
      <c r="I1371" s="2" t="s">
        <v>3367</v>
      </c>
      <c r="J1371" s="3" t="str">
        <f>HYPERLINK("https://www.boe.es/gazeta/dias/1832/06/02/pdfs/GMD-1832-66.pdf#page=6","Abrir facsímil")</f>
        <v>Abrir facsímil</v>
      </c>
      <c r="K1371" s="3" t="s">
        <v>23</v>
      </c>
    </row>
    <row r="1372" spans="1:11" ht="42" customHeight="1">
      <c r="A1372" s="2" t="s">
        <v>3368</v>
      </c>
      <c r="B1372" s="2" t="s">
        <v>3369</v>
      </c>
      <c r="C1372" s="2" t="s">
        <v>16</v>
      </c>
      <c r="D1372" s="2" t="s">
        <v>17</v>
      </c>
      <c r="E1372" s="5" t="s">
        <v>320</v>
      </c>
      <c r="F1372" s="3" t="s">
        <v>321</v>
      </c>
      <c r="G1372" s="3" t="s">
        <v>58</v>
      </c>
      <c r="H1372" s="2" t="s">
        <v>21</v>
      </c>
      <c r="I1372" s="2" t="s">
        <v>3370</v>
      </c>
      <c r="J1372" s="3" t="str">
        <f>HYPERLINK("https://www.boe.es/gazeta/dias/1832/12/29/pdfs/GMD-1832-159.pdf#page=3","Abrir facsímil")</f>
        <v>Abrir facsímil</v>
      </c>
      <c r="K1372" s="3" t="s">
        <v>23</v>
      </c>
    </row>
    <row r="1373" spans="1:11" ht="42" customHeight="1">
      <c r="A1373" s="2" t="s">
        <v>3371</v>
      </c>
      <c r="B1373" s="2" t="s">
        <v>3371</v>
      </c>
      <c r="C1373" s="2" t="s">
        <v>26</v>
      </c>
      <c r="D1373" s="2" t="s">
        <v>27</v>
      </c>
      <c r="E1373" s="5" t="s">
        <v>165</v>
      </c>
      <c r="F1373" s="3" t="s">
        <v>166</v>
      </c>
      <c r="G1373" s="3" t="s">
        <v>58</v>
      </c>
      <c r="H1373" s="2" t="s">
        <v>21</v>
      </c>
      <c r="I1373" s="2" t="s">
        <v>3372</v>
      </c>
      <c r="J1373" s="3" t="str">
        <f>HYPERLINK("https://www.boe.es/gazeta/dias/1832/10/11/pdfs/GMD-1832-124.pdf#page=3","Abrir facsímil")</f>
        <v>Abrir facsímil</v>
      </c>
      <c r="K1373" s="3" t="s">
        <v>23</v>
      </c>
    </row>
    <row r="1374" spans="1:11" ht="42" customHeight="1">
      <c r="A1374" s="2" t="s">
        <v>3373</v>
      </c>
      <c r="B1374" s="2" t="s">
        <v>3374</v>
      </c>
      <c r="C1374" s="2" t="s">
        <v>418</v>
      </c>
      <c r="D1374" s="2" t="s">
        <v>27</v>
      </c>
      <c r="E1374" s="5" t="s">
        <v>1306</v>
      </c>
      <c r="F1374" s="3" t="s">
        <v>1307</v>
      </c>
      <c r="G1374" s="3" t="s">
        <v>42</v>
      </c>
      <c r="H1374" s="2" t="s">
        <v>21</v>
      </c>
      <c r="I1374" s="2" t="s">
        <v>3375</v>
      </c>
      <c r="J1374" s="3" t="str">
        <f>HYPERLINK("https://www.boe.es/gazeta/dias/1832/11/01/pdfs/GMD-1832-133.pdf#page=1","Abrir facsímil")</f>
        <v>Abrir facsímil</v>
      </c>
      <c r="K1374" s="3" t="s">
        <v>23</v>
      </c>
    </row>
    <row r="1375" spans="1:11" ht="42" customHeight="1">
      <c r="A1375" s="2" t="s">
        <v>3376</v>
      </c>
      <c r="B1375" s="2" t="s">
        <v>3377</v>
      </c>
      <c r="C1375" s="2" t="s">
        <v>16</v>
      </c>
      <c r="D1375" s="2" t="s">
        <v>17</v>
      </c>
      <c r="E1375" s="5" t="s">
        <v>282</v>
      </c>
      <c r="F1375" s="3" t="s">
        <v>283</v>
      </c>
      <c r="G1375" s="3" t="s">
        <v>58</v>
      </c>
      <c r="H1375" s="2" t="s">
        <v>21</v>
      </c>
      <c r="I1375" s="2" t="s">
        <v>3378</v>
      </c>
      <c r="J1375" s="3" t="str">
        <f>HYPERLINK("https://www.boe.es/gazeta/dias/1832/09/06/pdfs/GMD-1832-107.pdf#page=3","Abrir facsímil")</f>
        <v>Abrir facsímil</v>
      </c>
      <c r="K1375" s="3" t="s">
        <v>23</v>
      </c>
    </row>
    <row r="1376" spans="1:11" ht="42" customHeight="1">
      <c r="A1376" s="2" t="s">
        <v>3379</v>
      </c>
      <c r="B1376" s="2" t="s">
        <v>3380</v>
      </c>
      <c r="C1376" s="2" t="s">
        <v>124</v>
      </c>
      <c r="D1376" s="2" t="s">
        <v>27</v>
      </c>
      <c r="E1376" s="5" t="s">
        <v>557</v>
      </c>
      <c r="F1376" s="3" t="s">
        <v>558</v>
      </c>
      <c r="G1376" s="3" t="s">
        <v>343</v>
      </c>
      <c r="H1376" s="2" t="s">
        <v>21</v>
      </c>
      <c r="I1376" s="2" t="s">
        <v>3381</v>
      </c>
      <c r="J1376" s="3" t="str">
        <f>HYPERLINK("https://www.boe.es/gazeta/dias/1832/12/04/pdfs/GMD-1832-148.pdf#page=5","Abrir facsímil")</f>
        <v>Abrir facsímil</v>
      </c>
      <c r="K1376" s="3" t="s">
        <v>23</v>
      </c>
    </row>
    <row r="1377" spans="1:11" ht="42" customHeight="1">
      <c r="A1377" s="2" t="s">
        <v>3382</v>
      </c>
      <c r="B1377" s="2" t="s">
        <v>3382</v>
      </c>
      <c r="C1377" s="2" t="s">
        <v>164</v>
      </c>
      <c r="D1377" s="2" t="s">
        <v>27</v>
      </c>
      <c r="E1377" s="5" t="s">
        <v>216</v>
      </c>
      <c r="F1377" s="3" t="s">
        <v>217</v>
      </c>
      <c r="G1377" s="3" t="s">
        <v>42</v>
      </c>
      <c r="H1377" s="2" t="s">
        <v>21</v>
      </c>
      <c r="I1377" s="2" t="s">
        <v>3383</v>
      </c>
      <c r="J1377" s="3" t="str">
        <f>HYPERLINK("https://www.boe.es/gazeta/dias/1832/12/22/pdfs/GMD-1832-156.pdf#page=1","Abrir facsímil")</f>
        <v>Abrir facsímil</v>
      </c>
      <c r="K1377" s="3" t="s">
        <v>23</v>
      </c>
    </row>
    <row r="1378" spans="1:11" ht="42" customHeight="1">
      <c r="A1378" s="2" t="s">
        <v>3384</v>
      </c>
      <c r="B1378" s="2" t="s">
        <v>3385</v>
      </c>
      <c r="C1378" s="2" t="s">
        <v>164</v>
      </c>
      <c r="D1378" s="2" t="s">
        <v>27</v>
      </c>
      <c r="E1378" s="5" t="s">
        <v>419</v>
      </c>
      <c r="F1378" s="3" t="s">
        <v>420</v>
      </c>
      <c r="G1378" s="3" t="s">
        <v>38</v>
      </c>
      <c r="H1378" s="2" t="s">
        <v>21</v>
      </c>
      <c r="I1378" s="2" t="s">
        <v>3386</v>
      </c>
      <c r="J1378" s="3" t="str">
        <f>HYPERLINK("https://www.boe.es/gazeta/dias/1832/10/13/pdfs/GMD-1832-125.pdf#page=4","Abrir facsímil")</f>
        <v>Abrir facsímil</v>
      </c>
      <c r="K1378" s="3" t="s">
        <v>23</v>
      </c>
    </row>
    <row r="1379" spans="1:11" ht="42" customHeight="1">
      <c r="A1379" s="2" t="s">
        <v>3387</v>
      </c>
      <c r="B1379" s="2" t="s">
        <v>3387</v>
      </c>
      <c r="C1379" s="2" t="s">
        <v>16</v>
      </c>
      <c r="D1379" s="2" t="s">
        <v>17</v>
      </c>
      <c r="E1379" s="5" t="s">
        <v>36</v>
      </c>
      <c r="F1379" s="3" t="s">
        <v>37</v>
      </c>
      <c r="G1379" s="3" t="s">
        <v>42</v>
      </c>
      <c r="H1379" s="2" t="s">
        <v>21</v>
      </c>
      <c r="I1379" s="2" t="s">
        <v>3388</v>
      </c>
      <c r="J1379" s="3" t="str">
        <f>HYPERLINK("https://www.boe.es/gazeta/dias/1832/02/23/pdfs/GMD-1832-23.pdf#page=1","Abrir facsímil")</f>
        <v>Abrir facsímil</v>
      </c>
      <c r="K1379" s="3" t="s">
        <v>23</v>
      </c>
    </row>
    <row r="1380" spans="1:11" ht="42" customHeight="1">
      <c r="A1380" s="2" t="s">
        <v>3389</v>
      </c>
      <c r="B1380" s="2" t="s">
        <v>3390</v>
      </c>
      <c r="C1380" s="2" t="s">
        <v>16</v>
      </c>
      <c r="D1380" s="2" t="s">
        <v>17</v>
      </c>
      <c r="E1380" s="5" t="s">
        <v>806</v>
      </c>
      <c r="F1380" s="3" t="s">
        <v>807</v>
      </c>
      <c r="G1380" s="3" t="s">
        <v>42</v>
      </c>
      <c r="H1380" s="2" t="s">
        <v>21</v>
      </c>
      <c r="I1380" s="2" t="s">
        <v>3391</v>
      </c>
      <c r="J1380" s="3" t="str">
        <f>HYPERLINK("https://www.boe.es/gazeta/dias/1832/12/08/pdfs/GMD-1832-150.pdf#page=1","Abrir facsímil")</f>
        <v>Abrir facsímil</v>
      </c>
      <c r="K1380" s="3" t="s">
        <v>23</v>
      </c>
    </row>
    <row r="1381" spans="1:11" ht="42" customHeight="1">
      <c r="A1381" s="2" t="s">
        <v>3392</v>
      </c>
      <c r="B1381" s="2" t="s">
        <v>3393</v>
      </c>
      <c r="C1381" s="2" t="s">
        <v>16</v>
      </c>
      <c r="D1381" s="2" t="s">
        <v>17</v>
      </c>
      <c r="E1381" s="5" t="s">
        <v>507</v>
      </c>
      <c r="F1381" s="3" t="s">
        <v>508</v>
      </c>
      <c r="G1381" s="3" t="s">
        <v>58</v>
      </c>
      <c r="H1381" s="2" t="s">
        <v>21</v>
      </c>
      <c r="I1381" s="2" t="s">
        <v>3394</v>
      </c>
      <c r="J1381" s="3" t="str">
        <f>HYPERLINK("https://www.boe.es/gazeta/dias/1832/11/22/pdfs/GMD-1832-143.pdf#page=3","Abrir facsímil")</f>
        <v>Abrir facsímil</v>
      </c>
      <c r="K1381" s="3" t="s">
        <v>23</v>
      </c>
    </row>
    <row r="1382" spans="1:11" ht="42" customHeight="1">
      <c r="A1382" s="2" t="s">
        <v>3395</v>
      </c>
      <c r="B1382" s="2" t="s">
        <v>3395</v>
      </c>
      <c r="C1382" s="2" t="s">
        <v>26</v>
      </c>
      <c r="D1382" s="2" t="s">
        <v>27</v>
      </c>
      <c r="E1382" s="5" t="s">
        <v>105</v>
      </c>
      <c r="F1382" s="3" t="s">
        <v>106</v>
      </c>
      <c r="G1382" s="3" t="s">
        <v>107</v>
      </c>
      <c r="H1382" s="2" t="s">
        <v>21</v>
      </c>
      <c r="I1382" s="2" t="s">
        <v>3396</v>
      </c>
      <c r="J1382" s="3" t="str">
        <f>HYPERLINK("https://www.boe.es/gazeta/dias/1832/09/18/pdfs/GMD-1832-113.pdf#page=3","Abrir facsímil")</f>
        <v>Abrir facsímil</v>
      </c>
      <c r="K1382" s="3" t="s">
        <v>23</v>
      </c>
    </row>
    <row r="1383" spans="1:11" ht="42" customHeight="1">
      <c r="A1383" s="2" t="s">
        <v>3397</v>
      </c>
      <c r="B1383" s="2" t="s">
        <v>3398</v>
      </c>
      <c r="C1383" s="2" t="s">
        <v>164</v>
      </c>
      <c r="D1383" s="2" t="s">
        <v>27</v>
      </c>
      <c r="E1383" s="5" t="s">
        <v>84</v>
      </c>
      <c r="F1383" s="3" t="s">
        <v>85</v>
      </c>
      <c r="G1383" s="3" t="s">
        <v>38</v>
      </c>
      <c r="H1383" s="2" t="s">
        <v>21</v>
      </c>
      <c r="I1383" s="2" t="s">
        <v>3399</v>
      </c>
      <c r="J1383" s="3" t="str">
        <f>HYPERLINK("https://www.boe.es/gazeta/dias/1832/02/11/pdfs/GMD-1832-18.pdf#page=4","Abrir facsímil")</f>
        <v>Abrir facsímil</v>
      </c>
      <c r="K1383" s="3" t="s">
        <v>23</v>
      </c>
    </row>
    <row r="1384" spans="1:11" ht="42" customHeight="1">
      <c r="A1384" s="2" t="s">
        <v>3400</v>
      </c>
      <c r="B1384" s="2" t="s">
        <v>3400</v>
      </c>
      <c r="C1384" s="2" t="s">
        <v>61</v>
      </c>
      <c r="D1384" s="2" t="s">
        <v>62</v>
      </c>
      <c r="E1384" s="5" t="s">
        <v>598</v>
      </c>
      <c r="F1384" s="3" t="s">
        <v>599</v>
      </c>
      <c r="G1384" s="3" t="s">
        <v>704</v>
      </c>
      <c r="H1384" s="2" t="s">
        <v>21</v>
      </c>
      <c r="I1384" s="2" t="s">
        <v>3401</v>
      </c>
      <c r="J1384" s="3" t="str">
        <f>HYPERLINK("https://www.boe.es/gazeta/dias/1832/06/07/pdfs/GMD-1832-68.pdf#page=2","Abrir facsímil")</f>
        <v>Abrir facsímil</v>
      </c>
      <c r="K1384" s="3" t="s">
        <v>23</v>
      </c>
    </row>
    <row r="1385" spans="1:11" ht="42" customHeight="1">
      <c r="A1385" s="2" t="s">
        <v>3402</v>
      </c>
      <c r="B1385" s="2" t="s">
        <v>3403</v>
      </c>
      <c r="C1385" s="2" t="s">
        <v>51</v>
      </c>
      <c r="D1385" s="2" t="s">
        <v>27</v>
      </c>
      <c r="E1385" s="5" t="s">
        <v>689</v>
      </c>
      <c r="F1385" s="3" t="s">
        <v>690</v>
      </c>
      <c r="G1385" s="3" t="s">
        <v>38</v>
      </c>
      <c r="H1385" s="2" t="s">
        <v>21</v>
      </c>
      <c r="I1385" s="2" t="s">
        <v>3404</v>
      </c>
      <c r="J1385" s="3" t="str">
        <f>HYPERLINK("https://www.boe.es/gazeta/dias/1832/08/16/pdfs/GMD-1832-98.pdf#page=4","Abrir facsímil")</f>
        <v>Abrir facsímil</v>
      </c>
      <c r="K1385" s="3" t="s">
        <v>23</v>
      </c>
    </row>
    <row r="1386" spans="1:11" ht="42" customHeight="1">
      <c r="A1386" s="2" t="s">
        <v>3405</v>
      </c>
      <c r="B1386" s="2" t="s">
        <v>3406</v>
      </c>
      <c r="C1386" s="2" t="s">
        <v>26</v>
      </c>
      <c r="D1386" s="2" t="s">
        <v>27</v>
      </c>
      <c r="E1386" s="5" t="s">
        <v>312</v>
      </c>
      <c r="F1386" s="3" t="s">
        <v>313</v>
      </c>
      <c r="G1386" s="3" t="s">
        <v>38</v>
      </c>
      <c r="H1386" s="2" t="s">
        <v>21</v>
      </c>
      <c r="I1386" s="2" t="s">
        <v>3407</v>
      </c>
      <c r="J1386" s="3" t="str">
        <f>HYPERLINK("https://www.boe.es/gazeta/dias/1832/10/27/pdfs/GMD-1832-131.pdf#page=4","Abrir facsímil")</f>
        <v>Abrir facsímil</v>
      </c>
      <c r="K1386" s="3" t="s">
        <v>23</v>
      </c>
    </row>
    <row r="1387" spans="1:11" ht="42" customHeight="1">
      <c r="A1387" s="2" t="s">
        <v>3408</v>
      </c>
      <c r="B1387" s="2" t="s">
        <v>3409</v>
      </c>
      <c r="C1387" s="2" t="s">
        <v>16</v>
      </c>
      <c r="D1387" s="2" t="s">
        <v>17</v>
      </c>
      <c r="E1387" s="5" t="s">
        <v>1462</v>
      </c>
      <c r="F1387" s="3" t="s">
        <v>1463</v>
      </c>
      <c r="G1387" s="3" t="s">
        <v>42</v>
      </c>
      <c r="H1387" s="2" t="s">
        <v>31</v>
      </c>
      <c r="I1387" s="2" t="s">
        <v>3410</v>
      </c>
      <c r="J1387" s="3" t="str">
        <f>HYPERLINK("https://www.boe.es/gazeta/dias/1832/11/06/pdfs/GMD-1832-135.pdf#page=1","Abrir facsímil")</f>
        <v>Abrir facsímil</v>
      </c>
      <c r="K1387" s="3" t="s">
        <v>33</v>
      </c>
    </row>
    <row r="1388" spans="1:11" ht="42" customHeight="1">
      <c r="A1388" s="2" t="s">
        <v>3411</v>
      </c>
      <c r="B1388" s="2" t="s">
        <v>3411</v>
      </c>
      <c r="C1388" s="2" t="s">
        <v>16</v>
      </c>
      <c r="D1388" s="2" t="s">
        <v>17</v>
      </c>
      <c r="E1388" s="5" t="s">
        <v>1794</v>
      </c>
      <c r="F1388" s="3" t="s">
        <v>1795</v>
      </c>
      <c r="G1388" s="3" t="s">
        <v>42</v>
      </c>
      <c r="H1388" s="2" t="s">
        <v>21</v>
      </c>
      <c r="I1388" s="2" t="s">
        <v>3412</v>
      </c>
      <c r="J1388" s="3" t="str">
        <f>HYPERLINK("https://www.boe.es/gazeta/dias/1832/04/03/pdfs/GMD-1832-40.pdf#page=1","Abrir facsímil")</f>
        <v>Abrir facsímil</v>
      </c>
      <c r="K1388" s="3" t="s">
        <v>23</v>
      </c>
    </row>
    <row r="1389" spans="1:11" ht="42" customHeight="1">
      <c r="A1389" s="2" t="s">
        <v>3413</v>
      </c>
      <c r="B1389" s="2" t="s">
        <v>3414</v>
      </c>
      <c r="C1389" s="2" t="s">
        <v>164</v>
      </c>
      <c r="D1389" s="2" t="s">
        <v>27</v>
      </c>
      <c r="E1389" s="5" t="s">
        <v>237</v>
      </c>
      <c r="F1389" s="3" t="s">
        <v>238</v>
      </c>
      <c r="G1389" s="3" t="s">
        <v>239</v>
      </c>
      <c r="H1389" s="2" t="s">
        <v>21</v>
      </c>
      <c r="I1389" s="2" t="s">
        <v>3415</v>
      </c>
      <c r="J1389" s="3" t="str">
        <f>HYPERLINK("https://www.boe.es/gazeta/dias/1832/04/21/pdfs/GMD-1832-48.pdf#page=4","Abrir facsímil")</f>
        <v>Abrir facsímil</v>
      </c>
      <c r="K1389" s="3" t="s">
        <v>23</v>
      </c>
    </row>
    <row r="1390" spans="1:11" ht="42" customHeight="1">
      <c r="A1390" s="2" t="s">
        <v>3416</v>
      </c>
      <c r="B1390" s="2" t="s">
        <v>3416</v>
      </c>
      <c r="C1390" s="2" t="s">
        <v>61</v>
      </c>
      <c r="D1390" s="2" t="s">
        <v>62</v>
      </c>
      <c r="E1390" s="5" t="s">
        <v>507</v>
      </c>
      <c r="F1390" s="3" t="s">
        <v>508</v>
      </c>
      <c r="G1390" s="3" t="s">
        <v>58</v>
      </c>
      <c r="H1390" s="2" t="s">
        <v>21</v>
      </c>
      <c r="I1390" s="2" t="s">
        <v>3417</v>
      </c>
      <c r="J1390" s="3" t="str">
        <f>HYPERLINK("https://www.boe.es/gazeta/dias/1832/11/22/pdfs/GMD-1832-143.pdf#page=3","Abrir facsímil")</f>
        <v>Abrir facsímil</v>
      </c>
      <c r="K1390" s="3" t="s">
        <v>23</v>
      </c>
    </row>
    <row r="1391" spans="1:11" ht="42" customHeight="1">
      <c r="A1391" s="2" t="s">
        <v>3418</v>
      </c>
      <c r="B1391" s="2" t="s">
        <v>3418</v>
      </c>
      <c r="C1391" s="2" t="s">
        <v>16</v>
      </c>
      <c r="D1391" s="2" t="s">
        <v>17</v>
      </c>
      <c r="E1391" s="5" t="s">
        <v>636</v>
      </c>
      <c r="F1391" s="3" t="s">
        <v>637</v>
      </c>
      <c r="G1391" s="3" t="s">
        <v>92</v>
      </c>
      <c r="H1391" s="2" t="s">
        <v>21</v>
      </c>
      <c r="I1391" s="2" t="s">
        <v>3419</v>
      </c>
      <c r="J1391" s="3" t="str">
        <f>HYPERLINK("https://www.boe.es/gazeta/dias/1832/12/27/pdfs/GMD-1832-158.pdf#page=2","Abrir facsímil")</f>
        <v>Abrir facsímil</v>
      </c>
      <c r="K1391" s="3" t="s">
        <v>23</v>
      </c>
    </row>
    <row r="1392" spans="1:11" ht="42" customHeight="1">
      <c r="A1392" s="2" t="s">
        <v>3420</v>
      </c>
      <c r="B1392" s="2" t="s">
        <v>3420</v>
      </c>
      <c r="C1392" s="2" t="s">
        <v>16</v>
      </c>
      <c r="D1392" s="2" t="s">
        <v>17</v>
      </c>
      <c r="E1392" s="5" t="s">
        <v>56</v>
      </c>
      <c r="F1392" s="3" t="s">
        <v>57</v>
      </c>
      <c r="G1392" s="3" t="s">
        <v>58</v>
      </c>
      <c r="H1392" s="2" t="s">
        <v>21</v>
      </c>
      <c r="I1392" s="2" t="s">
        <v>3421</v>
      </c>
      <c r="J1392" s="3" t="str">
        <f>HYPERLINK("https://www.boe.es/gazeta/dias/1832/11/29/pdfs/GMD-1832-146.pdf#page=3","Abrir facsímil")</f>
        <v>Abrir facsímil</v>
      </c>
      <c r="K1392" s="3" t="s">
        <v>23</v>
      </c>
    </row>
    <row r="1393" spans="1:11" ht="42" customHeight="1">
      <c r="A1393" s="2" t="s">
        <v>3422</v>
      </c>
      <c r="B1393" s="2" t="s">
        <v>3422</v>
      </c>
      <c r="C1393" s="2" t="s">
        <v>26</v>
      </c>
      <c r="D1393" s="2" t="s">
        <v>27</v>
      </c>
      <c r="E1393" s="5" t="s">
        <v>532</v>
      </c>
      <c r="F1393" s="3" t="s">
        <v>533</v>
      </c>
      <c r="G1393" s="3" t="s">
        <v>38</v>
      </c>
      <c r="H1393" s="2" t="s">
        <v>21</v>
      </c>
      <c r="I1393" s="2" t="s">
        <v>3423</v>
      </c>
      <c r="J1393" s="3" t="str">
        <f>HYPERLINK("https://www.boe.es/gazeta/dias/1832/12/01/pdfs/GMD-1832-147.pdf#page=4","Abrir facsímil")</f>
        <v>Abrir facsímil</v>
      </c>
      <c r="K1393" s="3" t="s">
        <v>23</v>
      </c>
    </row>
    <row r="1394" spans="1:11" ht="42" customHeight="1">
      <c r="A1394" s="2" t="s">
        <v>3424</v>
      </c>
      <c r="B1394" s="2" t="s">
        <v>3424</v>
      </c>
      <c r="C1394" s="2" t="s">
        <v>16</v>
      </c>
      <c r="D1394" s="2" t="s">
        <v>17</v>
      </c>
      <c r="E1394" s="5" t="s">
        <v>188</v>
      </c>
      <c r="F1394" s="3" t="s">
        <v>189</v>
      </c>
      <c r="G1394" s="3" t="s">
        <v>3164</v>
      </c>
      <c r="H1394" s="2" t="s">
        <v>21</v>
      </c>
      <c r="I1394" s="2" t="s">
        <v>3425</v>
      </c>
      <c r="J1394" s="3" t="str">
        <f>HYPERLINK("https://www.boe.es/gazeta/dias/1832/01/14/pdfs/GMD-1832-6.pdf#page=2","Abrir facsímil")</f>
        <v>Abrir facsímil</v>
      </c>
      <c r="K1394" s="3" t="s">
        <v>23</v>
      </c>
    </row>
    <row r="1395" spans="1:11" ht="42" customHeight="1">
      <c r="A1395" s="2" t="s">
        <v>3426</v>
      </c>
      <c r="B1395" s="2" t="s">
        <v>3426</v>
      </c>
      <c r="C1395" s="2" t="s">
        <v>16</v>
      </c>
      <c r="D1395" s="2" t="s">
        <v>17</v>
      </c>
      <c r="E1395" s="5" t="s">
        <v>56</v>
      </c>
      <c r="F1395" s="3" t="s">
        <v>57</v>
      </c>
      <c r="G1395" s="3" t="s">
        <v>58</v>
      </c>
      <c r="H1395" s="2" t="s">
        <v>21</v>
      </c>
      <c r="I1395" s="2" t="s">
        <v>3427</v>
      </c>
      <c r="J1395" s="3" t="str">
        <f>HYPERLINK("https://www.boe.es/gazeta/dias/1832/11/29/pdfs/GMD-1832-146.pdf#page=3","Abrir facsímil")</f>
        <v>Abrir facsímil</v>
      </c>
      <c r="K1395" s="3" t="s">
        <v>23</v>
      </c>
    </row>
    <row r="1396" spans="1:11" ht="42" customHeight="1">
      <c r="A1396" s="2" t="s">
        <v>3428</v>
      </c>
      <c r="B1396" s="2" t="s">
        <v>3429</v>
      </c>
      <c r="C1396" s="2" t="s">
        <v>124</v>
      </c>
      <c r="D1396" s="2" t="s">
        <v>27</v>
      </c>
      <c r="E1396" s="5" t="s">
        <v>1732</v>
      </c>
      <c r="F1396" s="3" t="s">
        <v>1733</v>
      </c>
      <c r="G1396" s="3" t="s">
        <v>38</v>
      </c>
      <c r="H1396" s="2" t="s">
        <v>21</v>
      </c>
      <c r="I1396" s="2" t="s">
        <v>3430</v>
      </c>
      <c r="J1396" s="3" t="str">
        <f>HYPERLINK("https://www.boe.es/gazeta/dias/1832/06/16/pdfs/GMD-1832-72.pdf#page=4","Abrir facsímil")</f>
        <v>Abrir facsímil</v>
      </c>
      <c r="K1396" s="3" t="s">
        <v>23</v>
      </c>
    </row>
    <row r="1397" spans="1:11" ht="42" customHeight="1">
      <c r="A1397" s="2" t="s">
        <v>3431</v>
      </c>
      <c r="B1397" s="2" t="s">
        <v>3431</v>
      </c>
      <c r="C1397" s="2" t="s">
        <v>91</v>
      </c>
      <c r="D1397" s="2" t="s">
        <v>27</v>
      </c>
      <c r="E1397" s="5" t="s">
        <v>994</v>
      </c>
      <c r="F1397" s="3" t="s">
        <v>995</v>
      </c>
      <c r="G1397" s="3" t="s">
        <v>92</v>
      </c>
      <c r="H1397" s="2" t="s">
        <v>21</v>
      </c>
      <c r="I1397" s="2" t="s">
        <v>3432</v>
      </c>
      <c r="J1397" s="3" t="str">
        <f>HYPERLINK("https://www.boe.es/gazeta/dias/1832/04/05/pdfs/GMD-1832-41.pdf#page=2","Abrir facsímil")</f>
        <v>Abrir facsímil</v>
      </c>
      <c r="K1397" s="3" t="s">
        <v>23</v>
      </c>
    </row>
    <row r="1398" spans="1:11" ht="42" customHeight="1">
      <c r="A1398" s="2" t="s">
        <v>3433</v>
      </c>
      <c r="B1398" s="2" t="s">
        <v>3434</v>
      </c>
      <c r="C1398" s="2" t="s">
        <v>91</v>
      </c>
      <c r="D1398" s="2" t="s">
        <v>27</v>
      </c>
      <c r="E1398" s="5" t="s">
        <v>1281</v>
      </c>
      <c r="F1398" s="3" t="s">
        <v>1282</v>
      </c>
      <c r="G1398" s="3" t="s">
        <v>58</v>
      </c>
      <c r="H1398" s="2" t="s">
        <v>31</v>
      </c>
      <c r="I1398" s="2" t="s">
        <v>3435</v>
      </c>
      <c r="J1398" s="3" t="str">
        <f>HYPERLINK("https://www.boe.es/gazeta/dias/1832/05/17/pdfs/GMD-1832-59.pdf#page=3","Abrir facsímil")</f>
        <v>Abrir facsímil</v>
      </c>
      <c r="K1398" s="3" t="s">
        <v>33</v>
      </c>
    </row>
    <row r="1399" spans="1:11" ht="42" customHeight="1">
      <c r="A1399" s="2" t="s">
        <v>3436</v>
      </c>
      <c r="B1399" s="2" t="s">
        <v>3436</v>
      </c>
      <c r="C1399" s="2" t="s">
        <v>26</v>
      </c>
      <c r="D1399" s="2" t="s">
        <v>27</v>
      </c>
      <c r="E1399" s="5" t="s">
        <v>193</v>
      </c>
      <c r="F1399" s="3" t="s">
        <v>194</v>
      </c>
      <c r="G1399" s="3" t="s">
        <v>58</v>
      </c>
      <c r="H1399" s="2" t="s">
        <v>21</v>
      </c>
      <c r="I1399" s="2" t="s">
        <v>3437</v>
      </c>
      <c r="J1399" s="3" t="str">
        <f>HYPERLINK("https://www.boe.es/gazeta/dias/1832/01/24/pdfs/GMD-1832-10.pdf#page=3","Abrir facsímil")</f>
        <v>Abrir facsímil</v>
      </c>
      <c r="K1399" s="3" t="s">
        <v>23</v>
      </c>
    </row>
    <row r="1400" spans="1:11" ht="42" customHeight="1">
      <c r="A1400" s="2" t="s">
        <v>3436</v>
      </c>
      <c r="B1400" s="2" t="s">
        <v>3436</v>
      </c>
      <c r="C1400" s="2" t="s">
        <v>61</v>
      </c>
      <c r="D1400" s="2" t="s">
        <v>62</v>
      </c>
      <c r="E1400" s="5" t="s">
        <v>830</v>
      </c>
      <c r="F1400" s="3" t="s">
        <v>831</v>
      </c>
      <c r="G1400" s="3" t="s">
        <v>58</v>
      </c>
      <c r="H1400" s="2" t="s">
        <v>21</v>
      </c>
      <c r="I1400" s="2" t="s">
        <v>3438</v>
      </c>
      <c r="J1400" s="3" t="str">
        <f>HYPERLINK("https://www.boe.es/gazeta/dias/1832/01/26/pdfs/GMD-1832-11.pdf#page=3","Abrir facsímil")</f>
        <v>Abrir facsímil</v>
      </c>
      <c r="K1400" s="3" t="s">
        <v>23</v>
      </c>
    </row>
    <row r="1401" spans="1:11" ht="42" customHeight="1">
      <c r="A1401" s="2" t="s">
        <v>3439</v>
      </c>
      <c r="B1401" s="2" t="s">
        <v>3440</v>
      </c>
      <c r="C1401" s="2" t="s">
        <v>26</v>
      </c>
      <c r="D1401" s="2" t="s">
        <v>27</v>
      </c>
      <c r="E1401" s="5" t="s">
        <v>188</v>
      </c>
      <c r="F1401" s="3" t="s">
        <v>189</v>
      </c>
      <c r="G1401" s="3" t="s">
        <v>38</v>
      </c>
      <c r="H1401" s="2" t="s">
        <v>21</v>
      </c>
      <c r="I1401" s="2" t="s">
        <v>3441</v>
      </c>
      <c r="J1401" s="3" t="str">
        <f>HYPERLINK("https://www.boe.es/gazeta/dias/1832/01/14/pdfs/GMD-1832-6.pdf#page=4","Abrir facsímil")</f>
        <v>Abrir facsímil</v>
      </c>
      <c r="K1401" s="3" t="s">
        <v>23</v>
      </c>
    </row>
    <row r="1402" spans="1:11" ht="42" customHeight="1">
      <c r="A1402" s="2" t="s">
        <v>3439</v>
      </c>
      <c r="B1402" s="2" t="s">
        <v>3440</v>
      </c>
      <c r="C1402" s="2" t="s">
        <v>26</v>
      </c>
      <c r="D1402" s="2" t="s">
        <v>27</v>
      </c>
      <c r="E1402" s="5" t="s">
        <v>413</v>
      </c>
      <c r="F1402" s="3" t="s">
        <v>414</v>
      </c>
      <c r="G1402" s="3" t="s">
        <v>42</v>
      </c>
      <c r="H1402" s="2" t="s">
        <v>21</v>
      </c>
      <c r="I1402" s="2" t="s">
        <v>3442</v>
      </c>
      <c r="J1402" s="3" t="str">
        <f>HYPERLINK("https://www.boe.es/gazeta/dias/1832/10/16/pdfs/GMD-1832-126.pdf#page=1","Abrir facsímil")</f>
        <v>Abrir facsímil</v>
      </c>
      <c r="K1402" s="3" t="s">
        <v>23</v>
      </c>
    </row>
    <row r="1403" spans="1:11" ht="42" customHeight="1">
      <c r="A1403" s="2" t="s">
        <v>3443</v>
      </c>
      <c r="B1403" s="2" t="s">
        <v>3444</v>
      </c>
      <c r="C1403" s="2" t="s">
        <v>16</v>
      </c>
      <c r="D1403" s="2" t="s">
        <v>17</v>
      </c>
      <c r="E1403" s="5" t="s">
        <v>757</v>
      </c>
      <c r="F1403" s="3" t="s">
        <v>758</v>
      </c>
      <c r="G1403" s="3" t="s">
        <v>42</v>
      </c>
      <c r="H1403" s="2" t="s">
        <v>21</v>
      </c>
      <c r="I1403" s="2" t="s">
        <v>3445</v>
      </c>
      <c r="J1403" s="3" t="str">
        <f>HYPERLINK("https://www.boe.es/gazeta/dias/1832/12/15/pdfs/GMD-1832-153.pdf#page=1","Abrir facsímil")</f>
        <v>Abrir facsímil</v>
      </c>
      <c r="K1403" s="3" t="s">
        <v>23</v>
      </c>
    </row>
    <row r="1404" spans="1:11" ht="42" customHeight="1">
      <c r="A1404" s="2" t="s">
        <v>3446</v>
      </c>
      <c r="B1404" s="2" t="s">
        <v>3446</v>
      </c>
      <c r="C1404" s="2" t="s">
        <v>16</v>
      </c>
      <c r="D1404" s="2" t="s">
        <v>17</v>
      </c>
      <c r="E1404" s="5" t="s">
        <v>367</v>
      </c>
      <c r="F1404" s="3" t="s">
        <v>368</v>
      </c>
      <c r="G1404" s="3" t="s">
        <v>58</v>
      </c>
      <c r="H1404" s="2" t="s">
        <v>21</v>
      </c>
      <c r="I1404" s="2" t="s">
        <v>3447</v>
      </c>
      <c r="J1404" s="3" t="str">
        <f>HYPERLINK("https://www.boe.es/gazeta/dias/1832/08/28/pdfs/GMD-1832-103.pdf#page=3","Abrir facsímil")</f>
        <v>Abrir facsímil</v>
      </c>
      <c r="K1404" s="3" t="s">
        <v>23</v>
      </c>
    </row>
    <row r="1405" spans="1:11" ht="42" customHeight="1">
      <c r="A1405" s="2" t="s">
        <v>3448</v>
      </c>
      <c r="B1405" s="2" t="s">
        <v>3448</v>
      </c>
      <c r="C1405" s="2" t="s">
        <v>16</v>
      </c>
      <c r="D1405" s="2" t="s">
        <v>17</v>
      </c>
      <c r="E1405" s="5" t="s">
        <v>266</v>
      </c>
      <c r="F1405" s="3" t="s">
        <v>267</v>
      </c>
      <c r="G1405" s="3" t="s">
        <v>1979</v>
      </c>
      <c r="H1405" s="2" t="s">
        <v>21</v>
      </c>
      <c r="I1405" s="2" t="s">
        <v>3449</v>
      </c>
      <c r="J1405" s="3" t="str">
        <f>HYPERLINK("https://www.boe.es/gazeta/dias/1832/02/14/pdfs/GMD-1832-19.pdf#page=4","Abrir facsímil")</f>
        <v>Abrir facsímil</v>
      </c>
      <c r="K1405" s="3" t="s">
        <v>23</v>
      </c>
    </row>
    <row r="1406" spans="1:11" ht="42" customHeight="1">
      <c r="A1406" s="2" t="s">
        <v>3448</v>
      </c>
      <c r="B1406" s="2" t="s">
        <v>3448</v>
      </c>
      <c r="C1406" s="2" t="s">
        <v>16</v>
      </c>
      <c r="D1406" s="2" t="s">
        <v>17</v>
      </c>
      <c r="E1406" s="5" t="s">
        <v>651</v>
      </c>
      <c r="F1406" s="3" t="s">
        <v>652</v>
      </c>
      <c r="G1406" s="3" t="s">
        <v>42</v>
      </c>
      <c r="H1406" s="2" t="s">
        <v>21</v>
      </c>
      <c r="I1406" s="2" t="s">
        <v>3450</v>
      </c>
      <c r="J1406" s="3" t="str">
        <f>HYPERLINK("https://www.boe.es/gazeta/dias/1832/08/11/pdfs/GMD-1832-96.pdf#page=1","Abrir facsímil")</f>
        <v>Abrir facsímil</v>
      </c>
      <c r="K1406" s="3" t="s">
        <v>23</v>
      </c>
    </row>
    <row r="1407" spans="1:11" ht="42" customHeight="1">
      <c r="A1407" s="2" t="s">
        <v>3448</v>
      </c>
      <c r="B1407" s="2" t="s">
        <v>3448</v>
      </c>
      <c r="C1407" s="2" t="s">
        <v>16</v>
      </c>
      <c r="D1407" s="2" t="s">
        <v>17</v>
      </c>
      <c r="E1407" s="5" t="s">
        <v>46</v>
      </c>
      <c r="F1407" s="3" t="s">
        <v>47</v>
      </c>
      <c r="G1407" s="3" t="s">
        <v>58</v>
      </c>
      <c r="H1407" s="2" t="s">
        <v>21</v>
      </c>
      <c r="I1407" s="2" t="s">
        <v>3451</v>
      </c>
      <c r="J1407" s="3" t="str">
        <f>HYPERLINK("https://www.boe.es/gazeta/dias/1832/12/13/pdfs/GMD-1832-152.pdf#page=3","Abrir facsímil")</f>
        <v>Abrir facsímil</v>
      </c>
      <c r="K1407" s="3" t="s">
        <v>23</v>
      </c>
    </row>
    <row r="1408" spans="1:11" ht="42" customHeight="1">
      <c r="A1408" s="2" t="s">
        <v>3452</v>
      </c>
      <c r="B1408" s="2" t="s">
        <v>3452</v>
      </c>
      <c r="C1408" s="2" t="s">
        <v>61</v>
      </c>
      <c r="D1408" s="2" t="s">
        <v>62</v>
      </c>
      <c r="E1408" s="5" t="s">
        <v>618</v>
      </c>
      <c r="F1408" s="3" t="s">
        <v>619</v>
      </c>
      <c r="G1408" s="3" t="s">
        <v>42</v>
      </c>
      <c r="H1408" s="2" t="s">
        <v>21</v>
      </c>
      <c r="I1408" s="2" t="s">
        <v>3453</v>
      </c>
      <c r="J1408" s="3" t="str">
        <f>HYPERLINK("https://www.boe.es/gazeta/dias/1832/07/26/pdfs/GMD-1832-89.pdf#page=1","Abrir facsímil")</f>
        <v>Abrir facsímil</v>
      </c>
      <c r="K1408" s="3" t="s">
        <v>23</v>
      </c>
    </row>
    <row r="1409" spans="1:11" ht="42" customHeight="1">
      <c r="A1409" s="2" t="s">
        <v>3454</v>
      </c>
      <c r="B1409" s="2" t="s">
        <v>3454</v>
      </c>
      <c r="C1409" s="2" t="s">
        <v>91</v>
      </c>
      <c r="D1409" s="2" t="s">
        <v>27</v>
      </c>
      <c r="E1409" s="5" t="s">
        <v>150</v>
      </c>
      <c r="F1409" s="3" t="s">
        <v>151</v>
      </c>
      <c r="G1409" s="3" t="s">
        <v>3455</v>
      </c>
      <c r="H1409" s="2" t="s">
        <v>21</v>
      </c>
      <c r="I1409" s="2" t="s">
        <v>3456</v>
      </c>
      <c r="J1409" s="3" t="str">
        <f>HYPERLINK("https://www.boe.es/gazeta/dias/1832/06/02/pdfs/GMD-1832-66.pdf#page=5","Abrir facsímil")</f>
        <v>Abrir facsímil</v>
      </c>
      <c r="K1409" s="3" t="s">
        <v>23</v>
      </c>
    </row>
    <row r="1410" spans="1:11" ht="42" customHeight="1">
      <c r="A1410" s="2" t="s">
        <v>3454</v>
      </c>
      <c r="B1410" s="2" t="s">
        <v>3454</v>
      </c>
      <c r="C1410" s="2" t="s">
        <v>61</v>
      </c>
      <c r="D1410" s="2" t="s">
        <v>62</v>
      </c>
      <c r="E1410" s="5" t="s">
        <v>532</v>
      </c>
      <c r="F1410" s="3" t="s">
        <v>533</v>
      </c>
      <c r="G1410" s="3" t="s">
        <v>38</v>
      </c>
      <c r="H1410" s="2" t="s">
        <v>21</v>
      </c>
      <c r="I1410" s="2" t="s">
        <v>3457</v>
      </c>
      <c r="J1410" s="3" t="str">
        <f>HYPERLINK("https://www.boe.es/gazeta/dias/1832/12/01/pdfs/GMD-1832-147.pdf#page=4","Abrir facsímil")</f>
        <v>Abrir facsímil</v>
      </c>
      <c r="K1410" s="3" t="s">
        <v>23</v>
      </c>
    </row>
    <row r="1411" spans="1:11" ht="42" customHeight="1">
      <c r="A1411" s="2" t="s">
        <v>3458</v>
      </c>
      <c r="B1411" s="2" t="s">
        <v>3458</v>
      </c>
      <c r="C1411" s="2" t="s">
        <v>16</v>
      </c>
      <c r="D1411" s="2" t="s">
        <v>17</v>
      </c>
      <c r="E1411" s="5" t="s">
        <v>276</v>
      </c>
      <c r="F1411" s="3" t="s">
        <v>277</v>
      </c>
      <c r="G1411" s="3" t="s">
        <v>58</v>
      </c>
      <c r="H1411" s="2" t="s">
        <v>21</v>
      </c>
      <c r="I1411" s="2" t="s">
        <v>3459</v>
      </c>
      <c r="J1411" s="3" t="str">
        <f>HYPERLINK("https://www.boe.es/gazeta/dias/1832/03/22/pdfs/GMD-1832-35.pdf#page=3","Abrir facsímil")</f>
        <v>Abrir facsímil</v>
      </c>
      <c r="K1411" s="3" t="s">
        <v>23</v>
      </c>
    </row>
    <row r="1412" spans="1:11" ht="42" customHeight="1">
      <c r="A1412" s="2" t="s">
        <v>3460</v>
      </c>
      <c r="B1412" s="2" t="s">
        <v>3460</v>
      </c>
      <c r="C1412" s="2" t="s">
        <v>16</v>
      </c>
      <c r="D1412" s="2" t="s">
        <v>17</v>
      </c>
      <c r="E1412" s="5" t="s">
        <v>160</v>
      </c>
      <c r="F1412" s="3" t="s">
        <v>161</v>
      </c>
      <c r="G1412" s="3" t="s">
        <v>38</v>
      </c>
      <c r="H1412" s="2" t="s">
        <v>21</v>
      </c>
      <c r="I1412" s="2" t="s">
        <v>3461</v>
      </c>
      <c r="J1412" s="3" t="str">
        <f>HYPERLINK("https://www.boe.es/gazeta/dias/1832/05/24/pdfs/GMD-1832-62.pdf#page=4","Abrir facsímil")</f>
        <v>Abrir facsímil</v>
      </c>
      <c r="K1412" s="3" t="s">
        <v>23</v>
      </c>
    </row>
    <row r="1413" spans="1:11" ht="42" customHeight="1">
      <c r="A1413" s="2" t="s">
        <v>3462</v>
      </c>
      <c r="B1413" s="2" t="s">
        <v>3462</v>
      </c>
      <c r="C1413" s="2" t="s">
        <v>26</v>
      </c>
      <c r="D1413" s="2" t="s">
        <v>27</v>
      </c>
      <c r="E1413" s="5" t="s">
        <v>160</v>
      </c>
      <c r="F1413" s="3" t="s">
        <v>161</v>
      </c>
      <c r="G1413" s="3" t="s">
        <v>38</v>
      </c>
      <c r="H1413" s="2" t="s">
        <v>21</v>
      </c>
      <c r="I1413" s="2" t="s">
        <v>3463</v>
      </c>
      <c r="J1413" s="3" t="str">
        <f>HYPERLINK("https://www.boe.es/gazeta/dias/1832/05/24/pdfs/GMD-1832-62.pdf#page=4","Abrir facsímil")</f>
        <v>Abrir facsímil</v>
      </c>
      <c r="K1413" s="3" t="s">
        <v>23</v>
      </c>
    </row>
    <row r="1414" spans="1:11" ht="42" customHeight="1">
      <c r="A1414" s="2" t="s">
        <v>3464</v>
      </c>
      <c r="B1414" s="2" t="s">
        <v>3465</v>
      </c>
      <c r="C1414" s="2" t="s">
        <v>16</v>
      </c>
      <c r="D1414" s="2" t="s">
        <v>17</v>
      </c>
      <c r="E1414" s="5" t="s">
        <v>207</v>
      </c>
      <c r="F1414" s="3" t="s">
        <v>208</v>
      </c>
      <c r="G1414" s="3" t="s">
        <v>38</v>
      </c>
      <c r="H1414" s="2" t="s">
        <v>21</v>
      </c>
      <c r="I1414" s="2" t="s">
        <v>3466</v>
      </c>
      <c r="J1414" s="3" t="str">
        <f>HYPERLINK("https://www.boe.es/gazeta/dias/1832/12/11/pdfs/GMD-1832-151.pdf#page=4","Abrir facsímil")</f>
        <v>Abrir facsímil</v>
      </c>
      <c r="K1414" s="3" t="s">
        <v>23</v>
      </c>
    </row>
    <row r="1415" spans="1:11" ht="42" customHeight="1">
      <c r="A1415" s="2" t="s">
        <v>3467</v>
      </c>
      <c r="B1415" s="2" t="s">
        <v>3468</v>
      </c>
      <c r="C1415" s="2" t="s">
        <v>51</v>
      </c>
      <c r="D1415" s="2" t="s">
        <v>27</v>
      </c>
      <c r="E1415" s="5" t="s">
        <v>28</v>
      </c>
      <c r="F1415" s="3" t="s">
        <v>29</v>
      </c>
      <c r="G1415" s="3" t="s">
        <v>30</v>
      </c>
      <c r="H1415" s="2" t="s">
        <v>21</v>
      </c>
      <c r="I1415" s="2" t="s">
        <v>3469</v>
      </c>
      <c r="J1415" s="3" t="str">
        <f>HYPERLINK("https://www.boe.es/gazeta/dias/1832/06/23/pdfs/GMD-1832-75.pdf#page=4","Abrir facsímil")</f>
        <v>Abrir facsímil</v>
      </c>
      <c r="K1415" s="3" t="s">
        <v>23</v>
      </c>
    </row>
    <row r="1416" spans="1:11" ht="42" customHeight="1">
      <c r="A1416" s="2" t="s">
        <v>3470</v>
      </c>
      <c r="B1416" s="2" t="s">
        <v>3470</v>
      </c>
      <c r="C1416" s="2" t="s">
        <v>61</v>
      </c>
      <c r="D1416" s="2" t="s">
        <v>62</v>
      </c>
      <c r="E1416" s="5" t="s">
        <v>570</v>
      </c>
      <c r="F1416" s="3" t="s">
        <v>571</v>
      </c>
      <c r="G1416" s="3" t="s">
        <v>38</v>
      </c>
      <c r="H1416" s="2" t="s">
        <v>21</v>
      </c>
      <c r="I1416" s="2" t="s">
        <v>3471</v>
      </c>
      <c r="J1416" s="3" t="str">
        <f>HYPERLINK("https://www.boe.es/gazeta/dias/1832/05/19/pdfs/GMD-1832-60.pdf#page=4","Abrir facsímil")</f>
        <v>Abrir facsímil</v>
      </c>
      <c r="K1416" s="3" t="s">
        <v>23</v>
      </c>
    </row>
    <row r="1417" spans="1:11" ht="42" customHeight="1">
      <c r="A1417" s="2" t="s">
        <v>3472</v>
      </c>
      <c r="B1417" s="2" t="s">
        <v>3473</v>
      </c>
      <c r="C1417" s="2" t="s">
        <v>164</v>
      </c>
      <c r="D1417" s="2" t="s">
        <v>27</v>
      </c>
      <c r="E1417" s="5" t="s">
        <v>211</v>
      </c>
      <c r="F1417" s="3" t="s">
        <v>212</v>
      </c>
      <c r="G1417" s="3" t="s">
        <v>38</v>
      </c>
      <c r="H1417" s="2" t="s">
        <v>21</v>
      </c>
      <c r="I1417" s="2" t="s">
        <v>3474</v>
      </c>
      <c r="J1417" s="3" t="str">
        <f>HYPERLINK("https://www.boe.es/gazeta/dias/1832/06/14/pdfs/GMD-1832-71.pdf#page=4","Abrir facsímil")</f>
        <v>Abrir facsímil</v>
      </c>
      <c r="K1417" s="3" t="s">
        <v>23</v>
      </c>
    </row>
    <row r="1418" spans="1:11" ht="42" customHeight="1">
      <c r="A1418" s="2" t="s">
        <v>3475</v>
      </c>
      <c r="B1418" s="2" t="s">
        <v>3476</v>
      </c>
      <c r="C1418" s="2" t="s">
        <v>16</v>
      </c>
      <c r="D1418" s="2" t="s">
        <v>17</v>
      </c>
      <c r="E1418" s="5" t="s">
        <v>835</v>
      </c>
      <c r="F1418" s="3" t="s">
        <v>836</v>
      </c>
      <c r="G1418" s="3" t="s">
        <v>38</v>
      </c>
      <c r="H1418" s="2" t="s">
        <v>21</v>
      </c>
      <c r="I1418" s="2" t="s">
        <v>3477</v>
      </c>
      <c r="J1418" s="3" t="str">
        <f>HYPERLINK("https://www.boe.es/gazeta/dias/1832/07/28/pdfs/GMD-1832-90.pdf#page=4","Abrir facsímil")</f>
        <v>Abrir facsímil</v>
      </c>
      <c r="K1418" s="3" t="s">
        <v>23</v>
      </c>
    </row>
    <row r="1419" spans="1:11" ht="42" customHeight="1">
      <c r="A1419" s="2" t="s">
        <v>3478</v>
      </c>
      <c r="B1419" s="2" t="s">
        <v>3478</v>
      </c>
      <c r="C1419" s="2" t="s">
        <v>26</v>
      </c>
      <c r="D1419" s="2" t="s">
        <v>27</v>
      </c>
      <c r="E1419" s="5" t="s">
        <v>183</v>
      </c>
      <c r="F1419" s="3" t="s">
        <v>184</v>
      </c>
      <c r="G1419" s="3" t="s">
        <v>38</v>
      </c>
      <c r="H1419" s="2" t="s">
        <v>21</v>
      </c>
      <c r="I1419" s="2" t="s">
        <v>3479</v>
      </c>
      <c r="J1419" s="3" t="str">
        <f>HYPERLINK("https://www.boe.es/gazeta/dias/1832/07/31/pdfs/GMD-1832-91.pdf#page=4","Abrir facsímil")</f>
        <v>Abrir facsímil</v>
      </c>
      <c r="K1419" s="3" t="s">
        <v>23</v>
      </c>
    </row>
    <row r="1420" spans="1:11" ht="42" customHeight="1">
      <c r="A1420" s="2" t="s">
        <v>3480</v>
      </c>
      <c r="B1420" s="2" t="s">
        <v>3481</v>
      </c>
      <c r="C1420" s="2" t="s">
        <v>91</v>
      </c>
      <c r="D1420" s="2" t="s">
        <v>27</v>
      </c>
      <c r="E1420" s="5" t="s">
        <v>806</v>
      </c>
      <c r="F1420" s="3" t="s">
        <v>807</v>
      </c>
      <c r="G1420" s="3" t="s">
        <v>152</v>
      </c>
      <c r="H1420" s="2" t="s">
        <v>21</v>
      </c>
      <c r="I1420" s="2" t="s">
        <v>3482</v>
      </c>
      <c r="J1420" s="3" t="str">
        <f>HYPERLINK("https://www.boe.es/gazeta/dias/1832/12/08/pdfs/GMD-1832-150.pdf#page=6","Abrir facsímil")</f>
        <v>Abrir facsímil</v>
      </c>
      <c r="K1420" s="3" t="s">
        <v>23</v>
      </c>
    </row>
    <row r="1421" spans="1:11" ht="42" customHeight="1">
      <c r="A1421" s="2" t="s">
        <v>3483</v>
      </c>
      <c r="B1421" s="2" t="s">
        <v>3483</v>
      </c>
      <c r="C1421" s="2" t="s">
        <v>26</v>
      </c>
      <c r="D1421" s="2" t="s">
        <v>27</v>
      </c>
      <c r="E1421" s="5" t="s">
        <v>320</v>
      </c>
      <c r="F1421" s="3" t="s">
        <v>321</v>
      </c>
      <c r="G1421" s="3" t="s">
        <v>38</v>
      </c>
      <c r="H1421" s="2" t="s">
        <v>21</v>
      </c>
      <c r="I1421" s="2" t="s">
        <v>3484</v>
      </c>
      <c r="J1421" s="3" t="str">
        <f>HYPERLINK("https://www.boe.es/gazeta/dias/1832/12/29/pdfs/GMD-1832-159.pdf#page=4","Abrir facsímil")</f>
        <v>Abrir facsímil</v>
      </c>
      <c r="K1421" s="3" t="s">
        <v>23</v>
      </c>
    </row>
    <row r="1422" spans="1:11" ht="42" customHeight="1">
      <c r="A1422" s="2" t="s">
        <v>3485</v>
      </c>
      <c r="B1422" s="2" t="s">
        <v>3485</v>
      </c>
      <c r="C1422" s="2" t="s">
        <v>26</v>
      </c>
      <c r="D1422" s="2" t="s">
        <v>27</v>
      </c>
      <c r="E1422" s="5" t="s">
        <v>211</v>
      </c>
      <c r="F1422" s="3" t="s">
        <v>212</v>
      </c>
      <c r="G1422" s="3" t="s">
        <v>38</v>
      </c>
      <c r="H1422" s="2" t="s">
        <v>21</v>
      </c>
      <c r="I1422" s="2" t="s">
        <v>3486</v>
      </c>
      <c r="J1422" s="3" t="str">
        <f>HYPERLINK("https://www.boe.es/gazeta/dias/1832/06/14/pdfs/GMD-1832-71.pdf#page=4","Abrir facsímil")</f>
        <v>Abrir facsímil</v>
      </c>
      <c r="K1422" s="3" t="s">
        <v>23</v>
      </c>
    </row>
    <row r="1423" spans="1:11" ht="42" customHeight="1">
      <c r="A1423" s="2" t="s">
        <v>3487</v>
      </c>
      <c r="B1423" s="2" t="s">
        <v>3487</v>
      </c>
      <c r="C1423" s="2" t="s">
        <v>61</v>
      </c>
      <c r="D1423" s="2" t="s">
        <v>62</v>
      </c>
      <c r="E1423" s="5" t="s">
        <v>193</v>
      </c>
      <c r="F1423" s="3" t="s">
        <v>194</v>
      </c>
      <c r="G1423" s="3" t="s">
        <v>38</v>
      </c>
      <c r="H1423" s="2" t="s">
        <v>21</v>
      </c>
      <c r="I1423" s="2" t="s">
        <v>3488</v>
      </c>
      <c r="J1423" s="3" t="str">
        <f>HYPERLINK("https://www.boe.es/gazeta/dias/1832/01/24/pdfs/GMD-1832-10.pdf#page=4","Abrir facsímil")</f>
        <v>Abrir facsímil</v>
      </c>
      <c r="K1423" s="3" t="s">
        <v>23</v>
      </c>
    </row>
    <row r="1424" spans="1:11" ht="42" customHeight="1">
      <c r="A1424" s="2" t="s">
        <v>3489</v>
      </c>
      <c r="B1424" s="2" t="s">
        <v>3489</v>
      </c>
      <c r="C1424" s="2" t="s">
        <v>51</v>
      </c>
      <c r="D1424" s="2" t="s">
        <v>27</v>
      </c>
      <c r="E1424" s="5" t="s">
        <v>583</v>
      </c>
      <c r="F1424" s="3" t="s">
        <v>584</v>
      </c>
      <c r="G1424" s="3" t="s">
        <v>38</v>
      </c>
      <c r="H1424" s="2" t="s">
        <v>21</v>
      </c>
      <c r="I1424" s="2" t="s">
        <v>3490</v>
      </c>
      <c r="J1424" s="3" t="str">
        <f>HYPERLINK("https://www.boe.es/gazeta/dias/1832/02/04/pdfs/GMD-1832-15.pdf#page=4","Abrir facsímil")</f>
        <v>Abrir facsímil</v>
      </c>
      <c r="K1424" s="3" t="s">
        <v>23</v>
      </c>
    </row>
    <row r="1425" spans="1:11" ht="42" customHeight="1">
      <c r="A1425" s="2" t="s">
        <v>3491</v>
      </c>
      <c r="B1425" s="2" t="s">
        <v>3492</v>
      </c>
      <c r="C1425" s="2" t="s">
        <v>26</v>
      </c>
      <c r="D1425" s="2" t="s">
        <v>27</v>
      </c>
      <c r="E1425" s="5" t="s">
        <v>431</v>
      </c>
      <c r="F1425" s="3" t="s">
        <v>432</v>
      </c>
      <c r="G1425" s="3" t="s">
        <v>433</v>
      </c>
      <c r="H1425" s="2" t="s">
        <v>31</v>
      </c>
      <c r="I1425" s="2" t="s">
        <v>3493</v>
      </c>
      <c r="J1425" s="3" t="str">
        <f>HYPERLINK("https://www.boe.es/gazeta/dias/1832/05/12/pdfs/GMD-1832-57.pdf#page=4","Abrir facsímil")</f>
        <v>Abrir facsímil</v>
      </c>
      <c r="K1425" s="3" t="s">
        <v>33</v>
      </c>
    </row>
    <row r="1426" spans="1:11" ht="42" customHeight="1">
      <c r="A1426" s="2" t="s">
        <v>3494</v>
      </c>
      <c r="B1426" s="2" t="s">
        <v>3494</v>
      </c>
      <c r="C1426" s="2" t="s">
        <v>16</v>
      </c>
      <c r="D1426" s="2" t="s">
        <v>17</v>
      </c>
      <c r="E1426" s="5" t="s">
        <v>2706</v>
      </c>
      <c r="F1426" s="3" t="s">
        <v>2707</v>
      </c>
      <c r="G1426" s="3" t="s">
        <v>3495</v>
      </c>
      <c r="H1426" s="2" t="s">
        <v>21</v>
      </c>
      <c r="I1426" s="2" t="s">
        <v>3496</v>
      </c>
      <c r="J1426" s="3" t="str">
        <f>HYPERLINK("https://www.boe.es/gazeta/dias/1832/01/31/pdfs/GMD-1832-13.pdf#page=3","Abrir facsímil")</f>
        <v>Abrir facsímil</v>
      </c>
      <c r="K1426" s="3" t="s">
        <v>23</v>
      </c>
    </row>
    <row r="1427" spans="1:11" ht="42" customHeight="1">
      <c r="A1427" s="2" t="s">
        <v>3497</v>
      </c>
      <c r="B1427" s="2" t="s">
        <v>3497</v>
      </c>
      <c r="C1427" s="2" t="s">
        <v>16</v>
      </c>
      <c r="D1427" s="2" t="s">
        <v>17</v>
      </c>
      <c r="E1427" s="5" t="s">
        <v>636</v>
      </c>
      <c r="F1427" s="3" t="s">
        <v>637</v>
      </c>
      <c r="G1427" s="3" t="s">
        <v>58</v>
      </c>
      <c r="H1427" s="2" t="s">
        <v>21</v>
      </c>
      <c r="I1427" s="2" t="s">
        <v>3498</v>
      </c>
      <c r="J1427" s="3" t="str">
        <f>HYPERLINK("https://www.boe.es/gazeta/dias/1832/12/27/pdfs/GMD-1832-158.pdf#page=3","Abrir facsímil")</f>
        <v>Abrir facsímil</v>
      </c>
      <c r="K1427" s="3" t="s">
        <v>23</v>
      </c>
    </row>
    <row r="1428" spans="1:11" ht="42" customHeight="1">
      <c r="A1428" s="2" t="s">
        <v>3499</v>
      </c>
      <c r="B1428" s="2" t="s">
        <v>3499</v>
      </c>
      <c r="C1428" s="2" t="s">
        <v>91</v>
      </c>
      <c r="D1428" s="2" t="s">
        <v>27</v>
      </c>
      <c r="E1428" s="5" t="s">
        <v>1281</v>
      </c>
      <c r="F1428" s="3" t="s">
        <v>1282</v>
      </c>
      <c r="G1428" s="3" t="s">
        <v>58</v>
      </c>
      <c r="H1428" s="2" t="s">
        <v>21</v>
      </c>
      <c r="I1428" s="2" t="s">
        <v>3500</v>
      </c>
      <c r="J1428" s="3" t="str">
        <f>HYPERLINK("https://www.boe.es/gazeta/dias/1832/05/17/pdfs/GMD-1832-59.pdf#page=3","Abrir facsímil")</f>
        <v>Abrir facsímil</v>
      </c>
      <c r="K1428" s="3" t="s">
        <v>23</v>
      </c>
    </row>
    <row r="1429" spans="1:11" ht="42" customHeight="1">
      <c r="A1429" s="2" t="s">
        <v>3501</v>
      </c>
      <c r="B1429" s="2" t="s">
        <v>3502</v>
      </c>
      <c r="C1429" s="2" t="s">
        <v>26</v>
      </c>
      <c r="D1429" s="2" t="s">
        <v>27</v>
      </c>
      <c r="E1429" s="5" t="s">
        <v>56</v>
      </c>
      <c r="F1429" s="3" t="s">
        <v>57</v>
      </c>
      <c r="G1429" s="3" t="s">
        <v>58</v>
      </c>
      <c r="H1429" s="2" t="s">
        <v>21</v>
      </c>
      <c r="I1429" s="2" t="s">
        <v>3503</v>
      </c>
      <c r="J1429" s="3" t="str">
        <f>HYPERLINK("https://www.boe.es/gazeta/dias/1832/11/29/pdfs/GMD-1832-146.pdf#page=3","Abrir facsímil")</f>
        <v>Abrir facsímil</v>
      </c>
      <c r="K1429" s="3" t="s">
        <v>23</v>
      </c>
    </row>
    <row r="1430" spans="1:11" ht="42" customHeight="1">
      <c r="A1430" s="2" t="s">
        <v>3504</v>
      </c>
      <c r="B1430" s="2" t="s">
        <v>3504</v>
      </c>
      <c r="C1430" s="2" t="s">
        <v>26</v>
      </c>
      <c r="D1430" s="2" t="s">
        <v>27</v>
      </c>
      <c r="E1430" s="5" t="s">
        <v>150</v>
      </c>
      <c r="F1430" s="3" t="s">
        <v>151</v>
      </c>
      <c r="G1430" s="3" t="s">
        <v>92</v>
      </c>
      <c r="H1430" s="2" t="s">
        <v>21</v>
      </c>
      <c r="I1430" s="2" t="s">
        <v>3505</v>
      </c>
      <c r="J1430" s="3" t="str">
        <f>HYPERLINK("https://www.boe.es/gazeta/dias/1832/06/02/pdfs/GMD-1832-66.pdf#page=2","Abrir facsímil")</f>
        <v>Abrir facsímil</v>
      </c>
      <c r="K1430" s="3" t="s">
        <v>23</v>
      </c>
    </row>
    <row r="1431" spans="1:11" ht="42" customHeight="1">
      <c r="A1431" s="2" t="s">
        <v>3506</v>
      </c>
      <c r="B1431" s="2" t="s">
        <v>3506</v>
      </c>
      <c r="C1431" s="2" t="s">
        <v>61</v>
      </c>
      <c r="D1431" s="2" t="s">
        <v>62</v>
      </c>
      <c r="E1431" s="5" t="s">
        <v>694</v>
      </c>
      <c r="F1431" s="3" t="s">
        <v>695</v>
      </c>
      <c r="G1431" s="3" t="s">
        <v>38</v>
      </c>
      <c r="H1431" s="2" t="s">
        <v>21</v>
      </c>
      <c r="I1431" s="2" t="s">
        <v>3507</v>
      </c>
      <c r="J1431" s="3" t="str">
        <f>HYPERLINK("https://www.boe.es/gazeta/dias/1832/01/19/pdfs/GMD-1832-8.pdf#page=4","Abrir facsímil")</f>
        <v>Abrir facsímil</v>
      </c>
      <c r="K1431" s="3" t="s">
        <v>23</v>
      </c>
    </row>
    <row r="1432" spans="1:11" ht="42" customHeight="1">
      <c r="A1432" s="2" t="s">
        <v>3506</v>
      </c>
      <c r="B1432" s="2" t="s">
        <v>3506</v>
      </c>
      <c r="C1432" s="2" t="s">
        <v>26</v>
      </c>
      <c r="D1432" s="2" t="s">
        <v>27</v>
      </c>
      <c r="E1432" s="5" t="s">
        <v>306</v>
      </c>
      <c r="F1432" s="3" t="s">
        <v>307</v>
      </c>
      <c r="G1432" s="3" t="s">
        <v>308</v>
      </c>
      <c r="H1432" s="2" t="s">
        <v>21</v>
      </c>
      <c r="I1432" s="2" t="s">
        <v>3508</v>
      </c>
      <c r="J1432" s="3" t="str">
        <f>HYPERLINK("https://www.boe.es/gazeta/dias/1832/03/13/pdfs/GMD-1832-31.pdf#page=4","Abrir facsímil")</f>
        <v>Abrir facsímil</v>
      </c>
      <c r="K1432" s="3" t="s">
        <v>23</v>
      </c>
    </row>
    <row r="1433" spans="1:11" ht="42" customHeight="1">
      <c r="A1433" s="2" t="s">
        <v>3506</v>
      </c>
      <c r="B1433" s="2" t="s">
        <v>3506</v>
      </c>
      <c r="C1433" s="2" t="s">
        <v>16</v>
      </c>
      <c r="D1433" s="2" t="s">
        <v>17</v>
      </c>
      <c r="E1433" s="5" t="s">
        <v>243</v>
      </c>
      <c r="F1433" s="3" t="s">
        <v>244</v>
      </c>
      <c r="G1433" s="3" t="s">
        <v>245</v>
      </c>
      <c r="H1433" s="2" t="s">
        <v>21</v>
      </c>
      <c r="I1433" s="2" t="s">
        <v>3509</v>
      </c>
      <c r="J1433" s="3" t="str">
        <f>HYPERLINK("https://www.boe.es/gazeta/dias/1832/04/10/pdfs/GMD-1832-43.pdf#page=3","Abrir facsímil")</f>
        <v>Abrir facsímil</v>
      </c>
      <c r="K1433" s="3" t="s">
        <v>23</v>
      </c>
    </row>
    <row r="1434" spans="1:11" ht="42" customHeight="1">
      <c r="A1434" s="2" t="s">
        <v>3506</v>
      </c>
      <c r="B1434" s="2" t="s">
        <v>3506</v>
      </c>
      <c r="C1434" s="2" t="s">
        <v>61</v>
      </c>
      <c r="D1434" s="2" t="s">
        <v>62</v>
      </c>
      <c r="E1434" s="5" t="s">
        <v>156</v>
      </c>
      <c r="F1434" s="3" t="s">
        <v>157</v>
      </c>
      <c r="G1434" s="3" t="s">
        <v>343</v>
      </c>
      <c r="H1434" s="2" t="s">
        <v>21</v>
      </c>
      <c r="I1434" s="2" t="s">
        <v>3510</v>
      </c>
      <c r="J1434" s="3" t="str">
        <f>HYPERLINK("https://www.boe.es/gazeta/dias/1832/04/14/pdfs/GMD-1832-45.pdf#page=5","Abrir facsímil")</f>
        <v>Abrir facsímil</v>
      </c>
      <c r="K1434" s="3" t="s">
        <v>23</v>
      </c>
    </row>
    <row r="1435" spans="1:11" ht="42" customHeight="1">
      <c r="A1435" s="2" t="s">
        <v>3506</v>
      </c>
      <c r="B1435" s="2" t="s">
        <v>3506</v>
      </c>
      <c r="C1435" s="2" t="s">
        <v>124</v>
      </c>
      <c r="D1435" s="2" t="s">
        <v>27</v>
      </c>
      <c r="E1435" s="5" t="s">
        <v>156</v>
      </c>
      <c r="F1435" s="3" t="s">
        <v>157</v>
      </c>
      <c r="G1435" s="3" t="s">
        <v>152</v>
      </c>
      <c r="H1435" s="2" t="s">
        <v>21</v>
      </c>
      <c r="I1435" s="2" t="s">
        <v>3511</v>
      </c>
      <c r="J1435" s="3" t="str">
        <f>HYPERLINK("https://www.boe.es/gazeta/dias/1832/04/14/pdfs/GMD-1832-45.pdf#page=6","Abrir facsímil")</f>
        <v>Abrir facsímil</v>
      </c>
      <c r="K1435" s="3" t="s">
        <v>23</v>
      </c>
    </row>
    <row r="1436" spans="1:11" ht="42" customHeight="1">
      <c r="A1436" s="2" t="s">
        <v>3506</v>
      </c>
      <c r="B1436" s="2" t="s">
        <v>3506</v>
      </c>
      <c r="C1436" s="2" t="s">
        <v>164</v>
      </c>
      <c r="D1436" s="2" t="s">
        <v>27</v>
      </c>
      <c r="E1436" s="5" t="s">
        <v>431</v>
      </c>
      <c r="F1436" s="3" t="s">
        <v>432</v>
      </c>
      <c r="G1436" s="3" t="s">
        <v>433</v>
      </c>
      <c r="H1436" s="2" t="s">
        <v>21</v>
      </c>
      <c r="I1436" s="2" t="s">
        <v>3512</v>
      </c>
      <c r="J1436" s="3" t="str">
        <f>HYPERLINK("https://www.boe.es/gazeta/dias/1832/05/12/pdfs/GMD-1832-57.pdf#page=4","Abrir facsímil")</f>
        <v>Abrir facsímil</v>
      </c>
      <c r="K1436" s="3" t="s">
        <v>23</v>
      </c>
    </row>
    <row r="1437" spans="1:11" ht="42" customHeight="1">
      <c r="A1437" s="2" t="s">
        <v>3506</v>
      </c>
      <c r="B1437" s="2" t="s">
        <v>3506</v>
      </c>
      <c r="C1437" s="2" t="s">
        <v>16</v>
      </c>
      <c r="D1437" s="2" t="s">
        <v>17</v>
      </c>
      <c r="E1437" s="5" t="s">
        <v>63</v>
      </c>
      <c r="F1437" s="3" t="s">
        <v>64</v>
      </c>
      <c r="G1437" s="3" t="s">
        <v>65</v>
      </c>
      <c r="H1437" s="2" t="s">
        <v>21</v>
      </c>
      <c r="I1437" s="2" t="s">
        <v>3513</v>
      </c>
      <c r="J1437" s="3" t="str">
        <f>HYPERLINK("https://www.boe.es/gazeta/dias/1832/05/22/pdfs/GMD-1832-61.pdf#page=4","Abrir facsímil")</f>
        <v>Abrir facsímil</v>
      </c>
      <c r="K1437" s="3" t="s">
        <v>23</v>
      </c>
    </row>
    <row r="1438" spans="1:11" ht="42" customHeight="1">
      <c r="A1438" s="2" t="s">
        <v>3506</v>
      </c>
      <c r="B1438" s="2" t="s">
        <v>3506</v>
      </c>
      <c r="C1438" s="2" t="s">
        <v>16</v>
      </c>
      <c r="D1438" s="2" t="s">
        <v>17</v>
      </c>
      <c r="E1438" s="5" t="s">
        <v>598</v>
      </c>
      <c r="F1438" s="3" t="s">
        <v>599</v>
      </c>
      <c r="G1438" s="3" t="s">
        <v>38</v>
      </c>
      <c r="H1438" s="2" t="s">
        <v>21</v>
      </c>
      <c r="I1438" s="2" t="s">
        <v>3514</v>
      </c>
      <c r="J1438" s="3" t="str">
        <f>HYPERLINK("https://www.boe.es/gazeta/dias/1832/06/07/pdfs/GMD-1832-68.pdf#page=4","Abrir facsímil")</f>
        <v>Abrir facsímil</v>
      </c>
      <c r="K1438" s="3" t="s">
        <v>23</v>
      </c>
    </row>
    <row r="1439" spans="1:11" ht="42" customHeight="1">
      <c r="A1439" s="2" t="s">
        <v>3506</v>
      </c>
      <c r="B1439" s="2" t="s">
        <v>3506</v>
      </c>
      <c r="C1439" s="2" t="s">
        <v>418</v>
      </c>
      <c r="D1439" s="2" t="s">
        <v>27</v>
      </c>
      <c r="E1439" s="5" t="s">
        <v>961</v>
      </c>
      <c r="F1439" s="3" t="s">
        <v>962</v>
      </c>
      <c r="G1439" s="3" t="s">
        <v>38</v>
      </c>
      <c r="H1439" s="2" t="s">
        <v>21</v>
      </c>
      <c r="I1439" s="2" t="s">
        <v>3515</v>
      </c>
      <c r="J1439" s="3" t="str">
        <f>HYPERLINK("https://www.boe.es/gazeta/dias/1832/06/30/pdfs/GMD-1832-78.pdf#page=4","Abrir facsímil")</f>
        <v>Abrir facsímil</v>
      </c>
      <c r="K1439" s="3" t="s">
        <v>23</v>
      </c>
    </row>
    <row r="1440" spans="1:11" ht="42" customHeight="1">
      <c r="A1440" s="2" t="s">
        <v>3506</v>
      </c>
      <c r="B1440" s="2" t="s">
        <v>3506</v>
      </c>
      <c r="C1440" s="2" t="s">
        <v>16</v>
      </c>
      <c r="D1440" s="2" t="s">
        <v>17</v>
      </c>
      <c r="E1440" s="5" t="s">
        <v>632</v>
      </c>
      <c r="F1440" s="3" t="s">
        <v>633</v>
      </c>
      <c r="G1440" s="3" t="s">
        <v>38</v>
      </c>
      <c r="H1440" s="2" t="s">
        <v>21</v>
      </c>
      <c r="I1440" s="2" t="s">
        <v>3516</v>
      </c>
      <c r="J1440" s="3" t="str">
        <f>HYPERLINK("https://www.boe.es/gazeta/dias/1832/07/05/pdfs/GMD-1832-80.pdf#page=4","Abrir facsímil")</f>
        <v>Abrir facsímil</v>
      </c>
      <c r="K1440" s="3" t="s">
        <v>23</v>
      </c>
    </row>
    <row r="1441" spans="1:11" ht="42" customHeight="1">
      <c r="A1441" s="2" t="s">
        <v>3506</v>
      </c>
      <c r="B1441" s="2" t="s">
        <v>3506</v>
      </c>
      <c r="C1441" s="2" t="s">
        <v>26</v>
      </c>
      <c r="D1441" s="2" t="s">
        <v>27</v>
      </c>
      <c r="E1441" s="5" t="s">
        <v>1692</v>
      </c>
      <c r="F1441" s="3" t="s">
        <v>1693</v>
      </c>
      <c r="G1441" s="3" t="s">
        <v>38</v>
      </c>
      <c r="H1441" s="2" t="s">
        <v>21</v>
      </c>
      <c r="I1441" s="2" t="s">
        <v>3517</v>
      </c>
      <c r="J1441" s="3" t="str">
        <f>HYPERLINK("https://www.boe.es/gazeta/dias/1832/07/10/pdfs/GMD-1832-82.pdf#page=4","Abrir facsímil")</f>
        <v>Abrir facsímil</v>
      </c>
      <c r="K1441" s="3" t="s">
        <v>23</v>
      </c>
    </row>
    <row r="1442" spans="1:11" ht="42" customHeight="1">
      <c r="A1442" s="2" t="s">
        <v>3506</v>
      </c>
      <c r="B1442" s="2" t="s">
        <v>3506</v>
      </c>
      <c r="C1442" s="2" t="s">
        <v>61</v>
      </c>
      <c r="D1442" s="2" t="s">
        <v>62</v>
      </c>
      <c r="E1442" s="5" t="s">
        <v>367</v>
      </c>
      <c r="F1442" s="3" t="s">
        <v>368</v>
      </c>
      <c r="G1442" s="3" t="s">
        <v>58</v>
      </c>
      <c r="H1442" s="2" t="s">
        <v>21</v>
      </c>
      <c r="I1442" s="2" t="s">
        <v>3518</v>
      </c>
      <c r="J1442" s="3" t="str">
        <f>HYPERLINK("https://www.boe.es/gazeta/dias/1832/08/28/pdfs/GMD-1832-103.pdf#page=3","Abrir facsímil")</f>
        <v>Abrir facsímil</v>
      </c>
      <c r="K1442" s="3" t="s">
        <v>23</v>
      </c>
    </row>
    <row r="1443" spans="1:11" ht="42" customHeight="1">
      <c r="A1443" s="2" t="s">
        <v>3506</v>
      </c>
      <c r="B1443" s="2" t="s">
        <v>3506</v>
      </c>
      <c r="C1443" s="2" t="s">
        <v>61</v>
      </c>
      <c r="D1443" s="2" t="s">
        <v>62</v>
      </c>
      <c r="E1443" s="5" t="s">
        <v>544</v>
      </c>
      <c r="F1443" s="3" t="s">
        <v>545</v>
      </c>
      <c r="G1443" s="3" t="s">
        <v>42</v>
      </c>
      <c r="H1443" s="2" t="s">
        <v>21</v>
      </c>
      <c r="I1443" s="2" t="s">
        <v>3519</v>
      </c>
      <c r="J1443" s="3" t="str">
        <f>HYPERLINK("https://www.boe.es/gazeta/dias/1832/10/09/pdfs/GMD-1832-122.pdf#page=1","Abrir facsímil")</f>
        <v>Abrir facsímil</v>
      </c>
      <c r="K1443" s="3" t="s">
        <v>23</v>
      </c>
    </row>
    <row r="1444" spans="1:11" ht="42" customHeight="1">
      <c r="A1444" s="2" t="s">
        <v>3506</v>
      </c>
      <c r="B1444" s="2" t="s">
        <v>3506</v>
      </c>
      <c r="C1444" s="2" t="s">
        <v>16</v>
      </c>
      <c r="D1444" s="2" t="s">
        <v>17</v>
      </c>
      <c r="E1444" s="5" t="s">
        <v>165</v>
      </c>
      <c r="F1444" s="3" t="s">
        <v>166</v>
      </c>
      <c r="G1444" s="3" t="s">
        <v>38</v>
      </c>
      <c r="H1444" s="2" t="s">
        <v>21</v>
      </c>
      <c r="I1444" s="2" t="s">
        <v>3520</v>
      </c>
      <c r="J1444" s="3" t="str">
        <f>HYPERLINK("https://www.boe.es/gazeta/dias/1832/10/11/pdfs/GMD-1832-124.pdf#page=4","Abrir facsímil")</f>
        <v>Abrir facsímil</v>
      </c>
      <c r="K1444" s="3" t="s">
        <v>23</v>
      </c>
    </row>
    <row r="1445" spans="1:11" ht="42" customHeight="1">
      <c r="A1445" s="2" t="s">
        <v>3506</v>
      </c>
      <c r="B1445" s="2" t="s">
        <v>3506</v>
      </c>
      <c r="C1445" s="2" t="s">
        <v>16</v>
      </c>
      <c r="D1445" s="2" t="s">
        <v>17</v>
      </c>
      <c r="E1445" s="5" t="s">
        <v>419</v>
      </c>
      <c r="F1445" s="3" t="s">
        <v>420</v>
      </c>
      <c r="G1445" s="3" t="s">
        <v>42</v>
      </c>
      <c r="H1445" s="2" t="s">
        <v>21</v>
      </c>
      <c r="I1445" s="2" t="s">
        <v>3521</v>
      </c>
      <c r="J1445" s="3" t="str">
        <f>HYPERLINK("https://www.boe.es/gazeta/dias/1832/10/13/pdfs/GMD-1832-125.pdf#page=1","Abrir facsímil")</f>
        <v>Abrir facsímil</v>
      </c>
      <c r="K1445" s="3" t="s">
        <v>23</v>
      </c>
    </row>
    <row r="1446" spans="1:11" ht="42" customHeight="1">
      <c r="A1446" s="2" t="s">
        <v>3506</v>
      </c>
      <c r="B1446" s="2" t="s">
        <v>3506</v>
      </c>
      <c r="C1446" s="2" t="s">
        <v>26</v>
      </c>
      <c r="D1446" s="2" t="s">
        <v>27</v>
      </c>
      <c r="E1446" s="5" t="s">
        <v>312</v>
      </c>
      <c r="F1446" s="3" t="s">
        <v>313</v>
      </c>
      <c r="G1446" s="3" t="s">
        <v>38</v>
      </c>
      <c r="H1446" s="2" t="s">
        <v>21</v>
      </c>
      <c r="I1446" s="2" t="s">
        <v>3522</v>
      </c>
      <c r="J1446" s="3" t="str">
        <f>HYPERLINK("https://www.boe.es/gazeta/dias/1832/10/27/pdfs/GMD-1832-131.pdf#page=4","Abrir facsímil")</f>
        <v>Abrir facsímil</v>
      </c>
      <c r="K1446" s="3" t="s">
        <v>23</v>
      </c>
    </row>
    <row r="1447" spans="1:11" ht="42" customHeight="1">
      <c r="A1447" s="2" t="s">
        <v>3506</v>
      </c>
      <c r="B1447" s="2" t="s">
        <v>3506</v>
      </c>
      <c r="C1447" s="2" t="s">
        <v>164</v>
      </c>
      <c r="D1447" s="2" t="s">
        <v>27</v>
      </c>
      <c r="E1447" s="5" t="s">
        <v>286</v>
      </c>
      <c r="F1447" s="3" t="s">
        <v>287</v>
      </c>
      <c r="G1447" s="3" t="s">
        <v>38</v>
      </c>
      <c r="H1447" s="2" t="s">
        <v>21</v>
      </c>
      <c r="I1447" s="2" t="s">
        <v>3523</v>
      </c>
      <c r="J1447" s="3" t="str">
        <f>HYPERLINK("https://www.boe.es/gazeta/dias/1832/11/20/pdfs/GMD-1832-142.pdf#page=4","Abrir facsímil")</f>
        <v>Abrir facsímil</v>
      </c>
      <c r="K1447" s="3" t="s">
        <v>23</v>
      </c>
    </row>
    <row r="1448" spans="1:11" ht="42" customHeight="1">
      <c r="A1448" s="2" t="s">
        <v>3506</v>
      </c>
      <c r="B1448" s="2" t="s">
        <v>3506</v>
      </c>
      <c r="C1448" s="2" t="s">
        <v>16</v>
      </c>
      <c r="D1448" s="2" t="s">
        <v>17</v>
      </c>
      <c r="E1448" s="5" t="s">
        <v>806</v>
      </c>
      <c r="F1448" s="3" t="s">
        <v>807</v>
      </c>
      <c r="G1448" s="3" t="s">
        <v>42</v>
      </c>
      <c r="H1448" s="2" t="s">
        <v>21</v>
      </c>
      <c r="I1448" s="2" t="s">
        <v>3524</v>
      </c>
      <c r="J1448" s="3" t="str">
        <f>HYPERLINK("https://www.boe.es/gazeta/dias/1832/12/08/pdfs/GMD-1832-150.pdf#page=1","Abrir facsímil")</f>
        <v>Abrir facsímil</v>
      </c>
      <c r="K1448" s="3" t="s">
        <v>23</v>
      </c>
    </row>
    <row r="1449" spans="1:11" ht="42" customHeight="1">
      <c r="A1449" s="2" t="s">
        <v>3506</v>
      </c>
      <c r="B1449" s="2" t="s">
        <v>3506</v>
      </c>
      <c r="C1449" s="2" t="s">
        <v>61</v>
      </c>
      <c r="D1449" s="2" t="s">
        <v>62</v>
      </c>
      <c r="E1449" s="5" t="s">
        <v>207</v>
      </c>
      <c r="F1449" s="3" t="s">
        <v>208</v>
      </c>
      <c r="G1449" s="3" t="s">
        <v>92</v>
      </c>
      <c r="H1449" s="2" t="s">
        <v>21</v>
      </c>
      <c r="I1449" s="2" t="s">
        <v>3525</v>
      </c>
      <c r="J1449" s="3" t="str">
        <f>HYPERLINK("https://www.boe.es/gazeta/dias/1832/12/11/pdfs/GMD-1832-151.pdf#page=2","Abrir facsímil")</f>
        <v>Abrir facsímil</v>
      </c>
      <c r="K1449" s="3" t="s">
        <v>23</v>
      </c>
    </row>
    <row r="1450" spans="1:11" ht="42" customHeight="1">
      <c r="A1450" s="2" t="s">
        <v>3506</v>
      </c>
      <c r="B1450" s="2" t="s">
        <v>3506</v>
      </c>
      <c r="C1450" s="2" t="s">
        <v>16</v>
      </c>
      <c r="D1450" s="2" t="s">
        <v>17</v>
      </c>
      <c r="E1450" s="5" t="s">
        <v>207</v>
      </c>
      <c r="F1450" s="3" t="s">
        <v>208</v>
      </c>
      <c r="G1450" s="3" t="s">
        <v>38</v>
      </c>
      <c r="H1450" s="2" t="s">
        <v>21</v>
      </c>
      <c r="I1450" s="2" t="s">
        <v>3526</v>
      </c>
      <c r="J1450" s="3" t="str">
        <f>HYPERLINK("https://www.boe.es/gazeta/dias/1832/12/11/pdfs/GMD-1832-151.pdf#page=4","Abrir facsímil")</f>
        <v>Abrir facsímil</v>
      </c>
      <c r="K1450" s="3" t="s">
        <v>23</v>
      </c>
    </row>
    <row r="1451" spans="1:11" ht="42" customHeight="1">
      <c r="A1451" s="2" t="s">
        <v>3506</v>
      </c>
      <c r="B1451" s="2" t="s">
        <v>3506</v>
      </c>
      <c r="C1451" s="2" t="s">
        <v>16</v>
      </c>
      <c r="D1451" s="2" t="s">
        <v>17</v>
      </c>
      <c r="E1451" s="5" t="s">
        <v>757</v>
      </c>
      <c r="F1451" s="3" t="s">
        <v>758</v>
      </c>
      <c r="G1451" s="3" t="s">
        <v>42</v>
      </c>
      <c r="H1451" s="2" t="s">
        <v>21</v>
      </c>
      <c r="I1451" s="2" t="s">
        <v>3527</v>
      </c>
      <c r="J1451" s="3" t="str">
        <f>HYPERLINK("https://www.boe.es/gazeta/dias/1832/12/15/pdfs/GMD-1832-153.pdf#page=1","Abrir facsímil")</f>
        <v>Abrir facsímil</v>
      </c>
      <c r="K1451" s="3" t="s">
        <v>23</v>
      </c>
    </row>
    <row r="1452" spans="1:11" ht="42" customHeight="1">
      <c r="A1452" s="2" t="s">
        <v>3528</v>
      </c>
      <c r="B1452" s="2" t="s">
        <v>3529</v>
      </c>
      <c r="C1452" s="2" t="s">
        <v>16</v>
      </c>
      <c r="D1452" s="2" t="s">
        <v>17</v>
      </c>
      <c r="E1452" s="5" t="s">
        <v>830</v>
      </c>
      <c r="F1452" s="3" t="s">
        <v>831</v>
      </c>
      <c r="G1452" s="3" t="s">
        <v>3132</v>
      </c>
      <c r="H1452" s="2" t="s">
        <v>21</v>
      </c>
      <c r="I1452" s="2" t="s">
        <v>3530</v>
      </c>
      <c r="J1452" s="3" t="str">
        <f>HYPERLINK("https://www.boe.es/gazeta/dias/1832/01/26/pdfs/GMD-1832-11.pdf#page=4","Abrir facsímil")</f>
        <v>Abrir facsímil</v>
      </c>
      <c r="K1452" s="3" t="s">
        <v>23</v>
      </c>
    </row>
    <row r="1453" spans="1:11" ht="42" customHeight="1">
      <c r="A1453" s="2" t="s">
        <v>3531</v>
      </c>
      <c r="B1453" s="2" t="s">
        <v>3532</v>
      </c>
      <c r="C1453" s="2" t="s">
        <v>51</v>
      </c>
      <c r="D1453" s="2" t="s">
        <v>27</v>
      </c>
      <c r="E1453" s="5" t="s">
        <v>130</v>
      </c>
      <c r="F1453" s="3" t="s">
        <v>131</v>
      </c>
      <c r="G1453" s="3" t="s">
        <v>38</v>
      </c>
      <c r="H1453" s="2" t="s">
        <v>21</v>
      </c>
      <c r="I1453" s="2" t="s">
        <v>3533</v>
      </c>
      <c r="J1453" s="3" t="str">
        <f>HYPERLINK("https://www.boe.es/gazeta/dias/1832/04/28/pdfs/GMD-1832-51.pdf#page=4","Abrir facsímil")</f>
        <v>Abrir facsímil</v>
      </c>
      <c r="K1453" s="3" t="s">
        <v>23</v>
      </c>
    </row>
    <row r="1454" spans="1:11" ht="42" customHeight="1">
      <c r="A1454" s="2" t="s">
        <v>3534</v>
      </c>
      <c r="B1454" s="2" t="s">
        <v>3535</v>
      </c>
      <c r="C1454" s="2" t="s">
        <v>164</v>
      </c>
      <c r="D1454" s="2" t="s">
        <v>27</v>
      </c>
      <c r="E1454" s="5" t="s">
        <v>341</v>
      </c>
      <c r="F1454" s="3" t="s">
        <v>342</v>
      </c>
      <c r="G1454" s="3" t="s">
        <v>762</v>
      </c>
      <c r="H1454" s="2" t="s">
        <v>21</v>
      </c>
      <c r="I1454" s="2" t="s">
        <v>3536</v>
      </c>
      <c r="J1454" s="3" t="str">
        <f>HYPERLINK("https://www.boe.es/gazeta/dias/1832/04/12/pdfs/GMD-1832-44.pdf#page=6","Abrir facsímil")</f>
        <v>Abrir facsímil</v>
      </c>
      <c r="K1454" s="3" t="s">
        <v>23</v>
      </c>
    </row>
    <row r="1455" spans="1:11" ht="42" customHeight="1">
      <c r="A1455" s="2" t="s">
        <v>3537</v>
      </c>
      <c r="B1455" s="2" t="s">
        <v>3537</v>
      </c>
      <c r="C1455" s="2" t="s">
        <v>418</v>
      </c>
      <c r="D1455" s="2" t="s">
        <v>27</v>
      </c>
      <c r="E1455" s="5" t="s">
        <v>540</v>
      </c>
      <c r="F1455" s="3" t="s">
        <v>541</v>
      </c>
      <c r="G1455" s="3" t="s">
        <v>38</v>
      </c>
      <c r="H1455" s="2" t="s">
        <v>21</v>
      </c>
      <c r="I1455" s="2" t="s">
        <v>3538</v>
      </c>
      <c r="J1455" s="3" t="str">
        <f>HYPERLINK("https://www.boe.es/gazeta/dias/1832/01/10/pdfs/GMD-1832-4.pdf#page=4","Abrir facsímil")</f>
        <v>Abrir facsímil</v>
      </c>
      <c r="K1455" s="3" t="s">
        <v>23</v>
      </c>
    </row>
    <row r="1456" spans="1:11" ht="42" customHeight="1">
      <c r="A1456" s="2" t="s">
        <v>3539</v>
      </c>
      <c r="B1456" s="2" t="s">
        <v>3539</v>
      </c>
      <c r="C1456" s="2" t="s">
        <v>418</v>
      </c>
      <c r="D1456" s="2" t="s">
        <v>27</v>
      </c>
      <c r="E1456" s="5" t="s">
        <v>588</v>
      </c>
      <c r="F1456" s="3" t="s">
        <v>589</v>
      </c>
      <c r="G1456" s="3" t="s">
        <v>42</v>
      </c>
      <c r="H1456" s="2" t="s">
        <v>21</v>
      </c>
      <c r="I1456" s="2" t="s">
        <v>3540</v>
      </c>
      <c r="J1456" s="3" t="str">
        <f>HYPERLINK("https://www.boe.es/gazeta/dias/1832/10/30/pdfs/GMD-1832-132.pdf#page=1","Abrir facsímil")</f>
        <v>Abrir facsímil</v>
      </c>
      <c r="K1456" s="3" t="s">
        <v>23</v>
      </c>
    </row>
    <row r="1457" spans="1:11" ht="42" customHeight="1">
      <c r="A1457" s="2" t="s">
        <v>3541</v>
      </c>
      <c r="B1457" s="2" t="s">
        <v>3541</v>
      </c>
      <c r="C1457" s="2" t="s">
        <v>51</v>
      </c>
      <c r="D1457" s="2" t="s">
        <v>27</v>
      </c>
      <c r="E1457" s="5" t="s">
        <v>487</v>
      </c>
      <c r="F1457" s="3" t="s">
        <v>488</v>
      </c>
      <c r="G1457" s="3" t="s">
        <v>42</v>
      </c>
      <c r="H1457" s="2" t="s">
        <v>21</v>
      </c>
      <c r="I1457" s="2" t="s">
        <v>3542</v>
      </c>
      <c r="J1457" s="3" t="str">
        <f>HYPERLINK("https://www.boe.es/gazeta/dias/1832/10/18/pdfs/GMD-1832-127.pdf#page=1","Abrir facsímil")</f>
        <v>Abrir facsímil</v>
      </c>
      <c r="K1457" s="3" t="s">
        <v>23</v>
      </c>
    </row>
    <row r="1458" spans="1:11" ht="42" customHeight="1">
      <c r="A1458" s="2" t="s">
        <v>3543</v>
      </c>
      <c r="B1458" s="2" t="s">
        <v>3543</v>
      </c>
      <c r="C1458" s="2" t="s">
        <v>164</v>
      </c>
      <c r="D1458" s="2" t="s">
        <v>27</v>
      </c>
      <c r="E1458" s="5" t="s">
        <v>532</v>
      </c>
      <c r="F1458" s="3" t="s">
        <v>533</v>
      </c>
      <c r="G1458" s="3" t="s">
        <v>38</v>
      </c>
      <c r="H1458" s="2" t="s">
        <v>21</v>
      </c>
      <c r="I1458" s="2" t="s">
        <v>3544</v>
      </c>
      <c r="J1458" s="3" t="str">
        <f>HYPERLINK("https://www.boe.es/gazeta/dias/1832/12/01/pdfs/GMD-1832-147.pdf#page=4","Abrir facsímil")</f>
        <v>Abrir facsímil</v>
      </c>
      <c r="K1458" s="3" t="s">
        <v>23</v>
      </c>
    </row>
    <row r="1459" spans="1:11" ht="42" customHeight="1">
      <c r="A1459" s="2" t="s">
        <v>3545</v>
      </c>
      <c r="B1459" s="2" t="s">
        <v>3545</v>
      </c>
      <c r="C1459" s="2" t="s">
        <v>26</v>
      </c>
      <c r="D1459" s="2" t="s">
        <v>27</v>
      </c>
      <c r="E1459" s="5" t="s">
        <v>2042</v>
      </c>
      <c r="F1459" s="3" t="s">
        <v>2043</v>
      </c>
      <c r="G1459" s="3" t="s">
        <v>38</v>
      </c>
      <c r="H1459" s="2" t="s">
        <v>21</v>
      </c>
      <c r="I1459" s="2" t="s">
        <v>3546</v>
      </c>
      <c r="J1459" s="3" t="str">
        <f>HYPERLINK("https://www.boe.es/gazeta/dias/1832/01/07/pdfs/GMD-1832-3.pdf#page=4","Abrir facsímil")</f>
        <v>Abrir facsímil</v>
      </c>
      <c r="K1459" s="3" t="s">
        <v>23</v>
      </c>
    </row>
    <row r="1460" spans="1:11" ht="42" customHeight="1">
      <c r="A1460" s="2" t="s">
        <v>3547</v>
      </c>
      <c r="B1460" s="2" t="s">
        <v>3547</v>
      </c>
      <c r="C1460" s="2" t="s">
        <v>124</v>
      </c>
      <c r="D1460" s="2" t="s">
        <v>27</v>
      </c>
      <c r="E1460" s="5" t="s">
        <v>665</v>
      </c>
      <c r="F1460" s="3" t="s">
        <v>666</v>
      </c>
      <c r="G1460" s="3" t="s">
        <v>38</v>
      </c>
      <c r="H1460" s="2" t="s">
        <v>21</v>
      </c>
      <c r="I1460" s="2" t="s">
        <v>3548</v>
      </c>
      <c r="J1460" s="3" t="str">
        <f>HYPERLINK("https://www.boe.es/gazeta/dias/1832/05/15/pdfs/GMD-1832-58.pdf#page=4","Abrir facsímil")</f>
        <v>Abrir facsímil</v>
      </c>
      <c r="K1460" s="3" t="s">
        <v>23</v>
      </c>
    </row>
    <row r="1461" spans="1:11" ht="42" customHeight="1">
      <c r="A1461" s="2" t="s">
        <v>3549</v>
      </c>
      <c r="B1461" s="2" t="s">
        <v>3549</v>
      </c>
      <c r="C1461" s="2" t="s">
        <v>91</v>
      </c>
      <c r="D1461" s="2" t="s">
        <v>27</v>
      </c>
      <c r="E1461" s="5" t="s">
        <v>1732</v>
      </c>
      <c r="F1461" s="3" t="s">
        <v>1733</v>
      </c>
      <c r="G1461" s="3" t="s">
        <v>42</v>
      </c>
      <c r="H1461" s="2" t="s">
        <v>21</v>
      </c>
      <c r="I1461" s="2" t="s">
        <v>3550</v>
      </c>
      <c r="J1461" s="3" t="str">
        <f>HYPERLINK("https://www.boe.es/gazeta/dias/1832/06/16/pdfs/GMD-1832-72.pdf#page=1","Abrir facsímil")</f>
        <v>Abrir facsímil</v>
      </c>
      <c r="K1461" s="3" t="s">
        <v>23</v>
      </c>
    </row>
    <row r="1462" spans="1:11" ht="42" customHeight="1">
      <c r="A1462" s="2" t="s">
        <v>3551</v>
      </c>
      <c r="B1462" s="2" t="s">
        <v>3552</v>
      </c>
      <c r="C1462" s="2" t="s">
        <v>16</v>
      </c>
      <c r="D1462" s="2" t="s">
        <v>17</v>
      </c>
      <c r="E1462" s="5" t="s">
        <v>97</v>
      </c>
      <c r="F1462" s="3" t="s">
        <v>98</v>
      </c>
      <c r="G1462" s="3" t="s">
        <v>99</v>
      </c>
      <c r="H1462" s="2" t="s">
        <v>21</v>
      </c>
      <c r="I1462" s="2" t="s">
        <v>3553</v>
      </c>
      <c r="J1462" s="3" t="str">
        <f>HYPERLINK("https://www.boe.es/gazeta/dias/1832/08/18/pdfs/GMD-1832-99.pdf#page=3","Abrir facsímil")</f>
        <v>Abrir facsímil</v>
      </c>
      <c r="K1462" s="3" t="s">
        <v>23</v>
      </c>
    </row>
    <row r="1463" spans="1:11" ht="42" customHeight="1">
      <c r="A1463" s="2" t="s">
        <v>3554</v>
      </c>
      <c r="B1463" s="2" t="s">
        <v>3554</v>
      </c>
      <c r="C1463" s="2" t="s">
        <v>16</v>
      </c>
      <c r="D1463" s="2" t="s">
        <v>17</v>
      </c>
      <c r="E1463" s="5" t="s">
        <v>135</v>
      </c>
      <c r="F1463" s="3" t="s">
        <v>136</v>
      </c>
      <c r="G1463" s="3" t="s">
        <v>137</v>
      </c>
      <c r="H1463" s="2" t="s">
        <v>21</v>
      </c>
      <c r="I1463" s="2" t="s">
        <v>3555</v>
      </c>
      <c r="J1463" s="3" t="str">
        <f>HYPERLINK("https://www.boe.es/gazeta/dias/1832/03/31/pdfs/GMD-1832-39.pdf#page=4","Abrir facsímil")</f>
        <v>Abrir facsímil</v>
      </c>
      <c r="K1463" s="3" t="s">
        <v>23</v>
      </c>
    </row>
    <row r="1464" spans="1:11" ht="42" customHeight="1">
      <c r="A1464" s="2" t="s">
        <v>3554</v>
      </c>
      <c r="B1464" s="2" t="s">
        <v>3554</v>
      </c>
      <c r="C1464" s="2" t="s">
        <v>16</v>
      </c>
      <c r="D1464" s="2" t="s">
        <v>17</v>
      </c>
      <c r="E1464" s="5" t="s">
        <v>130</v>
      </c>
      <c r="F1464" s="3" t="s">
        <v>131</v>
      </c>
      <c r="G1464" s="3" t="s">
        <v>42</v>
      </c>
      <c r="H1464" s="2" t="s">
        <v>21</v>
      </c>
      <c r="I1464" s="2" t="s">
        <v>3556</v>
      </c>
      <c r="J1464" s="3" t="str">
        <f>HYPERLINK("https://www.boe.es/gazeta/dias/1832/04/28/pdfs/GMD-1832-51.pdf#page=1","Abrir facsímil")</f>
        <v>Abrir facsímil</v>
      </c>
      <c r="K1464" s="3" t="s">
        <v>23</v>
      </c>
    </row>
    <row r="1465" spans="1:11" ht="42" customHeight="1">
      <c r="A1465" s="2" t="s">
        <v>3554</v>
      </c>
      <c r="B1465" s="2" t="s">
        <v>3554</v>
      </c>
      <c r="C1465" s="2" t="s">
        <v>26</v>
      </c>
      <c r="D1465" s="2" t="s">
        <v>27</v>
      </c>
      <c r="E1465" s="5" t="s">
        <v>1462</v>
      </c>
      <c r="F1465" s="3" t="s">
        <v>1463</v>
      </c>
      <c r="G1465" s="3" t="s">
        <v>42</v>
      </c>
      <c r="H1465" s="2" t="s">
        <v>21</v>
      </c>
      <c r="I1465" s="2" t="s">
        <v>3557</v>
      </c>
      <c r="J1465" s="3" t="str">
        <f>HYPERLINK("https://www.boe.es/gazeta/dias/1832/11/06/pdfs/GMD-1832-135.pdf#page=1","Abrir facsímil")</f>
        <v>Abrir facsímil</v>
      </c>
      <c r="K1465" s="3" t="s">
        <v>23</v>
      </c>
    </row>
    <row r="1466" spans="1:11" ht="42" customHeight="1">
      <c r="A1466" s="2" t="s">
        <v>3558</v>
      </c>
      <c r="B1466" s="2" t="s">
        <v>3558</v>
      </c>
      <c r="C1466" s="2" t="s">
        <v>16</v>
      </c>
      <c r="D1466" s="2" t="s">
        <v>17</v>
      </c>
      <c r="E1466" s="5" t="s">
        <v>994</v>
      </c>
      <c r="F1466" s="3" t="s">
        <v>995</v>
      </c>
      <c r="G1466" s="3" t="s">
        <v>38</v>
      </c>
      <c r="H1466" s="2" t="s">
        <v>21</v>
      </c>
      <c r="I1466" s="2" t="s">
        <v>3559</v>
      </c>
      <c r="J1466" s="3" t="str">
        <f>HYPERLINK("https://www.boe.es/gazeta/dias/1832/04/05/pdfs/GMD-1832-41.pdf#page=4","Abrir facsímil")</f>
        <v>Abrir facsímil</v>
      </c>
      <c r="K1466" s="3" t="s">
        <v>23</v>
      </c>
    </row>
    <row r="1467" spans="1:11" ht="42" customHeight="1">
      <c r="A1467" s="2" t="s">
        <v>3560</v>
      </c>
      <c r="B1467" s="2" t="s">
        <v>3560</v>
      </c>
      <c r="C1467" s="2" t="s">
        <v>124</v>
      </c>
      <c r="D1467" s="2" t="s">
        <v>27</v>
      </c>
      <c r="E1467" s="5" t="s">
        <v>2042</v>
      </c>
      <c r="F1467" s="3" t="s">
        <v>2043</v>
      </c>
      <c r="G1467" s="3" t="s">
        <v>38</v>
      </c>
      <c r="H1467" s="2" t="s">
        <v>21</v>
      </c>
      <c r="I1467" s="2" t="s">
        <v>3561</v>
      </c>
      <c r="J1467" s="3" t="str">
        <f>HYPERLINK("https://www.boe.es/gazeta/dias/1832/01/07/pdfs/GMD-1832-3.pdf#page=4","Abrir facsímil")</f>
        <v>Abrir facsímil</v>
      </c>
      <c r="K1467" s="3" t="s">
        <v>23</v>
      </c>
    </row>
    <row r="1468" spans="1:11" ht="42" customHeight="1">
      <c r="A1468" s="2" t="s">
        <v>3560</v>
      </c>
      <c r="B1468" s="2" t="s">
        <v>3560</v>
      </c>
      <c r="C1468" s="2" t="s">
        <v>16</v>
      </c>
      <c r="D1468" s="2" t="s">
        <v>17</v>
      </c>
      <c r="E1468" s="5" t="s">
        <v>266</v>
      </c>
      <c r="F1468" s="3" t="s">
        <v>267</v>
      </c>
      <c r="G1468" s="3" t="s">
        <v>1979</v>
      </c>
      <c r="H1468" s="2" t="s">
        <v>21</v>
      </c>
      <c r="I1468" s="2" t="s">
        <v>3562</v>
      </c>
      <c r="J1468" s="3" t="str">
        <f>HYPERLINK("https://www.boe.es/gazeta/dias/1832/02/14/pdfs/GMD-1832-19.pdf#page=4","Abrir facsímil")</f>
        <v>Abrir facsímil</v>
      </c>
      <c r="K1468" s="3" t="s">
        <v>23</v>
      </c>
    </row>
    <row r="1469" spans="1:11" ht="42" customHeight="1">
      <c r="A1469" s="2" t="s">
        <v>3560</v>
      </c>
      <c r="B1469" s="2" t="s">
        <v>3560</v>
      </c>
      <c r="C1469" s="2" t="s">
        <v>26</v>
      </c>
      <c r="D1469" s="2" t="s">
        <v>27</v>
      </c>
      <c r="E1469" s="5" t="s">
        <v>626</v>
      </c>
      <c r="F1469" s="3" t="s">
        <v>627</v>
      </c>
      <c r="G1469" s="3" t="s">
        <v>38</v>
      </c>
      <c r="H1469" s="2" t="s">
        <v>21</v>
      </c>
      <c r="I1469" s="2" t="s">
        <v>3563</v>
      </c>
      <c r="J1469" s="3" t="str">
        <f>HYPERLINK("https://www.boe.es/gazeta/dias/1832/03/10/pdfs/GMD-1832-30.pdf#page=4","Abrir facsímil")</f>
        <v>Abrir facsímil</v>
      </c>
      <c r="K1469" s="3" t="s">
        <v>23</v>
      </c>
    </row>
    <row r="1470" spans="1:11" ht="42" customHeight="1">
      <c r="A1470" s="2" t="s">
        <v>3560</v>
      </c>
      <c r="B1470" s="2" t="s">
        <v>3560</v>
      </c>
      <c r="C1470" s="2" t="s">
        <v>26</v>
      </c>
      <c r="D1470" s="2" t="s">
        <v>27</v>
      </c>
      <c r="E1470" s="5" t="s">
        <v>276</v>
      </c>
      <c r="F1470" s="3" t="s">
        <v>277</v>
      </c>
      <c r="G1470" s="3" t="s">
        <v>343</v>
      </c>
      <c r="H1470" s="2" t="s">
        <v>21</v>
      </c>
      <c r="I1470" s="2" t="s">
        <v>3564</v>
      </c>
      <c r="J1470" s="3" t="str">
        <f>HYPERLINK("https://www.boe.es/gazeta/dias/1832/03/22/pdfs/GMD-1832-35.pdf#page=5","Abrir facsímil")</f>
        <v>Abrir facsímil</v>
      </c>
      <c r="K1470" s="3" t="s">
        <v>23</v>
      </c>
    </row>
    <row r="1471" spans="1:11" ht="42" customHeight="1">
      <c r="A1471" s="2" t="s">
        <v>3560</v>
      </c>
      <c r="B1471" s="2" t="s">
        <v>3560</v>
      </c>
      <c r="C1471" s="2" t="s">
        <v>164</v>
      </c>
      <c r="D1471" s="2" t="s">
        <v>27</v>
      </c>
      <c r="E1471" s="5" t="s">
        <v>341</v>
      </c>
      <c r="F1471" s="3" t="s">
        <v>342</v>
      </c>
      <c r="G1471" s="3" t="s">
        <v>762</v>
      </c>
      <c r="H1471" s="2" t="s">
        <v>21</v>
      </c>
      <c r="I1471" s="2" t="s">
        <v>3565</v>
      </c>
      <c r="J1471" s="3" t="str">
        <f>HYPERLINK("https://www.boe.es/gazeta/dias/1832/04/12/pdfs/GMD-1832-44.pdf#page=6","Abrir facsímil")</f>
        <v>Abrir facsímil</v>
      </c>
      <c r="K1471" s="3" t="s">
        <v>23</v>
      </c>
    </row>
    <row r="1472" spans="1:11" ht="42" customHeight="1">
      <c r="A1472" s="2" t="s">
        <v>3560</v>
      </c>
      <c r="B1472" s="2" t="s">
        <v>3560</v>
      </c>
      <c r="C1472" s="2" t="s">
        <v>16</v>
      </c>
      <c r="D1472" s="2" t="s">
        <v>17</v>
      </c>
      <c r="E1472" s="5" t="s">
        <v>341</v>
      </c>
      <c r="F1472" s="3" t="s">
        <v>342</v>
      </c>
      <c r="G1472" s="3" t="s">
        <v>343</v>
      </c>
      <c r="H1472" s="2" t="s">
        <v>21</v>
      </c>
      <c r="I1472" s="2" t="s">
        <v>3566</v>
      </c>
      <c r="J1472" s="3" t="str">
        <f>HYPERLINK("https://www.boe.es/gazeta/dias/1832/04/12/pdfs/GMD-1832-44.pdf#page=5","Abrir facsímil")</f>
        <v>Abrir facsímil</v>
      </c>
      <c r="K1472" s="3" t="s">
        <v>23</v>
      </c>
    </row>
    <row r="1473" spans="1:11" ht="42" customHeight="1">
      <c r="A1473" s="2" t="s">
        <v>3560</v>
      </c>
      <c r="B1473" s="2" t="s">
        <v>3560</v>
      </c>
      <c r="C1473" s="2" t="s">
        <v>16</v>
      </c>
      <c r="D1473" s="2" t="s">
        <v>17</v>
      </c>
      <c r="E1473" s="5" t="s">
        <v>156</v>
      </c>
      <c r="F1473" s="3" t="s">
        <v>157</v>
      </c>
      <c r="G1473" s="3" t="s">
        <v>3567</v>
      </c>
      <c r="H1473" s="2" t="s">
        <v>21</v>
      </c>
      <c r="I1473" s="2" t="s">
        <v>3568</v>
      </c>
      <c r="J1473" s="3" t="str">
        <f>HYPERLINK("https://www.boe.es/gazeta/dias/1832/04/14/pdfs/GMD-1832-45.pdf#page=3","Abrir facsímil")</f>
        <v>Abrir facsímil</v>
      </c>
      <c r="K1473" s="3" t="s">
        <v>23</v>
      </c>
    </row>
    <row r="1474" spans="1:11" ht="42" customHeight="1">
      <c r="A1474" s="2" t="s">
        <v>3560</v>
      </c>
      <c r="B1474" s="2" t="s">
        <v>3560</v>
      </c>
      <c r="C1474" s="2" t="s">
        <v>91</v>
      </c>
      <c r="D1474" s="2" t="s">
        <v>27</v>
      </c>
      <c r="E1474" s="5" t="s">
        <v>156</v>
      </c>
      <c r="F1474" s="3" t="s">
        <v>157</v>
      </c>
      <c r="G1474" s="3" t="s">
        <v>38</v>
      </c>
      <c r="H1474" s="2" t="s">
        <v>21</v>
      </c>
      <c r="I1474" s="2" t="s">
        <v>3569</v>
      </c>
      <c r="J1474" s="3" t="str">
        <f>HYPERLINK("https://www.boe.es/gazeta/dias/1832/04/14/pdfs/GMD-1832-45.pdf#page=4","Abrir facsímil")</f>
        <v>Abrir facsímil</v>
      </c>
      <c r="K1474" s="3" t="s">
        <v>23</v>
      </c>
    </row>
    <row r="1475" spans="1:11" ht="42" customHeight="1">
      <c r="A1475" s="2" t="s">
        <v>3560</v>
      </c>
      <c r="B1475" s="2" t="s">
        <v>3560</v>
      </c>
      <c r="C1475" s="2" t="s">
        <v>26</v>
      </c>
      <c r="D1475" s="2" t="s">
        <v>27</v>
      </c>
      <c r="E1475" s="5" t="s">
        <v>156</v>
      </c>
      <c r="F1475" s="3" t="s">
        <v>157</v>
      </c>
      <c r="G1475" s="3" t="s">
        <v>343</v>
      </c>
      <c r="H1475" s="2" t="s">
        <v>21</v>
      </c>
      <c r="I1475" s="2" t="s">
        <v>3570</v>
      </c>
      <c r="J1475" s="3" t="str">
        <f>HYPERLINK("https://www.boe.es/gazeta/dias/1832/04/14/pdfs/GMD-1832-45.pdf#page=5","Abrir facsímil")</f>
        <v>Abrir facsímil</v>
      </c>
      <c r="K1475" s="3" t="s">
        <v>23</v>
      </c>
    </row>
    <row r="1476" spans="1:11" ht="42" customHeight="1">
      <c r="A1476" s="2" t="s">
        <v>3560</v>
      </c>
      <c r="B1476" s="2" t="s">
        <v>3560</v>
      </c>
      <c r="C1476" s="2" t="s">
        <v>124</v>
      </c>
      <c r="D1476" s="2" t="s">
        <v>27</v>
      </c>
      <c r="E1476" s="5" t="s">
        <v>130</v>
      </c>
      <c r="F1476" s="3" t="s">
        <v>131</v>
      </c>
      <c r="G1476" s="3" t="s">
        <v>38</v>
      </c>
      <c r="H1476" s="2" t="s">
        <v>21</v>
      </c>
      <c r="I1476" s="2" t="s">
        <v>3571</v>
      </c>
      <c r="J1476" s="3" t="str">
        <f>HYPERLINK("https://www.boe.es/gazeta/dias/1832/04/28/pdfs/GMD-1832-51.pdf#page=4","Abrir facsímil")</f>
        <v>Abrir facsímil</v>
      </c>
      <c r="K1476" s="3" t="s">
        <v>23</v>
      </c>
    </row>
    <row r="1477" spans="1:11" ht="42" customHeight="1">
      <c r="A1477" s="2" t="s">
        <v>3560</v>
      </c>
      <c r="B1477" s="2" t="s">
        <v>3560</v>
      </c>
      <c r="C1477" s="2" t="s">
        <v>61</v>
      </c>
      <c r="D1477" s="2" t="s">
        <v>62</v>
      </c>
      <c r="E1477" s="5" t="s">
        <v>665</v>
      </c>
      <c r="F1477" s="3" t="s">
        <v>666</v>
      </c>
      <c r="G1477" s="3" t="s">
        <v>38</v>
      </c>
      <c r="H1477" s="2" t="s">
        <v>21</v>
      </c>
      <c r="I1477" s="2" t="s">
        <v>3572</v>
      </c>
      <c r="J1477" s="3" t="str">
        <f>HYPERLINK("https://www.boe.es/gazeta/dias/1832/05/15/pdfs/GMD-1832-58.pdf#page=4","Abrir facsímil")</f>
        <v>Abrir facsímil</v>
      </c>
      <c r="K1477" s="3" t="s">
        <v>23</v>
      </c>
    </row>
    <row r="1478" spans="1:11" ht="42" customHeight="1">
      <c r="A1478" s="2" t="s">
        <v>3560</v>
      </c>
      <c r="B1478" s="2" t="s">
        <v>3560</v>
      </c>
      <c r="C1478" s="2" t="s">
        <v>418</v>
      </c>
      <c r="D1478" s="2" t="s">
        <v>27</v>
      </c>
      <c r="E1478" s="5" t="s">
        <v>1281</v>
      </c>
      <c r="F1478" s="3" t="s">
        <v>1282</v>
      </c>
      <c r="G1478" s="3" t="s">
        <v>58</v>
      </c>
      <c r="H1478" s="2" t="s">
        <v>21</v>
      </c>
      <c r="I1478" s="2" t="s">
        <v>3573</v>
      </c>
      <c r="J1478" s="3" t="str">
        <f>HYPERLINK("https://www.boe.es/gazeta/dias/1832/05/17/pdfs/GMD-1832-59.pdf#page=3","Abrir facsímil")</f>
        <v>Abrir facsímil</v>
      </c>
      <c r="K1478" s="3" t="s">
        <v>23</v>
      </c>
    </row>
    <row r="1479" spans="1:11" ht="42" customHeight="1">
      <c r="A1479" s="2" t="s">
        <v>3560</v>
      </c>
      <c r="B1479" s="2" t="s">
        <v>3560</v>
      </c>
      <c r="C1479" s="2" t="s">
        <v>124</v>
      </c>
      <c r="D1479" s="2" t="s">
        <v>27</v>
      </c>
      <c r="E1479" s="5" t="s">
        <v>439</v>
      </c>
      <c r="F1479" s="3" t="s">
        <v>440</v>
      </c>
      <c r="G1479" s="3" t="s">
        <v>38</v>
      </c>
      <c r="H1479" s="2" t="s">
        <v>21</v>
      </c>
      <c r="I1479" s="2" t="s">
        <v>3574</v>
      </c>
      <c r="J1479" s="3" t="str">
        <f>HYPERLINK("https://www.boe.es/gazeta/dias/1832/06/05/pdfs/GMD-1832-67.pdf#page=4","Abrir facsímil")</f>
        <v>Abrir facsímil</v>
      </c>
      <c r="K1479" s="3" t="s">
        <v>23</v>
      </c>
    </row>
    <row r="1480" spans="1:11" ht="42" customHeight="1">
      <c r="A1480" s="2" t="s">
        <v>3560</v>
      </c>
      <c r="B1480" s="2" t="s">
        <v>3560</v>
      </c>
      <c r="C1480" s="2" t="s">
        <v>124</v>
      </c>
      <c r="D1480" s="2" t="s">
        <v>27</v>
      </c>
      <c r="E1480" s="5" t="s">
        <v>1732</v>
      </c>
      <c r="F1480" s="3" t="s">
        <v>1733</v>
      </c>
      <c r="G1480" s="3" t="s">
        <v>38</v>
      </c>
      <c r="H1480" s="2" t="s">
        <v>21</v>
      </c>
      <c r="I1480" s="2" t="s">
        <v>3575</v>
      </c>
      <c r="J1480" s="3" t="str">
        <f>HYPERLINK("https://www.boe.es/gazeta/dias/1832/06/16/pdfs/GMD-1832-72.pdf#page=4","Abrir facsímil")</f>
        <v>Abrir facsímil</v>
      </c>
      <c r="K1480" s="3" t="s">
        <v>23</v>
      </c>
    </row>
    <row r="1481" spans="1:11" ht="42" customHeight="1">
      <c r="A1481" s="2" t="s">
        <v>3560</v>
      </c>
      <c r="B1481" s="2" t="s">
        <v>3560</v>
      </c>
      <c r="C1481" s="2" t="s">
        <v>16</v>
      </c>
      <c r="D1481" s="2" t="s">
        <v>17</v>
      </c>
      <c r="E1481" s="5" t="s">
        <v>28</v>
      </c>
      <c r="F1481" s="3" t="s">
        <v>29</v>
      </c>
      <c r="G1481" s="3" t="s">
        <v>58</v>
      </c>
      <c r="H1481" s="2" t="s">
        <v>21</v>
      </c>
      <c r="I1481" s="2" t="s">
        <v>3576</v>
      </c>
      <c r="J1481" s="3" t="str">
        <f>HYPERLINK("https://www.boe.es/gazeta/dias/1832/06/23/pdfs/GMD-1832-75.pdf#page=3","Abrir facsímil")</f>
        <v>Abrir facsímil</v>
      </c>
      <c r="K1481" s="3" t="s">
        <v>23</v>
      </c>
    </row>
    <row r="1482" spans="1:11" ht="42" customHeight="1">
      <c r="A1482" s="2" t="s">
        <v>3560</v>
      </c>
      <c r="B1482" s="2" t="s">
        <v>3560</v>
      </c>
      <c r="C1482" s="2" t="s">
        <v>16</v>
      </c>
      <c r="D1482" s="2" t="s">
        <v>17</v>
      </c>
      <c r="E1482" s="5" t="s">
        <v>324</v>
      </c>
      <c r="F1482" s="3" t="s">
        <v>325</v>
      </c>
      <c r="G1482" s="3" t="s">
        <v>326</v>
      </c>
      <c r="H1482" s="2" t="s">
        <v>21</v>
      </c>
      <c r="I1482" s="2" t="s">
        <v>3577</v>
      </c>
      <c r="J1482" s="3" t="str">
        <f>HYPERLINK("https://www.boe.es/gazeta/dias/1832/07/17/pdfs/GMD-1832-85.pdf#page=3","Abrir facsímil")</f>
        <v>Abrir facsímil</v>
      </c>
      <c r="K1482" s="3" t="s">
        <v>23</v>
      </c>
    </row>
    <row r="1483" spans="1:11" ht="42" customHeight="1">
      <c r="A1483" s="2" t="s">
        <v>3560</v>
      </c>
      <c r="B1483" s="2" t="s">
        <v>3560</v>
      </c>
      <c r="C1483" s="2" t="s">
        <v>91</v>
      </c>
      <c r="D1483" s="2" t="s">
        <v>27</v>
      </c>
      <c r="E1483" s="5" t="s">
        <v>1172</v>
      </c>
      <c r="F1483" s="3" t="s">
        <v>1173</v>
      </c>
      <c r="G1483" s="3" t="s">
        <v>3578</v>
      </c>
      <c r="H1483" s="2" t="s">
        <v>21</v>
      </c>
      <c r="I1483" s="2" t="s">
        <v>3579</v>
      </c>
      <c r="J1483" s="3" t="str">
        <f>HYPERLINK("https://www.boe.es/gazeta/dias/1832/08/09/pdfs/GMD-1832-95.pdf#page=3","Abrir facsímil")</f>
        <v>Abrir facsímil</v>
      </c>
      <c r="K1483" s="3" t="s">
        <v>23</v>
      </c>
    </row>
    <row r="1484" spans="1:11" ht="42" customHeight="1">
      <c r="A1484" s="2" t="s">
        <v>3560</v>
      </c>
      <c r="B1484" s="2" t="s">
        <v>3560</v>
      </c>
      <c r="C1484" s="2" t="s">
        <v>164</v>
      </c>
      <c r="D1484" s="2" t="s">
        <v>27</v>
      </c>
      <c r="E1484" s="5" t="s">
        <v>520</v>
      </c>
      <c r="F1484" s="3" t="s">
        <v>521</v>
      </c>
      <c r="G1484" s="3" t="s">
        <v>38</v>
      </c>
      <c r="H1484" s="2" t="s">
        <v>21</v>
      </c>
      <c r="I1484" s="2" t="s">
        <v>3580</v>
      </c>
      <c r="J1484" s="3" t="str">
        <f>HYPERLINK("https://www.boe.es/gazeta/dias/1832/09/01/pdfs/GMD-1832-105.pdf#page=4","Abrir facsímil")</f>
        <v>Abrir facsímil</v>
      </c>
      <c r="K1484" s="3" t="s">
        <v>23</v>
      </c>
    </row>
    <row r="1485" spans="1:11" ht="42" customHeight="1">
      <c r="A1485" s="2" t="s">
        <v>3560</v>
      </c>
      <c r="B1485" s="2" t="s">
        <v>3560</v>
      </c>
      <c r="C1485" s="2" t="s">
        <v>26</v>
      </c>
      <c r="D1485" s="2" t="s">
        <v>27</v>
      </c>
      <c r="E1485" s="5" t="s">
        <v>204</v>
      </c>
      <c r="F1485" s="3" t="s">
        <v>205</v>
      </c>
      <c r="G1485" s="3" t="s">
        <v>38</v>
      </c>
      <c r="H1485" s="2" t="s">
        <v>21</v>
      </c>
      <c r="I1485" s="2" t="s">
        <v>3581</v>
      </c>
      <c r="J1485" s="3" t="str">
        <f>HYPERLINK("https://www.boe.es/gazeta/dias/1832/09/20/pdfs/GMD-1832-114.pdf#page=4","Abrir facsímil")</f>
        <v>Abrir facsímil</v>
      </c>
      <c r="K1485" s="3" t="s">
        <v>23</v>
      </c>
    </row>
    <row r="1486" spans="1:11" ht="42" customHeight="1">
      <c r="A1486" s="2" t="s">
        <v>3560</v>
      </c>
      <c r="B1486" s="2" t="s">
        <v>3560</v>
      </c>
      <c r="C1486" s="2" t="s">
        <v>124</v>
      </c>
      <c r="D1486" s="2" t="s">
        <v>27</v>
      </c>
      <c r="E1486" s="5" t="s">
        <v>165</v>
      </c>
      <c r="F1486" s="3" t="s">
        <v>166</v>
      </c>
      <c r="G1486" s="3" t="s">
        <v>38</v>
      </c>
      <c r="H1486" s="2" t="s">
        <v>21</v>
      </c>
      <c r="I1486" s="2" t="s">
        <v>3582</v>
      </c>
      <c r="J1486" s="3" t="str">
        <f>HYPERLINK("https://www.boe.es/gazeta/dias/1832/10/11/pdfs/GMD-1832-124.pdf#page=4","Abrir facsímil")</f>
        <v>Abrir facsímil</v>
      </c>
      <c r="K1486" s="3" t="s">
        <v>23</v>
      </c>
    </row>
    <row r="1487" spans="1:11" ht="42" customHeight="1">
      <c r="A1487" s="2" t="s">
        <v>3560</v>
      </c>
      <c r="B1487" s="2" t="s">
        <v>3560</v>
      </c>
      <c r="C1487" s="2" t="s">
        <v>91</v>
      </c>
      <c r="D1487" s="2" t="s">
        <v>27</v>
      </c>
      <c r="E1487" s="5" t="s">
        <v>76</v>
      </c>
      <c r="F1487" s="3" t="s">
        <v>77</v>
      </c>
      <c r="G1487" s="3" t="s">
        <v>38</v>
      </c>
      <c r="H1487" s="2" t="s">
        <v>21</v>
      </c>
      <c r="I1487" s="2" t="s">
        <v>3583</v>
      </c>
      <c r="J1487" s="3" t="str">
        <f>HYPERLINK("https://www.boe.es/gazeta/dias/1832/10/25/pdfs/GMD-1832-130.pdf#page=4","Abrir facsímil")</f>
        <v>Abrir facsímil</v>
      </c>
      <c r="K1487" s="3" t="s">
        <v>23</v>
      </c>
    </row>
    <row r="1488" spans="1:11" ht="42" customHeight="1">
      <c r="A1488" s="2" t="s">
        <v>3560</v>
      </c>
      <c r="B1488" s="2" t="s">
        <v>3560</v>
      </c>
      <c r="C1488" s="2" t="s">
        <v>26</v>
      </c>
      <c r="D1488" s="2" t="s">
        <v>27</v>
      </c>
      <c r="E1488" s="5" t="s">
        <v>46</v>
      </c>
      <c r="F1488" s="3" t="s">
        <v>47</v>
      </c>
      <c r="G1488" s="3" t="s">
        <v>152</v>
      </c>
      <c r="H1488" s="2" t="s">
        <v>21</v>
      </c>
      <c r="I1488" s="2" t="s">
        <v>3584</v>
      </c>
      <c r="J1488" s="3" t="str">
        <f>HYPERLINK("https://www.boe.es/gazeta/dias/1832/12/13/pdfs/GMD-1832-152.pdf#page=6","Abrir facsímil")</f>
        <v>Abrir facsímil</v>
      </c>
      <c r="K1488" s="3" t="s">
        <v>23</v>
      </c>
    </row>
    <row r="1489" spans="1:11" ht="42" customHeight="1">
      <c r="A1489" s="2" t="s">
        <v>3585</v>
      </c>
      <c r="B1489" s="2" t="s">
        <v>3585</v>
      </c>
      <c r="C1489" s="2" t="s">
        <v>16</v>
      </c>
      <c r="D1489" s="2" t="s">
        <v>17</v>
      </c>
      <c r="E1489" s="5" t="s">
        <v>156</v>
      </c>
      <c r="F1489" s="3" t="s">
        <v>157</v>
      </c>
      <c r="G1489" s="3" t="s">
        <v>3567</v>
      </c>
      <c r="H1489" s="2" t="s">
        <v>21</v>
      </c>
      <c r="I1489" s="2" t="s">
        <v>3586</v>
      </c>
      <c r="J1489" s="3" t="str">
        <f>HYPERLINK("https://www.boe.es/gazeta/dias/1832/04/14/pdfs/GMD-1832-45.pdf#page=3","Abrir facsímil")</f>
        <v>Abrir facsímil</v>
      </c>
      <c r="K1489" s="3" t="s">
        <v>23</v>
      </c>
    </row>
    <row r="1490" spans="1:11" ht="42" customHeight="1">
      <c r="A1490" s="2" t="s">
        <v>3587</v>
      </c>
      <c r="B1490" s="2" t="s">
        <v>3588</v>
      </c>
      <c r="C1490" s="2" t="s">
        <v>16</v>
      </c>
      <c r="D1490" s="2" t="s">
        <v>17</v>
      </c>
      <c r="E1490" s="5" t="s">
        <v>76</v>
      </c>
      <c r="F1490" s="3" t="s">
        <v>77</v>
      </c>
      <c r="G1490" s="3" t="s">
        <v>38</v>
      </c>
      <c r="H1490" s="2" t="s">
        <v>21</v>
      </c>
      <c r="I1490" s="2" t="s">
        <v>3589</v>
      </c>
      <c r="J1490" s="3" t="str">
        <f>HYPERLINK("https://www.boe.es/gazeta/dias/1832/10/25/pdfs/GMD-1832-130.pdf#page=4","Abrir facsímil")</f>
        <v>Abrir facsímil</v>
      </c>
      <c r="K1490" s="3" t="s">
        <v>23</v>
      </c>
    </row>
    <row r="1491" spans="1:11" ht="42" customHeight="1">
      <c r="A1491" s="2" t="s">
        <v>3590</v>
      </c>
      <c r="B1491" s="2" t="s">
        <v>3591</v>
      </c>
      <c r="C1491" s="2" t="s">
        <v>16</v>
      </c>
      <c r="D1491" s="2" t="s">
        <v>17</v>
      </c>
      <c r="E1491" s="5" t="s">
        <v>419</v>
      </c>
      <c r="F1491" s="3" t="s">
        <v>420</v>
      </c>
      <c r="G1491" s="3" t="s">
        <v>42</v>
      </c>
      <c r="H1491" s="2" t="s">
        <v>31</v>
      </c>
      <c r="I1491" s="2" t="s">
        <v>3592</v>
      </c>
      <c r="J1491" s="3" t="str">
        <f>HYPERLINK("https://www.boe.es/gazeta/dias/1832/10/13/pdfs/GMD-1832-125.pdf#page=1","Abrir facsímil")</f>
        <v>Abrir facsímil</v>
      </c>
      <c r="K1491" s="3" t="s">
        <v>33</v>
      </c>
    </row>
    <row r="1492" spans="1:11" ht="42" customHeight="1">
      <c r="A1492" s="2" t="s">
        <v>3593</v>
      </c>
      <c r="B1492" s="2" t="s">
        <v>3593</v>
      </c>
      <c r="C1492" s="2" t="s">
        <v>124</v>
      </c>
      <c r="D1492" s="2" t="s">
        <v>27</v>
      </c>
      <c r="E1492" s="5" t="s">
        <v>1798</v>
      </c>
      <c r="F1492" s="3" t="s">
        <v>1799</v>
      </c>
      <c r="G1492" s="3" t="s">
        <v>2937</v>
      </c>
      <c r="H1492" s="2" t="s">
        <v>21</v>
      </c>
      <c r="I1492" s="2" t="s">
        <v>3594</v>
      </c>
      <c r="J1492" s="3" t="str">
        <f>HYPERLINK("https://www.boe.es/gazeta/dias/1832/04/26/pdfs/GMD-1832-50.pdf#page=4","Abrir facsímil")</f>
        <v>Abrir facsímil</v>
      </c>
      <c r="K1492" s="3" t="s">
        <v>23</v>
      </c>
    </row>
    <row r="1493" spans="1:11" ht="42" customHeight="1">
      <c r="A1493" s="2" t="s">
        <v>3595</v>
      </c>
      <c r="B1493" s="2" t="s">
        <v>3595</v>
      </c>
      <c r="C1493" s="2" t="s">
        <v>26</v>
      </c>
      <c r="D1493" s="2" t="s">
        <v>27</v>
      </c>
      <c r="E1493" s="5" t="s">
        <v>150</v>
      </c>
      <c r="F1493" s="3" t="s">
        <v>151</v>
      </c>
      <c r="G1493" s="3" t="s">
        <v>38</v>
      </c>
      <c r="H1493" s="2" t="s">
        <v>21</v>
      </c>
      <c r="I1493" s="2" t="s">
        <v>3596</v>
      </c>
      <c r="J1493" s="3" t="str">
        <f>HYPERLINK("https://www.boe.es/gazeta/dias/1832/06/02/pdfs/GMD-1832-66.pdf#page=4","Abrir facsímil")</f>
        <v>Abrir facsímil</v>
      </c>
      <c r="K1493" s="3" t="s">
        <v>23</v>
      </c>
    </row>
    <row r="1494" spans="1:11" ht="42" customHeight="1">
      <c r="A1494" s="2" t="s">
        <v>3597</v>
      </c>
      <c r="B1494" s="2" t="s">
        <v>3598</v>
      </c>
      <c r="C1494" s="2" t="s">
        <v>26</v>
      </c>
      <c r="D1494" s="2" t="s">
        <v>27</v>
      </c>
      <c r="E1494" s="5" t="s">
        <v>188</v>
      </c>
      <c r="F1494" s="3" t="s">
        <v>189</v>
      </c>
      <c r="G1494" s="3" t="s">
        <v>38</v>
      </c>
      <c r="H1494" s="2" t="s">
        <v>31</v>
      </c>
      <c r="I1494" s="2" t="s">
        <v>3599</v>
      </c>
      <c r="J1494" s="3" t="str">
        <f>HYPERLINK("https://www.boe.es/gazeta/dias/1832/01/14/pdfs/GMD-1832-6.pdf#page=4","Abrir facsímil")</f>
        <v>Abrir facsímil</v>
      </c>
      <c r="K1494" s="3" t="s">
        <v>33</v>
      </c>
    </row>
    <row r="1495" spans="1:11" ht="42" customHeight="1">
      <c r="A1495" s="2" t="s">
        <v>3600</v>
      </c>
      <c r="B1495" s="2" t="s">
        <v>3600</v>
      </c>
      <c r="C1495" s="2" t="s">
        <v>16</v>
      </c>
      <c r="D1495" s="2" t="s">
        <v>17</v>
      </c>
      <c r="E1495" s="5" t="s">
        <v>1584</v>
      </c>
      <c r="F1495" s="3" t="s">
        <v>1585</v>
      </c>
      <c r="G1495" s="3" t="s">
        <v>42</v>
      </c>
      <c r="H1495" s="2" t="s">
        <v>21</v>
      </c>
      <c r="I1495" s="2" t="s">
        <v>3601</v>
      </c>
      <c r="J1495" s="3" t="str">
        <f>HYPERLINK("https://www.boe.es/gazeta/dias/1832/09/22/pdfs/GMD-1832-115.pdf#page=1","Abrir facsímil")</f>
        <v>Abrir facsímil</v>
      </c>
      <c r="K1495" s="3" t="s">
        <v>23</v>
      </c>
    </row>
    <row r="1496" spans="1:11" ht="42" customHeight="1">
      <c r="A1496" s="2" t="s">
        <v>3602</v>
      </c>
      <c r="B1496" s="2" t="s">
        <v>3602</v>
      </c>
      <c r="C1496" s="2" t="s">
        <v>124</v>
      </c>
      <c r="D1496" s="2" t="s">
        <v>27</v>
      </c>
      <c r="E1496" s="5" t="s">
        <v>1457</v>
      </c>
      <c r="F1496" s="3" t="s">
        <v>1458</v>
      </c>
      <c r="G1496" s="3" t="s">
        <v>2983</v>
      </c>
      <c r="H1496" s="2" t="s">
        <v>21</v>
      </c>
      <c r="I1496" s="2" t="s">
        <v>3603</v>
      </c>
      <c r="J1496" s="3" t="str">
        <f>HYPERLINK("https://www.boe.es/gazeta/dias/1832/04/19/pdfs/GMD-1832-47.pdf#page=2","Abrir facsímil")</f>
        <v>Abrir facsímil</v>
      </c>
      <c r="K1496" s="3" t="s">
        <v>23</v>
      </c>
    </row>
    <row r="1497" spans="1:11" ht="42" customHeight="1">
      <c r="A1497" s="2" t="s">
        <v>3604</v>
      </c>
      <c r="B1497" s="2" t="s">
        <v>3604</v>
      </c>
      <c r="C1497" s="2" t="s">
        <v>61</v>
      </c>
      <c r="D1497" s="2" t="s">
        <v>62</v>
      </c>
      <c r="E1497" s="5" t="s">
        <v>388</v>
      </c>
      <c r="F1497" s="3" t="s">
        <v>389</v>
      </c>
      <c r="G1497" s="3" t="s">
        <v>92</v>
      </c>
      <c r="H1497" s="2" t="s">
        <v>21</v>
      </c>
      <c r="I1497" s="2" t="s">
        <v>3605</v>
      </c>
      <c r="J1497" s="3" t="str">
        <f>HYPERLINK("https://www.boe.es/gazeta/dias/1832/02/28/pdfs/GMD-1832-25.pdf#page=2","Abrir facsímil")</f>
        <v>Abrir facsímil</v>
      </c>
      <c r="K1497" s="3" t="s">
        <v>23</v>
      </c>
    </row>
    <row r="1498" spans="1:11" ht="42" customHeight="1">
      <c r="A1498" s="2" t="s">
        <v>3606</v>
      </c>
      <c r="B1498" s="2" t="s">
        <v>3606</v>
      </c>
      <c r="C1498" s="2" t="s">
        <v>16</v>
      </c>
      <c r="D1498" s="2" t="s">
        <v>17</v>
      </c>
      <c r="E1498" s="5" t="s">
        <v>2706</v>
      </c>
      <c r="F1498" s="3" t="s">
        <v>2707</v>
      </c>
      <c r="G1498" s="3" t="s">
        <v>92</v>
      </c>
      <c r="H1498" s="2" t="s">
        <v>21</v>
      </c>
      <c r="I1498" s="2" t="s">
        <v>3607</v>
      </c>
      <c r="J1498" s="3" t="str">
        <f>HYPERLINK("https://www.boe.es/gazeta/dias/1832/01/31/pdfs/GMD-1832-13.pdf#page=2","Abrir facsímil")</f>
        <v>Abrir facsímil</v>
      </c>
      <c r="K1498" s="3" t="s">
        <v>23</v>
      </c>
    </row>
    <row r="1499" spans="1:11" ht="42" customHeight="1">
      <c r="A1499" s="2" t="s">
        <v>3608</v>
      </c>
      <c r="B1499" s="2" t="s">
        <v>3608</v>
      </c>
      <c r="C1499" s="2" t="s">
        <v>16</v>
      </c>
      <c r="D1499" s="2" t="s">
        <v>17</v>
      </c>
      <c r="E1499" s="5" t="s">
        <v>626</v>
      </c>
      <c r="F1499" s="3" t="s">
        <v>627</v>
      </c>
      <c r="G1499" s="3" t="s">
        <v>628</v>
      </c>
      <c r="H1499" s="2" t="s">
        <v>21</v>
      </c>
      <c r="I1499" s="2" t="s">
        <v>3609</v>
      </c>
      <c r="J1499" s="3" t="str">
        <f>HYPERLINK("https://www.boe.es/gazeta/dias/1832/03/10/pdfs/GMD-1832-30.pdf#page=2","Abrir facsímil")</f>
        <v>Abrir facsímil</v>
      </c>
      <c r="K1499" s="3" t="s">
        <v>23</v>
      </c>
    </row>
    <row r="1500" spans="1:11" ht="42" customHeight="1">
      <c r="A1500" s="2" t="s">
        <v>3610</v>
      </c>
      <c r="B1500" s="2" t="s">
        <v>3610</v>
      </c>
      <c r="C1500" s="2" t="s">
        <v>16</v>
      </c>
      <c r="D1500" s="2" t="s">
        <v>17</v>
      </c>
      <c r="E1500" s="5" t="s">
        <v>882</v>
      </c>
      <c r="F1500" s="3" t="s">
        <v>883</v>
      </c>
      <c r="G1500" s="3" t="s">
        <v>42</v>
      </c>
      <c r="H1500" s="2" t="s">
        <v>21</v>
      </c>
      <c r="I1500" s="2" t="s">
        <v>3611</v>
      </c>
      <c r="J1500" s="3" t="str">
        <f>HYPERLINK("https://www.boe.es/gazeta/dias/1832/03/17/pdfs/GMD-1832-33.pdf#page=1","Abrir facsímil")</f>
        <v>Abrir facsímil</v>
      </c>
      <c r="K1500" s="3" t="s">
        <v>23</v>
      </c>
    </row>
    <row r="1501" spans="1:11" ht="42" customHeight="1">
      <c r="A1501" s="2" t="s">
        <v>3612</v>
      </c>
      <c r="B1501" s="2" t="s">
        <v>3612</v>
      </c>
      <c r="C1501" s="2" t="s">
        <v>16</v>
      </c>
      <c r="D1501" s="2" t="s">
        <v>17</v>
      </c>
      <c r="E1501" s="5" t="s">
        <v>282</v>
      </c>
      <c r="F1501" s="3" t="s">
        <v>283</v>
      </c>
      <c r="G1501" s="3" t="s">
        <v>58</v>
      </c>
      <c r="H1501" s="2" t="s">
        <v>21</v>
      </c>
      <c r="I1501" s="2" t="s">
        <v>3613</v>
      </c>
      <c r="J1501" s="3" t="str">
        <f>HYPERLINK("https://www.boe.es/gazeta/dias/1832/09/06/pdfs/GMD-1832-107.pdf#page=3","Abrir facsímil")</f>
        <v>Abrir facsímil</v>
      </c>
      <c r="K1501" s="3" t="s">
        <v>23</v>
      </c>
    </row>
    <row r="1502" spans="1:11" ht="42" customHeight="1">
      <c r="A1502" s="2" t="s">
        <v>3614</v>
      </c>
      <c r="B1502" s="2" t="s">
        <v>3614</v>
      </c>
      <c r="C1502" s="2" t="s">
        <v>16</v>
      </c>
      <c r="D1502" s="2" t="s">
        <v>17</v>
      </c>
      <c r="E1502" s="5" t="s">
        <v>614</v>
      </c>
      <c r="F1502" s="3" t="s">
        <v>615</v>
      </c>
      <c r="G1502" s="3" t="s">
        <v>58</v>
      </c>
      <c r="H1502" s="2" t="s">
        <v>21</v>
      </c>
      <c r="I1502" s="2" t="s">
        <v>3615</v>
      </c>
      <c r="J1502" s="3" t="str">
        <f>HYPERLINK("https://www.boe.es/gazeta/dias/1832/12/25/pdfs/GMD-1832-157.pdf#page=3","Abrir facsímil")</f>
        <v>Abrir facsímil</v>
      </c>
      <c r="K1502" s="3" t="s">
        <v>23</v>
      </c>
    </row>
    <row r="1503" spans="1:11" ht="42" customHeight="1">
      <c r="A1503" s="2" t="s">
        <v>3616</v>
      </c>
      <c r="B1503" s="2" t="s">
        <v>3617</v>
      </c>
      <c r="C1503" s="2" t="s">
        <v>51</v>
      </c>
      <c r="D1503" s="2" t="s">
        <v>27</v>
      </c>
      <c r="E1503" s="5" t="s">
        <v>1281</v>
      </c>
      <c r="F1503" s="3" t="s">
        <v>1282</v>
      </c>
      <c r="G1503" s="3" t="s">
        <v>58</v>
      </c>
      <c r="H1503" s="2" t="s">
        <v>21</v>
      </c>
      <c r="I1503" s="2" t="s">
        <v>3618</v>
      </c>
      <c r="J1503" s="3" t="str">
        <f>HYPERLINK("https://www.boe.es/gazeta/dias/1832/05/17/pdfs/GMD-1832-59.pdf#page=3","Abrir facsímil")</f>
        <v>Abrir facsímil</v>
      </c>
      <c r="K1503" s="3" t="s">
        <v>23</v>
      </c>
    </row>
    <row r="1504" spans="1:11" ht="42" customHeight="1">
      <c r="A1504" s="2" t="s">
        <v>3619</v>
      </c>
      <c r="B1504" s="2" t="s">
        <v>3620</v>
      </c>
      <c r="C1504" s="2" t="s">
        <v>124</v>
      </c>
      <c r="D1504" s="2" t="s">
        <v>27</v>
      </c>
      <c r="E1504" s="5" t="s">
        <v>76</v>
      </c>
      <c r="F1504" s="3" t="s">
        <v>77</v>
      </c>
      <c r="G1504" s="3" t="s">
        <v>38</v>
      </c>
      <c r="H1504" s="2" t="s">
        <v>31</v>
      </c>
      <c r="I1504" s="2" t="s">
        <v>3621</v>
      </c>
      <c r="J1504" s="3" t="str">
        <f>HYPERLINK("https://www.boe.es/gazeta/dias/1832/10/25/pdfs/GMD-1832-130.pdf#page=4","Abrir facsímil")</f>
        <v>Abrir facsímil</v>
      </c>
      <c r="K1504" s="3" t="s">
        <v>33</v>
      </c>
    </row>
    <row r="1505" spans="1:11" ht="42" customHeight="1">
      <c r="A1505" s="2" t="s">
        <v>3622</v>
      </c>
      <c r="B1505" s="2" t="s">
        <v>3623</v>
      </c>
      <c r="C1505" s="2" t="s">
        <v>16</v>
      </c>
      <c r="D1505" s="2" t="s">
        <v>17</v>
      </c>
      <c r="E1505" s="5" t="s">
        <v>651</v>
      </c>
      <c r="F1505" s="3" t="s">
        <v>652</v>
      </c>
      <c r="G1505" s="3" t="s">
        <v>92</v>
      </c>
      <c r="H1505" s="2" t="s">
        <v>21</v>
      </c>
      <c r="I1505" s="2" t="s">
        <v>3624</v>
      </c>
      <c r="J1505" s="3" t="str">
        <f>HYPERLINK("https://www.boe.es/gazeta/dias/1832/08/11/pdfs/GMD-1832-96.pdf#page=2","Abrir facsímil")</f>
        <v>Abrir facsímil</v>
      </c>
      <c r="K1505" s="3" t="s">
        <v>23</v>
      </c>
    </row>
    <row r="1506" spans="1:11" ht="42" customHeight="1">
      <c r="A1506" s="2" t="s">
        <v>3625</v>
      </c>
      <c r="B1506" s="2" t="s">
        <v>3626</v>
      </c>
      <c r="C1506" s="2" t="s">
        <v>61</v>
      </c>
      <c r="D1506" s="2" t="s">
        <v>62</v>
      </c>
      <c r="E1506" s="5" t="s">
        <v>557</v>
      </c>
      <c r="F1506" s="3" t="s">
        <v>558</v>
      </c>
      <c r="G1506" s="3" t="s">
        <v>92</v>
      </c>
      <c r="H1506" s="2" t="s">
        <v>21</v>
      </c>
      <c r="I1506" s="2" t="s">
        <v>3627</v>
      </c>
      <c r="J1506" s="3" t="str">
        <f>HYPERLINK("https://www.boe.es/gazeta/dias/1832/12/04/pdfs/GMD-1832-148.pdf#page=2","Abrir facsímil")</f>
        <v>Abrir facsímil</v>
      </c>
      <c r="K1506" s="3" t="s">
        <v>23</v>
      </c>
    </row>
    <row r="1507" spans="1:11" ht="42" customHeight="1">
      <c r="A1507" s="2" t="s">
        <v>3628</v>
      </c>
      <c r="B1507" s="2" t="s">
        <v>3628</v>
      </c>
      <c r="C1507" s="2" t="s">
        <v>26</v>
      </c>
      <c r="D1507" s="2" t="s">
        <v>27</v>
      </c>
      <c r="E1507" s="5" t="s">
        <v>295</v>
      </c>
      <c r="F1507" s="3" t="s">
        <v>296</v>
      </c>
      <c r="G1507" s="3" t="s">
        <v>42</v>
      </c>
      <c r="H1507" s="2" t="s">
        <v>21</v>
      </c>
      <c r="I1507" s="2" t="s">
        <v>3629</v>
      </c>
      <c r="J1507" s="3" t="str">
        <f>HYPERLINK("https://www.boe.es/gazeta/dias/1832/07/21/pdfs/GMD-1832-87.pdf#page=1","Abrir facsímil")</f>
        <v>Abrir facsímil</v>
      </c>
      <c r="K1507" s="3" t="s">
        <v>23</v>
      </c>
    </row>
    <row r="1508" spans="1:11" ht="42" customHeight="1">
      <c r="A1508" s="2" t="s">
        <v>3630</v>
      </c>
      <c r="B1508" s="2" t="s">
        <v>3631</v>
      </c>
      <c r="C1508" s="2" t="s">
        <v>51</v>
      </c>
      <c r="D1508" s="2" t="s">
        <v>27</v>
      </c>
      <c r="E1508" s="5" t="s">
        <v>200</v>
      </c>
      <c r="F1508" s="3" t="s">
        <v>201</v>
      </c>
      <c r="G1508" s="3" t="s">
        <v>827</v>
      </c>
      <c r="H1508" s="2" t="s">
        <v>21</v>
      </c>
      <c r="I1508" s="2" t="s">
        <v>3632</v>
      </c>
      <c r="J1508" s="3" t="str">
        <f>HYPERLINK("https://www.boe.es/gazeta/dias/1832/03/20/pdfs/GMD-1832-34.pdf#page=1","Abrir facsímil")</f>
        <v>Abrir facsímil</v>
      </c>
      <c r="K1508" s="3" t="s">
        <v>23</v>
      </c>
    </row>
    <row r="1509" spans="1:11" ht="42" customHeight="1">
      <c r="A1509" s="2" t="s">
        <v>3633</v>
      </c>
      <c r="B1509" s="2" t="s">
        <v>3634</v>
      </c>
      <c r="C1509" s="2" t="s">
        <v>61</v>
      </c>
      <c r="D1509" s="2" t="s">
        <v>62</v>
      </c>
      <c r="E1509" s="5" t="s">
        <v>544</v>
      </c>
      <c r="F1509" s="3" t="s">
        <v>545</v>
      </c>
      <c r="G1509" s="3" t="s">
        <v>42</v>
      </c>
      <c r="H1509" s="2" t="s">
        <v>21</v>
      </c>
      <c r="I1509" s="2" t="s">
        <v>3635</v>
      </c>
      <c r="J1509" s="3" t="str">
        <f>HYPERLINK("https://www.boe.es/gazeta/dias/1832/10/09/pdfs/GMD-1832-122.pdf#page=1","Abrir facsímil")</f>
        <v>Abrir facsímil</v>
      </c>
      <c r="K1509" s="3" t="s">
        <v>23</v>
      </c>
    </row>
    <row r="1510" spans="1:11" ht="42" customHeight="1">
      <c r="A1510" s="2" t="s">
        <v>3636</v>
      </c>
      <c r="B1510" s="2" t="s">
        <v>3636</v>
      </c>
      <c r="C1510" s="2" t="s">
        <v>16</v>
      </c>
      <c r="D1510" s="2" t="s">
        <v>17</v>
      </c>
      <c r="E1510" s="5" t="s">
        <v>140</v>
      </c>
      <c r="F1510" s="3" t="s">
        <v>141</v>
      </c>
      <c r="G1510" s="3" t="s">
        <v>345</v>
      </c>
      <c r="H1510" s="2" t="s">
        <v>21</v>
      </c>
      <c r="I1510" s="2" t="s">
        <v>3637</v>
      </c>
      <c r="J1510" s="3" t="str">
        <f>HYPERLINK("https://www.boe.es/gazeta/dias/1832/11/27/pdfs/GMD-1832-145.pdf#page=3","Abrir facsímil")</f>
        <v>Abrir facsímil</v>
      </c>
      <c r="K1510" s="3" t="s">
        <v>23</v>
      </c>
    </row>
    <row r="1511" spans="1:11" ht="42" customHeight="1">
      <c r="A1511" s="2" t="s">
        <v>3638</v>
      </c>
      <c r="B1511" s="2" t="s">
        <v>3638</v>
      </c>
      <c r="C1511" s="2" t="s">
        <v>16</v>
      </c>
      <c r="D1511" s="2" t="s">
        <v>17</v>
      </c>
      <c r="E1511" s="5" t="s">
        <v>431</v>
      </c>
      <c r="F1511" s="3" t="s">
        <v>432</v>
      </c>
      <c r="G1511" s="3" t="s">
        <v>92</v>
      </c>
      <c r="H1511" s="2" t="s">
        <v>21</v>
      </c>
      <c r="I1511" s="2" t="s">
        <v>3639</v>
      </c>
      <c r="J1511" s="3" t="str">
        <f>HYPERLINK("https://www.boe.es/gazeta/dias/1832/05/12/pdfs/GMD-1832-57.pdf#page=2","Abrir facsímil")</f>
        <v>Abrir facsímil</v>
      </c>
      <c r="K1511" s="3" t="s">
        <v>23</v>
      </c>
    </row>
    <row r="1512" spans="1:11" ht="42" customHeight="1">
      <c r="A1512" s="2" t="s">
        <v>3640</v>
      </c>
      <c r="B1512" s="2" t="s">
        <v>3641</v>
      </c>
      <c r="C1512" s="2" t="s">
        <v>26</v>
      </c>
      <c r="D1512" s="2" t="s">
        <v>27</v>
      </c>
      <c r="E1512" s="5" t="s">
        <v>413</v>
      </c>
      <c r="F1512" s="3" t="s">
        <v>414</v>
      </c>
      <c r="G1512" s="3" t="s">
        <v>42</v>
      </c>
      <c r="H1512" s="2" t="s">
        <v>21</v>
      </c>
      <c r="I1512" s="2" t="s">
        <v>3642</v>
      </c>
      <c r="J1512" s="3" t="str">
        <f>HYPERLINK("https://www.boe.es/gazeta/dias/1832/10/16/pdfs/GMD-1832-126.pdf#page=1","Abrir facsímil")</f>
        <v>Abrir facsímil</v>
      </c>
      <c r="K1512" s="3" t="s">
        <v>23</v>
      </c>
    </row>
    <row r="1513" spans="1:11" ht="42" customHeight="1">
      <c r="A1513" s="2" t="s">
        <v>3643</v>
      </c>
      <c r="B1513" s="2" t="s">
        <v>3643</v>
      </c>
      <c r="C1513" s="2" t="s">
        <v>16</v>
      </c>
      <c r="D1513" s="2" t="s">
        <v>17</v>
      </c>
      <c r="E1513" s="5" t="s">
        <v>614</v>
      </c>
      <c r="F1513" s="3" t="s">
        <v>615</v>
      </c>
      <c r="G1513" s="3" t="s">
        <v>58</v>
      </c>
      <c r="H1513" s="2" t="s">
        <v>21</v>
      </c>
      <c r="I1513" s="2" t="s">
        <v>3644</v>
      </c>
      <c r="J1513" s="3" t="str">
        <f>HYPERLINK("https://www.boe.es/gazeta/dias/1832/12/25/pdfs/GMD-1832-157.pdf#page=3","Abrir facsímil")</f>
        <v>Abrir facsímil</v>
      </c>
      <c r="K1513" s="3" t="s">
        <v>23</v>
      </c>
    </row>
    <row r="1514" spans="1:11" ht="42" customHeight="1">
      <c r="A1514" s="2" t="s">
        <v>3645</v>
      </c>
      <c r="B1514" s="2" t="s">
        <v>3645</v>
      </c>
      <c r="C1514" s="2" t="s">
        <v>16</v>
      </c>
      <c r="D1514" s="2" t="s">
        <v>17</v>
      </c>
      <c r="E1514" s="5" t="s">
        <v>598</v>
      </c>
      <c r="F1514" s="3" t="s">
        <v>599</v>
      </c>
      <c r="G1514" s="3" t="s">
        <v>42</v>
      </c>
      <c r="H1514" s="2" t="s">
        <v>21</v>
      </c>
      <c r="I1514" s="2" t="s">
        <v>3646</v>
      </c>
      <c r="J1514" s="3" t="str">
        <f>HYPERLINK("https://www.boe.es/gazeta/dias/1832/06/07/pdfs/GMD-1832-68.pdf#page=1","Abrir facsímil")</f>
        <v>Abrir facsímil</v>
      </c>
      <c r="K1514" s="3" t="s">
        <v>23</v>
      </c>
    </row>
    <row r="1515" spans="1:11" ht="42" customHeight="1">
      <c r="A1515" s="2" t="s">
        <v>3647</v>
      </c>
      <c r="B1515" s="2" t="s">
        <v>3647</v>
      </c>
      <c r="C1515" s="2" t="s">
        <v>16</v>
      </c>
      <c r="D1515" s="2" t="s">
        <v>17</v>
      </c>
      <c r="E1515" s="5" t="s">
        <v>799</v>
      </c>
      <c r="F1515" s="3" t="s">
        <v>800</v>
      </c>
      <c r="G1515" s="3" t="s">
        <v>38</v>
      </c>
      <c r="H1515" s="2" t="s">
        <v>21</v>
      </c>
      <c r="I1515" s="2" t="s">
        <v>3648</v>
      </c>
      <c r="J1515" s="3" t="str">
        <f>HYPERLINK("https://www.boe.es/gazeta/dias/1832/06/09/pdfs/GMD-1832-69.pdf#page=4","Abrir facsímil")</f>
        <v>Abrir facsímil</v>
      </c>
      <c r="K1515" s="3" t="s">
        <v>23</v>
      </c>
    </row>
    <row r="1516" spans="1:11" ht="42" customHeight="1">
      <c r="A1516" s="2" t="s">
        <v>3647</v>
      </c>
      <c r="B1516" s="2" t="s">
        <v>3647</v>
      </c>
      <c r="C1516" s="2" t="s">
        <v>16</v>
      </c>
      <c r="D1516" s="2" t="s">
        <v>17</v>
      </c>
      <c r="E1516" s="5" t="s">
        <v>28</v>
      </c>
      <c r="F1516" s="3" t="s">
        <v>29</v>
      </c>
      <c r="G1516" s="3" t="s">
        <v>58</v>
      </c>
      <c r="H1516" s="2" t="s">
        <v>21</v>
      </c>
      <c r="I1516" s="2" t="s">
        <v>3649</v>
      </c>
      <c r="J1516" s="3" t="str">
        <f>HYPERLINK("https://www.boe.es/gazeta/dias/1832/06/23/pdfs/GMD-1832-75.pdf#page=3","Abrir facsímil")</f>
        <v>Abrir facsímil</v>
      </c>
      <c r="K1516" s="3" t="s">
        <v>23</v>
      </c>
    </row>
    <row r="1517" spans="1:11" ht="42" customHeight="1">
      <c r="A1517" s="2" t="s">
        <v>3647</v>
      </c>
      <c r="B1517" s="2" t="s">
        <v>3647</v>
      </c>
      <c r="C1517" s="2" t="s">
        <v>16</v>
      </c>
      <c r="D1517" s="2" t="s">
        <v>17</v>
      </c>
      <c r="E1517" s="5" t="s">
        <v>787</v>
      </c>
      <c r="F1517" s="3" t="s">
        <v>788</v>
      </c>
      <c r="G1517" s="3" t="s">
        <v>38</v>
      </c>
      <c r="H1517" s="2" t="s">
        <v>21</v>
      </c>
      <c r="I1517" s="2" t="s">
        <v>3650</v>
      </c>
      <c r="J1517" s="3" t="str">
        <f>HYPERLINK("https://www.boe.es/gazeta/dias/1832/07/14/pdfs/GMD-1832-84.pdf#page=4","Abrir facsímil")</f>
        <v>Abrir facsímil</v>
      </c>
      <c r="K1517" s="3" t="s">
        <v>23</v>
      </c>
    </row>
    <row r="1518" spans="1:11" ht="42" customHeight="1">
      <c r="A1518" s="2" t="s">
        <v>3651</v>
      </c>
      <c r="B1518" s="2" t="s">
        <v>3651</v>
      </c>
      <c r="C1518" s="2" t="s">
        <v>16</v>
      </c>
      <c r="D1518" s="2" t="s">
        <v>17</v>
      </c>
      <c r="E1518" s="5" t="s">
        <v>52</v>
      </c>
      <c r="F1518" s="3" t="s">
        <v>53</v>
      </c>
      <c r="G1518" s="3" t="s">
        <v>58</v>
      </c>
      <c r="H1518" s="2" t="s">
        <v>21</v>
      </c>
      <c r="I1518" s="2" t="s">
        <v>3652</v>
      </c>
      <c r="J1518" s="3" t="str">
        <f>HYPERLINK("https://www.boe.es/gazeta/dias/1832/03/08/pdfs/GMD-1832-29.pdf#page=3","Abrir facsímil")</f>
        <v>Abrir facsímil</v>
      </c>
      <c r="K1518" s="3" t="s">
        <v>23</v>
      </c>
    </row>
    <row r="1519" spans="1:11" ht="42" customHeight="1">
      <c r="A1519" s="2" t="s">
        <v>3651</v>
      </c>
      <c r="B1519" s="2" t="s">
        <v>3651</v>
      </c>
      <c r="C1519" s="2" t="s">
        <v>16</v>
      </c>
      <c r="D1519" s="2" t="s">
        <v>17</v>
      </c>
      <c r="E1519" s="5" t="s">
        <v>276</v>
      </c>
      <c r="F1519" s="3" t="s">
        <v>277</v>
      </c>
      <c r="G1519" s="3" t="s">
        <v>1059</v>
      </c>
      <c r="H1519" s="2" t="s">
        <v>21</v>
      </c>
      <c r="I1519" s="2" t="s">
        <v>3653</v>
      </c>
      <c r="J1519" s="3" t="str">
        <f>HYPERLINK("https://www.boe.es/gazeta/dias/1832/03/22/pdfs/GMD-1832-35.pdf#page=4","Abrir facsímil")</f>
        <v>Abrir facsímil</v>
      </c>
      <c r="K1519" s="3" t="s">
        <v>23</v>
      </c>
    </row>
    <row r="1520" spans="1:11" ht="42" customHeight="1">
      <c r="A1520" s="2" t="s">
        <v>3654</v>
      </c>
      <c r="B1520" s="2" t="s">
        <v>3654</v>
      </c>
      <c r="C1520" s="2" t="s">
        <v>16</v>
      </c>
      <c r="D1520" s="2" t="s">
        <v>17</v>
      </c>
      <c r="E1520" s="5" t="s">
        <v>799</v>
      </c>
      <c r="F1520" s="3" t="s">
        <v>800</v>
      </c>
      <c r="G1520" s="3" t="s">
        <v>38</v>
      </c>
      <c r="H1520" s="2" t="s">
        <v>21</v>
      </c>
      <c r="I1520" s="2" t="s">
        <v>3655</v>
      </c>
      <c r="J1520" s="3" t="str">
        <f>HYPERLINK("https://www.boe.es/gazeta/dias/1832/06/09/pdfs/GMD-1832-69.pdf#page=4","Abrir facsímil")</f>
        <v>Abrir facsímil</v>
      </c>
      <c r="K1520" s="3" t="s">
        <v>23</v>
      </c>
    </row>
    <row r="1521" spans="1:11" ht="42" customHeight="1">
      <c r="A1521" s="2" t="s">
        <v>3656</v>
      </c>
      <c r="B1521" s="2" t="s">
        <v>3656</v>
      </c>
      <c r="C1521" s="2" t="s">
        <v>16</v>
      </c>
      <c r="D1521" s="2" t="s">
        <v>17</v>
      </c>
      <c r="E1521" s="5" t="s">
        <v>2042</v>
      </c>
      <c r="F1521" s="3" t="s">
        <v>2043</v>
      </c>
      <c r="G1521" s="3" t="s">
        <v>3657</v>
      </c>
      <c r="H1521" s="2" t="s">
        <v>21</v>
      </c>
      <c r="I1521" s="2" t="s">
        <v>3658</v>
      </c>
      <c r="J1521" s="3" t="str">
        <f>HYPERLINK("https://www.boe.es/gazeta/dias/1832/01/07/pdfs/GMD-1832-3.pdf#page=3","Abrir facsímil")</f>
        <v>Abrir facsímil</v>
      </c>
      <c r="K1521" s="3" t="s">
        <v>23</v>
      </c>
    </row>
    <row r="1522" spans="1:11" ht="42" customHeight="1">
      <c r="A1522" s="2" t="s">
        <v>3659</v>
      </c>
      <c r="B1522" s="2" t="s">
        <v>3660</v>
      </c>
      <c r="C1522" s="2" t="s">
        <v>51</v>
      </c>
      <c r="D1522" s="2" t="s">
        <v>27</v>
      </c>
      <c r="E1522" s="5" t="s">
        <v>655</v>
      </c>
      <c r="F1522" s="3" t="s">
        <v>656</v>
      </c>
      <c r="G1522" s="3" t="s">
        <v>38</v>
      </c>
      <c r="H1522" s="2" t="s">
        <v>21</v>
      </c>
      <c r="I1522" s="2" t="s">
        <v>3661</v>
      </c>
      <c r="J1522" s="3" t="str">
        <f>HYPERLINK("https://www.boe.es/gazeta/dias/1832/07/19/pdfs/GMD-1832-86.pdf#page=4","Abrir facsímil")</f>
        <v>Abrir facsímil</v>
      </c>
      <c r="K1522" s="3" t="s">
        <v>23</v>
      </c>
    </row>
    <row r="1523" spans="1:11" ht="42" customHeight="1">
      <c r="A1523" s="2" t="s">
        <v>3662</v>
      </c>
      <c r="B1523" s="2" t="s">
        <v>3663</v>
      </c>
      <c r="C1523" s="2" t="s">
        <v>124</v>
      </c>
      <c r="D1523" s="2" t="s">
        <v>27</v>
      </c>
      <c r="E1523" s="5" t="s">
        <v>165</v>
      </c>
      <c r="F1523" s="3" t="s">
        <v>166</v>
      </c>
      <c r="G1523" s="3" t="s">
        <v>38</v>
      </c>
      <c r="H1523" s="2" t="s">
        <v>21</v>
      </c>
      <c r="I1523" s="2" t="s">
        <v>3664</v>
      </c>
      <c r="J1523" s="3" t="str">
        <f>HYPERLINK("https://www.boe.es/gazeta/dias/1832/10/11/pdfs/GMD-1832-124.pdf#page=4","Abrir facsímil")</f>
        <v>Abrir facsímil</v>
      </c>
      <c r="K1523" s="3" t="s">
        <v>23</v>
      </c>
    </row>
    <row r="1524" spans="1:11" ht="42" customHeight="1">
      <c r="A1524" s="2" t="s">
        <v>3665</v>
      </c>
      <c r="B1524" s="2" t="s">
        <v>3665</v>
      </c>
      <c r="C1524" s="2" t="s">
        <v>16</v>
      </c>
      <c r="D1524" s="2" t="s">
        <v>17</v>
      </c>
      <c r="E1524" s="5" t="s">
        <v>685</v>
      </c>
      <c r="F1524" s="3" t="s">
        <v>686</v>
      </c>
      <c r="G1524" s="3" t="s">
        <v>58</v>
      </c>
      <c r="H1524" s="2" t="s">
        <v>21</v>
      </c>
      <c r="I1524" s="2" t="s">
        <v>3666</v>
      </c>
      <c r="J1524" s="3" t="str">
        <f>HYPERLINK("https://www.boe.es/gazeta/dias/1832/05/03/pdfs/GMD-1832-53.pdf#page=3","Abrir facsímil")</f>
        <v>Abrir facsímil</v>
      </c>
      <c r="K1524" s="3" t="s">
        <v>23</v>
      </c>
    </row>
    <row r="1525" spans="1:11" ht="42" customHeight="1">
      <c r="A1525" s="2" t="s">
        <v>3667</v>
      </c>
      <c r="B1525" s="2" t="s">
        <v>3667</v>
      </c>
      <c r="C1525" s="2" t="s">
        <v>26</v>
      </c>
      <c r="D1525" s="2" t="s">
        <v>27</v>
      </c>
      <c r="E1525" s="5" t="s">
        <v>200</v>
      </c>
      <c r="F1525" s="3" t="s">
        <v>201</v>
      </c>
      <c r="G1525" s="3" t="s">
        <v>827</v>
      </c>
      <c r="H1525" s="2" t="s">
        <v>21</v>
      </c>
      <c r="I1525" s="2" t="s">
        <v>3668</v>
      </c>
      <c r="J1525" s="3" t="str">
        <f>HYPERLINK("https://www.boe.es/gazeta/dias/1832/03/20/pdfs/GMD-1832-34.pdf#page=1","Abrir facsímil")</f>
        <v>Abrir facsímil</v>
      </c>
      <c r="K1525" s="3" t="s">
        <v>23</v>
      </c>
    </row>
    <row r="1526" spans="1:11" ht="42" customHeight="1">
      <c r="A1526" s="2" t="s">
        <v>3669</v>
      </c>
      <c r="B1526" s="2" t="s">
        <v>3669</v>
      </c>
      <c r="C1526" s="2" t="s">
        <v>16</v>
      </c>
      <c r="D1526" s="2" t="s">
        <v>17</v>
      </c>
      <c r="E1526" s="5" t="s">
        <v>76</v>
      </c>
      <c r="F1526" s="3" t="s">
        <v>77</v>
      </c>
      <c r="G1526" s="3" t="s">
        <v>674</v>
      </c>
      <c r="H1526" s="2" t="s">
        <v>21</v>
      </c>
      <c r="I1526" s="2" t="s">
        <v>3670</v>
      </c>
      <c r="J1526" s="3" t="str">
        <f>HYPERLINK("https://www.boe.es/gazeta/dias/1832/10/25/pdfs/GMD-1832-130.pdf#page=2","Abrir facsímil")</f>
        <v>Abrir facsímil</v>
      </c>
      <c r="K1526" s="3" t="s">
        <v>23</v>
      </c>
    </row>
    <row r="1527" spans="1:11" ht="42" customHeight="1">
      <c r="A1527" s="2" t="s">
        <v>3671</v>
      </c>
      <c r="B1527" s="2" t="s">
        <v>3671</v>
      </c>
      <c r="C1527" s="2" t="s">
        <v>16</v>
      </c>
      <c r="D1527" s="2" t="s">
        <v>17</v>
      </c>
      <c r="E1527" s="5" t="s">
        <v>1732</v>
      </c>
      <c r="F1527" s="3" t="s">
        <v>1733</v>
      </c>
      <c r="G1527" s="3" t="s">
        <v>42</v>
      </c>
      <c r="H1527" s="2" t="s">
        <v>21</v>
      </c>
      <c r="I1527" s="2" t="s">
        <v>3672</v>
      </c>
      <c r="J1527" s="3" t="str">
        <f>HYPERLINK("https://www.boe.es/gazeta/dias/1832/06/16/pdfs/GMD-1832-72.pdf#page=1","Abrir facsímil")</f>
        <v>Abrir facsímil</v>
      </c>
      <c r="K1527" s="3" t="s">
        <v>23</v>
      </c>
    </row>
    <row r="1528" spans="1:11" ht="42" customHeight="1">
      <c r="A1528" s="2" t="s">
        <v>3673</v>
      </c>
      <c r="B1528" s="2" t="s">
        <v>3674</v>
      </c>
      <c r="C1528" s="2" t="s">
        <v>26</v>
      </c>
      <c r="D1528" s="2" t="s">
        <v>27</v>
      </c>
      <c r="E1528" s="5" t="s">
        <v>286</v>
      </c>
      <c r="F1528" s="3" t="s">
        <v>287</v>
      </c>
      <c r="G1528" s="3" t="s">
        <v>38</v>
      </c>
      <c r="H1528" s="2" t="s">
        <v>21</v>
      </c>
      <c r="I1528" s="2" t="s">
        <v>3675</v>
      </c>
      <c r="J1528" s="3" t="str">
        <f>HYPERLINK("https://www.boe.es/gazeta/dias/1832/11/20/pdfs/GMD-1832-142.pdf#page=4","Abrir facsímil")</f>
        <v>Abrir facsímil</v>
      </c>
      <c r="K1528" s="3" t="s">
        <v>23</v>
      </c>
    </row>
    <row r="1529" spans="1:11" ht="42" customHeight="1">
      <c r="A1529" s="2" t="s">
        <v>3676</v>
      </c>
      <c r="B1529" s="2" t="s">
        <v>3676</v>
      </c>
      <c r="C1529" s="2" t="s">
        <v>16</v>
      </c>
      <c r="D1529" s="2" t="s">
        <v>17</v>
      </c>
      <c r="E1529" s="5" t="s">
        <v>382</v>
      </c>
      <c r="F1529" s="3" t="s">
        <v>383</v>
      </c>
      <c r="G1529" s="3" t="s">
        <v>395</v>
      </c>
      <c r="H1529" s="2" t="s">
        <v>21</v>
      </c>
      <c r="I1529" s="2" t="s">
        <v>3677</v>
      </c>
      <c r="J1529" s="3" t="str">
        <f>HYPERLINK("https://www.boe.es/gazeta/dias/1832/05/31/pdfs/GMD-1832-65.pdf#page=3","Abrir facsímil")</f>
        <v>Abrir facsímil</v>
      </c>
      <c r="K1529" s="3" t="s">
        <v>23</v>
      </c>
    </row>
    <row r="1530" spans="1:11" ht="42" customHeight="1">
      <c r="A1530" s="2" t="s">
        <v>3678</v>
      </c>
      <c r="B1530" s="2" t="s">
        <v>3678</v>
      </c>
      <c r="C1530" s="2" t="s">
        <v>16</v>
      </c>
      <c r="D1530" s="2" t="s">
        <v>17</v>
      </c>
      <c r="E1530" s="5" t="s">
        <v>193</v>
      </c>
      <c r="F1530" s="3" t="s">
        <v>194</v>
      </c>
      <c r="G1530" s="3" t="s">
        <v>58</v>
      </c>
      <c r="H1530" s="2" t="s">
        <v>21</v>
      </c>
      <c r="I1530" s="2" t="s">
        <v>3679</v>
      </c>
      <c r="J1530" s="3" t="str">
        <f>HYPERLINK("https://www.boe.es/gazeta/dias/1832/01/24/pdfs/GMD-1832-10.pdf#page=3","Abrir facsímil")</f>
        <v>Abrir facsímil</v>
      </c>
      <c r="K1530" s="3" t="s">
        <v>23</v>
      </c>
    </row>
    <row r="1531" spans="1:11" ht="42" customHeight="1">
      <c r="A1531" s="2" t="s">
        <v>3678</v>
      </c>
      <c r="B1531" s="2" t="s">
        <v>3678</v>
      </c>
      <c r="C1531" s="2" t="s">
        <v>16</v>
      </c>
      <c r="D1531" s="2" t="s">
        <v>17</v>
      </c>
      <c r="E1531" s="5" t="s">
        <v>272</v>
      </c>
      <c r="F1531" s="3" t="s">
        <v>273</v>
      </c>
      <c r="G1531" s="3" t="s">
        <v>58</v>
      </c>
      <c r="H1531" s="2" t="s">
        <v>21</v>
      </c>
      <c r="I1531" s="2" t="s">
        <v>3680</v>
      </c>
      <c r="J1531" s="3" t="str">
        <f>HYPERLINK("https://www.boe.es/gazeta/dias/1832/02/21/pdfs/GMD-1832-22.pdf#page=3","Abrir facsímil")</f>
        <v>Abrir facsímil</v>
      </c>
      <c r="K1531" s="3" t="s">
        <v>23</v>
      </c>
    </row>
    <row r="1532" spans="1:11" ht="42" customHeight="1">
      <c r="A1532" s="2" t="s">
        <v>3678</v>
      </c>
      <c r="B1532" s="2" t="s">
        <v>3678</v>
      </c>
      <c r="C1532" s="2" t="s">
        <v>16</v>
      </c>
      <c r="D1532" s="2" t="s">
        <v>17</v>
      </c>
      <c r="E1532" s="5" t="s">
        <v>882</v>
      </c>
      <c r="F1532" s="3" t="s">
        <v>883</v>
      </c>
      <c r="G1532" s="3" t="s">
        <v>1819</v>
      </c>
      <c r="H1532" s="2" t="s">
        <v>21</v>
      </c>
      <c r="I1532" s="2" t="s">
        <v>3681</v>
      </c>
      <c r="J1532" s="3" t="str">
        <f>HYPERLINK("https://www.boe.es/gazeta/dias/1832/03/17/pdfs/GMD-1832-33.pdf#page=3","Abrir facsímil")</f>
        <v>Abrir facsímil</v>
      </c>
      <c r="K1532" s="3" t="s">
        <v>23</v>
      </c>
    </row>
    <row r="1533" spans="1:11" ht="42" customHeight="1">
      <c r="A1533" s="2" t="s">
        <v>3678</v>
      </c>
      <c r="B1533" s="2" t="s">
        <v>3678</v>
      </c>
      <c r="C1533" s="2" t="s">
        <v>16</v>
      </c>
      <c r="D1533" s="2" t="s">
        <v>17</v>
      </c>
      <c r="E1533" s="5" t="s">
        <v>1794</v>
      </c>
      <c r="F1533" s="3" t="s">
        <v>1795</v>
      </c>
      <c r="G1533" s="3" t="s">
        <v>1059</v>
      </c>
      <c r="H1533" s="2" t="s">
        <v>21</v>
      </c>
      <c r="I1533" s="2" t="s">
        <v>3682</v>
      </c>
      <c r="J1533" s="3" t="str">
        <f>HYPERLINK("https://www.boe.es/gazeta/dias/1832/04/03/pdfs/GMD-1832-40.pdf#page=2","Abrir facsímil")</f>
        <v>Abrir facsímil</v>
      </c>
      <c r="K1533" s="3" t="s">
        <v>23</v>
      </c>
    </row>
    <row r="1534" spans="1:11" ht="42" customHeight="1">
      <c r="A1534" s="2" t="s">
        <v>3678</v>
      </c>
      <c r="B1534" s="2" t="s">
        <v>3678</v>
      </c>
      <c r="C1534" s="2" t="s">
        <v>16</v>
      </c>
      <c r="D1534" s="2" t="s">
        <v>17</v>
      </c>
      <c r="E1534" s="5" t="s">
        <v>994</v>
      </c>
      <c r="F1534" s="3" t="s">
        <v>995</v>
      </c>
      <c r="G1534" s="3" t="s">
        <v>58</v>
      </c>
      <c r="H1534" s="2" t="s">
        <v>21</v>
      </c>
      <c r="I1534" s="2" t="s">
        <v>3683</v>
      </c>
      <c r="J1534" s="3" t="str">
        <f>HYPERLINK("https://www.boe.es/gazeta/dias/1832/04/05/pdfs/GMD-1832-41.pdf#page=3","Abrir facsímil")</f>
        <v>Abrir facsímil</v>
      </c>
      <c r="K1534" s="3" t="s">
        <v>23</v>
      </c>
    </row>
    <row r="1535" spans="1:11" ht="42" customHeight="1">
      <c r="A1535" s="2" t="s">
        <v>3678</v>
      </c>
      <c r="B1535" s="2" t="s">
        <v>3678</v>
      </c>
      <c r="C1535" s="2" t="s">
        <v>16</v>
      </c>
      <c r="D1535" s="2" t="s">
        <v>17</v>
      </c>
      <c r="E1535" s="5" t="s">
        <v>994</v>
      </c>
      <c r="F1535" s="3" t="s">
        <v>995</v>
      </c>
      <c r="G1535" s="3" t="s">
        <v>38</v>
      </c>
      <c r="H1535" s="2" t="s">
        <v>21</v>
      </c>
      <c r="I1535" s="2" t="s">
        <v>3684</v>
      </c>
      <c r="J1535" s="3" t="str">
        <f>HYPERLINK("https://www.boe.es/gazeta/dias/1832/04/05/pdfs/GMD-1832-41.pdf#page=4","Abrir facsímil")</f>
        <v>Abrir facsímil</v>
      </c>
      <c r="K1535" s="3" t="s">
        <v>23</v>
      </c>
    </row>
    <row r="1536" spans="1:11" ht="42" customHeight="1">
      <c r="A1536" s="2" t="s">
        <v>3678</v>
      </c>
      <c r="B1536" s="2" t="s">
        <v>3678</v>
      </c>
      <c r="C1536" s="2" t="s">
        <v>16</v>
      </c>
      <c r="D1536" s="2" t="s">
        <v>17</v>
      </c>
      <c r="E1536" s="5" t="s">
        <v>243</v>
      </c>
      <c r="F1536" s="3" t="s">
        <v>244</v>
      </c>
      <c r="G1536" s="3" t="s">
        <v>245</v>
      </c>
      <c r="H1536" s="2" t="s">
        <v>21</v>
      </c>
      <c r="I1536" s="2" t="s">
        <v>3685</v>
      </c>
      <c r="J1536" s="3" t="str">
        <f>HYPERLINK("https://www.boe.es/gazeta/dias/1832/04/10/pdfs/GMD-1832-43.pdf#page=3","Abrir facsímil")</f>
        <v>Abrir facsímil</v>
      </c>
      <c r="K1536" s="3" t="s">
        <v>23</v>
      </c>
    </row>
    <row r="1537" spans="1:11" ht="42" customHeight="1">
      <c r="A1537" s="2" t="s">
        <v>3678</v>
      </c>
      <c r="B1537" s="2" t="s">
        <v>3678</v>
      </c>
      <c r="C1537" s="2" t="s">
        <v>16</v>
      </c>
      <c r="D1537" s="2" t="s">
        <v>17</v>
      </c>
      <c r="E1537" s="5" t="s">
        <v>374</v>
      </c>
      <c r="F1537" s="3" t="s">
        <v>375</v>
      </c>
      <c r="G1537" s="3" t="s">
        <v>58</v>
      </c>
      <c r="H1537" s="2" t="s">
        <v>21</v>
      </c>
      <c r="I1537" s="2" t="s">
        <v>3686</v>
      </c>
      <c r="J1537" s="3" t="str">
        <f>HYPERLINK("https://www.boe.es/gazeta/dias/1832/04/17/pdfs/GMD-1832-46.pdf#page=3","Abrir facsímil")</f>
        <v>Abrir facsímil</v>
      </c>
      <c r="K1537" s="3" t="s">
        <v>23</v>
      </c>
    </row>
    <row r="1538" spans="1:11" ht="42" customHeight="1">
      <c r="A1538" s="2" t="s">
        <v>3678</v>
      </c>
      <c r="B1538" s="2" t="s">
        <v>3678</v>
      </c>
      <c r="C1538" s="2" t="s">
        <v>16</v>
      </c>
      <c r="D1538" s="2" t="s">
        <v>17</v>
      </c>
      <c r="E1538" s="5" t="s">
        <v>516</v>
      </c>
      <c r="F1538" s="3" t="s">
        <v>517</v>
      </c>
      <c r="G1538" s="3" t="s">
        <v>58</v>
      </c>
      <c r="H1538" s="2" t="s">
        <v>21</v>
      </c>
      <c r="I1538" s="2" t="s">
        <v>3687</v>
      </c>
      <c r="J1538" s="3" t="str">
        <f>HYPERLINK("https://www.boe.es/gazeta/dias/1832/05/01/pdfs/GMD-1832-52.pdf#page=3","Abrir facsímil")</f>
        <v>Abrir facsímil</v>
      </c>
      <c r="K1538" s="3" t="s">
        <v>23</v>
      </c>
    </row>
    <row r="1539" spans="1:11" ht="42" customHeight="1">
      <c r="A1539" s="2" t="s">
        <v>3678</v>
      </c>
      <c r="B1539" s="2" t="s">
        <v>3678</v>
      </c>
      <c r="C1539" s="2" t="s">
        <v>16</v>
      </c>
      <c r="D1539" s="2" t="s">
        <v>17</v>
      </c>
      <c r="E1539" s="5" t="s">
        <v>125</v>
      </c>
      <c r="F1539" s="3" t="s">
        <v>126</v>
      </c>
      <c r="G1539" s="3" t="s">
        <v>92</v>
      </c>
      <c r="H1539" s="2" t="s">
        <v>21</v>
      </c>
      <c r="I1539" s="2" t="s">
        <v>3688</v>
      </c>
      <c r="J1539" s="3" t="str">
        <f>HYPERLINK("https://www.boe.es/gazeta/dias/1832/06/12/pdfs/GMD-1832-70.pdf#page=2","Abrir facsímil")</f>
        <v>Abrir facsímil</v>
      </c>
      <c r="K1539" s="3" t="s">
        <v>23</v>
      </c>
    </row>
    <row r="1540" spans="1:11" ht="42" customHeight="1">
      <c r="A1540" s="2" t="s">
        <v>3678</v>
      </c>
      <c r="B1540" s="2" t="s">
        <v>3678</v>
      </c>
      <c r="C1540" s="2" t="s">
        <v>16</v>
      </c>
      <c r="D1540" s="2" t="s">
        <v>17</v>
      </c>
      <c r="E1540" s="5" t="s">
        <v>1732</v>
      </c>
      <c r="F1540" s="3" t="s">
        <v>1733</v>
      </c>
      <c r="G1540" s="3" t="s">
        <v>42</v>
      </c>
      <c r="H1540" s="2" t="s">
        <v>21</v>
      </c>
      <c r="I1540" s="2" t="s">
        <v>3689</v>
      </c>
      <c r="J1540" s="3" t="str">
        <f>HYPERLINK("https://www.boe.es/gazeta/dias/1832/06/16/pdfs/GMD-1832-72.pdf#page=1","Abrir facsímil")</f>
        <v>Abrir facsímil</v>
      </c>
      <c r="K1540" s="3" t="s">
        <v>23</v>
      </c>
    </row>
    <row r="1541" spans="1:11" ht="42" customHeight="1">
      <c r="A1541" s="2" t="s">
        <v>3678</v>
      </c>
      <c r="B1541" s="2" t="s">
        <v>3678</v>
      </c>
      <c r="C1541" s="2" t="s">
        <v>16</v>
      </c>
      <c r="D1541" s="2" t="s">
        <v>17</v>
      </c>
      <c r="E1541" s="5" t="s">
        <v>1538</v>
      </c>
      <c r="F1541" s="3" t="s">
        <v>1539</v>
      </c>
      <c r="G1541" s="3" t="s">
        <v>343</v>
      </c>
      <c r="H1541" s="2" t="s">
        <v>21</v>
      </c>
      <c r="I1541" s="2" t="s">
        <v>3690</v>
      </c>
      <c r="J1541" s="3" t="str">
        <f>HYPERLINK("https://www.boe.es/gazeta/dias/1832/06/28/pdfs/GMD-1832-77.pdf#page=5","Abrir facsímil")</f>
        <v>Abrir facsímil</v>
      </c>
      <c r="K1541" s="3" t="s">
        <v>23</v>
      </c>
    </row>
    <row r="1542" spans="1:11" ht="42" customHeight="1">
      <c r="A1542" s="2" t="s">
        <v>3678</v>
      </c>
      <c r="B1542" s="2" t="s">
        <v>3678</v>
      </c>
      <c r="C1542" s="2" t="s">
        <v>16</v>
      </c>
      <c r="D1542" s="2" t="s">
        <v>17</v>
      </c>
      <c r="E1542" s="5" t="s">
        <v>119</v>
      </c>
      <c r="F1542" s="3" t="s">
        <v>120</v>
      </c>
      <c r="G1542" s="3" t="s">
        <v>478</v>
      </c>
      <c r="H1542" s="2" t="s">
        <v>21</v>
      </c>
      <c r="I1542" s="2" t="s">
        <v>3691</v>
      </c>
      <c r="J1542" s="3" t="str">
        <f>HYPERLINK("https://www.boe.es/gazeta/dias/1832/07/07/pdfs/GMD-1832-81.pdf#page=3","Abrir facsímil")</f>
        <v>Abrir facsímil</v>
      </c>
      <c r="K1542" s="3" t="s">
        <v>23</v>
      </c>
    </row>
    <row r="1543" spans="1:11" ht="42" customHeight="1">
      <c r="A1543" s="2" t="s">
        <v>3678</v>
      </c>
      <c r="B1543" s="2" t="s">
        <v>3678</v>
      </c>
      <c r="C1543" s="2" t="s">
        <v>16</v>
      </c>
      <c r="D1543" s="2" t="s">
        <v>17</v>
      </c>
      <c r="E1543" s="5" t="s">
        <v>468</v>
      </c>
      <c r="F1543" s="3" t="s">
        <v>469</v>
      </c>
      <c r="G1543" s="3" t="s">
        <v>3692</v>
      </c>
      <c r="H1543" s="2" t="s">
        <v>21</v>
      </c>
      <c r="I1543" s="2" t="s">
        <v>3693</v>
      </c>
      <c r="J1543" s="3" t="str">
        <f>HYPERLINK("https://www.boe.es/gazeta/dias/1832/10/23/pdfs/GMD-1832-129.pdf#page=3","Abrir facsímil")</f>
        <v>Abrir facsímil</v>
      </c>
      <c r="K1543" s="3" t="s">
        <v>23</v>
      </c>
    </row>
    <row r="1544" spans="1:11" ht="42" customHeight="1">
      <c r="A1544" s="2" t="s">
        <v>3694</v>
      </c>
      <c r="B1544" s="2" t="s">
        <v>3694</v>
      </c>
      <c r="C1544" s="2" t="s">
        <v>16</v>
      </c>
      <c r="D1544" s="2" t="s">
        <v>17</v>
      </c>
      <c r="E1544" s="5" t="s">
        <v>1732</v>
      </c>
      <c r="F1544" s="3" t="s">
        <v>1733</v>
      </c>
      <c r="G1544" s="3" t="s">
        <v>42</v>
      </c>
      <c r="H1544" s="2" t="s">
        <v>21</v>
      </c>
      <c r="I1544" s="2" t="s">
        <v>3695</v>
      </c>
      <c r="J1544" s="3" t="str">
        <f>HYPERLINK("https://www.boe.es/gazeta/dias/1832/06/16/pdfs/GMD-1832-72.pdf#page=1","Abrir facsímil")</f>
        <v>Abrir facsímil</v>
      </c>
      <c r="K1544" s="3" t="s">
        <v>23</v>
      </c>
    </row>
    <row r="1545" spans="1:11" ht="42" customHeight="1">
      <c r="A1545" s="2" t="s">
        <v>3696</v>
      </c>
      <c r="B1545" s="2" t="s">
        <v>3696</v>
      </c>
      <c r="C1545" s="2" t="s">
        <v>16</v>
      </c>
      <c r="D1545" s="2" t="s">
        <v>17</v>
      </c>
      <c r="E1545" s="5" t="s">
        <v>272</v>
      </c>
      <c r="F1545" s="3" t="s">
        <v>273</v>
      </c>
      <c r="G1545" s="3" t="s">
        <v>58</v>
      </c>
      <c r="H1545" s="2" t="s">
        <v>21</v>
      </c>
      <c r="I1545" s="2" t="s">
        <v>3697</v>
      </c>
      <c r="J1545" s="3" t="str">
        <f>HYPERLINK("https://www.boe.es/gazeta/dias/1832/02/21/pdfs/GMD-1832-22.pdf#page=3","Abrir facsímil")</f>
        <v>Abrir facsímil</v>
      </c>
      <c r="K1545" s="3" t="s">
        <v>23</v>
      </c>
    </row>
    <row r="1546" spans="1:11" ht="42" customHeight="1">
      <c r="A1546" s="2" t="s">
        <v>3698</v>
      </c>
      <c r="B1546" s="2" t="s">
        <v>3699</v>
      </c>
      <c r="C1546" s="2" t="s">
        <v>26</v>
      </c>
      <c r="D1546" s="2" t="s">
        <v>27</v>
      </c>
      <c r="E1546" s="5" t="s">
        <v>2042</v>
      </c>
      <c r="F1546" s="3" t="s">
        <v>2043</v>
      </c>
      <c r="G1546" s="3" t="s">
        <v>3657</v>
      </c>
      <c r="H1546" s="2" t="s">
        <v>21</v>
      </c>
      <c r="I1546" s="2" t="s">
        <v>3700</v>
      </c>
      <c r="J1546" s="3" t="str">
        <f>HYPERLINK("https://www.boe.es/gazeta/dias/1832/01/07/pdfs/GMD-1832-3.pdf#page=3","Abrir facsímil")</f>
        <v>Abrir facsímil</v>
      </c>
      <c r="K1546" s="3" t="s">
        <v>23</v>
      </c>
    </row>
    <row r="1547" spans="1:11" ht="42" customHeight="1">
      <c r="A1547" s="2" t="s">
        <v>3701</v>
      </c>
      <c r="B1547" s="2" t="s">
        <v>3701</v>
      </c>
      <c r="C1547" s="2" t="s">
        <v>16</v>
      </c>
      <c r="D1547" s="2" t="s">
        <v>17</v>
      </c>
      <c r="E1547" s="5" t="s">
        <v>722</v>
      </c>
      <c r="F1547" s="3" t="s">
        <v>723</v>
      </c>
      <c r="G1547" s="3" t="s">
        <v>92</v>
      </c>
      <c r="H1547" s="2" t="s">
        <v>21</v>
      </c>
      <c r="I1547" s="2" t="s">
        <v>3702</v>
      </c>
      <c r="J1547" s="3" t="str">
        <f>HYPERLINK("https://www.boe.es/gazeta/dias/1832/07/24/pdfs/GMD-1832-88.pdf#page=2","Abrir facsímil")</f>
        <v>Abrir facsímil</v>
      </c>
      <c r="K1547" s="3" t="s">
        <v>23</v>
      </c>
    </row>
    <row r="1548" spans="1:11" ht="42" customHeight="1">
      <c r="A1548" s="2" t="s">
        <v>3703</v>
      </c>
      <c r="B1548" s="2" t="s">
        <v>3704</v>
      </c>
      <c r="C1548" s="2" t="s">
        <v>164</v>
      </c>
      <c r="D1548" s="2" t="s">
        <v>27</v>
      </c>
      <c r="E1548" s="5" t="s">
        <v>1941</v>
      </c>
      <c r="F1548" s="3" t="s">
        <v>1942</v>
      </c>
      <c r="G1548" s="3" t="s">
        <v>3212</v>
      </c>
      <c r="H1548" s="2" t="s">
        <v>21</v>
      </c>
      <c r="I1548" s="2" t="s">
        <v>3705</v>
      </c>
      <c r="J1548" s="3" t="str">
        <f>HYPERLINK("https://www.boe.es/gazeta/dias/1832/08/25/pdfs/GMD-1832-102.pdf#page=4","Abrir facsímil")</f>
        <v>Abrir facsímil</v>
      </c>
      <c r="K1548" s="3" t="s">
        <v>23</v>
      </c>
    </row>
    <row r="1549" spans="1:11" ht="42" customHeight="1">
      <c r="A1549" s="2" t="s">
        <v>3706</v>
      </c>
      <c r="B1549" s="2" t="s">
        <v>3706</v>
      </c>
      <c r="C1549" s="2" t="s">
        <v>16</v>
      </c>
      <c r="D1549" s="2" t="s">
        <v>17</v>
      </c>
      <c r="E1549" s="5" t="s">
        <v>431</v>
      </c>
      <c r="F1549" s="3" t="s">
        <v>432</v>
      </c>
      <c r="G1549" s="3" t="s">
        <v>433</v>
      </c>
      <c r="H1549" s="2" t="s">
        <v>21</v>
      </c>
      <c r="I1549" s="2" t="s">
        <v>3707</v>
      </c>
      <c r="J1549" s="3" t="str">
        <f>HYPERLINK("https://www.boe.es/gazeta/dias/1832/05/12/pdfs/GMD-1832-57.pdf#page=4","Abrir facsímil")</f>
        <v>Abrir facsímil</v>
      </c>
      <c r="K1549" s="3" t="s">
        <v>23</v>
      </c>
    </row>
    <row r="1550" spans="1:11" ht="42" customHeight="1">
      <c r="A1550" s="2" t="s">
        <v>3708</v>
      </c>
      <c r="B1550" s="2" t="s">
        <v>3708</v>
      </c>
      <c r="C1550" s="2" t="s">
        <v>61</v>
      </c>
      <c r="D1550" s="2" t="s">
        <v>62</v>
      </c>
      <c r="E1550" s="5" t="s">
        <v>36</v>
      </c>
      <c r="F1550" s="3" t="s">
        <v>37</v>
      </c>
      <c r="G1550" s="3" t="s">
        <v>58</v>
      </c>
      <c r="H1550" s="2" t="s">
        <v>21</v>
      </c>
      <c r="I1550" s="2" t="s">
        <v>3709</v>
      </c>
      <c r="J1550" s="3" t="str">
        <f>HYPERLINK("https://www.boe.es/gazeta/dias/1832/02/23/pdfs/GMD-1832-23.pdf#page=3","Abrir facsímil")</f>
        <v>Abrir facsímil</v>
      </c>
      <c r="K1550" s="3" t="s">
        <v>23</v>
      </c>
    </row>
    <row r="1551" spans="1:11" ht="42" customHeight="1">
      <c r="A1551" s="2" t="s">
        <v>3710</v>
      </c>
      <c r="B1551" s="2" t="s">
        <v>3710</v>
      </c>
      <c r="C1551" s="2" t="s">
        <v>26</v>
      </c>
      <c r="D1551" s="2" t="s">
        <v>27</v>
      </c>
      <c r="E1551" s="5" t="s">
        <v>1457</v>
      </c>
      <c r="F1551" s="3" t="s">
        <v>1458</v>
      </c>
      <c r="G1551" s="3" t="s">
        <v>58</v>
      </c>
      <c r="H1551" s="2" t="s">
        <v>21</v>
      </c>
      <c r="I1551" s="2" t="s">
        <v>3711</v>
      </c>
      <c r="J1551" s="3" t="str">
        <f>HYPERLINK("https://www.boe.es/gazeta/dias/1832/04/19/pdfs/GMD-1832-47.pdf#page=3","Abrir facsímil")</f>
        <v>Abrir facsímil</v>
      </c>
      <c r="K1551" s="3" t="s">
        <v>23</v>
      </c>
    </row>
    <row r="1552" spans="1:11" ht="42" customHeight="1">
      <c r="A1552" s="2" t="s">
        <v>3712</v>
      </c>
      <c r="B1552" s="2" t="s">
        <v>3712</v>
      </c>
      <c r="C1552" s="2" t="s">
        <v>16</v>
      </c>
      <c r="D1552" s="2" t="s">
        <v>17</v>
      </c>
      <c r="E1552" s="5" t="s">
        <v>1008</v>
      </c>
      <c r="F1552" s="3" t="s">
        <v>1009</v>
      </c>
      <c r="G1552" s="3" t="s">
        <v>58</v>
      </c>
      <c r="H1552" s="2" t="s">
        <v>21</v>
      </c>
      <c r="I1552" s="2" t="s">
        <v>3713</v>
      </c>
      <c r="J1552" s="3" t="str">
        <f>HYPERLINK("https://www.boe.es/gazeta/dias/1832/02/02/pdfs/GMD-1832-14.pdf#page=3","Abrir facsímil")</f>
        <v>Abrir facsímil</v>
      </c>
      <c r="K1552" s="3" t="s">
        <v>23</v>
      </c>
    </row>
    <row r="1553" spans="1:11" ht="42" customHeight="1">
      <c r="A1553" s="2" t="s">
        <v>3714</v>
      </c>
      <c r="B1553" s="2" t="s">
        <v>3714</v>
      </c>
      <c r="C1553" s="2" t="s">
        <v>26</v>
      </c>
      <c r="D1553" s="2" t="s">
        <v>27</v>
      </c>
      <c r="E1553" s="5" t="s">
        <v>2110</v>
      </c>
      <c r="F1553" s="3" t="s">
        <v>2111</v>
      </c>
      <c r="G1553" s="3" t="s">
        <v>58</v>
      </c>
      <c r="H1553" s="2" t="s">
        <v>21</v>
      </c>
      <c r="I1553" s="2" t="s">
        <v>3715</v>
      </c>
      <c r="J1553" s="3" t="str">
        <f>HYPERLINK("https://www.boe.es/gazeta/dias/1832/11/17/pdfs/GMD-1832-141.pdf#page=3","Abrir facsímil")</f>
        <v>Abrir facsímil</v>
      </c>
      <c r="K1553" s="3" t="s">
        <v>23</v>
      </c>
    </row>
    <row r="1554" spans="1:11" ht="42" customHeight="1">
      <c r="A1554" s="2" t="s">
        <v>3716</v>
      </c>
      <c r="B1554" s="2" t="s">
        <v>3716</v>
      </c>
      <c r="C1554" s="2" t="s">
        <v>16</v>
      </c>
      <c r="D1554" s="2" t="s">
        <v>17</v>
      </c>
      <c r="E1554" s="5" t="s">
        <v>36</v>
      </c>
      <c r="F1554" s="3" t="s">
        <v>37</v>
      </c>
      <c r="G1554" s="3" t="s">
        <v>58</v>
      </c>
      <c r="H1554" s="2" t="s">
        <v>21</v>
      </c>
      <c r="I1554" s="2" t="s">
        <v>3717</v>
      </c>
      <c r="J1554" s="3" t="str">
        <f>HYPERLINK("https://www.boe.es/gazeta/dias/1832/02/23/pdfs/GMD-1832-23.pdf#page=3","Abrir facsímil")</f>
        <v>Abrir facsímil</v>
      </c>
      <c r="K1554" s="3" t="s">
        <v>23</v>
      </c>
    </row>
    <row r="1555" spans="1:11" ht="42" customHeight="1">
      <c r="A1555" s="2" t="s">
        <v>3718</v>
      </c>
      <c r="B1555" s="2" t="s">
        <v>3718</v>
      </c>
      <c r="C1555" s="2" t="s">
        <v>16</v>
      </c>
      <c r="D1555" s="2" t="s">
        <v>17</v>
      </c>
      <c r="E1555" s="5" t="s">
        <v>1296</v>
      </c>
      <c r="F1555" s="3" t="s">
        <v>1297</v>
      </c>
      <c r="G1555" s="3" t="s">
        <v>42</v>
      </c>
      <c r="H1555" s="2" t="s">
        <v>21</v>
      </c>
      <c r="I1555" s="2" t="s">
        <v>3719</v>
      </c>
      <c r="J1555" s="3" t="str">
        <f>HYPERLINK("https://www.boe.es/gazeta/dias/1832/04/24/pdfs/GMD-1832-49.pdf#page=1","Abrir facsímil")</f>
        <v>Abrir facsímil</v>
      </c>
      <c r="K1555" s="3" t="s">
        <v>23</v>
      </c>
    </row>
    <row r="1556" spans="1:11" ht="42" customHeight="1">
      <c r="A1556" s="2" t="s">
        <v>3720</v>
      </c>
      <c r="B1556" s="2" t="s">
        <v>3720</v>
      </c>
      <c r="C1556" s="2" t="s">
        <v>91</v>
      </c>
      <c r="D1556" s="2" t="s">
        <v>27</v>
      </c>
      <c r="E1556" s="5" t="s">
        <v>1410</v>
      </c>
      <c r="F1556" s="3" t="s">
        <v>1411</v>
      </c>
      <c r="G1556" s="3" t="s">
        <v>42</v>
      </c>
      <c r="H1556" s="2" t="s">
        <v>21</v>
      </c>
      <c r="I1556" s="2" t="s">
        <v>3721</v>
      </c>
      <c r="J1556" s="3" t="str">
        <f>HYPERLINK("https://www.boe.es/gazeta/dias/1832/03/15/pdfs/GMD-1832-32.pdf#page=1","Abrir facsímil")</f>
        <v>Abrir facsímil</v>
      </c>
      <c r="K1556" s="3" t="s">
        <v>23</v>
      </c>
    </row>
    <row r="1557" spans="1:11" ht="42" customHeight="1">
      <c r="A1557" s="2" t="s">
        <v>3722</v>
      </c>
      <c r="B1557" s="2" t="s">
        <v>3723</v>
      </c>
      <c r="C1557" s="2" t="s">
        <v>61</v>
      </c>
      <c r="D1557" s="2" t="s">
        <v>62</v>
      </c>
      <c r="E1557" s="5" t="s">
        <v>18</v>
      </c>
      <c r="F1557" s="3" t="s">
        <v>19</v>
      </c>
      <c r="G1557" s="3" t="s">
        <v>38</v>
      </c>
      <c r="H1557" s="2" t="s">
        <v>21</v>
      </c>
      <c r="I1557" s="2" t="s">
        <v>3724</v>
      </c>
      <c r="J1557" s="3" t="str">
        <f>HYPERLINK("https://www.boe.es/gazeta/dias/1832/08/07/pdfs/GMD-1832-94.pdf#page=4","Abrir facsímil")</f>
        <v>Abrir facsímil</v>
      </c>
      <c r="K1557" s="3" t="s">
        <v>23</v>
      </c>
    </row>
    <row r="1558" spans="1:11" ht="42" customHeight="1">
      <c r="A1558" s="2" t="s">
        <v>3725</v>
      </c>
      <c r="B1558" s="2" t="s">
        <v>3726</v>
      </c>
      <c r="C1558" s="2" t="s">
        <v>61</v>
      </c>
      <c r="D1558" s="2" t="s">
        <v>62</v>
      </c>
      <c r="E1558" s="5" t="s">
        <v>76</v>
      </c>
      <c r="F1558" s="3" t="s">
        <v>77</v>
      </c>
      <c r="G1558" s="3" t="s">
        <v>38</v>
      </c>
      <c r="H1558" s="2" t="s">
        <v>21</v>
      </c>
      <c r="I1558" s="2" t="s">
        <v>3727</v>
      </c>
      <c r="J1558" s="3" t="str">
        <f>HYPERLINK("https://www.boe.es/gazeta/dias/1832/10/25/pdfs/GMD-1832-130.pdf#page=4","Abrir facsímil")</f>
        <v>Abrir facsímil</v>
      </c>
      <c r="K1558" s="3" t="s">
        <v>23</v>
      </c>
    </row>
    <row r="1559" spans="1:11" ht="42" customHeight="1">
      <c r="A1559" s="2" t="s">
        <v>3728</v>
      </c>
      <c r="B1559" s="2" t="s">
        <v>3729</v>
      </c>
      <c r="C1559" s="2" t="s">
        <v>26</v>
      </c>
      <c r="D1559" s="2" t="s">
        <v>27</v>
      </c>
      <c r="E1559" s="5" t="s">
        <v>36</v>
      </c>
      <c r="F1559" s="3" t="s">
        <v>37</v>
      </c>
      <c r="G1559" s="3" t="s">
        <v>38</v>
      </c>
      <c r="H1559" s="2" t="s">
        <v>21</v>
      </c>
      <c r="I1559" s="2" t="s">
        <v>3730</v>
      </c>
      <c r="J1559" s="3" t="str">
        <f>HYPERLINK("https://www.boe.es/gazeta/dias/1832/02/23/pdfs/GMD-1832-23.pdf#page=4","Abrir facsímil")</f>
        <v>Abrir facsímil</v>
      </c>
      <c r="K1559" s="3" t="s">
        <v>23</v>
      </c>
    </row>
    <row r="1560" spans="1:11" ht="42" customHeight="1">
      <c r="A1560" s="2" t="s">
        <v>3731</v>
      </c>
      <c r="B1560" s="2" t="s">
        <v>3731</v>
      </c>
      <c r="C1560" s="2" t="s">
        <v>91</v>
      </c>
      <c r="D1560" s="2" t="s">
        <v>27</v>
      </c>
      <c r="E1560" s="5" t="s">
        <v>665</v>
      </c>
      <c r="F1560" s="3" t="s">
        <v>666</v>
      </c>
      <c r="G1560" s="3" t="s">
        <v>38</v>
      </c>
      <c r="H1560" s="2" t="s">
        <v>21</v>
      </c>
      <c r="I1560" s="2" t="s">
        <v>3732</v>
      </c>
      <c r="J1560" s="3" t="str">
        <f>HYPERLINK("https://www.boe.es/gazeta/dias/1832/05/15/pdfs/GMD-1832-58.pdf#page=4","Abrir facsímil")</f>
        <v>Abrir facsímil</v>
      </c>
      <c r="K1560" s="3" t="s">
        <v>23</v>
      </c>
    </row>
    <row r="1561" spans="1:11" ht="42" customHeight="1">
      <c r="A1561" s="2" t="s">
        <v>3733</v>
      </c>
      <c r="B1561" s="2" t="s">
        <v>3733</v>
      </c>
      <c r="C1561" s="2" t="s">
        <v>61</v>
      </c>
      <c r="D1561" s="2" t="s">
        <v>62</v>
      </c>
      <c r="E1561" s="5" t="s">
        <v>1692</v>
      </c>
      <c r="F1561" s="3" t="s">
        <v>1693</v>
      </c>
      <c r="G1561" s="3" t="s">
        <v>38</v>
      </c>
      <c r="H1561" s="2" t="s">
        <v>21</v>
      </c>
      <c r="I1561" s="2" t="s">
        <v>3734</v>
      </c>
      <c r="J1561" s="3" t="str">
        <f>HYPERLINK("https://www.boe.es/gazeta/dias/1832/07/10/pdfs/GMD-1832-82.pdf#page=4","Abrir facsímil")</f>
        <v>Abrir facsímil</v>
      </c>
      <c r="K1561" s="3" t="s">
        <v>23</v>
      </c>
    </row>
    <row r="1562" spans="1:11" ht="42" customHeight="1">
      <c r="A1562" s="2" t="s">
        <v>3735</v>
      </c>
      <c r="B1562" s="2" t="s">
        <v>3735</v>
      </c>
      <c r="C1562" s="2" t="s">
        <v>16</v>
      </c>
      <c r="D1562" s="2" t="s">
        <v>17</v>
      </c>
      <c r="E1562" s="5" t="s">
        <v>593</v>
      </c>
      <c r="F1562" s="3" t="s">
        <v>594</v>
      </c>
      <c r="G1562" s="3" t="s">
        <v>918</v>
      </c>
      <c r="H1562" s="2" t="s">
        <v>21</v>
      </c>
      <c r="I1562" s="2" t="s">
        <v>3736</v>
      </c>
      <c r="J1562" s="3" t="str">
        <f>HYPERLINK("https://www.boe.es/gazeta/dias/1832/05/05/pdfs/GMD-1832-54.pdf#page=3","Abrir facsímil")</f>
        <v>Abrir facsímil</v>
      </c>
      <c r="K1562" s="3" t="s">
        <v>23</v>
      </c>
    </row>
    <row r="1563" spans="1:11" ht="42" customHeight="1">
      <c r="A1563" s="2" t="s">
        <v>3737</v>
      </c>
      <c r="B1563" s="2" t="s">
        <v>3738</v>
      </c>
      <c r="C1563" s="2" t="s">
        <v>16</v>
      </c>
      <c r="D1563" s="2" t="s">
        <v>17</v>
      </c>
      <c r="E1563" s="5" t="s">
        <v>160</v>
      </c>
      <c r="F1563" s="3" t="s">
        <v>161</v>
      </c>
      <c r="G1563" s="3" t="s">
        <v>58</v>
      </c>
      <c r="H1563" s="2" t="s">
        <v>21</v>
      </c>
      <c r="I1563" s="2" t="s">
        <v>3739</v>
      </c>
      <c r="J1563" s="3" t="str">
        <f>HYPERLINK("https://www.boe.es/gazeta/dias/1832/05/24/pdfs/GMD-1832-62.pdf#page=3","Abrir facsímil")</f>
        <v>Abrir facsímil</v>
      </c>
      <c r="K1563" s="3" t="s">
        <v>23</v>
      </c>
    </row>
    <row r="1564" spans="1:11" ht="42" customHeight="1">
      <c r="A1564" s="2" t="s">
        <v>3740</v>
      </c>
      <c r="B1564" s="2" t="s">
        <v>3741</v>
      </c>
      <c r="C1564" s="2" t="s">
        <v>51</v>
      </c>
      <c r="D1564" s="2" t="s">
        <v>27</v>
      </c>
      <c r="E1564" s="5" t="s">
        <v>119</v>
      </c>
      <c r="F1564" s="3" t="s">
        <v>120</v>
      </c>
      <c r="G1564" s="3" t="s">
        <v>38</v>
      </c>
      <c r="H1564" s="2" t="s">
        <v>31</v>
      </c>
      <c r="I1564" s="2" t="s">
        <v>3742</v>
      </c>
      <c r="J1564" s="3" t="str">
        <f>HYPERLINK("https://www.boe.es/gazeta/dias/1832/07/07/pdfs/GMD-1832-81.pdf#page=4","Abrir facsímil")</f>
        <v>Abrir facsímil</v>
      </c>
      <c r="K1564" s="3" t="s">
        <v>33</v>
      </c>
    </row>
    <row r="1565" spans="1:11" ht="42" customHeight="1">
      <c r="A1565" s="2" t="s">
        <v>3743</v>
      </c>
      <c r="B1565" s="2" t="s">
        <v>3744</v>
      </c>
      <c r="C1565" s="2" t="s">
        <v>16</v>
      </c>
      <c r="D1565" s="2" t="s">
        <v>17</v>
      </c>
      <c r="E1565" s="5" t="s">
        <v>598</v>
      </c>
      <c r="F1565" s="3" t="s">
        <v>599</v>
      </c>
      <c r="G1565" s="3" t="s">
        <v>38</v>
      </c>
      <c r="H1565" s="2" t="s">
        <v>21</v>
      </c>
      <c r="I1565" s="2" t="s">
        <v>3745</v>
      </c>
      <c r="J1565" s="3" t="str">
        <f>HYPERLINK("https://www.boe.es/gazeta/dias/1832/06/07/pdfs/GMD-1832-68.pdf#page=4","Abrir facsímil")</f>
        <v>Abrir facsímil</v>
      </c>
      <c r="K1565" s="3" t="s">
        <v>23</v>
      </c>
    </row>
    <row r="1566" spans="1:11" ht="42" customHeight="1">
      <c r="A1566" s="2" t="s">
        <v>3746</v>
      </c>
      <c r="B1566" s="2" t="s">
        <v>3746</v>
      </c>
      <c r="C1566" s="2" t="s">
        <v>16</v>
      </c>
      <c r="D1566" s="2" t="s">
        <v>17</v>
      </c>
      <c r="E1566" s="5" t="s">
        <v>341</v>
      </c>
      <c r="F1566" s="3" t="s">
        <v>342</v>
      </c>
      <c r="G1566" s="3" t="s">
        <v>1729</v>
      </c>
      <c r="H1566" s="2" t="s">
        <v>21</v>
      </c>
      <c r="I1566" s="2" t="s">
        <v>3747</v>
      </c>
      <c r="J1566" s="3" t="str">
        <f>HYPERLINK("https://www.boe.es/gazeta/dias/1832/04/12/pdfs/GMD-1832-44.pdf#page=4","Abrir facsímil")</f>
        <v>Abrir facsímil</v>
      </c>
      <c r="K1566" s="3" t="s">
        <v>23</v>
      </c>
    </row>
    <row r="1567" spans="1:11" ht="42" customHeight="1">
      <c r="A1567" s="2" t="s">
        <v>3748</v>
      </c>
      <c r="B1567" s="2" t="s">
        <v>3748</v>
      </c>
      <c r="C1567" s="2" t="s">
        <v>26</v>
      </c>
      <c r="D1567" s="2" t="s">
        <v>27</v>
      </c>
      <c r="E1567" s="5" t="s">
        <v>1457</v>
      </c>
      <c r="F1567" s="3" t="s">
        <v>1458</v>
      </c>
      <c r="G1567" s="3" t="s">
        <v>2983</v>
      </c>
      <c r="H1567" s="2" t="s">
        <v>21</v>
      </c>
      <c r="I1567" s="2" t="s">
        <v>3749</v>
      </c>
      <c r="J1567" s="3" t="str">
        <f>HYPERLINK("https://www.boe.es/gazeta/dias/1832/04/19/pdfs/GMD-1832-47.pdf#page=2","Abrir facsímil")</f>
        <v>Abrir facsímil</v>
      </c>
      <c r="K1567" s="3" t="s">
        <v>23</v>
      </c>
    </row>
    <row r="1568" spans="1:11" ht="42" customHeight="1">
      <c r="A1568" s="2" t="s">
        <v>3750</v>
      </c>
      <c r="B1568" s="2" t="s">
        <v>3750</v>
      </c>
      <c r="C1568" s="2" t="s">
        <v>16</v>
      </c>
      <c r="D1568" s="2" t="s">
        <v>17</v>
      </c>
      <c r="E1568" s="5" t="s">
        <v>806</v>
      </c>
      <c r="F1568" s="3" t="s">
        <v>807</v>
      </c>
      <c r="G1568" s="3" t="s">
        <v>1114</v>
      </c>
      <c r="H1568" s="2" t="s">
        <v>21</v>
      </c>
      <c r="I1568" s="2" t="s">
        <v>3751</v>
      </c>
      <c r="J1568" s="3" t="str">
        <f>HYPERLINK("https://www.boe.es/gazeta/dias/1832/12/08/pdfs/GMD-1832-150.pdf#page=3","Abrir facsímil")</f>
        <v>Abrir facsímil</v>
      </c>
      <c r="K1568" s="3" t="s">
        <v>23</v>
      </c>
    </row>
    <row r="1569" spans="1:11" ht="42" customHeight="1">
      <c r="A1569" s="2" t="s">
        <v>3752</v>
      </c>
      <c r="B1569" s="2" t="s">
        <v>3752</v>
      </c>
      <c r="C1569" s="2" t="s">
        <v>16</v>
      </c>
      <c r="D1569" s="2" t="s">
        <v>17</v>
      </c>
      <c r="E1569" s="5" t="s">
        <v>532</v>
      </c>
      <c r="F1569" s="3" t="s">
        <v>533</v>
      </c>
      <c r="G1569" s="3" t="s">
        <v>1676</v>
      </c>
      <c r="H1569" s="2" t="s">
        <v>21</v>
      </c>
      <c r="I1569" s="2" t="s">
        <v>3753</v>
      </c>
      <c r="J1569" s="3" t="str">
        <f>HYPERLINK("https://www.boe.es/gazeta/dias/1832/12/01/pdfs/GMD-1832-147.pdf#page=2","Abrir facsímil")</f>
        <v>Abrir facsímil</v>
      </c>
      <c r="K1569" s="3" t="s">
        <v>23</v>
      </c>
    </row>
    <row r="1570" spans="1:11" ht="42" customHeight="1">
      <c r="A1570" s="2" t="s">
        <v>3754</v>
      </c>
      <c r="B1570" s="2" t="s">
        <v>3754</v>
      </c>
      <c r="C1570" s="2" t="s">
        <v>16</v>
      </c>
      <c r="D1570" s="2" t="s">
        <v>17</v>
      </c>
      <c r="E1570" s="5" t="s">
        <v>500</v>
      </c>
      <c r="F1570" s="3" t="s">
        <v>501</v>
      </c>
      <c r="G1570" s="3" t="s">
        <v>92</v>
      </c>
      <c r="H1570" s="2" t="s">
        <v>21</v>
      </c>
      <c r="I1570" s="2" t="s">
        <v>3755</v>
      </c>
      <c r="J1570" s="3" t="str">
        <f>HYPERLINK("https://www.boe.es/gazeta/dias/1832/03/29/pdfs/GMD-1832-38.pdf#page=2","Abrir facsímil")</f>
        <v>Abrir facsímil</v>
      </c>
      <c r="K1570" s="3" t="s">
        <v>23</v>
      </c>
    </row>
    <row r="1571" spans="1:11" ht="42" customHeight="1">
      <c r="A1571" s="2" t="s">
        <v>3756</v>
      </c>
      <c r="B1571" s="2" t="s">
        <v>3756</v>
      </c>
      <c r="C1571" s="2" t="s">
        <v>16</v>
      </c>
      <c r="D1571" s="2" t="s">
        <v>17</v>
      </c>
      <c r="E1571" s="5" t="s">
        <v>276</v>
      </c>
      <c r="F1571" s="3" t="s">
        <v>277</v>
      </c>
      <c r="G1571" s="3" t="s">
        <v>58</v>
      </c>
      <c r="H1571" s="2" t="s">
        <v>21</v>
      </c>
      <c r="I1571" s="2" t="s">
        <v>3757</v>
      </c>
      <c r="J1571" s="3" t="str">
        <f>HYPERLINK("https://www.boe.es/gazeta/dias/1832/03/22/pdfs/GMD-1832-35.pdf#page=3","Abrir facsímil")</f>
        <v>Abrir facsímil</v>
      </c>
      <c r="K1571" s="3" t="s">
        <v>23</v>
      </c>
    </row>
    <row r="1572" spans="1:11" ht="42" customHeight="1">
      <c r="A1572" s="2" t="s">
        <v>3758</v>
      </c>
      <c r="B1572" s="2" t="s">
        <v>3758</v>
      </c>
      <c r="C1572" s="2" t="s">
        <v>16</v>
      </c>
      <c r="D1572" s="2" t="s">
        <v>17</v>
      </c>
      <c r="E1572" s="5" t="s">
        <v>1296</v>
      </c>
      <c r="F1572" s="3" t="s">
        <v>1297</v>
      </c>
      <c r="G1572" s="3" t="s">
        <v>42</v>
      </c>
      <c r="H1572" s="2" t="s">
        <v>21</v>
      </c>
      <c r="I1572" s="2" t="s">
        <v>3759</v>
      </c>
      <c r="J1572" s="3" t="str">
        <f>HYPERLINK("https://www.boe.es/gazeta/dias/1832/04/24/pdfs/GMD-1832-49.pdf#page=1","Abrir facsímil")</f>
        <v>Abrir facsímil</v>
      </c>
      <c r="K1572" s="3" t="s">
        <v>23</v>
      </c>
    </row>
    <row r="1573" spans="1:11" ht="42" customHeight="1">
      <c r="A1573" s="2" t="s">
        <v>3760</v>
      </c>
      <c r="B1573" s="2" t="s">
        <v>3760</v>
      </c>
      <c r="C1573" s="2" t="s">
        <v>124</v>
      </c>
      <c r="D1573" s="2" t="s">
        <v>27</v>
      </c>
      <c r="E1573" s="5" t="s">
        <v>1692</v>
      </c>
      <c r="F1573" s="3" t="s">
        <v>1693</v>
      </c>
      <c r="G1573" s="3" t="s">
        <v>38</v>
      </c>
      <c r="H1573" s="2" t="s">
        <v>21</v>
      </c>
      <c r="I1573" s="2" t="s">
        <v>3761</v>
      </c>
      <c r="J1573" s="3" t="str">
        <f>HYPERLINK("https://www.boe.es/gazeta/dias/1832/07/10/pdfs/GMD-1832-82.pdf#page=4","Abrir facsímil")</f>
        <v>Abrir facsímil</v>
      </c>
      <c r="K1573" s="3" t="s">
        <v>23</v>
      </c>
    </row>
    <row r="1574" spans="1:11" ht="42" customHeight="1">
      <c r="A1574" s="2" t="s">
        <v>3762</v>
      </c>
      <c r="B1574" s="2" t="s">
        <v>3763</v>
      </c>
      <c r="C1574" s="2" t="s">
        <v>26</v>
      </c>
      <c r="D1574" s="2" t="s">
        <v>27</v>
      </c>
      <c r="E1574" s="5" t="s">
        <v>408</v>
      </c>
      <c r="F1574" s="3" t="s">
        <v>409</v>
      </c>
      <c r="G1574" s="3" t="s">
        <v>38</v>
      </c>
      <c r="H1574" s="2" t="s">
        <v>21</v>
      </c>
      <c r="I1574" s="2" t="s">
        <v>3764</v>
      </c>
      <c r="J1574" s="3" t="str">
        <f>HYPERLINK("https://www.boe.es/gazeta/dias/1832/08/14/pdfs/GMD-1832-97.pdf#page=4","Abrir facsímil")</f>
        <v>Abrir facsímil</v>
      </c>
      <c r="K1574" s="3" t="s">
        <v>23</v>
      </c>
    </row>
    <row r="1575" spans="1:11" ht="42" customHeight="1">
      <c r="A1575" s="2" t="s">
        <v>3765</v>
      </c>
      <c r="B1575" s="2" t="s">
        <v>3765</v>
      </c>
      <c r="C1575" s="2" t="s">
        <v>16</v>
      </c>
      <c r="D1575" s="2" t="s">
        <v>17</v>
      </c>
      <c r="E1575" s="5" t="s">
        <v>52</v>
      </c>
      <c r="F1575" s="3" t="s">
        <v>53</v>
      </c>
      <c r="G1575" s="3" t="s">
        <v>58</v>
      </c>
      <c r="H1575" s="2" t="s">
        <v>21</v>
      </c>
      <c r="I1575" s="2" t="s">
        <v>3766</v>
      </c>
      <c r="J1575" s="3" t="str">
        <f>HYPERLINK("https://www.boe.es/gazeta/dias/1832/03/08/pdfs/GMD-1832-29.pdf#page=3","Abrir facsímil")</f>
        <v>Abrir facsímil</v>
      </c>
      <c r="K1575" s="3" t="s">
        <v>23</v>
      </c>
    </row>
    <row r="1576" spans="1:11" ht="42" customHeight="1">
      <c r="A1576" s="2" t="s">
        <v>3767</v>
      </c>
      <c r="B1576" s="2" t="s">
        <v>3768</v>
      </c>
      <c r="C1576" s="2" t="s">
        <v>61</v>
      </c>
      <c r="D1576" s="2" t="s">
        <v>62</v>
      </c>
      <c r="E1576" s="5" t="s">
        <v>402</v>
      </c>
      <c r="F1576" s="3" t="s">
        <v>403</v>
      </c>
      <c r="G1576" s="3" t="s">
        <v>404</v>
      </c>
      <c r="H1576" s="2" t="s">
        <v>31</v>
      </c>
      <c r="I1576" s="2" t="s">
        <v>3769</v>
      </c>
      <c r="J1576" s="3" t="str">
        <f>HYPERLINK("https://www.boe.es/gazeta/dias/1832/08/21/pdfs/GMD-1832-100.pdf#page=3","Abrir facsímil")</f>
        <v>Abrir facsímil</v>
      </c>
      <c r="K1576" s="3" t="s">
        <v>33</v>
      </c>
    </row>
    <row r="1577" spans="1:11" ht="42" customHeight="1">
      <c r="A1577" s="2" t="s">
        <v>3770</v>
      </c>
      <c r="B1577" s="2" t="s">
        <v>3770</v>
      </c>
      <c r="C1577" s="2" t="s">
        <v>16</v>
      </c>
      <c r="D1577" s="2" t="s">
        <v>17</v>
      </c>
      <c r="E1577" s="5" t="s">
        <v>216</v>
      </c>
      <c r="F1577" s="3" t="s">
        <v>217</v>
      </c>
      <c r="G1577" s="3" t="s">
        <v>58</v>
      </c>
      <c r="H1577" s="2" t="s">
        <v>21</v>
      </c>
      <c r="I1577" s="2" t="s">
        <v>3771</v>
      </c>
      <c r="J1577" s="3" t="str">
        <f>HYPERLINK("https://www.boe.es/gazeta/dias/1832/12/22/pdfs/GMD-1832-156.pdf#page=3","Abrir facsímil")</f>
        <v>Abrir facsímil</v>
      </c>
      <c r="K1577" s="3" t="s">
        <v>23</v>
      </c>
    </row>
    <row r="1578" spans="1:11" ht="42" customHeight="1">
      <c r="A1578" s="2" t="s">
        <v>3772</v>
      </c>
      <c r="B1578" s="2" t="s">
        <v>3772</v>
      </c>
      <c r="C1578" s="2" t="s">
        <v>26</v>
      </c>
      <c r="D1578" s="2" t="s">
        <v>27</v>
      </c>
      <c r="E1578" s="5" t="s">
        <v>382</v>
      </c>
      <c r="F1578" s="3" t="s">
        <v>383</v>
      </c>
      <c r="G1578" s="3" t="s">
        <v>42</v>
      </c>
      <c r="H1578" s="2" t="s">
        <v>21</v>
      </c>
      <c r="I1578" s="2" t="s">
        <v>3773</v>
      </c>
      <c r="J1578" s="3" t="str">
        <f>HYPERLINK("https://www.boe.es/gazeta/dias/1832/05/31/pdfs/GMD-1832-65.pdf#page=1","Abrir facsímil")</f>
        <v>Abrir facsímil</v>
      </c>
      <c r="K1578" s="3" t="s">
        <v>23</v>
      </c>
    </row>
    <row r="1579" spans="1:11" ht="42" customHeight="1">
      <c r="A1579" s="2" t="s">
        <v>3772</v>
      </c>
      <c r="B1579" s="2" t="s">
        <v>3772</v>
      </c>
      <c r="C1579" s="2" t="s">
        <v>26</v>
      </c>
      <c r="D1579" s="2" t="s">
        <v>27</v>
      </c>
      <c r="E1579" s="5" t="s">
        <v>835</v>
      </c>
      <c r="F1579" s="3" t="s">
        <v>836</v>
      </c>
      <c r="G1579" s="3" t="s">
        <v>38</v>
      </c>
      <c r="H1579" s="2" t="s">
        <v>21</v>
      </c>
      <c r="I1579" s="2" t="s">
        <v>3774</v>
      </c>
      <c r="J1579" s="3" t="str">
        <f>HYPERLINK("https://www.boe.es/gazeta/dias/1832/07/28/pdfs/GMD-1832-90.pdf#page=4","Abrir facsímil")</f>
        <v>Abrir facsímil</v>
      </c>
      <c r="K1579" s="3" t="s">
        <v>23</v>
      </c>
    </row>
    <row r="1580" spans="1:11" ht="42" customHeight="1">
      <c r="A1580" s="2" t="s">
        <v>3775</v>
      </c>
      <c r="B1580" s="2" t="s">
        <v>3776</v>
      </c>
      <c r="C1580" s="2" t="s">
        <v>16</v>
      </c>
      <c r="D1580" s="2" t="s">
        <v>17</v>
      </c>
      <c r="E1580" s="5" t="s">
        <v>156</v>
      </c>
      <c r="F1580" s="3" t="s">
        <v>157</v>
      </c>
      <c r="G1580" s="3" t="s">
        <v>152</v>
      </c>
      <c r="H1580" s="2" t="s">
        <v>21</v>
      </c>
      <c r="I1580" s="2" t="s">
        <v>3777</v>
      </c>
      <c r="J1580" s="3" t="str">
        <f>HYPERLINK("https://www.boe.es/gazeta/dias/1832/04/14/pdfs/GMD-1832-45.pdf#page=6","Abrir facsímil")</f>
        <v>Abrir facsímil</v>
      </c>
      <c r="K1580" s="3" t="s">
        <v>23</v>
      </c>
    </row>
    <row r="1581" spans="1:11" ht="42" customHeight="1">
      <c r="A1581" s="2" t="s">
        <v>3778</v>
      </c>
      <c r="B1581" s="2" t="s">
        <v>3779</v>
      </c>
      <c r="C1581" s="2" t="s">
        <v>16</v>
      </c>
      <c r="D1581" s="2" t="s">
        <v>17</v>
      </c>
      <c r="E1581" s="5" t="s">
        <v>97</v>
      </c>
      <c r="F1581" s="3" t="s">
        <v>98</v>
      </c>
      <c r="G1581" s="3" t="s">
        <v>99</v>
      </c>
      <c r="H1581" s="2" t="s">
        <v>31</v>
      </c>
      <c r="I1581" s="2" t="s">
        <v>3780</v>
      </c>
      <c r="J1581" s="3" t="str">
        <f>HYPERLINK("https://www.boe.es/gazeta/dias/1832/08/18/pdfs/GMD-1832-99.pdf#page=3","Abrir facsímil")</f>
        <v>Abrir facsímil</v>
      </c>
      <c r="K1581" s="3" t="s">
        <v>33</v>
      </c>
    </row>
    <row r="1582" spans="1:11" ht="42" customHeight="1">
      <c r="A1582" s="2" t="s">
        <v>3781</v>
      </c>
      <c r="B1582" s="2" t="s">
        <v>3782</v>
      </c>
      <c r="C1582" s="2" t="s">
        <v>16</v>
      </c>
      <c r="D1582" s="2" t="s">
        <v>17</v>
      </c>
      <c r="E1582" s="5" t="s">
        <v>618</v>
      </c>
      <c r="F1582" s="3" t="s">
        <v>619</v>
      </c>
      <c r="G1582" s="3" t="s">
        <v>42</v>
      </c>
      <c r="H1582" s="2" t="s">
        <v>21</v>
      </c>
      <c r="I1582" s="2" t="s">
        <v>3783</v>
      </c>
      <c r="J1582" s="3" t="str">
        <f>HYPERLINK("https://www.boe.es/gazeta/dias/1832/07/26/pdfs/GMD-1832-89.pdf#page=1","Abrir facsímil")</f>
        <v>Abrir facsímil</v>
      </c>
      <c r="K1582" s="3" t="s">
        <v>23</v>
      </c>
    </row>
    <row r="1583" spans="1:11" ht="42" customHeight="1">
      <c r="A1583" s="2" t="s">
        <v>3784</v>
      </c>
      <c r="B1583" s="2" t="s">
        <v>3784</v>
      </c>
      <c r="C1583" s="2" t="s">
        <v>16</v>
      </c>
      <c r="D1583" s="2" t="s">
        <v>17</v>
      </c>
      <c r="E1583" s="5" t="s">
        <v>233</v>
      </c>
      <c r="F1583" s="3" t="s">
        <v>234</v>
      </c>
      <c r="G1583" s="3" t="s">
        <v>92</v>
      </c>
      <c r="H1583" s="2" t="s">
        <v>21</v>
      </c>
      <c r="I1583" s="2" t="s">
        <v>3785</v>
      </c>
      <c r="J1583" s="3" t="str">
        <f>HYPERLINK("https://www.boe.es/gazeta/dias/1832/02/07/pdfs/GMD-1832-16.pdf#page=2","Abrir facsímil")</f>
        <v>Abrir facsímil</v>
      </c>
      <c r="K1583" s="3" t="s">
        <v>23</v>
      </c>
    </row>
    <row r="1584" spans="1:11" ht="42" customHeight="1">
      <c r="A1584" s="2" t="s">
        <v>3784</v>
      </c>
      <c r="B1584" s="2" t="s">
        <v>3784</v>
      </c>
      <c r="C1584" s="2" t="s">
        <v>61</v>
      </c>
      <c r="D1584" s="2" t="s">
        <v>62</v>
      </c>
      <c r="E1584" s="5" t="s">
        <v>439</v>
      </c>
      <c r="F1584" s="3" t="s">
        <v>440</v>
      </c>
      <c r="G1584" s="3" t="s">
        <v>92</v>
      </c>
      <c r="H1584" s="2" t="s">
        <v>21</v>
      </c>
      <c r="I1584" s="2" t="s">
        <v>3786</v>
      </c>
      <c r="J1584" s="3" t="str">
        <f>HYPERLINK("https://www.boe.es/gazeta/dias/1832/06/05/pdfs/GMD-1832-67.pdf#page=2","Abrir facsímil")</f>
        <v>Abrir facsímil</v>
      </c>
      <c r="K1584" s="3" t="s">
        <v>23</v>
      </c>
    </row>
    <row r="1585" spans="1:11" ht="42" customHeight="1">
      <c r="A1585" s="2" t="s">
        <v>3784</v>
      </c>
      <c r="B1585" s="2" t="s">
        <v>3784</v>
      </c>
      <c r="C1585" s="2" t="s">
        <v>26</v>
      </c>
      <c r="D1585" s="2" t="s">
        <v>27</v>
      </c>
      <c r="E1585" s="5" t="s">
        <v>1941</v>
      </c>
      <c r="F1585" s="3" t="s">
        <v>1942</v>
      </c>
      <c r="G1585" s="3" t="s">
        <v>3787</v>
      </c>
      <c r="H1585" s="2" t="s">
        <v>21</v>
      </c>
      <c r="I1585" s="2" t="s">
        <v>3788</v>
      </c>
      <c r="J1585" s="3" t="str">
        <f>HYPERLINK("https://www.boe.es/gazeta/dias/1832/08/25/pdfs/GMD-1832-102.pdf#page=2","Abrir facsímil")</f>
        <v>Abrir facsímil</v>
      </c>
      <c r="K1585" s="3" t="s">
        <v>23</v>
      </c>
    </row>
    <row r="1586" spans="1:11" ht="42" customHeight="1">
      <c r="A1586" s="2" t="s">
        <v>3784</v>
      </c>
      <c r="B1586" s="2" t="s">
        <v>3784</v>
      </c>
      <c r="C1586" s="2" t="s">
        <v>16</v>
      </c>
      <c r="D1586" s="2" t="s">
        <v>17</v>
      </c>
      <c r="E1586" s="5" t="s">
        <v>367</v>
      </c>
      <c r="F1586" s="3" t="s">
        <v>368</v>
      </c>
      <c r="G1586" s="3" t="s">
        <v>42</v>
      </c>
      <c r="H1586" s="2" t="s">
        <v>21</v>
      </c>
      <c r="I1586" s="2" t="s">
        <v>3789</v>
      </c>
      <c r="J1586" s="3" t="str">
        <f>HYPERLINK("https://www.boe.es/gazeta/dias/1832/08/28/pdfs/GMD-1832-103.pdf#page=1","Abrir facsímil")</f>
        <v>Abrir facsímil</v>
      </c>
      <c r="K1586" s="3" t="s">
        <v>23</v>
      </c>
    </row>
    <row r="1587" spans="1:11" ht="42" customHeight="1">
      <c r="A1587" s="2" t="s">
        <v>3790</v>
      </c>
      <c r="B1587" s="2" t="s">
        <v>3790</v>
      </c>
      <c r="C1587" s="2" t="s">
        <v>16</v>
      </c>
      <c r="D1587" s="2" t="s">
        <v>17</v>
      </c>
      <c r="E1587" s="5" t="s">
        <v>906</v>
      </c>
      <c r="F1587" s="3" t="s">
        <v>907</v>
      </c>
      <c r="G1587" s="3" t="s">
        <v>92</v>
      </c>
      <c r="H1587" s="2" t="s">
        <v>21</v>
      </c>
      <c r="I1587" s="2" t="s">
        <v>3791</v>
      </c>
      <c r="J1587" s="3" t="str">
        <f>HYPERLINK("https://www.boe.es/gazeta/dias/1832/01/12/pdfs/GMD-1832-5.pdf#page=2","Abrir facsímil")</f>
        <v>Abrir facsímil</v>
      </c>
      <c r="K1587" s="3" t="s">
        <v>23</v>
      </c>
    </row>
    <row r="1588" spans="1:11" ht="42" customHeight="1">
      <c r="A1588" s="2" t="s">
        <v>3792</v>
      </c>
      <c r="B1588" s="2" t="s">
        <v>3792</v>
      </c>
      <c r="C1588" s="2" t="s">
        <v>16</v>
      </c>
      <c r="D1588" s="2" t="s">
        <v>17</v>
      </c>
      <c r="E1588" s="5" t="s">
        <v>906</v>
      </c>
      <c r="F1588" s="3" t="s">
        <v>907</v>
      </c>
      <c r="G1588" s="3" t="s">
        <v>92</v>
      </c>
      <c r="H1588" s="2" t="s">
        <v>21</v>
      </c>
      <c r="I1588" s="2" t="s">
        <v>3793</v>
      </c>
      <c r="J1588" s="3" t="str">
        <f>HYPERLINK("https://www.boe.es/gazeta/dias/1832/01/12/pdfs/GMD-1832-5.pdf#page=2","Abrir facsímil")</f>
        <v>Abrir facsímil</v>
      </c>
      <c r="K1588" s="3" t="s">
        <v>23</v>
      </c>
    </row>
    <row r="1589" spans="1:11" ht="42" customHeight="1">
      <c r="A1589" s="2" t="s">
        <v>3794</v>
      </c>
      <c r="B1589" s="2" t="s">
        <v>3794</v>
      </c>
      <c r="C1589" s="2" t="s">
        <v>16</v>
      </c>
      <c r="D1589" s="2" t="s">
        <v>17</v>
      </c>
      <c r="E1589" s="5" t="s">
        <v>115</v>
      </c>
      <c r="F1589" s="3" t="s">
        <v>116</v>
      </c>
      <c r="G1589" s="3" t="s">
        <v>997</v>
      </c>
      <c r="H1589" s="2" t="s">
        <v>21</v>
      </c>
      <c r="I1589" s="2" t="s">
        <v>3795</v>
      </c>
      <c r="J1589" s="3" t="str">
        <f>HYPERLINK("https://www.boe.es/gazeta/dias/1832/05/10/pdfs/GMD-1832-56.pdf#page=2","Abrir facsímil")</f>
        <v>Abrir facsímil</v>
      </c>
      <c r="K1589" s="3" t="s">
        <v>23</v>
      </c>
    </row>
    <row r="1590" spans="1:11" ht="42" customHeight="1">
      <c r="A1590" s="2" t="s">
        <v>3796</v>
      </c>
      <c r="B1590" s="2" t="s">
        <v>3796</v>
      </c>
      <c r="C1590" s="2" t="s">
        <v>16</v>
      </c>
      <c r="D1590" s="2" t="s">
        <v>17</v>
      </c>
      <c r="E1590" s="5" t="s">
        <v>882</v>
      </c>
      <c r="F1590" s="3" t="s">
        <v>883</v>
      </c>
      <c r="G1590" s="3" t="s">
        <v>42</v>
      </c>
      <c r="H1590" s="2" t="s">
        <v>21</v>
      </c>
      <c r="I1590" s="2" t="s">
        <v>3797</v>
      </c>
      <c r="J1590" s="3" t="str">
        <f>HYPERLINK("https://www.boe.es/gazeta/dias/1832/03/17/pdfs/GMD-1832-33.pdf#page=1","Abrir facsímil")</f>
        <v>Abrir facsímil</v>
      </c>
      <c r="K1590" s="3" t="s">
        <v>23</v>
      </c>
    </row>
    <row r="1591" spans="1:11" ht="42" customHeight="1">
      <c r="A1591" s="2" t="s">
        <v>3798</v>
      </c>
      <c r="B1591" s="2" t="s">
        <v>3798</v>
      </c>
      <c r="C1591" s="2" t="s">
        <v>16</v>
      </c>
      <c r="D1591" s="2" t="s">
        <v>17</v>
      </c>
      <c r="E1591" s="5" t="s">
        <v>961</v>
      </c>
      <c r="F1591" s="3" t="s">
        <v>962</v>
      </c>
      <c r="G1591" s="3" t="s">
        <v>42</v>
      </c>
      <c r="H1591" s="2" t="s">
        <v>21</v>
      </c>
      <c r="I1591" s="2" t="s">
        <v>3799</v>
      </c>
      <c r="J1591" s="3" t="str">
        <f>HYPERLINK("https://www.boe.es/gazeta/dias/1832/06/30/pdfs/GMD-1832-78.pdf#page=1","Abrir facsímil")</f>
        <v>Abrir facsímil</v>
      </c>
      <c r="K1591" s="3" t="s">
        <v>23</v>
      </c>
    </row>
    <row r="1592" spans="1:11" ht="42" customHeight="1">
      <c r="A1592" s="2" t="s">
        <v>3800</v>
      </c>
      <c r="B1592" s="2" t="s">
        <v>3800</v>
      </c>
      <c r="C1592" s="2" t="s">
        <v>16</v>
      </c>
      <c r="D1592" s="2" t="s">
        <v>17</v>
      </c>
      <c r="E1592" s="5" t="s">
        <v>1732</v>
      </c>
      <c r="F1592" s="3" t="s">
        <v>1733</v>
      </c>
      <c r="G1592" s="3" t="s">
        <v>58</v>
      </c>
      <c r="H1592" s="2" t="s">
        <v>21</v>
      </c>
      <c r="I1592" s="2" t="s">
        <v>3801</v>
      </c>
      <c r="J1592" s="3" t="str">
        <f>HYPERLINK("https://www.boe.es/gazeta/dias/1832/06/16/pdfs/GMD-1832-72.pdf#page=3","Abrir facsímil")</f>
        <v>Abrir facsímil</v>
      </c>
      <c r="K1592" s="3" t="s">
        <v>23</v>
      </c>
    </row>
    <row r="1593" spans="1:11" ht="42" customHeight="1">
      <c r="A1593" s="2" t="s">
        <v>3802</v>
      </c>
      <c r="B1593" s="2" t="s">
        <v>3802</v>
      </c>
      <c r="C1593" s="2" t="s">
        <v>16</v>
      </c>
      <c r="D1593" s="2" t="s">
        <v>17</v>
      </c>
      <c r="E1593" s="5" t="s">
        <v>500</v>
      </c>
      <c r="F1593" s="3" t="s">
        <v>501</v>
      </c>
      <c r="G1593" s="3" t="s">
        <v>58</v>
      </c>
      <c r="H1593" s="2" t="s">
        <v>21</v>
      </c>
      <c r="I1593" s="2" t="s">
        <v>3803</v>
      </c>
      <c r="J1593" s="3" t="str">
        <f>HYPERLINK("https://www.boe.es/gazeta/dias/1832/03/29/pdfs/GMD-1832-38.pdf#page=3","Abrir facsímil")</f>
        <v>Abrir facsímil</v>
      </c>
      <c r="K1593" s="3" t="s">
        <v>23</v>
      </c>
    </row>
    <row r="1594" spans="1:11" ht="42" customHeight="1">
      <c r="A1594" s="2" t="s">
        <v>3802</v>
      </c>
      <c r="B1594" s="2" t="s">
        <v>3802</v>
      </c>
      <c r="C1594" s="2" t="s">
        <v>16</v>
      </c>
      <c r="D1594" s="2" t="s">
        <v>17</v>
      </c>
      <c r="E1594" s="5" t="s">
        <v>994</v>
      </c>
      <c r="F1594" s="3" t="s">
        <v>995</v>
      </c>
      <c r="G1594" s="3" t="s">
        <v>58</v>
      </c>
      <c r="H1594" s="2" t="s">
        <v>21</v>
      </c>
      <c r="I1594" s="2" t="s">
        <v>3804</v>
      </c>
      <c r="J1594" s="3" t="str">
        <f>HYPERLINK("https://www.boe.es/gazeta/dias/1832/04/05/pdfs/GMD-1832-41.pdf#page=3","Abrir facsímil")</f>
        <v>Abrir facsímil</v>
      </c>
      <c r="K1594" s="3" t="s">
        <v>23</v>
      </c>
    </row>
    <row r="1595" spans="1:11" ht="42" customHeight="1">
      <c r="A1595" s="2" t="s">
        <v>3805</v>
      </c>
      <c r="B1595" s="2" t="s">
        <v>3806</v>
      </c>
      <c r="C1595" s="2" t="s">
        <v>16</v>
      </c>
      <c r="D1595" s="2" t="s">
        <v>17</v>
      </c>
      <c r="E1595" s="5" t="s">
        <v>544</v>
      </c>
      <c r="F1595" s="3" t="s">
        <v>545</v>
      </c>
      <c r="G1595" s="3" t="s">
        <v>42</v>
      </c>
      <c r="H1595" s="2" t="s">
        <v>21</v>
      </c>
      <c r="I1595" s="2" t="s">
        <v>3807</v>
      </c>
      <c r="J1595" s="3" t="str">
        <f>HYPERLINK("https://www.boe.es/gazeta/dias/1832/10/09/pdfs/GMD-1832-122.pdf#page=1","Abrir facsímil")</f>
        <v>Abrir facsímil</v>
      </c>
      <c r="K1595" s="3" t="s">
        <v>23</v>
      </c>
    </row>
    <row r="1596" spans="1:11" ht="42" customHeight="1">
      <c r="A1596" s="2" t="s">
        <v>3808</v>
      </c>
      <c r="B1596" s="2" t="s">
        <v>3809</v>
      </c>
      <c r="C1596" s="2" t="s">
        <v>51</v>
      </c>
      <c r="D1596" s="2" t="s">
        <v>27</v>
      </c>
      <c r="E1596" s="5" t="s">
        <v>408</v>
      </c>
      <c r="F1596" s="3" t="s">
        <v>409</v>
      </c>
      <c r="G1596" s="3" t="s">
        <v>38</v>
      </c>
      <c r="H1596" s="2" t="s">
        <v>21</v>
      </c>
      <c r="I1596" s="2" t="s">
        <v>3810</v>
      </c>
      <c r="J1596" s="3" t="str">
        <f>HYPERLINK("https://www.boe.es/gazeta/dias/1832/08/14/pdfs/GMD-1832-97.pdf#page=4","Abrir facsímil")</f>
        <v>Abrir facsímil</v>
      </c>
      <c r="K1596" s="3" t="s">
        <v>23</v>
      </c>
    </row>
    <row r="1597" spans="1:11" ht="42" customHeight="1">
      <c r="A1597" s="2" t="s">
        <v>3811</v>
      </c>
      <c r="B1597" s="2" t="s">
        <v>3812</v>
      </c>
      <c r="C1597" s="2" t="s">
        <v>16</v>
      </c>
      <c r="D1597" s="2" t="s">
        <v>17</v>
      </c>
      <c r="E1597" s="5" t="s">
        <v>994</v>
      </c>
      <c r="F1597" s="3" t="s">
        <v>995</v>
      </c>
      <c r="G1597" s="3" t="s">
        <v>38</v>
      </c>
      <c r="H1597" s="2" t="s">
        <v>21</v>
      </c>
      <c r="I1597" s="2" t="s">
        <v>3813</v>
      </c>
      <c r="J1597" s="3" t="str">
        <f>HYPERLINK("https://www.boe.es/gazeta/dias/1832/04/05/pdfs/GMD-1832-41.pdf#page=4","Abrir facsímil")</f>
        <v>Abrir facsímil</v>
      </c>
      <c r="K1597" s="3" t="s">
        <v>23</v>
      </c>
    </row>
    <row r="1598" spans="1:11" ht="42" customHeight="1">
      <c r="A1598" s="2" t="s">
        <v>3814</v>
      </c>
      <c r="B1598" s="2" t="s">
        <v>3814</v>
      </c>
      <c r="C1598" s="2" t="s">
        <v>16</v>
      </c>
      <c r="D1598" s="2" t="s">
        <v>17</v>
      </c>
      <c r="E1598" s="5" t="s">
        <v>882</v>
      </c>
      <c r="F1598" s="3" t="s">
        <v>883</v>
      </c>
      <c r="G1598" s="3" t="s">
        <v>1819</v>
      </c>
      <c r="H1598" s="2" t="s">
        <v>21</v>
      </c>
      <c r="I1598" s="2" t="s">
        <v>3815</v>
      </c>
      <c r="J1598" s="3" t="str">
        <f>HYPERLINK("https://www.boe.es/gazeta/dias/1832/03/17/pdfs/GMD-1832-33.pdf#page=3","Abrir facsímil")</f>
        <v>Abrir facsímil</v>
      </c>
      <c r="K1598" s="3" t="s">
        <v>23</v>
      </c>
    </row>
    <row r="1599" spans="1:11" ht="42" customHeight="1">
      <c r="A1599" s="2" t="s">
        <v>3816</v>
      </c>
      <c r="B1599" s="2" t="s">
        <v>3817</v>
      </c>
      <c r="C1599" s="2" t="s">
        <v>164</v>
      </c>
      <c r="D1599" s="2" t="s">
        <v>27</v>
      </c>
      <c r="E1599" s="5" t="s">
        <v>532</v>
      </c>
      <c r="F1599" s="3" t="s">
        <v>533</v>
      </c>
      <c r="G1599" s="3" t="s">
        <v>38</v>
      </c>
      <c r="H1599" s="2" t="s">
        <v>31</v>
      </c>
      <c r="I1599" s="2" t="s">
        <v>3818</v>
      </c>
      <c r="J1599" s="3" t="str">
        <f>HYPERLINK("https://www.boe.es/gazeta/dias/1832/12/01/pdfs/GMD-1832-147.pdf#page=4","Abrir facsímil")</f>
        <v>Abrir facsímil</v>
      </c>
      <c r="K1599" s="3" t="s">
        <v>33</v>
      </c>
    </row>
    <row r="1600" spans="1:11" ht="42" customHeight="1">
      <c r="A1600" s="2" t="s">
        <v>3819</v>
      </c>
      <c r="B1600" s="2" t="s">
        <v>3820</v>
      </c>
      <c r="C1600" s="2" t="s">
        <v>26</v>
      </c>
      <c r="D1600" s="2" t="s">
        <v>27</v>
      </c>
      <c r="E1600" s="5" t="s">
        <v>237</v>
      </c>
      <c r="F1600" s="3" t="s">
        <v>238</v>
      </c>
      <c r="G1600" s="3" t="s">
        <v>239</v>
      </c>
      <c r="H1600" s="2" t="s">
        <v>21</v>
      </c>
      <c r="I1600" s="2" t="s">
        <v>3821</v>
      </c>
      <c r="J1600" s="3" t="str">
        <f>HYPERLINK("https://www.boe.es/gazeta/dias/1832/04/21/pdfs/GMD-1832-48.pdf#page=4","Abrir facsímil")</f>
        <v>Abrir facsímil</v>
      </c>
      <c r="K1600" s="3" t="s">
        <v>23</v>
      </c>
    </row>
    <row r="1601" spans="1:11" ht="42" customHeight="1">
      <c r="A1601" s="2" t="s">
        <v>3822</v>
      </c>
      <c r="B1601" s="2" t="s">
        <v>3823</v>
      </c>
      <c r="C1601" s="2" t="s">
        <v>16</v>
      </c>
      <c r="D1601" s="2" t="s">
        <v>17</v>
      </c>
      <c r="E1601" s="5" t="s">
        <v>46</v>
      </c>
      <c r="F1601" s="3" t="s">
        <v>47</v>
      </c>
      <c r="G1601" s="3" t="s">
        <v>42</v>
      </c>
      <c r="H1601" s="2" t="s">
        <v>21</v>
      </c>
      <c r="I1601" s="2" t="s">
        <v>3824</v>
      </c>
      <c r="J1601" s="3" t="str">
        <f>HYPERLINK("https://www.boe.es/gazeta/dias/1832/12/13/pdfs/GMD-1832-152.pdf#page=1","Abrir facsímil")</f>
        <v>Abrir facsímil</v>
      </c>
      <c r="K1601" s="3" t="s">
        <v>23</v>
      </c>
    </row>
    <row r="1602" spans="1:11" ht="42" customHeight="1">
      <c r="A1602" s="2" t="s">
        <v>3825</v>
      </c>
      <c r="B1602" s="2" t="s">
        <v>3825</v>
      </c>
      <c r="C1602" s="2" t="s">
        <v>16</v>
      </c>
      <c r="D1602" s="2" t="s">
        <v>17</v>
      </c>
      <c r="E1602" s="5" t="s">
        <v>52</v>
      </c>
      <c r="F1602" s="3" t="s">
        <v>53</v>
      </c>
      <c r="G1602" s="3" t="s">
        <v>58</v>
      </c>
      <c r="H1602" s="2" t="s">
        <v>21</v>
      </c>
      <c r="I1602" s="2" t="s">
        <v>3826</v>
      </c>
      <c r="J1602" s="3" t="str">
        <f>HYPERLINK("https://www.boe.es/gazeta/dias/1832/03/08/pdfs/GMD-1832-29.pdf#page=3","Abrir facsímil")</f>
        <v>Abrir facsímil</v>
      </c>
      <c r="K1602" s="3" t="s">
        <v>23</v>
      </c>
    </row>
    <row r="1603" spans="1:11" ht="42" customHeight="1">
      <c r="A1603" s="2" t="s">
        <v>3825</v>
      </c>
      <c r="B1603" s="2" t="s">
        <v>3825</v>
      </c>
      <c r="C1603" s="2" t="s">
        <v>51</v>
      </c>
      <c r="D1603" s="2" t="s">
        <v>27</v>
      </c>
      <c r="E1603" s="5" t="s">
        <v>279</v>
      </c>
      <c r="F1603" s="3" t="s">
        <v>280</v>
      </c>
      <c r="G1603" s="3" t="s">
        <v>1480</v>
      </c>
      <c r="H1603" s="2" t="s">
        <v>21</v>
      </c>
      <c r="I1603" s="2" t="s">
        <v>3827</v>
      </c>
      <c r="J1603" s="3" t="str">
        <f>HYPERLINK("https://www.boe.es/gazeta/dias/1832/04/07/pdfs/GMD-1832-42.pdf#page=2","Abrir facsímil")</f>
        <v>Abrir facsímil</v>
      </c>
      <c r="K1603" s="3" t="s">
        <v>23</v>
      </c>
    </row>
    <row r="1604" spans="1:11" ht="42" customHeight="1">
      <c r="A1604" s="2" t="s">
        <v>3825</v>
      </c>
      <c r="B1604" s="2" t="s">
        <v>3825</v>
      </c>
      <c r="C1604" s="2" t="s">
        <v>61</v>
      </c>
      <c r="D1604" s="2" t="s">
        <v>62</v>
      </c>
      <c r="E1604" s="5" t="s">
        <v>1837</v>
      </c>
      <c r="F1604" s="3" t="s">
        <v>1838</v>
      </c>
      <c r="G1604" s="3" t="s">
        <v>92</v>
      </c>
      <c r="H1604" s="2" t="s">
        <v>21</v>
      </c>
      <c r="I1604" s="2" t="s">
        <v>3828</v>
      </c>
      <c r="J1604" s="3" t="str">
        <f>HYPERLINK("https://www.boe.es/gazeta/dias/1832/09/29/pdfs/GMD-1832-118.pdf#page=2","Abrir facsímil")</f>
        <v>Abrir facsímil</v>
      </c>
      <c r="K1604" s="3" t="s">
        <v>23</v>
      </c>
    </row>
    <row r="1605" spans="1:11" ht="42" customHeight="1">
      <c r="A1605" s="2" t="s">
        <v>3829</v>
      </c>
      <c r="B1605" s="2" t="s">
        <v>3830</v>
      </c>
      <c r="C1605" s="2" t="s">
        <v>418</v>
      </c>
      <c r="D1605" s="2" t="s">
        <v>27</v>
      </c>
      <c r="E1605" s="5" t="s">
        <v>56</v>
      </c>
      <c r="F1605" s="3" t="s">
        <v>57</v>
      </c>
      <c r="G1605" s="3" t="s">
        <v>38</v>
      </c>
      <c r="H1605" s="2" t="s">
        <v>31</v>
      </c>
      <c r="I1605" s="2" t="s">
        <v>3831</v>
      </c>
      <c r="J1605" s="3" t="str">
        <f>HYPERLINK("https://www.boe.es/gazeta/dias/1832/11/29/pdfs/GMD-1832-146.pdf#page=4","Abrir facsímil")</f>
        <v>Abrir facsímil</v>
      </c>
      <c r="K1605" s="3" t="s">
        <v>33</v>
      </c>
    </row>
    <row r="1606" spans="1:11" ht="42" customHeight="1">
      <c r="A1606" s="2" t="s">
        <v>3832</v>
      </c>
      <c r="B1606" s="2" t="s">
        <v>3832</v>
      </c>
      <c r="C1606" s="2" t="s">
        <v>16</v>
      </c>
      <c r="D1606" s="2" t="s">
        <v>17</v>
      </c>
      <c r="E1606" s="5" t="s">
        <v>909</v>
      </c>
      <c r="F1606" s="3" t="s">
        <v>910</v>
      </c>
      <c r="G1606" s="3" t="s">
        <v>58</v>
      </c>
      <c r="H1606" s="2" t="s">
        <v>21</v>
      </c>
      <c r="I1606" s="2" t="s">
        <v>3833</v>
      </c>
      <c r="J1606" s="3" t="str">
        <f>HYPERLINK("https://www.boe.es/gazeta/dias/1832/01/17/pdfs/GMD-1832-7.pdf#page=3","Abrir facsímil")</f>
        <v>Abrir facsímil</v>
      </c>
      <c r="K1606" s="3" t="s">
        <v>23</v>
      </c>
    </row>
    <row r="1607" spans="1:11" ht="42" customHeight="1">
      <c r="A1607" s="2" t="s">
        <v>3832</v>
      </c>
      <c r="B1607" s="2" t="s">
        <v>3832</v>
      </c>
      <c r="C1607" s="2" t="s">
        <v>61</v>
      </c>
      <c r="D1607" s="2" t="s">
        <v>62</v>
      </c>
      <c r="E1607" s="5" t="s">
        <v>52</v>
      </c>
      <c r="F1607" s="3" t="s">
        <v>53</v>
      </c>
      <c r="G1607" s="3" t="s">
        <v>58</v>
      </c>
      <c r="H1607" s="2" t="s">
        <v>21</v>
      </c>
      <c r="I1607" s="2" t="s">
        <v>3834</v>
      </c>
      <c r="J1607" s="3" t="str">
        <f>HYPERLINK("https://www.boe.es/gazeta/dias/1832/03/08/pdfs/GMD-1832-29.pdf#page=3","Abrir facsímil")</f>
        <v>Abrir facsímil</v>
      </c>
      <c r="K1607" s="3" t="s">
        <v>23</v>
      </c>
    </row>
    <row r="1608" spans="1:11" ht="42" customHeight="1">
      <c r="A1608" s="2" t="s">
        <v>3835</v>
      </c>
      <c r="B1608" s="2" t="s">
        <v>3835</v>
      </c>
      <c r="C1608" s="2" t="s">
        <v>16</v>
      </c>
      <c r="D1608" s="2" t="s">
        <v>17</v>
      </c>
      <c r="E1608" s="5" t="s">
        <v>1145</v>
      </c>
      <c r="F1608" s="3" t="s">
        <v>1146</v>
      </c>
      <c r="G1608" s="3" t="s">
        <v>58</v>
      </c>
      <c r="H1608" s="2" t="s">
        <v>21</v>
      </c>
      <c r="I1608" s="2" t="s">
        <v>3836</v>
      </c>
      <c r="J1608" s="3" t="str">
        <f>HYPERLINK("https://www.boe.es/gazeta/dias/1832/06/21/pdfs/GMD-1832-74.pdf#page=3","Abrir facsímil")</f>
        <v>Abrir facsímil</v>
      </c>
      <c r="K1608" s="3" t="s">
        <v>23</v>
      </c>
    </row>
    <row r="1609" spans="1:11" ht="42" customHeight="1">
      <c r="A1609" s="2" t="s">
        <v>3837</v>
      </c>
      <c r="B1609" s="2" t="s">
        <v>3837</v>
      </c>
      <c r="C1609" s="2" t="s">
        <v>61</v>
      </c>
      <c r="D1609" s="2" t="s">
        <v>62</v>
      </c>
      <c r="E1609" s="5" t="s">
        <v>1837</v>
      </c>
      <c r="F1609" s="3" t="s">
        <v>1838</v>
      </c>
      <c r="G1609" s="3" t="s">
        <v>42</v>
      </c>
      <c r="H1609" s="2" t="s">
        <v>21</v>
      </c>
      <c r="I1609" s="2" t="s">
        <v>3838</v>
      </c>
      <c r="J1609" s="3" t="str">
        <f>HYPERLINK("https://www.boe.es/gazeta/dias/1832/09/29/pdfs/GMD-1832-118.pdf#page=1","Abrir facsímil")</f>
        <v>Abrir facsímil</v>
      </c>
      <c r="K1609" s="3" t="s">
        <v>23</v>
      </c>
    </row>
    <row r="1610" spans="1:11" ht="42" customHeight="1">
      <c r="A1610" s="2" t="s">
        <v>3839</v>
      </c>
      <c r="B1610" s="2" t="s">
        <v>3839</v>
      </c>
      <c r="C1610" s="2" t="s">
        <v>16</v>
      </c>
      <c r="D1610" s="2" t="s">
        <v>17</v>
      </c>
      <c r="E1610" s="5" t="s">
        <v>544</v>
      </c>
      <c r="F1610" s="3" t="s">
        <v>545</v>
      </c>
      <c r="G1610" s="3" t="s">
        <v>92</v>
      </c>
      <c r="H1610" s="2" t="s">
        <v>21</v>
      </c>
      <c r="I1610" s="2" t="s">
        <v>3840</v>
      </c>
      <c r="J1610" s="3" t="str">
        <f>HYPERLINK("https://www.boe.es/gazeta/dias/1832/10/09/pdfs/GMD-1832-122.pdf#page=2","Abrir facsímil")</f>
        <v>Abrir facsímil</v>
      </c>
      <c r="K1610" s="3" t="s">
        <v>23</v>
      </c>
    </row>
    <row r="1611" spans="1:11" ht="42" customHeight="1">
      <c r="A1611" s="2" t="s">
        <v>3841</v>
      </c>
      <c r="B1611" s="2" t="s">
        <v>3841</v>
      </c>
      <c r="C1611" s="2" t="s">
        <v>16</v>
      </c>
      <c r="D1611" s="2" t="s">
        <v>17</v>
      </c>
      <c r="E1611" s="5" t="s">
        <v>295</v>
      </c>
      <c r="F1611" s="3" t="s">
        <v>296</v>
      </c>
      <c r="G1611" s="3" t="s">
        <v>58</v>
      </c>
      <c r="H1611" s="2" t="s">
        <v>21</v>
      </c>
      <c r="I1611" s="2" t="s">
        <v>3842</v>
      </c>
      <c r="J1611" s="3" t="str">
        <f>HYPERLINK("https://www.boe.es/gazeta/dias/1832/07/21/pdfs/GMD-1832-87.pdf#page=3","Abrir facsímil")</f>
        <v>Abrir facsímil</v>
      </c>
      <c r="K1611" s="3" t="s">
        <v>23</v>
      </c>
    </row>
    <row r="1612" spans="1:11" ht="42" customHeight="1">
      <c r="A1612" s="2" t="s">
        <v>3841</v>
      </c>
      <c r="B1612" s="2" t="s">
        <v>3841</v>
      </c>
      <c r="C1612" s="2" t="s">
        <v>16</v>
      </c>
      <c r="D1612" s="2" t="s">
        <v>17</v>
      </c>
      <c r="E1612" s="5" t="s">
        <v>354</v>
      </c>
      <c r="F1612" s="3" t="s">
        <v>355</v>
      </c>
      <c r="G1612" s="3" t="s">
        <v>58</v>
      </c>
      <c r="H1612" s="2" t="s">
        <v>21</v>
      </c>
      <c r="I1612" s="2" t="s">
        <v>3843</v>
      </c>
      <c r="J1612" s="3" t="str">
        <f>HYPERLINK("https://www.boe.es/gazeta/dias/1832/12/06/pdfs/GMD-1832-149.pdf#page=3","Abrir facsímil")</f>
        <v>Abrir facsímil</v>
      </c>
      <c r="K1612" s="3" t="s">
        <v>23</v>
      </c>
    </row>
    <row r="1613" spans="1:11" ht="42" customHeight="1">
      <c r="A1613" s="2" t="s">
        <v>3844</v>
      </c>
      <c r="B1613" s="2" t="s">
        <v>3845</v>
      </c>
      <c r="C1613" s="2" t="s">
        <v>16</v>
      </c>
      <c r="D1613" s="2" t="s">
        <v>17</v>
      </c>
      <c r="E1613" s="5" t="s">
        <v>1538</v>
      </c>
      <c r="F1613" s="3" t="s">
        <v>1539</v>
      </c>
      <c r="G1613" s="3" t="s">
        <v>152</v>
      </c>
      <c r="H1613" s="2" t="s">
        <v>21</v>
      </c>
      <c r="I1613" s="2" t="s">
        <v>3846</v>
      </c>
      <c r="J1613" s="3" t="str">
        <f>HYPERLINK("https://www.boe.es/gazeta/dias/1832/06/28/pdfs/GMD-1832-77.pdf#page=6","Abrir facsímil")</f>
        <v>Abrir facsímil</v>
      </c>
      <c r="K1613" s="3" t="s">
        <v>23</v>
      </c>
    </row>
    <row r="1614" spans="1:11" ht="42" customHeight="1">
      <c r="A1614" s="2" t="s">
        <v>3847</v>
      </c>
      <c r="B1614" s="2" t="s">
        <v>3848</v>
      </c>
      <c r="C1614" s="2" t="s">
        <v>61</v>
      </c>
      <c r="D1614" s="2" t="s">
        <v>62</v>
      </c>
      <c r="E1614" s="5" t="s">
        <v>583</v>
      </c>
      <c r="F1614" s="3" t="s">
        <v>584</v>
      </c>
      <c r="G1614" s="3" t="s">
        <v>38</v>
      </c>
      <c r="H1614" s="2" t="s">
        <v>21</v>
      </c>
      <c r="I1614" s="2" t="s">
        <v>3849</v>
      </c>
      <c r="J1614" s="3" t="str">
        <f>HYPERLINK("https://www.boe.es/gazeta/dias/1832/02/04/pdfs/GMD-1832-15.pdf#page=4","Abrir facsímil")</f>
        <v>Abrir facsímil</v>
      </c>
      <c r="K1614" s="3" t="s">
        <v>23</v>
      </c>
    </row>
    <row r="1615" spans="1:11" ht="42" customHeight="1">
      <c r="A1615" s="2" t="s">
        <v>3850</v>
      </c>
      <c r="B1615" s="2" t="s">
        <v>3850</v>
      </c>
      <c r="C1615" s="2" t="s">
        <v>61</v>
      </c>
      <c r="D1615" s="2" t="s">
        <v>62</v>
      </c>
      <c r="E1615" s="5" t="s">
        <v>1410</v>
      </c>
      <c r="F1615" s="3" t="s">
        <v>1411</v>
      </c>
      <c r="G1615" s="3" t="s">
        <v>1412</v>
      </c>
      <c r="H1615" s="2" t="s">
        <v>21</v>
      </c>
      <c r="I1615" s="2" t="s">
        <v>3851</v>
      </c>
      <c r="J1615" s="3" t="str">
        <f>HYPERLINK("https://www.boe.es/gazeta/dias/1832/03/15/pdfs/GMD-1832-32.pdf#page=2","Abrir facsímil")</f>
        <v>Abrir facsímil</v>
      </c>
      <c r="K1615" s="3" t="s">
        <v>23</v>
      </c>
    </row>
    <row r="1616" spans="1:11" ht="42" customHeight="1">
      <c r="A1616" s="2" t="s">
        <v>3850</v>
      </c>
      <c r="B1616" s="2" t="s">
        <v>3850</v>
      </c>
      <c r="C1616" s="2" t="s">
        <v>16</v>
      </c>
      <c r="D1616" s="2" t="s">
        <v>17</v>
      </c>
      <c r="E1616" s="5" t="s">
        <v>63</v>
      </c>
      <c r="F1616" s="3" t="s">
        <v>64</v>
      </c>
      <c r="G1616" s="3" t="s">
        <v>1032</v>
      </c>
      <c r="H1616" s="2" t="s">
        <v>21</v>
      </c>
      <c r="I1616" s="2" t="s">
        <v>3852</v>
      </c>
      <c r="J1616" s="3" t="str">
        <f>HYPERLINK("https://www.boe.es/gazeta/dias/1832/05/22/pdfs/GMD-1832-61.pdf#page=2","Abrir facsímil")</f>
        <v>Abrir facsímil</v>
      </c>
      <c r="K1616" s="3" t="s">
        <v>23</v>
      </c>
    </row>
    <row r="1617" spans="1:11" ht="42" customHeight="1">
      <c r="A1617" s="2" t="s">
        <v>3853</v>
      </c>
      <c r="B1617" s="2" t="s">
        <v>3854</v>
      </c>
      <c r="C1617" s="2" t="s">
        <v>124</v>
      </c>
      <c r="D1617" s="2" t="s">
        <v>27</v>
      </c>
      <c r="E1617" s="5" t="s">
        <v>665</v>
      </c>
      <c r="F1617" s="3" t="s">
        <v>666</v>
      </c>
      <c r="G1617" s="3" t="s">
        <v>38</v>
      </c>
      <c r="H1617" s="2" t="s">
        <v>21</v>
      </c>
      <c r="I1617" s="2" t="s">
        <v>3855</v>
      </c>
      <c r="J1617" s="3" t="str">
        <f>HYPERLINK("https://www.boe.es/gazeta/dias/1832/05/15/pdfs/GMD-1832-58.pdf#page=4","Abrir facsímil")</f>
        <v>Abrir facsímil</v>
      </c>
      <c r="K1617" s="3" t="s">
        <v>23</v>
      </c>
    </row>
    <row r="1618" spans="1:11" ht="42" customHeight="1">
      <c r="A1618" s="2" t="s">
        <v>3856</v>
      </c>
      <c r="B1618" s="2" t="s">
        <v>3857</v>
      </c>
      <c r="C1618" s="2" t="s">
        <v>16</v>
      </c>
      <c r="D1618" s="2" t="s">
        <v>17</v>
      </c>
      <c r="E1618" s="5" t="s">
        <v>97</v>
      </c>
      <c r="F1618" s="3" t="s">
        <v>98</v>
      </c>
      <c r="G1618" s="3" t="s">
        <v>99</v>
      </c>
      <c r="H1618" s="2" t="s">
        <v>21</v>
      </c>
      <c r="I1618" s="2" t="s">
        <v>3858</v>
      </c>
      <c r="J1618" s="3" t="str">
        <f>HYPERLINK("https://www.boe.es/gazeta/dias/1832/08/18/pdfs/GMD-1832-99.pdf#page=3","Abrir facsímil")</f>
        <v>Abrir facsímil</v>
      </c>
      <c r="K1618" s="3" t="s">
        <v>23</v>
      </c>
    </row>
    <row r="1619" spans="1:11" ht="42" customHeight="1">
      <c r="A1619" s="2" t="s">
        <v>3859</v>
      </c>
      <c r="B1619" s="2" t="s">
        <v>3860</v>
      </c>
      <c r="C1619" s="2" t="s">
        <v>124</v>
      </c>
      <c r="D1619" s="2" t="s">
        <v>27</v>
      </c>
      <c r="E1619" s="5" t="s">
        <v>1692</v>
      </c>
      <c r="F1619" s="3" t="s">
        <v>1693</v>
      </c>
      <c r="G1619" s="3" t="s">
        <v>38</v>
      </c>
      <c r="H1619" s="2" t="s">
        <v>21</v>
      </c>
      <c r="I1619" s="2" t="s">
        <v>3861</v>
      </c>
      <c r="J1619" s="3" t="str">
        <f>HYPERLINK("https://www.boe.es/gazeta/dias/1832/07/10/pdfs/GMD-1832-82.pdf#page=4","Abrir facsímil")</f>
        <v>Abrir facsímil</v>
      </c>
      <c r="K1619" s="3" t="s">
        <v>23</v>
      </c>
    </row>
    <row r="1620" spans="1:11" ht="42" customHeight="1">
      <c r="A1620" s="2" t="s">
        <v>3862</v>
      </c>
      <c r="B1620" s="2" t="s">
        <v>3862</v>
      </c>
      <c r="C1620" s="2" t="s">
        <v>16</v>
      </c>
      <c r="D1620" s="2" t="s">
        <v>17</v>
      </c>
      <c r="E1620" s="5" t="s">
        <v>119</v>
      </c>
      <c r="F1620" s="3" t="s">
        <v>120</v>
      </c>
      <c r="G1620" s="3" t="s">
        <v>478</v>
      </c>
      <c r="H1620" s="2" t="s">
        <v>21</v>
      </c>
      <c r="I1620" s="2" t="s">
        <v>3863</v>
      </c>
      <c r="J1620" s="3" t="str">
        <f>HYPERLINK("https://www.boe.es/gazeta/dias/1832/07/07/pdfs/GMD-1832-81.pdf#page=3","Abrir facsímil")</f>
        <v>Abrir facsímil</v>
      </c>
      <c r="K1620" s="3" t="s">
        <v>23</v>
      </c>
    </row>
    <row r="1621" spans="1:11" ht="42" customHeight="1">
      <c r="A1621" s="2" t="s">
        <v>3864</v>
      </c>
      <c r="B1621" s="2" t="s">
        <v>3865</v>
      </c>
      <c r="C1621" s="2" t="s">
        <v>26</v>
      </c>
      <c r="D1621" s="2" t="s">
        <v>27</v>
      </c>
      <c r="E1621" s="5" t="s">
        <v>1105</v>
      </c>
      <c r="F1621" s="3" t="s">
        <v>1106</v>
      </c>
      <c r="G1621" s="3" t="s">
        <v>38</v>
      </c>
      <c r="H1621" s="2" t="s">
        <v>21</v>
      </c>
      <c r="I1621" s="2" t="s">
        <v>3866</v>
      </c>
      <c r="J1621" s="3" t="str">
        <f>HYPERLINK("https://www.boe.es/gazeta/dias/1832/09/13/pdfs/GMD-1832-110.pdf#page=4","Abrir facsímil")</f>
        <v>Abrir facsímil</v>
      </c>
      <c r="K1621" s="3" t="s">
        <v>23</v>
      </c>
    </row>
    <row r="1622" spans="1:11" ht="42" customHeight="1">
      <c r="A1622" s="2" t="s">
        <v>3867</v>
      </c>
      <c r="B1622" s="2" t="s">
        <v>3868</v>
      </c>
      <c r="C1622" s="2" t="s">
        <v>26</v>
      </c>
      <c r="D1622" s="2" t="s">
        <v>27</v>
      </c>
      <c r="E1622" s="5" t="s">
        <v>156</v>
      </c>
      <c r="F1622" s="3" t="s">
        <v>157</v>
      </c>
      <c r="G1622" s="3" t="s">
        <v>152</v>
      </c>
      <c r="H1622" s="2" t="s">
        <v>21</v>
      </c>
      <c r="I1622" s="2" t="s">
        <v>3869</v>
      </c>
      <c r="J1622" s="3" t="str">
        <f>HYPERLINK("https://www.boe.es/gazeta/dias/1832/04/14/pdfs/GMD-1832-45.pdf#page=6","Abrir facsímil")</f>
        <v>Abrir facsímil</v>
      </c>
      <c r="K1622" s="3" t="s">
        <v>23</v>
      </c>
    </row>
    <row r="1623" spans="1:11" ht="42" customHeight="1">
      <c r="A1623" s="2" t="s">
        <v>3867</v>
      </c>
      <c r="B1623" s="2" t="s">
        <v>3868</v>
      </c>
      <c r="C1623" s="2" t="s">
        <v>16</v>
      </c>
      <c r="D1623" s="2" t="s">
        <v>17</v>
      </c>
      <c r="E1623" s="5" t="s">
        <v>237</v>
      </c>
      <c r="F1623" s="3" t="s">
        <v>238</v>
      </c>
      <c r="G1623" s="3" t="s">
        <v>3870</v>
      </c>
      <c r="H1623" s="2" t="s">
        <v>21</v>
      </c>
      <c r="I1623" s="2" t="s">
        <v>3871</v>
      </c>
      <c r="J1623" s="3" t="str">
        <f>HYPERLINK("https://www.boe.es/gazeta/dias/1832/04/21/pdfs/GMD-1832-48.pdf#page=3","Abrir facsímil")</f>
        <v>Abrir facsímil</v>
      </c>
      <c r="K1623" s="3" t="s">
        <v>23</v>
      </c>
    </row>
    <row r="1624" spans="1:11" ht="42" customHeight="1">
      <c r="A1624" s="2" t="s">
        <v>3872</v>
      </c>
      <c r="B1624" s="2" t="s">
        <v>3873</v>
      </c>
      <c r="C1624" s="2" t="s">
        <v>26</v>
      </c>
      <c r="D1624" s="2" t="s">
        <v>27</v>
      </c>
      <c r="E1624" s="5" t="s">
        <v>408</v>
      </c>
      <c r="F1624" s="3" t="s">
        <v>409</v>
      </c>
      <c r="G1624" s="3" t="s">
        <v>38</v>
      </c>
      <c r="H1624" s="2" t="s">
        <v>21</v>
      </c>
      <c r="I1624" s="2" t="s">
        <v>3874</v>
      </c>
      <c r="J1624" s="3" t="str">
        <f>HYPERLINK("https://www.boe.es/gazeta/dias/1832/08/14/pdfs/GMD-1832-97.pdf#page=4","Abrir facsímil")</f>
        <v>Abrir facsímil</v>
      </c>
      <c r="K1624" s="3" t="s">
        <v>23</v>
      </c>
    </row>
    <row r="1625" spans="1:11" ht="42" customHeight="1">
      <c r="A1625" s="2" t="s">
        <v>3875</v>
      </c>
      <c r="B1625" s="2" t="s">
        <v>3876</v>
      </c>
      <c r="C1625" s="2" t="s">
        <v>26</v>
      </c>
      <c r="D1625" s="2" t="s">
        <v>27</v>
      </c>
      <c r="E1625" s="5" t="s">
        <v>408</v>
      </c>
      <c r="F1625" s="3" t="s">
        <v>409</v>
      </c>
      <c r="G1625" s="3" t="s">
        <v>38</v>
      </c>
      <c r="H1625" s="2" t="s">
        <v>21</v>
      </c>
      <c r="I1625" s="2" t="s">
        <v>3877</v>
      </c>
      <c r="J1625" s="3" t="str">
        <f>HYPERLINK("https://www.boe.es/gazeta/dias/1832/08/14/pdfs/GMD-1832-97.pdf#page=4","Abrir facsímil")</f>
        <v>Abrir facsímil</v>
      </c>
      <c r="K1625" s="3" t="s">
        <v>23</v>
      </c>
    </row>
    <row r="1626" spans="1:11" ht="42" customHeight="1">
      <c r="A1626" s="2" t="s">
        <v>3878</v>
      </c>
      <c r="B1626" s="2" t="s">
        <v>3879</v>
      </c>
      <c r="C1626" s="2" t="s">
        <v>16</v>
      </c>
      <c r="D1626" s="2" t="s">
        <v>17</v>
      </c>
      <c r="E1626" s="5" t="s">
        <v>423</v>
      </c>
      <c r="F1626" s="3" t="s">
        <v>424</v>
      </c>
      <c r="G1626" s="3" t="s">
        <v>152</v>
      </c>
      <c r="H1626" s="2" t="s">
        <v>21</v>
      </c>
      <c r="I1626" s="2" t="s">
        <v>3880</v>
      </c>
      <c r="J1626" s="3" t="str">
        <f>HYPERLINK("https://www.boe.es/gazeta/dias/1832/12/20/pdfs/GMD-1832-155.pdf#page=6","Abrir facsímil")</f>
        <v>Abrir facsímil</v>
      </c>
      <c r="K1626" s="3" t="s">
        <v>23</v>
      </c>
    </row>
    <row r="1627" spans="1:11" ht="42" customHeight="1">
      <c r="A1627" s="2" t="s">
        <v>3881</v>
      </c>
      <c r="B1627" s="2" t="s">
        <v>3882</v>
      </c>
      <c r="C1627" s="2" t="s">
        <v>26</v>
      </c>
      <c r="D1627" s="2" t="s">
        <v>27</v>
      </c>
      <c r="E1627" s="5" t="s">
        <v>88</v>
      </c>
      <c r="F1627" s="3" t="s">
        <v>89</v>
      </c>
      <c r="G1627" s="3" t="s">
        <v>42</v>
      </c>
      <c r="H1627" s="2" t="s">
        <v>21</v>
      </c>
      <c r="I1627" s="2" t="s">
        <v>3883</v>
      </c>
      <c r="J1627" s="3" t="str">
        <f>HYPERLINK("https://www.boe.es/gazeta/dias/1832/03/27/pdfs/GMD-1832-37.pdf#page=1","Abrir facsímil")</f>
        <v>Abrir facsímil</v>
      </c>
      <c r="K1627" s="3" t="s">
        <v>23</v>
      </c>
    </row>
    <row r="1628" spans="1:11" ht="42" customHeight="1">
      <c r="A1628" s="2" t="s">
        <v>3884</v>
      </c>
      <c r="B1628" s="2" t="s">
        <v>3885</v>
      </c>
      <c r="C1628" s="2" t="s">
        <v>16</v>
      </c>
      <c r="D1628" s="2" t="s">
        <v>17</v>
      </c>
      <c r="E1628" s="5" t="s">
        <v>18</v>
      </c>
      <c r="F1628" s="3" t="s">
        <v>19</v>
      </c>
      <c r="G1628" s="3" t="s">
        <v>38</v>
      </c>
      <c r="H1628" s="2" t="s">
        <v>21</v>
      </c>
      <c r="I1628" s="2" t="s">
        <v>3886</v>
      </c>
      <c r="J1628" s="3" t="str">
        <f>HYPERLINK("https://www.boe.es/gazeta/dias/1832/08/07/pdfs/GMD-1832-94.pdf#page=4","Abrir facsímil")</f>
        <v>Abrir facsímil</v>
      </c>
      <c r="K1628" s="3" t="s">
        <v>23</v>
      </c>
    </row>
    <row r="1629" spans="1:11" ht="42" customHeight="1">
      <c r="A1629" s="2" t="s">
        <v>3887</v>
      </c>
      <c r="B1629" s="2" t="s">
        <v>3888</v>
      </c>
      <c r="C1629" s="2" t="s">
        <v>16</v>
      </c>
      <c r="D1629" s="2" t="s">
        <v>17</v>
      </c>
      <c r="E1629" s="5" t="s">
        <v>88</v>
      </c>
      <c r="F1629" s="3" t="s">
        <v>89</v>
      </c>
      <c r="G1629" s="3" t="s">
        <v>42</v>
      </c>
      <c r="H1629" s="2" t="s">
        <v>21</v>
      </c>
      <c r="I1629" s="2" t="s">
        <v>3889</v>
      </c>
      <c r="J1629" s="3" t="str">
        <f>HYPERLINK("https://www.boe.es/gazeta/dias/1832/03/27/pdfs/GMD-1832-37.pdf#page=1","Abrir facsímil")</f>
        <v>Abrir facsímil</v>
      </c>
      <c r="K1629" s="3" t="s">
        <v>23</v>
      </c>
    </row>
    <row r="1630" spans="1:11" ht="42" customHeight="1">
      <c r="A1630" s="2" t="s">
        <v>3890</v>
      </c>
      <c r="B1630" s="2" t="s">
        <v>3891</v>
      </c>
      <c r="C1630" s="2" t="s">
        <v>164</v>
      </c>
      <c r="D1630" s="2" t="s">
        <v>27</v>
      </c>
      <c r="E1630" s="5" t="s">
        <v>224</v>
      </c>
      <c r="F1630" s="3" t="s">
        <v>225</v>
      </c>
      <c r="G1630" s="3" t="s">
        <v>38</v>
      </c>
      <c r="H1630" s="2" t="s">
        <v>21</v>
      </c>
      <c r="I1630" s="2" t="s">
        <v>3892</v>
      </c>
      <c r="J1630" s="3" t="str">
        <f>HYPERLINK("https://www.boe.es/gazeta/dias/1832/09/08/pdfs/GMD-1832-108.pdf#page=4","Abrir facsímil")</f>
        <v>Abrir facsímil</v>
      </c>
      <c r="K1630" s="3" t="s">
        <v>23</v>
      </c>
    </row>
    <row r="1631" spans="1:11" ht="42" customHeight="1">
      <c r="A1631" s="2" t="s">
        <v>3893</v>
      </c>
      <c r="B1631" s="2" t="s">
        <v>3893</v>
      </c>
      <c r="C1631" s="2" t="s">
        <v>16</v>
      </c>
      <c r="D1631" s="2" t="s">
        <v>17</v>
      </c>
      <c r="E1631" s="5" t="s">
        <v>423</v>
      </c>
      <c r="F1631" s="3" t="s">
        <v>424</v>
      </c>
      <c r="G1631" s="3" t="s">
        <v>152</v>
      </c>
      <c r="H1631" s="2" t="s">
        <v>21</v>
      </c>
      <c r="I1631" s="2" t="s">
        <v>3894</v>
      </c>
      <c r="J1631" s="3" t="str">
        <f>HYPERLINK("https://www.boe.es/gazeta/dias/1832/12/20/pdfs/GMD-1832-155.pdf#page=6","Abrir facsímil")</f>
        <v>Abrir facsímil</v>
      </c>
      <c r="K1631" s="3" t="s">
        <v>23</v>
      </c>
    </row>
    <row r="1632" spans="1:11" ht="42" customHeight="1">
      <c r="A1632" s="2" t="s">
        <v>3895</v>
      </c>
      <c r="B1632" s="2" t="s">
        <v>3896</v>
      </c>
      <c r="C1632" s="2" t="s">
        <v>16</v>
      </c>
      <c r="D1632" s="2" t="s">
        <v>17</v>
      </c>
      <c r="E1632" s="5" t="s">
        <v>500</v>
      </c>
      <c r="F1632" s="3" t="s">
        <v>501</v>
      </c>
      <c r="G1632" s="3" t="s">
        <v>38</v>
      </c>
      <c r="H1632" s="2" t="s">
        <v>21</v>
      </c>
      <c r="I1632" s="2" t="s">
        <v>3897</v>
      </c>
      <c r="J1632" s="3" t="str">
        <f>HYPERLINK("https://www.boe.es/gazeta/dias/1832/03/29/pdfs/GMD-1832-38.pdf#page=4","Abrir facsímil")</f>
        <v>Abrir facsímil</v>
      </c>
      <c r="K1632" s="3" t="s">
        <v>23</v>
      </c>
    </row>
    <row r="1633" spans="1:11" ht="42" customHeight="1">
      <c r="A1633" s="2" t="s">
        <v>3898</v>
      </c>
      <c r="B1633" s="2" t="s">
        <v>3898</v>
      </c>
      <c r="C1633" s="2" t="s">
        <v>26</v>
      </c>
      <c r="D1633" s="2" t="s">
        <v>27</v>
      </c>
      <c r="E1633" s="5" t="s">
        <v>140</v>
      </c>
      <c r="F1633" s="3" t="s">
        <v>141</v>
      </c>
      <c r="G1633" s="3" t="s">
        <v>345</v>
      </c>
      <c r="H1633" s="2" t="s">
        <v>21</v>
      </c>
      <c r="I1633" s="2" t="s">
        <v>3899</v>
      </c>
      <c r="J1633" s="3" t="str">
        <f>HYPERLINK("https://www.boe.es/gazeta/dias/1832/11/27/pdfs/GMD-1832-145.pdf#page=3","Abrir facsímil")</f>
        <v>Abrir facsímil</v>
      </c>
      <c r="K1633" s="3" t="s">
        <v>23</v>
      </c>
    </row>
    <row r="1634" spans="1:11" ht="42" customHeight="1">
      <c r="A1634" s="2" t="s">
        <v>3898</v>
      </c>
      <c r="B1634" s="2" t="s">
        <v>3898</v>
      </c>
      <c r="C1634" s="2" t="s">
        <v>26</v>
      </c>
      <c r="D1634" s="2" t="s">
        <v>27</v>
      </c>
      <c r="E1634" s="5" t="s">
        <v>423</v>
      </c>
      <c r="F1634" s="3" t="s">
        <v>424</v>
      </c>
      <c r="G1634" s="3" t="s">
        <v>152</v>
      </c>
      <c r="H1634" s="2" t="s">
        <v>21</v>
      </c>
      <c r="I1634" s="2" t="s">
        <v>3900</v>
      </c>
      <c r="J1634" s="3" t="str">
        <f>HYPERLINK("https://www.boe.es/gazeta/dias/1832/12/20/pdfs/GMD-1832-155.pdf#page=6","Abrir facsímil")</f>
        <v>Abrir facsímil</v>
      </c>
      <c r="K1634" s="3" t="s">
        <v>23</v>
      </c>
    </row>
    <row r="1635" spans="1:11" ht="42" customHeight="1">
      <c r="A1635" s="2" t="s">
        <v>3901</v>
      </c>
      <c r="B1635" s="2" t="s">
        <v>3902</v>
      </c>
      <c r="C1635" s="2" t="s">
        <v>26</v>
      </c>
      <c r="D1635" s="2" t="s">
        <v>27</v>
      </c>
      <c r="E1635" s="5" t="s">
        <v>408</v>
      </c>
      <c r="F1635" s="3" t="s">
        <v>409</v>
      </c>
      <c r="G1635" s="3" t="s">
        <v>38</v>
      </c>
      <c r="H1635" s="2" t="s">
        <v>21</v>
      </c>
      <c r="I1635" s="2" t="s">
        <v>3903</v>
      </c>
      <c r="J1635" s="3" t="str">
        <f>HYPERLINK("https://www.boe.es/gazeta/dias/1832/08/14/pdfs/GMD-1832-97.pdf#page=4","Abrir facsímil")</f>
        <v>Abrir facsímil</v>
      </c>
      <c r="K1635" s="3" t="s">
        <v>23</v>
      </c>
    </row>
    <row r="1636" spans="1:11" ht="42" customHeight="1">
      <c r="A1636" s="2" t="s">
        <v>3904</v>
      </c>
      <c r="B1636" s="2" t="s">
        <v>3905</v>
      </c>
      <c r="C1636" s="2" t="s">
        <v>26</v>
      </c>
      <c r="D1636" s="2" t="s">
        <v>27</v>
      </c>
      <c r="E1636" s="5" t="s">
        <v>408</v>
      </c>
      <c r="F1636" s="3" t="s">
        <v>409</v>
      </c>
      <c r="G1636" s="3" t="s">
        <v>38</v>
      </c>
      <c r="H1636" s="2" t="s">
        <v>21</v>
      </c>
      <c r="I1636" s="2" t="s">
        <v>3906</v>
      </c>
      <c r="J1636" s="3" t="str">
        <f>HYPERLINK("https://www.boe.es/gazeta/dias/1832/08/14/pdfs/GMD-1832-97.pdf#page=4","Abrir facsímil")</f>
        <v>Abrir facsímil</v>
      </c>
      <c r="K1636" s="3" t="s">
        <v>23</v>
      </c>
    </row>
    <row r="1637" spans="1:11" ht="42" customHeight="1">
      <c r="A1637" s="2" t="s">
        <v>3907</v>
      </c>
      <c r="B1637" s="2" t="s">
        <v>3907</v>
      </c>
      <c r="C1637" s="2" t="s">
        <v>91</v>
      </c>
      <c r="D1637" s="2" t="s">
        <v>27</v>
      </c>
      <c r="E1637" s="5" t="s">
        <v>102</v>
      </c>
      <c r="F1637" s="3" t="s">
        <v>103</v>
      </c>
      <c r="G1637" s="3" t="s">
        <v>38</v>
      </c>
      <c r="H1637" s="2" t="s">
        <v>21</v>
      </c>
      <c r="I1637" s="2" t="s">
        <v>3908</v>
      </c>
      <c r="J1637" s="3" t="str">
        <f>HYPERLINK("https://www.boe.es/gazeta/dias/1832/08/30/pdfs/GMD-1832-104.pdf#page=4","Abrir facsímil")</f>
        <v>Abrir facsímil</v>
      </c>
      <c r="K1637" s="3" t="s">
        <v>23</v>
      </c>
    </row>
    <row r="1638" spans="1:11" ht="42" customHeight="1">
      <c r="A1638" s="2" t="s">
        <v>3909</v>
      </c>
      <c r="B1638" s="2" t="s">
        <v>3909</v>
      </c>
      <c r="C1638" s="2" t="s">
        <v>61</v>
      </c>
      <c r="D1638" s="2" t="s">
        <v>62</v>
      </c>
      <c r="E1638" s="5" t="s">
        <v>1160</v>
      </c>
      <c r="F1638" s="3" t="s">
        <v>1161</v>
      </c>
      <c r="G1638" s="3" t="s">
        <v>58</v>
      </c>
      <c r="H1638" s="2" t="s">
        <v>21</v>
      </c>
      <c r="I1638" s="2" t="s">
        <v>3910</v>
      </c>
      <c r="J1638" s="3" t="str">
        <f>HYPERLINK("https://www.boe.es/gazeta/dias/1832/03/06/pdfs/GMD-1832-28.pdf#page=3","Abrir facsímil")</f>
        <v>Abrir facsímil</v>
      </c>
      <c r="K1638" s="3" t="s">
        <v>23</v>
      </c>
    </row>
    <row r="1639" spans="1:11" ht="42" customHeight="1">
      <c r="A1639" s="2" t="s">
        <v>3909</v>
      </c>
      <c r="B1639" s="2" t="s">
        <v>3909</v>
      </c>
      <c r="C1639" s="2" t="s">
        <v>61</v>
      </c>
      <c r="D1639" s="2" t="s">
        <v>62</v>
      </c>
      <c r="E1639" s="5" t="s">
        <v>115</v>
      </c>
      <c r="F1639" s="3" t="s">
        <v>116</v>
      </c>
      <c r="G1639" s="3" t="s">
        <v>58</v>
      </c>
      <c r="H1639" s="2" t="s">
        <v>21</v>
      </c>
      <c r="I1639" s="2" t="s">
        <v>3911</v>
      </c>
      <c r="J1639" s="3" t="str">
        <f>HYPERLINK("https://www.boe.es/gazeta/dias/1832/05/10/pdfs/GMD-1832-56.pdf#page=3","Abrir facsímil")</f>
        <v>Abrir facsímil</v>
      </c>
      <c r="K1639" s="3" t="s">
        <v>23</v>
      </c>
    </row>
    <row r="1640" spans="1:11" ht="42" customHeight="1">
      <c r="A1640" s="2" t="s">
        <v>3912</v>
      </c>
      <c r="B1640" s="2" t="s">
        <v>3912</v>
      </c>
      <c r="C1640" s="2" t="s">
        <v>26</v>
      </c>
      <c r="D1640" s="2" t="s">
        <v>27</v>
      </c>
      <c r="E1640" s="5" t="s">
        <v>237</v>
      </c>
      <c r="F1640" s="3" t="s">
        <v>238</v>
      </c>
      <c r="G1640" s="3" t="s">
        <v>3870</v>
      </c>
      <c r="H1640" s="2" t="s">
        <v>21</v>
      </c>
      <c r="I1640" s="2" t="s">
        <v>3913</v>
      </c>
      <c r="J1640" s="3" t="str">
        <f>HYPERLINK("https://www.boe.es/gazeta/dias/1832/04/21/pdfs/GMD-1832-48.pdf#page=3","Abrir facsímil")</f>
        <v>Abrir facsímil</v>
      </c>
      <c r="K1640" s="3" t="s">
        <v>23</v>
      </c>
    </row>
    <row r="1641" spans="1:11" ht="42" customHeight="1">
      <c r="A1641" s="2" t="s">
        <v>3914</v>
      </c>
      <c r="B1641" s="2" t="s">
        <v>3914</v>
      </c>
      <c r="C1641" s="2" t="s">
        <v>16</v>
      </c>
      <c r="D1641" s="2" t="s">
        <v>17</v>
      </c>
      <c r="E1641" s="5" t="s">
        <v>882</v>
      </c>
      <c r="F1641" s="3" t="s">
        <v>883</v>
      </c>
      <c r="G1641" s="3" t="s">
        <v>42</v>
      </c>
      <c r="H1641" s="2" t="s">
        <v>21</v>
      </c>
      <c r="I1641" s="2" t="s">
        <v>3915</v>
      </c>
      <c r="J1641" s="3" t="str">
        <f>HYPERLINK("https://www.boe.es/gazeta/dias/1832/03/17/pdfs/GMD-1832-33.pdf#page=1","Abrir facsímil")</f>
        <v>Abrir facsímil</v>
      </c>
      <c r="K1641" s="3" t="s">
        <v>23</v>
      </c>
    </row>
    <row r="1642" spans="1:11" ht="42" customHeight="1">
      <c r="A1642" s="2" t="s">
        <v>3916</v>
      </c>
      <c r="B1642" s="2" t="s">
        <v>3916</v>
      </c>
      <c r="C1642" s="2" t="s">
        <v>16</v>
      </c>
      <c r="D1642" s="2" t="s">
        <v>17</v>
      </c>
      <c r="E1642" s="5" t="s">
        <v>188</v>
      </c>
      <c r="F1642" s="3" t="s">
        <v>189</v>
      </c>
      <c r="G1642" s="3" t="s">
        <v>42</v>
      </c>
      <c r="H1642" s="2" t="s">
        <v>21</v>
      </c>
      <c r="I1642" s="2" t="s">
        <v>3917</v>
      </c>
      <c r="J1642" s="3" t="str">
        <f>HYPERLINK("https://www.boe.es/gazeta/dias/1832/01/14/pdfs/GMD-1832-6.pdf#page=1","Abrir facsímil")</f>
        <v>Abrir facsímil</v>
      </c>
      <c r="K1642" s="3" t="s">
        <v>23</v>
      </c>
    </row>
    <row r="1643" spans="1:11" ht="42" customHeight="1">
      <c r="A1643" s="2" t="s">
        <v>3918</v>
      </c>
      <c r="B1643" s="2" t="s">
        <v>3918</v>
      </c>
      <c r="C1643" s="2" t="s">
        <v>16</v>
      </c>
      <c r="D1643" s="2" t="s">
        <v>17</v>
      </c>
      <c r="E1643" s="5" t="s">
        <v>282</v>
      </c>
      <c r="F1643" s="3" t="s">
        <v>283</v>
      </c>
      <c r="G1643" s="3" t="s">
        <v>92</v>
      </c>
      <c r="H1643" s="2" t="s">
        <v>21</v>
      </c>
      <c r="I1643" s="2" t="s">
        <v>3919</v>
      </c>
      <c r="J1643" s="3" t="str">
        <f>HYPERLINK("https://www.boe.es/gazeta/dias/1832/09/06/pdfs/GMD-1832-107.pdf#page=2","Abrir facsímil")</f>
        <v>Abrir facsímil</v>
      </c>
      <c r="K1643" s="3" t="s">
        <v>23</v>
      </c>
    </row>
    <row r="1644" spans="1:11" ht="42" customHeight="1">
      <c r="A1644" s="2" t="s">
        <v>3920</v>
      </c>
      <c r="B1644" s="2" t="s">
        <v>3920</v>
      </c>
      <c r="C1644" s="2" t="s">
        <v>61</v>
      </c>
      <c r="D1644" s="2" t="s">
        <v>62</v>
      </c>
      <c r="E1644" s="5" t="s">
        <v>251</v>
      </c>
      <c r="F1644" s="3" t="s">
        <v>252</v>
      </c>
      <c r="G1644" s="3" t="s">
        <v>92</v>
      </c>
      <c r="H1644" s="2" t="s">
        <v>21</v>
      </c>
      <c r="I1644" s="2" t="s">
        <v>3921</v>
      </c>
      <c r="J1644" s="3" t="str">
        <f>HYPERLINK("https://www.boe.es/gazeta/dias/1832/02/25/pdfs/GMD-1832-24.pdf#page=2","Abrir facsímil")</f>
        <v>Abrir facsímil</v>
      </c>
      <c r="K1644" s="3" t="s">
        <v>23</v>
      </c>
    </row>
    <row r="1645" spans="1:11" ht="42" customHeight="1">
      <c r="A1645" s="2" t="s">
        <v>3922</v>
      </c>
      <c r="B1645" s="2" t="s">
        <v>3923</v>
      </c>
      <c r="C1645" s="2" t="s">
        <v>16</v>
      </c>
      <c r="D1645" s="2" t="s">
        <v>17</v>
      </c>
      <c r="E1645" s="5" t="s">
        <v>544</v>
      </c>
      <c r="F1645" s="3" t="s">
        <v>545</v>
      </c>
      <c r="G1645" s="3" t="s">
        <v>42</v>
      </c>
      <c r="H1645" s="2" t="s">
        <v>21</v>
      </c>
      <c r="I1645" s="2" t="s">
        <v>3924</v>
      </c>
      <c r="J1645" s="3" t="str">
        <f>HYPERLINK("https://www.boe.es/gazeta/dias/1832/10/09/pdfs/GMD-1832-122.pdf#page=1","Abrir facsímil")</f>
        <v>Abrir facsímil</v>
      </c>
      <c r="K1645" s="3" t="s">
        <v>23</v>
      </c>
    </row>
    <row r="1646" spans="1:11" ht="42" customHeight="1">
      <c r="A1646" s="2" t="s">
        <v>3925</v>
      </c>
      <c r="B1646" s="2" t="s">
        <v>3926</v>
      </c>
      <c r="C1646" s="2" t="s">
        <v>124</v>
      </c>
      <c r="D1646" s="2" t="s">
        <v>27</v>
      </c>
      <c r="E1646" s="5" t="s">
        <v>88</v>
      </c>
      <c r="F1646" s="3" t="s">
        <v>89</v>
      </c>
      <c r="G1646" s="3" t="s">
        <v>58</v>
      </c>
      <c r="H1646" s="2" t="s">
        <v>21</v>
      </c>
      <c r="I1646" s="2" t="s">
        <v>3927</v>
      </c>
      <c r="J1646" s="3" t="str">
        <f>HYPERLINK("https://www.boe.es/gazeta/dias/1832/03/27/pdfs/GMD-1832-37.pdf#page=3","Abrir facsímil")</f>
        <v>Abrir facsímil</v>
      </c>
      <c r="K1646" s="3" t="s">
        <v>23</v>
      </c>
    </row>
    <row r="1647" spans="1:11" ht="42" customHeight="1">
      <c r="A1647" s="2" t="s">
        <v>3928</v>
      </c>
      <c r="B1647" s="2" t="s">
        <v>3929</v>
      </c>
      <c r="C1647" s="2" t="s">
        <v>26</v>
      </c>
      <c r="D1647" s="2" t="s">
        <v>27</v>
      </c>
      <c r="E1647" s="5" t="s">
        <v>408</v>
      </c>
      <c r="F1647" s="3" t="s">
        <v>409</v>
      </c>
      <c r="G1647" s="3" t="s">
        <v>38</v>
      </c>
      <c r="H1647" s="2" t="s">
        <v>21</v>
      </c>
      <c r="I1647" s="2" t="s">
        <v>3930</v>
      </c>
      <c r="J1647" s="3" t="str">
        <f>HYPERLINK("https://www.boe.es/gazeta/dias/1832/08/14/pdfs/GMD-1832-97.pdf#page=4","Abrir facsímil")</f>
        <v>Abrir facsímil</v>
      </c>
      <c r="K1647" s="3" t="s">
        <v>23</v>
      </c>
    </row>
    <row r="1648" spans="1:11" ht="42" customHeight="1">
      <c r="A1648" s="2" t="s">
        <v>3928</v>
      </c>
      <c r="B1648" s="2" t="s">
        <v>3929</v>
      </c>
      <c r="C1648" s="2" t="s">
        <v>16</v>
      </c>
      <c r="D1648" s="2" t="s">
        <v>17</v>
      </c>
      <c r="E1648" s="5" t="s">
        <v>447</v>
      </c>
      <c r="F1648" s="3" t="s">
        <v>448</v>
      </c>
      <c r="G1648" s="3" t="s">
        <v>42</v>
      </c>
      <c r="H1648" s="2" t="s">
        <v>21</v>
      </c>
      <c r="I1648" s="2" t="s">
        <v>3931</v>
      </c>
      <c r="J1648" s="3" t="str">
        <f>HYPERLINK("https://www.boe.es/gazeta/dias/1832/10/06/pdfs/GMD-1832-121.pdf#page=1","Abrir facsímil")</f>
        <v>Abrir facsímil</v>
      </c>
      <c r="K1648" s="3" t="s">
        <v>23</v>
      </c>
    </row>
    <row r="1649" spans="1:11" ht="42" customHeight="1">
      <c r="A1649" s="2" t="s">
        <v>3928</v>
      </c>
      <c r="B1649" s="2" t="s">
        <v>3929</v>
      </c>
      <c r="C1649" s="2" t="s">
        <v>26</v>
      </c>
      <c r="D1649" s="2" t="s">
        <v>27</v>
      </c>
      <c r="E1649" s="5" t="s">
        <v>419</v>
      </c>
      <c r="F1649" s="3" t="s">
        <v>420</v>
      </c>
      <c r="G1649" s="3" t="s">
        <v>38</v>
      </c>
      <c r="H1649" s="2" t="s">
        <v>21</v>
      </c>
      <c r="I1649" s="2" t="s">
        <v>3932</v>
      </c>
      <c r="J1649" s="3" t="str">
        <f>HYPERLINK("https://www.boe.es/gazeta/dias/1832/10/13/pdfs/GMD-1832-125.pdf#page=4","Abrir facsímil")</f>
        <v>Abrir facsímil</v>
      </c>
      <c r="K1649" s="3" t="s">
        <v>23</v>
      </c>
    </row>
    <row r="1650" spans="1:11" ht="42" customHeight="1">
      <c r="A1650" s="2" t="s">
        <v>3933</v>
      </c>
      <c r="B1650" s="2" t="s">
        <v>3933</v>
      </c>
      <c r="C1650" s="2" t="s">
        <v>124</v>
      </c>
      <c r="D1650" s="2" t="s">
        <v>27</v>
      </c>
      <c r="E1650" s="5" t="s">
        <v>312</v>
      </c>
      <c r="F1650" s="3" t="s">
        <v>313</v>
      </c>
      <c r="G1650" s="3" t="s">
        <v>38</v>
      </c>
      <c r="H1650" s="2" t="s">
        <v>21</v>
      </c>
      <c r="I1650" s="2" t="s">
        <v>3934</v>
      </c>
      <c r="J1650" s="3" t="str">
        <f>HYPERLINK("https://www.boe.es/gazeta/dias/1832/10/27/pdfs/GMD-1832-131.pdf#page=4","Abrir facsímil")</f>
        <v>Abrir facsímil</v>
      </c>
      <c r="K1650" s="3" t="s">
        <v>23</v>
      </c>
    </row>
    <row r="1651" spans="1:11" ht="42" customHeight="1">
      <c r="A1651" s="2" t="s">
        <v>3935</v>
      </c>
      <c r="B1651" s="2" t="s">
        <v>3935</v>
      </c>
      <c r="C1651" s="2" t="s">
        <v>16</v>
      </c>
      <c r="D1651" s="2" t="s">
        <v>17</v>
      </c>
      <c r="E1651" s="5" t="s">
        <v>170</v>
      </c>
      <c r="F1651" s="3" t="s">
        <v>171</v>
      </c>
      <c r="G1651" s="3" t="s">
        <v>172</v>
      </c>
      <c r="H1651" s="2" t="s">
        <v>21</v>
      </c>
      <c r="I1651" s="2" t="s">
        <v>3936</v>
      </c>
      <c r="J1651" s="3" t="str">
        <f>HYPERLINK("https://www.boe.es/gazeta/dias/1832/11/08/pdfs/GMD-1832-136.pdf#page=4","Abrir facsímil")</f>
        <v>Abrir facsímil</v>
      </c>
      <c r="K1651" s="3" t="s">
        <v>23</v>
      </c>
    </row>
    <row r="1652" spans="1:11" ht="42" customHeight="1">
      <c r="A1652" s="2" t="s">
        <v>3937</v>
      </c>
      <c r="B1652" s="2" t="s">
        <v>3938</v>
      </c>
      <c r="C1652" s="2" t="s">
        <v>164</v>
      </c>
      <c r="D1652" s="2" t="s">
        <v>27</v>
      </c>
      <c r="E1652" s="5" t="s">
        <v>56</v>
      </c>
      <c r="F1652" s="3" t="s">
        <v>57</v>
      </c>
      <c r="G1652" s="3" t="s">
        <v>38</v>
      </c>
      <c r="H1652" s="2" t="s">
        <v>21</v>
      </c>
      <c r="I1652" s="2" t="s">
        <v>3939</v>
      </c>
      <c r="J1652" s="3" t="str">
        <f>HYPERLINK("https://www.boe.es/gazeta/dias/1832/11/29/pdfs/GMD-1832-146.pdf#page=4","Abrir facsímil")</f>
        <v>Abrir facsímil</v>
      </c>
      <c r="K1652" s="3" t="s">
        <v>23</v>
      </c>
    </row>
    <row r="1653" spans="1:11" ht="42" customHeight="1">
      <c r="A1653" s="2" t="s">
        <v>3940</v>
      </c>
      <c r="B1653" s="2" t="s">
        <v>3941</v>
      </c>
      <c r="C1653" s="2" t="s">
        <v>124</v>
      </c>
      <c r="D1653" s="2" t="s">
        <v>27</v>
      </c>
      <c r="E1653" s="5" t="s">
        <v>402</v>
      </c>
      <c r="F1653" s="3" t="s">
        <v>403</v>
      </c>
      <c r="G1653" s="3" t="s">
        <v>404</v>
      </c>
      <c r="H1653" s="2" t="s">
        <v>21</v>
      </c>
      <c r="I1653" s="2" t="s">
        <v>3942</v>
      </c>
      <c r="J1653" s="3" t="str">
        <f>HYPERLINK("https://www.boe.es/gazeta/dias/1832/08/21/pdfs/GMD-1832-100.pdf#page=3","Abrir facsímil")</f>
        <v>Abrir facsímil</v>
      </c>
      <c r="K1653" s="3" t="s">
        <v>23</v>
      </c>
    </row>
    <row r="1654" spans="1:11" ht="42" customHeight="1">
      <c r="A1654" s="2" t="s">
        <v>3943</v>
      </c>
      <c r="B1654" s="2" t="s">
        <v>3944</v>
      </c>
      <c r="C1654" s="2" t="s">
        <v>91</v>
      </c>
      <c r="D1654" s="2" t="s">
        <v>27</v>
      </c>
      <c r="E1654" s="5" t="s">
        <v>500</v>
      </c>
      <c r="F1654" s="3" t="s">
        <v>501</v>
      </c>
      <c r="G1654" s="3" t="s">
        <v>42</v>
      </c>
      <c r="H1654" s="2" t="s">
        <v>21</v>
      </c>
      <c r="I1654" s="2" t="s">
        <v>3945</v>
      </c>
      <c r="J1654" s="3" t="str">
        <f>HYPERLINK("https://www.boe.es/gazeta/dias/1832/03/29/pdfs/GMD-1832-38.pdf#page=1","Abrir facsímil")</f>
        <v>Abrir facsímil</v>
      </c>
      <c r="K1654" s="3" t="s">
        <v>23</v>
      </c>
    </row>
    <row r="1655" spans="1:11" ht="42" customHeight="1">
      <c r="A1655" s="2" t="s">
        <v>3946</v>
      </c>
      <c r="B1655" s="2" t="s">
        <v>3946</v>
      </c>
      <c r="C1655" s="2" t="s">
        <v>124</v>
      </c>
      <c r="D1655" s="2" t="s">
        <v>27</v>
      </c>
      <c r="E1655" s="5" t="s">
        <v>482</v>
      </c>
      <c r="F1655" s="3" t="s">
        <v>483</v>
      </c>
      <c r="G1655" s="3" t="s">
        <v>38</v>
      </c>
      <c r="H1655" s="2" t="s">
        <v>21</v>
      </c>
      <c r="I1655" s="2" t="s">
        <v>3947</v>
      </c>
      <c r="J1655" s="3" t="str">
        <f>HYPERLINK("https://www.boe.es/gazeta/dias/1832/03/03/pdfs/GMD-1832-27.pdf#page=4","Abrir facsímil")</f>
        <v>Abrir facsímil</v>
      </c>
      <c r="K1655" s="3" t="s">
        <v>23</v>
      </c>
    </row>
    <row r="1656" spans="1:11" ht="42" customHeight="1">
      <c r="A1656" s="2" t="s">
        <v>3948</v>
      </c>
      <c r="B1656" s="2" t="s">
        <v>3948</v>
      </c>
      <c r="C1656" s="2" t="s">
        <v>26</v>
      </c>
      <c r="D1656" s="2" t="s">
        <v>27</v>
      </c>
      <c r="E1656" s="5" t="s">
        <v>382</v>
      </c>
      <c r="F1656" s="3" t="s">
        <v>383</v>
      </c>
      <c r="G1656" s="3" t="s">
        <v>384</v>
      </c>
      <c r="H1656" s="2" t="s">
        <v>21</v>
      </c>
      <c r="I1656" s="2" t="s">
        <v>3949</v>
      </c>
      <c r="J1656" s="3" t="str">
        <f>HYPERLINK("https://www.boe.es/gazeta/dias/1832/05/31/pdfs/GMD-1832-65.pdf#page=2","Abrir facsímil")</f>
        <v>Abrir facsímil</v>
      </c>
      <c r="K1656" s="3" t="s">
        <v>23</v>
      </c>
    </row>
    <row r="1657" spans="1:11" ht="42" customHeight="1">
      <c r="A1657" s="2" t="s">
        <v>3950</v>
      </c>
      <c r="B1657" s="2" t="s">
        <v>3950</v>
      </c>
      <c r="C1657" s="2" t="s">
        <v>16</v>
      </c>
      <c r="D1657" s="2" t="s">
        <v>17</v>
      </c>
      <c r="E1657" s="5" t="s">
        <v>570</v>
      </c>
      <c r="F1657" s="3" t="s">
        <v>571</v>
      </c>
      <c r="G1657" s="3" t="s">
        <v>58</v>
      </c>
      <c r="H1657" s="2" t="s">
        <v>21</v>
      </c>
      <c r="I1657" s="2" t="s">
        <v>3951</v>
      </c>
      <c r="J1657" s="3" t="str">
        <f>HYPERLINK("https://www.boe.es/gazeta/dias/1832/05/19/pdfs/GMD-1832-60.pdf#page=3","Abrir facsímil")</f>
        <v>Abrir facsímil</v>
      </c>
      <c r="K1657" s="3" t="s">
        <v>23</v>
      </c>
    </row>
    <row r="1658" spans="1:11" ht="42" customHeight="1">
      <c r="A1658" s="2" t="s">
        <v>3950</v>
      </c>
      <c r="B1658" s="2" t="s">
        <v>3950</v>
      </c>
      <c r="C1658" s="2" t="s">
        <v>26</v>
      </c>
      <c r="D1658" s="2" t="s">
        <v>27</v>
      </c>
      <c r="E1658" s="5" t="s">
        <v>63</v>
      </c>
      <c r="F1658" s="3" t="s">
        <v>64</v>
      </c>
      <c r="G1658" s="3" t="s">
        <v>1032</v>
      </c>
      <c r="H1658" s="2" t="s">
        <v>21</v>
      </c>
      <c r="I1658" s="2" t="s">
        <v>3952</v>
      </c>
      <c r="J1658" s="3" t="str">
        <f>HYPERLINK("https://www.boe.es/gazeta/dias/1832/05/22/pdfs/GMD-1832-61.pdf#page=2","Abrir facsímil")</f>
        <v>Abrir facsímil</v>
      </c>
      <c r="K1658" s="3" t="s">
        <v>23</v>
      </c>
    </row>
    <row r="1659" spans="1:11" ht="42" customHeight="1">
      <c r="A1659" s="2" t="s">
        <v>3950</v>
      </c>
      <c r="B1659" s="2" t="s">
        <v>3950</v>
      </c>
      <c r="C1659" s="2" t="s">
        <v>61</v>
      </c>
      <c r="D1659" s="2" t="s">
        <v>62</v>
      </c>
      <c r="E1659" s="5" t="s">
        <v>382</v>
      </c>
      <c r="F1659" s="3" t="s">
        <v>383</v>
      </c>
      <c r="G1659" s="3" t="s">
        <v>395</v>
      </c>
      <c r="H1659" s="2" t="s">
        <v>21</v>
      </c>
      <c r="I1659" s="2" t="s">
        <v>3953</v>
      </c>
      <c r="J1659" s="3" t="str">
        <f>HYPERLINK("https://www.boe.es/gazeta/dias/1832/05/31/pdfs/GMD-1832-65.pdf#page=3","Abrir facsímil")</f>
        <v>Abrir facsímil</v>
      </c>
      <c r="K1659" s="3" t="s">
        <v>23</v>
      </c>
    </row>
    <row r="1660" spans="1:11" ht="42" customHeight="1">
      <c r="A1660" s="2" t="s">
        <v>3954</v>
      </c>
      <c r="B1660" s="2" t="s">
        <v>3954</v>
      </c>
      <c r="C1660" s="2" t="s">
        <v>61</v>
      </c>
      <c r="D1660" s="2" t="s">
        <v>62</v>
      </c>
      <c r="E1660" s="5" t="s">
        <v>570</v>
      </c>
      <c r="F1660" s="3" t="s">
        <v>571</v>
      </c>
      <c r="G1660" s="3" t="s">
        <v>58</v>
      </c>
      <c r="H1660" s="2" t="s">
        <v>21</v>
      </c>
      <c r="I1660" s="2" t="s">
        <v>3955</v>
      </c>
      <c r="J1660" s="3" t="str">
        <f>HYPERLINK("https://www.boe.es/gazeta/dias/1832/05/19/pdfs/GMD-1832-60.pdf#page=3","Abrir facsímil")</f>
        <v>Abrir facsímil</v>
      </c>
      <c r="K1660" s="3" t="s">
        <v>23</v>
      </c>
    </row>
    <row r="1661" spans="1:11" ht="42" customHeight="1">
      <c r="A1661" s="2" t="s">
        <v>3956</v>
      </c>
      <c r="B1661" s="2" t="s">
        <v>3956</v>
      </c>
      <c r="C1661" s="2" t="s">
        <v>26</v>
      </c>
      <c r="D1661" s="2" t="s">
        <v>27</v>
      </c>
      <c r="E1661" s="5" t="s">
        <v>150</v>
      </c>
      <c r="F1661" s="3" t="s">
        <v>151</v>
      </c>
      <c r="G1661" s="3" t="s">
        <v>92</v>
      </c>
      <c r="H1661" s="2" t="s">
        <v>21</v>
      </c>
      <c r="I1661" s="2" t="s">
        <v>3957</v>
      </c>
      <c r="J1661" s="3" t="str">
        <f>HYPERLINK("https://www.boe.es/gazeta/dias/1832/06/02/pdfs/GMD-1832-66.pdf#page=2","Abrir facsímil")</f>
        <v>Abrir facsímil</v>
      </c>
      <c r="K1661" s="3" t="s">
        <v>23</v>
      </c>
    </row>
    <row r="1662" spans="1:11" ht="42" customHeight="1">
      <c r="A1662" s="2" t="s">
        <v>3958</v>
      </c>
      <c r="B1662" s="2" t="s">
        <v>3959</v>
      </c>
      <c r="C1662" s="2" t="s">
        <v>26</v>
      </c>
      <c r="D1662" s="2" t="s">
        <v>27</v>
      </c>
      <c r="E1662" s="5" t="s">
        <v>382</v>
      </c>
      <c r="F1662" s="3" t="s">
        <v>383</v>
      </c>
      <c r="G1662" s="3" t="s">
        <v>38</v>
      </c>
      <c r="H1662" s="2" t="s">
        <v>31</v>
      </c>
      <c r="I1662" s="2" t="s">
        <v>3960</v>
      </c>
      <c r="J1662" s="3" t="str">
        <f>HYPERLINK("https://www.boe.es/gazeta/dias/1832/05/31/pdfs/GMD-1832-65.pdf#page=4","Abrir facsímil")</f>
        <v>Abrir facsímil</v>
      </c>
      <c r="K1662" s="3" t="s">
        <v>33</v>
      </c>
    </row>
    <row r="1663" spans="1:11" ht="42" customHeight="1">
      <c r="A1663" s="2" t="s">
        <v>3961</v>
      </c>
      <c r="B1663" s="2" t="s">
        <v>3962</v>
      </c>
      <c r="C1663" s="2" t="s">
        <v>61</v>
      </c>
      <c r="D1663" s="2" t="s">
        <v>62</v>
      </c>
      <c r="E1663" s="5" t="s">
        <v>757</v>
      </c>
      <c r="F1663" s="3" t="s">
        <v>758</v>
      </c>
      <c r="G1663" s="3" t="s">
        <v>42</v>
      </c>
      <c r="H1663" s="2" t="s">
        <v>31</v>
      </c>
      <c r="I1663" s="2" t="s">
        <v>3963</v>
      </c>
      <c r="J1663" s="3" t="str">
        <f>HYPERLINK("https://www.boe.es/gazeta/dias/1832/12/15/pdfs/GMD-1832-153.pdf#page=1","Abrir facsímil")</f>
        <v>Abrir facsímil</v>
      </c>
      <c r="K1663" s="3" t="s">
        <v>33</v>
      </c>
    </row>
    <row r="1664" spans="1:11" ht="42" customHeight="1">
      <c r="A1664" s="2" t="s">
        <v>3964</v>
      </c>
      <c r="B1664" s="2" t="s">
        <v>3964</v>
      </c>
      <c r="C1664" s="2" t="s">
        <v>26</v>
      </c>
      <c r="D1664" s="2" t="s">
        <v>27</v>
      </c>
      <c r="E1664" s="5" t="s">
        <v>188</v>
      </c>
      <c r="F1664" s="3" t="s">
        <v>189</v>
      </c>
      <c r="G1664" s="3" t="s">
        <v>38</v>
      </c>
      <c r="H1664" s="2" t="s">
        <v>21</v>
      </c>
      <c r="I1664" s="2" t="s">
        <v>3965</v>
      </c>
      <c r="J1664" s="3" t="str">
        <f>HYPERLINK("https://www.boe.es/gazeta/dias/1832/01/14/pdfs/GMD-1832-6.pdf#page=4","Abrir facsímil")</f>
        <v>Abrir facsímil</v>
      </c>
      <c r="K1664" s="3" t="s">
        <v>23</v>
      </c>
    </row>
    <row r="1665" spans="1:11" ht="42" customHeight="1">
      <c r="A1665" s="2" t="s">
        <v>3964</v>
      </c>
      <c r="B1665" s="2" t="s">
        <v>3964</v>
      </c>
      <c r="C1665" s="2" t="s">
        <v>164</v>
      </c>
      <c r="D1665" s="2" t="s">
        <v>27</v>
      </c>
      <c r="E1665" s="5" t="s">
        <v>1831</v>
      </c>
      <c r="F1665" s="3" t="s">
        <v>1832</v>
      </c>
      <c r="G1665" s="3" t="s">
        <v>38</v>
      </c>
      <c r="H1665" s="2" t="s">
        <v>21</v>
      </c>
      <c r="I1665" s="2" t="s">
        <v>3966</v>
      </c>
      <c r="J1665" s="3" t="str">
        <f>HYPERLINK("https://www.boe.es/gazeta/dias/1832/01/21/pdfs/GMD-1832-9.pdf#page=4","Abrir facsímil")</f>
        <v>Abrir facsímil</v>
      </c>
      <c r="K1665" s="3" t="s">
        <v>23</v>
      </c>
    </row>
    <row r="1666" spans="1:11" ht="42" customHeight="1">
      <c r="A1666" s="2" t="s">
        <v>3964</v>
      </c>
      <c r="B1666" s="2" t="s">
        <v>3964</v>
      </c>
      <c r="C1666" s="2" t="s">
        <v>16</v>
      </c>
      <c r="D1666" s="2" t="s">
        <v>17</v>
      </c>
      <c r="E1666" s="5" t="s">
        <v>374</v>
      </c>
      <c r="F1666" s="3" t="s">
        <v>375</v>
      </c>
      <c r="G1666" s="3" t="s">
        <v>376</v>
      </c>
      <c r="H1666" s="2" t="s">
        <v>21</v>
      </c>
      <c r="I1666" s="2" t="s">
        <v>3967</v>
      </c>
      <c r="J1666" s="3" t="str">
        <f>HYPERLINK("https://www.boe.es/gazeta/dias/1832/04/17/pdfs/GMD-1832-46.pdf#page=4","Abrir facsímil")</f>
        <v>Abrir facsímil</v>
      </c>
      <c r="K1666" s="3" t="s">
        <v>23</v>
      </c>
    </row>
    <row r="1667" spans="1:11" ht="42" customHeight="1">
      <c r="A1667" s="2" t="s">
        <v>3964</v>
      </c>
      <c r="B1667" s="2" t="s">
        <v>3964</v>
      </c>
      <c r="C1667" s="2" t="s">
        <v>26</v>
      </c>
      <c r="D1667" s="2" t="s">
        <v>27</v>
      </c>
      <c r="E1667" s="5" t="s">
        <v>598</v>
      </c>
      <c r="F1667" s="3" t="s">
        <v>599</v>
      </c>
      <c r="G1667" s="3" t="s">
        <v>38</v>
      </c>
      <c r="H1667" s="2" t="s">
        <v>21</v>
      </c>
      <c r="I1667" s="2" t="s">
        <v>3968</v>
      </c>
      <c r="J1667" s="3" t="str">
        <f>HYPERLINK("https://www.boe.es/gazeta/dias/1832/06/07/pdfs/GMD-1832-68.pdf#page=4","Abrir facsímil")</f>
        <v>Abrir facsímil</v>
      </c>
      <c r="K1667" s="3" t="s">
        <v>23</v>
      </c>
    </row>
    <row r="1668" spans="1:11" ht="42" customHeight="1">
      <c r="A1668" s="2" t="s">
        <v>3964</v>
      </c>
      <c r="B1668" s="2" t="s">
        <v>3964</v>
      </c>
      <c r="C1668" s="2" t="s">
        <v>26</v>
      </c>
      <c r="D1668" s="2" t="s">
        <v>27</v>
      </c>
      <c r="E1668" s="5" t="s">
        <v>286</v>
      </c>
      <c r="F1668" s="3" t="s">
        <v>287</v>
      </c>
      <c r="G1668" s="3" t="s">
        <v>38</v>
      </c>
      <c r="H1668" s="2" t="s">
        <v>21</v>
      </c>
      <c r="I1668" s="2" t="s">
        <v>3969</v>
      </c>
      <c r="J1668" s="3" t="str">
        <f>HYPERLINK("https://www.boe.es/gazeta/dias/1832/11/20/pdfs/GMD-1832-142.pdf#page=4","Abrir facsímil")</f>
        <v>Abrir facsímil</v>
      </c>
      <c r="K1668" s="3" t="s">
        <v>23</v>
      </c>
    </row>
    <row r="1669" spans="1:11" ht="42" customHeight="1">
      <c r="A1669" s="2" t="s">
        <v>3970</v>
      </c>
      <c r="B1669" s="2" t="s">
        <v>3971</v>
      </c>
      <c r="C1669" s="2" t="s">
        <v>124</v>
      </c>
      <c r="D1669" s="2" t="s">
        <v>27</v>
      </c>
      <c r="E1669" s="5" t="s">
        <v>312</v>
      </c>
      <c r="F1669" s="3" t="s">
        <v>313</v>
      </c>
      <c r="G1669" s="3" t="s">
        <v>38</v>
      </c>
      <c r="H1669" s="2" t="s">
        <v>21</v>
      </c>
      <c r="I1669" s="2" t="s">
        <v>3972</v>
      </c>
      <c r="J1669" s="3" t="str">
        <f>HYPERLINK("https://www.boe.es/gazeta/dias/1832/10/27/pdfs/GMD-1832-131.pdf#page=4","Abrir facsímil")</f>
        <v>Abrir facsímil</v>
      </c>
      <c r="K1669" s="3" t="s">
        <v>23</v>
      </c>
    </row>
    <row r="1670" spans="1:11" ht="42" customHeight="1">
      <c r="A1670" s="2" t="s">
        <v>3973</v>
      </c>
      <c r="B1670" s="2" t="s">
        <v>3974</v>
      </c>
      <c r="C1670" s="2" t="s">
        <v>124</v>
      </c>
      <c r="D1670" s="2" t="s">
        <v>27</v>
      </c>
      <c r="E1670" s="5" t="s">
        <v>482</v>
      </c>
      <c r="F1670" s="3" t="s">
        <v>483</v>
      </c>
      <c r="G1670" s="3" t="s">
        <v>38</v>
      </c>
      <c r="H1670" s="2" t="s">
        <v>21</v>
      </c>
      <c r="I1670" s="2" t="s">
        <v>3975</v>
      </c>
      <c r="J1670" s="3" t="str">
        <f>HYPERLINK("https://www.boe.es/gazeta/dias/1832/03/03/pdfs/GMD-1832-27.pdf#page=4","Abrir facsímil")</f>
        <v>Abrir facsímil</v>
      </c>
      <c r="K1670" s="3" t="s">
        <v>23</v>
      </c>
    </row>
    <row r="1671" spans="1:11" ht="42" customHeight="1">
      <c r="A1671" s="2" t="s">
        <v>3976</v>
      </c>
      <c r="B1671" s="2" t="s">
        <v>3976</v>
      </c>
      <c r="C1671" s="2" t="s">
        <v>61</v>
      </c>
      <c r="D1671" s="2" t="s">
        <v>62</v>
      </c>
      <c r="E1671" s="5" t="s">
        <v>115</v>
      </c>
      <c r="F1671" s="3" t="s">
        <v>116</v>
      </c>
      <c r="G1671" s="3" t="s">
        <v>58</v>
      </c>
      <c r="H1671" s="2" t="s">
        <v>21</v>
      </c>
      <c r="I1671" s="2" t="s">
        <v>3977</v>
      </c>
      <c r="J1671" s="3" t="str">
        <f>HYPERLINK("https://www.boe.es/gazeta/dias/1832/05/10/pdfs/GMD-1832-56.pdf#page=3","Abrir facsímil")</f>
        <v>Abrir facsímil</v>
      </c>
      <c r="K1671" s="3" t="s">
        <v>23</v>
      </c>
    </row>
    <row r="1672" spans="1:11" ht="42" customHeight="1">
      <c r="A1672" s="2" t="s">
        <v>3978</v>
      </c>
      <c r="B1672" s="2" t="s">
        <v>3979</v>
      </c>
      <c r="C1672" s="2" t="s">
        <v>124</v>
      </c>
      <c r="D1672" s="2" t="s">
        <v>27</v>
      </c>
      <c r="E1672" s="5" t="s">
        <v>312</v>
      </c>
      <c r="F1672" s="3" t="s">
        <v>313</v>
      </c>
      <c r="G1672" s="3" t="s">
        <v>38</v>
      </c>
      <c r="H1672" s="2" t="s">
        <v>21</v>
      </c>
      <c r="I1672" s="2" t="s">
        <v>3980</v>
      </c>
      <c r="J1672" s="3" t="str">
        <f>HYPERLINK("https://www.boe.es/gazeta/dias/1832/10/27/pdfs/GMD-1832-131.pdf#page=4","Abrir facsímil")</f>
        <v>Abrir facsímil</v>
      </c>
      <c r="K1672" s="3" t="s">
        <v>23</v>
      </c>
    </row>
    <row r="1673" spans="1:11" ht="42" customHeight="1">
      <c r="A1673" s="2" t="s">
        <v>3981</v>
      </c>
      <c r="B1673" s="2" t="s">
        <v>3982</v>
      </c>
      <c r="C1673" s="2" t="s">
        <v>26</v>
      </c>
      <c r="D1673" s="2" t="s">
        <v>27</v>
      </c>
      <c r="E1673" s="5" t="s">
        <v>312</v>
      </c>
      <c r="F1673" s="3" t="s">
        <v>313</v>
      </c>
      <c r="G1673" s="3" t="s">
        <v>38</v>
      </c>
      <c r="H1673" s="2" t="s">
        <v>31</v>
      </c>
      <c r="I1673" s="2" t="s">
        <v>3983</v>
      </c>
      <c r="J1673" s="3" t="str">
        <f>HYPERLINK("https://www.boe.es/gazeta/dias/1832/10/27/pdfs/GMD-1832-131.pdf#page=4","Abrir facsímil")</f>
        <v>Abrir facsímil</v>
      </c>
      <c r="K1673" s="3" t="s">
        <v>33</v>
      </c>
    </row>
    <row r="1674" spans="1:11" ht="42" customHeight="1">
      <c r="A1674" s="2" t="s">
        <v>3984</v>
      </c>
      <c r="B1674" s="2" t="s">
        <v>3985</v>
      </c>
      <c r="C1674" s="2" t="s">
        <v>26</v>
      </c>
      <c r="D1674" s="2" t="s">
        <v>27</v>
      </c>
      <c r="E1674" s="5" t="s">
        <v>1538</v>
      </c>
      <c r="F1674" s="3" t="s">
        <v>1539</v>
      </c>
      <c r="G1674" s="3" t="s">
        <v>58</v>
      </c>
      <c r="H1674" s="2" t="s">
        <v>21</v>
      </c>
      <c r="I1674" s="2" t="s">
        <v>3986</v>
      </c>
      <c r="J1674" s="3" t="str">
        <f>HYPERLINK("https://www.boe.es/gazeta/dias/1832/06/28/pdfs/GMD-1832-77.pdf#page=3","Abrir facsímil")</f>
        <v>Abrir facsímil</v>
      </c>
      <c r="K1674" s="3" t="s">
        <v>23</v>
      </c>
    </row>
    <row r="1675" spans="1:11" ht="42" customHeight="1">
      <c r="A1675" s="2" t="s">
        <v>3987</v>
      </c>
      <c r="B1675" s="2" t="s">
        <v>3988</v>
      </c>
      <c r="C1675" s="2" t="s">
        <v>61</v>
      </c>
      <c r="D1675" s="2" t="s">
        <v>62</v>
      </c>
      <c r="E1675" s="5" t="s">
        <v>188</v>
      </c>
      <c r="F1675" s="3" t="s">
        <v>189</v>
      </c>
      <c r="G1675" s="3" t="s">
        <v>38</v>
      </c>
      <c r="H1675" s="2" t="s">
        <v>21</v>
      </c>
      <c r="I1675" s="2" t="s">
        <v>3989</v>
      </c>
      <c r="J1675" s="3" t="str">
        <f>HYPERLINK("https://www.boe.es/gazeta/dias/1832/01/14/pdfs/GMD-1832-6.pdf#page=4","Abrir facsímil")</f>
        <v>Abrir facsímil</v>
      </c>
      <c r="K1675" s="3" t="s">
        <v>23</v>
      </c>
    </row>
    <row r="1676" spans="1:11" ht="42" customHeight="1">
      <c r="A1676" s="2" t="s">
        <v>3990</v>
      </c>
      <c r="B1676" s="2" t="s">
        <v>3990</v>
      </c>
      <c r="C1676" s="2" t="s">
        <v>16</v>
      </c>
      <c r="D1676" s="2" t="s">
        <v>17</v>
      </c>
      <c r="E1676" s="5" t="s">
        <v>237</v>
      </c>
      <c r="F1676" s="3" t="s">
        <v>238</v>
      </c>
      <c r="G1676" s="3" t="s">
        <v>1871</v>
      </c>
      <c r="H1676" s="2" t="s">
        <v>21</v>
      </c>
      <c r="I1676" s="2" t="s">
        <v>3991</v>
      </c>
      <c r="J1676" s="3" t="str">
        <f>HYPERLINK("https://www.boe.es/gazeta/dias/1832/04/21/pdfs/GMD-1832-48.pdf#page=2","Abrir facsímil")</f>
        <v>Abrir facsímil</v>
      </c>
      <c r="K1676" s="3" t="s">
        <v>23</v>
      </c>
    </row>
    <row r="1677" spans="1:11" ht="42" customHeight="1">
      <c r="A1677" s="2" t="s">
        <v>3992</v>
      </c>
      <c r="B1677" s="2" t="s">
        <v>3992</v>
      </c>
      <c r="C1677" s="2" t="s">
        <v>16</v>
      </c>
      <c r="D1677" s="2" t="s">
        <v>17</v>
      </c>
      <c r="E1677" s="5" t="s">
        <v>156</v>
      </c>
      <c r="F1677" s="3" t="s">
        <v>157</v>
      </c>
      <c r="G1677" s="3" t="s">
        <v>42</v>
      </c>
      <c r="H1677" s="2" t="s">
        <v>21</v>
      </c>
      <c r="I1677" s="2" t="s">
        <v>3993</v>
      </c>
      <c r="J1677" s="3" t="str">
        <f>HYPERLINK("https://www.boe.es/gazeta/dias/1832/04/14/pdfs/GMD-1832-45.pdf#page=1","Abrir facsímil")</f>
        <v>Abrir facsímil</v>
      </c>
      <c r="K1677" s="3" t="s">
        <v>23</v>
      </c>
    </row>
    <row r="1678" spans="1:11" ht="42" customHeight="1">
      <c r="A1678" s="2" t="s">
        <v>3994</v>
      </c>
      <c r="B1678" s="2" t="s">
        <v>3994</v>
      </c>
      <c r="C1678" s="2" t="s">
        <v>16</v>
      </c>
      <c r="D1678" s="2" t="s">
        <v>17</v>
      </c>
      <c r="E1678" s="5" t="s">
        <v>115</v>
      </c>
      <c r="F1678" s="3" t="s">
        <v>116</v>
      </c>
      <c r="G1678" s="3" t="s">
        <v>42</v>
      </c>
      <c r="H1678" s="2" t="s">
        <v>21</v>
      </c>
      <c r="I1678" s="2" t="s">
        <v>3995</v>
      </c>
      <c r="J1678" s="3" t="str">
        <f>HYPERLINK("https://www.boe.es/gazeta/dias/1832/05/10/pdfs/GMD-1832-56.pdf#page=1","Abrir facsímil")</f>
        <v>Abrir facsímil</v>
      </c>
      <c r="K1678" s="3" t="s">
        <v>23</v>
      </c>
    </row>
    <row r="1679" spans="1:11" ht="42" customHeight="1">
      <c r="A1679" s="2" t="s">
        <v>3992</v>
      </c>
      <c r="B1679" s="2" t="s">
        <v>3992</v>
      </c>
      <c r="C1679" s="2" t="s">
        <v>61</v>
      </c>
      <c r="D1679" s="2" t="s">
        <v>62</v>
      </c>
      <c r="E1679" s="5" t="s">
        <v>324</v>
      </c>
      <c r="F1679" s="3" t="s">
        <v>325</v>
      </c>
      <c r="G1679" s="3" t="s">
        <v>326</v>
      </c>
      <c r="H1679" s="2" t="s">
        <v>21</v>
      </c>
      <c r="I1679" s="2" t="s">
        <v>3996</v>
      </c>
      <c r="J1679" s="3" t="str">
        <f>HYPERLINK("https://www.boe.es/gazeta/dias/1832/07/17/pdfs/GMD-1832-85.pdf#page=3","Abrir facsímil")</f>
        <v>Abrir facsímil</v>
      </c>
      <c r="K1679" s="3" t="s">
        <v>23</v>
      </c>
    </row>
    <row r="1680" spans="1:11" ht="42" customHeight="1">
      <c r="A1680" s="2" t="s">
        <v>3992</v>
      </c>
      <c r="B1680" s="2" t="s">
        <v>3992</v>
      </c>
      <c r="C1680" s="2" t="s">
        <v>91</v>
      </c>
      <c r="D1680" s="2" t="s">
        <v>27</v>
      </c>
      <c r="E1680" s="5" t="s">
        <v>468</v>
      </c>
      <c r="F1680" s="3" t="s">
        <v>469</v>
      </c>
      <c r="G1680" s="3" t="s">
        <v>3692</v>
      </c>
      <c r="H1680" s="2" t="s">
        <v>21</v>
      </c>
      <c r="I1680" s="2" t="s">
        <v>3997</v>
      </c>
      <c r="J1680" s="3" t="str">
        <f>HYPERLINK("https://www.boe.es/gazeta/dias/1832/10/23/pdfs/GMD-1832-129.pdf#page=3","Abrir facsímil")</f>
        <v>Abrir facsímil</v>
      </c>
      <c r="K1680" s="3" t="s">
        <v>23</v>
      </c>
    </row>
    <row r="1681" spans="1:11" ht="42" customHeight="1">
      <c r="A1681" s="2" t="s">
        <v>3998</v>
      </c>
      <c r="B1681" s="2" t="s">
        <v>3999</v>
      </c>
      <c r="C1681" s="2" t="s">
        <v>124</v>
      </c>
      <c r="D1681" s="2" t="s">
        <v>27</v>
      </c>
      <c r="E1681" s="5" t="s">
        <v>211</v>
      </c>
      <c r="F1681" s="3" t="s">
        <v>212</v>
      </c>
      <c r="G1681" s="3" t="s">
        <v>38</v>
      </c>
      <c r="H1681" s="2" t="s">
        <v>21</v>
      </c>
      <c r="I1681" s="2" t="s">
        <v>4000</v>
      </c>
      <c r="J1681" s="3" t="str">
        <f>HYPERLINK("https://www.boe.es/gazeta/dias/1832/06/14/pdfs/GMD-1832-71.pdf#page=4","Abrir facsímil")</f>
        <v>Abrir facsímil</v>
      </c>
      <c r="K1681" s="3" t="s">
        <v>23</v>
      </c>
    </row>
    <row r="1682" spans="1:11" ht="42" customHeight="1">
      <c r="A1682" s="2" t="s">
        <v>4001</v>
      </c>
      <c r="B1682" s="2" t="s">
        <v>4001</v>
      </c>
      <c r="C1682" s="2" t="s">
        <v>16</v>
      </c>
      <c r="D1682" s="2" t="s">
        <v>17</v>
      </c>
      <c r="E1682" s="5" t="s">
        <v>233</v>
      </c>
      <c r="F1682" s="3" t="s">
        <v>234</v>
      </c>
      <c r="G1682" s="3" t="s">
        <v>42</v>
      </c>
      <c r="H1682" s="2" t="s">
        <v>21</v>
      </c>
      <c r="I1682" s="2" t="s">
        <v>4002</v>
      </c>
      <c r="J1682" s="3" t="str">
        <f>HYPERLINK("https://www.boe.es/gazeta/dias/1832/02/07/pdfs/GMD-1832-16.pdf#page=1","Abrir facsímil")</f>
        <v>Abrir facsímil</v>
      </c>
      <c r="K1682" s="3" t="s">
        <v>23</v>
      </c>
    </row>
    <row r="1683" spans="1:11" ht="42" customHeight="1">
      <c r="A1683" s="2" t="s">
        <v>4003</v>
      </c>
      <c r="B1683" s="2" t="s">
        <v>4003</v>
      </c>
      <c r="C1683" s="2" t="s">
        <v>124</v>
      </c>
      <c r="D1683" s="2" t="s">
        <v>27</v>
      </c>
      <c r="E1683" s="5" t="s">
        <v>367</v>
      </c>
      <c r="F1683" s="3" t="s">
        <v>368</v>
      </c>
      <c r="G1683" s="3" t="s">
        <v>38</v>
      </c>
      <c r="H1683" s="2" t="s">
        <v>21</v>
      </c>
      <c r="I1683" s="2" t="s">
        <v>4004</v>
      </c>
      <c r="J1683" s="3" t="str">
        <f>HYPERLINK("https://www.boe.es/gazeta/dias/1832/08/28/pdfs/GMD-1832-103.pdf#page=4","Abrir facsímil")</f>
        <v>Abrir facsímil</v>
      </c>
      <c r="K1683" s="3" t="s">
        <v>23</v>
      </c>
    </row>
    <row r="1684" spans="1:11" ht="42" customHeight="1">
      <c r="A1684" s="2" t="s">
        <v>4005</v>
      </c>
      <c r="B1684" s="2" t="s">
        <v>4005</v>
      </c>
      <c r="C1684" s="2" t="s">
        <v>26</v>
      </c>
      <c r="D1684" s="2" t="s">
        <v>27</v>
      </c>
      <c r="E1684" s="5" t="s">
        <v>507</v>
      </c>
      <c r="F1684" s="3" t="s">
        <v>508</v>
      </c>
      <c r="G1684" s="3" t="s">
        <v>58</v>
      </c>
      <c r="H1684" s="2" t="s">
        <v>21</v>
      </c>
      <c r="I1684" s="2" t="s">
        <v>4006</v>
      </c>
      <c r="J1684" s="3" t="str">
        <f>HYPERLINK("https://www.boe.es/gazeta/dias/1832/11/22/pdfs/GMD-1832-143.pdf#page=3","Abrir facsímil")</f>
        <v>Abrir facsímil</v>
      </c>
      <c r="K1684" s="3" t="s">
        <v>23</v>
      </c>
    </row>
    <row r="1685" spans="1:11" ht="42" customHeight="1">
      <c r="A1685" s="2" t="s">
        <v>4005</v>
      </c>
      <c r="B1685" s="2" t="s">
        <v>4005</v>
      </c>
      <c r="C1685" s="2" t="s">
        <v>124</v>
      </c>
      <c r="D1685" s="2" t="s">
        <v>27</v>
      </c>
      <c r="E1685" s="5" t="s">
        <v>207</v>
      </c>
      <c r="F1685" s="3" t="s">
        <v>208</v>
      </c>
      <c r="G1685" s="3" t="s">
        <v>38</v>
      </c>
      <c r="H1685" s="2" t="s">
        <v>21</v>
      </c>
      <c r="I1685" s="2" t="s">
        <v>4007</v>
      </c>
      <c r="J1685" s="3" t="str">
        <f>HYPERLINK("https://www.boe.es/gazeta/dias/1832/12/11/pdfs/GMD-1832-151.pdf#page=4","Abrir facsímil")</f>
        <v>Abrir facsímil</v>
      </c>
      <c r="K1685" s="3" t="s">
        <v>23</v>
      </c>
    </row>
    <row r="1686" spans="1:11" ht="42" customHeight="1">
      <c r="A1686" s="2" t="s">
        <v>4008</v>
      </c>
      <c r="B1686" s="2" t="s">
        <v>4009</v>
      </c>
      <c r="C1686" s="2" t="s">
        <v>418</v>
      </c>
      <c r="D1686" s="2" t="s">
        <v>27</v>
      </c>
      <c r="E1686" s="5" t="s">
        <v>1306</v>
      </c>
      <c r="F1686" s="3" t="s">
        <v>1307</v>
      </c>
      <c r="G1686" s="3" t="s">
        <v>42</v>
      </c>
      <c r="H1686" s="2" t="s">
        <v>21</v>
      </c>
      <c r="I1686" s="2" t="s">
        <v>4010</v>
      </c>
      <c r="J1686" s="3" t="str">
        <f>HYPERLINK("https://www.boe.es/gazeta/dias/1832/11/01/pdfs/GMD-1832-133.pdf#page=1","Abrir facsímil")</f>
        <v>Abrir facsímil</v>
      </c>
      <c r="K1686" s="3" t="s">
        <v>23</v>
      </c>
    </row>
    <row r="1687" spans="1:11" ht="42" customHeight="1">
      <c r="A1687" s="2" t="s">
        <v>4011</v>
      </c>
      <c r="B1687" s="2" t="s">
        <v>4011</v>
      </c>
      <c r="C1687" s="2" t="s">
        <v>61</v>
      </c>
      <c r="D1687" s="2" t="s">
        <v>62</v>
      </c>
      <c r="E1687" s="5" t="s">
        <v>76</v>
      </c>
      <c r="F1687" s="3" t="s">
        <v>77</v>
      </c>
      <c r="G1687" s="3" t="s">
        <v>674</v>
      </c>
      <c r="H1687" s="2" t="s">
        <v>21</v>
      </c>
      <c r="I1687" s="2" t="s">
        <v>4012</v>
      </c>
      <c r="J1687" s="3" t="str">
        <f>HYPERLINK("https://www.boe.es/gazeta/dias/1832/10/25/pdfs/GMD-1832-130.pdf#page=2","Abrir facsímil")</f>
        <v>Abrir facsímil</v>
      </c>
      <c r="K1687" s="3" t="s">
        <v>23</v>
      </c>
    </row>
    <row r="1688" spans="1:11" ht="42" customHeight="1">
      <c r="A1688" s="2" t="s">
        <v>4013</v>
      </c>
      <c r="B1688" s="2" t="s">
        <v>4013</v>
      </c>
      <c r="C1688" s="2" t="s">
        <v>16</v>
      </c>
      <c r="D1688" s="2" t="s">
        <v>17</v>
      </c>
      <c r="E1688" s="5" t="s">
        <v>632</v>
      </c>
      <c r="F1688" s="3" t="s">
        <v>633</v>
      </c>
      <c r="G1688" s="3" t="s">
        <v>4014</v>
      </c>
      <c r="H1688" s="2" t="s">
        <v>21</v>
      </c>
      <c r="I1688" s="2" t="s">
        <v>4015</v>
      </c>
      <c r="J1688" s="3" t="str">
        <f>HYPERLINK("https://www.boe.es/gazeta/dias/1832/07/05/pdfs/GMD-1832-80.pdf#page=2","Abrir facsímil")</f>
        <v>Abrir facsímil</v>
      </c>
      <c r="K1688" s="3" t="s">
        <v>23</v>
      </c>
    </row>
    <row r="1689" spans="1:11" ht="42" customHeight="1">
      <c r="A1689" s="2" t="s">
        <v>4016</v>
      </c>
      <c r="B1689" s="2" t="s">
        <v>4017</v>
      </c>
      <c r="C1689" s="2" t="s">
        <v>51</v>
      </c>
      <c r="D1689" s="2" t="s">
        <v>27</v>
      </c>
      <c r="E1689" s="5" t="s">
        <v>150</v>
      </c>
      <c r="F1689" s="3" t="s">
        <v>151</v>
      </c>
      <c r="G1689" s="3" t="s">
        <v>152</v>
      </c>
      <c r="H1689" s="2" t="s">
        <v>31</v>
      </c>
      <c r="I1689" s="2" t="s">
        <v>4018</v>
      </c>
      <c r="J1689" s="3" t="str">
        <f>HYPERLINK("https://www.boe.es/gazeta/dias/1832/06/02/pdfs/GMD-1832-66.pdf#page=6","Abrir facsímil")</f>
        <v>Abrir facsímil</v>
      </c>
      <c r="K1689" s="3" t="s">
        <v>33</v>
      </c>
    </row>
    <row r="1690" spans="1:11" ht="42" customHeight="1">
      <c r="A1690" s="2" t="s">
        <v>4019</v>
      </c>
      <c r="B1690" s="2" t="s">
        <v>4020</v>
      </c>
      <c r="C1690" s="2" t="s">
        <v>16</v>
      </c>
      <c r="D1690" s="2" t="s">
        <v>17</v>
      </c>
      <c r="E1690" s="5" t="s">
        <v>354</v>
      </c>
      <c r="F1690" s="3" t="s">
        <v>355</v>
      </c>
      <c r="G1690" s="3" t="s">
        <v>371</v>
      </c>
      <c r="H1690" s="2" t="s">
        <v>21</v>
      </c>
      <c r="I1690" s="2" t="s">
        <v>4021</v>
      </c>
      <c r="J1690" s="3" t="str">
        <f>HYPERLINK("https://www.boe.es/gazeta/dias/1832/12/06/pdfs/GMD-1832-149.pdf#page=4","Abrir facsímil")</f>
        <v>Abrir facsímil</v>
      </c>
      <c r="K1690" s="3" t="s">
        <v>23</v>
      </c>
    </row>
    <row r="1691" spans="1:11" ht="42" customHeight="1">
      <c r="A1691" s="2" t="s">
        <v>4022</v>
      </c>
      <c r="B1691" s="2" t="s">
        <v>4023</v>
      </c>
      <c r="C1691" s="2" t="s">
        <v>16</v>
      </c>
      <c r="D1691" s="2" t="s">
        <v>17</v>
      </c>
      <c r="E1691" s="5" t="s">
        <v>263</v>
      </c>
      <c r="F1691" s="3" t="s">
        <v>264</v>
      </c>
      <c r="G1691" s="3" t="s">
        <v>38</v>
      </c>
      <c r="H1691" s="2" t="s">
        <v>21</v>
      </c>
      <c r="I1691" s="2" t="s">
        <v>4024</v>
      </c>
      <c r="J1691" s="3" t="str">
        <f>HYPERLINK("https://www.boe.es/gazeta/dias/1832/02/09/pdfs/GMD-1832-17.pdf#page=4","Abrir facsímil")</f>
        <v>Abrir facsímil</v>
      </c>
      <c r="K1691" s="3" t="s">
        <v>23</v>
      </c>
    </row>
    <row r="1692" spans="1:11" ht="42" customHeight="1">
      <c r="A1692" s="2" t="s">
        <v>4025</v>
      </c>
      <c r="B1692" s="2" t="s">
        <v>4025</v>
      </c>
      <c r="C1692" s="2" t="s">
        <v>26</v>
      </c>
      <c r="D1692" s="2" t="s">
        <v>27</v>
      </c>
      <c r="E1692" s="5" t="s">
        <v>540</v>
      </c>
      <c r="F1692" s="3" t="s">
        <v>541</v>
      </c>
      <c r="G1692" s="3" t="s">
        <v>38</v>
      </c>
      <c r="H1692" s="2" t="s">
        <v>21</v>
      </c>
      <c r="I1692" s="2" t="s">
        <v>4026</v>
      </c>
      <c r="J1692" s="3" t="str">
        <f>HYPERLINK("https://www.boe.es/gazeta/dias/1832/01/10/pdfs/GMD-1832-4.pdf#page=4","Abrir facsímil")</f>
        <v>Abrir facsímil</v>
      </c>
      <c r="K1692" s="3" t="s">
        <v>23</v>
      </c>
    </row>
    <row r="1693" spans="1:11" ht="42" customHeight="1">
      <c r="A1693" s="2" t="s">
        <v>4027</v>
      </c>
      <c r="B1693" s="2" t="s">
        <v>4028</v>
      </c>
      <c r="C1693" s="2" t="s">
        <v>26</v>
      </c>
      <c r="D1693" s="2" t="s">
        <v>27</v>
      </c>
      <c r="E1693" s="5" t="s">
        <v>598</v>
      </c>
      <c r="F1693" s="3" t="s">
        <v>599</v>
      </c>
      <c r="G1693" s="3" t="s">
        <v>38</v>
      </c>
      <c r="H1693" s="2" t="s">
        <v>31</v>
      </c>
      <c r="I1693" s="2" t="s">
        <v>4029</v>
      </c>
      <c r="J1693" s="3" t="str">
        <f>HYPERLINK("https://www.boe.es/gazeta/dias/1832/06/07/pdfs/GMD-1832-68.pdf#page=4","Abrir facsímil")</f>
        <v>Abrir facsímil</v>
      </c>
      <c r="K1693" s="3" t="s">
        <v>33</v>
      </c>
    </row>
    <row r="1694" spans="1:11" ht="42" customHeight="1">
      <c r="A1694" s="2" t="s">
        <v>4030</v>
      </c>
      <c r="B1694" s="2" t="s">
        <v>4031</v>
      </c>
      <c r="C1694" s="2" t="s">
        <v>16</v>
      </c>
      <c r="D1694" s="2" t="s">
        <v>17</v>
      </c>
      <c r="E1694" s="5" t="s">
        <v>423</v>
      </c>
      <c r="F1694" s="3" t="s">
        <v>424</v>
      </c>
      <c r="G1694" s="3" t="s">
        <v>152</v>
      </c>
      <c r="H1694" s="2" t="s">
        <v>21</v>
      </c>
      <c r="I1694" s="2" t="s">
        <v>4032</v>
      </c>
      <c r="J1694" s="3" t="str">
        <f>HYPERLINK("https://www.boe.es/gazeta/dias/1832/12/20/pdfs/GMD-1832-155.pdf#page=6","Abrir facsímil")</f>
        <v>Abrir facsímil</v>
      </c>
      <c r="K1694" s="3" t="s">
        <v>23</v>
      </c>
    </row>
    <row r="1695" spans="1:11" ht="42" customHeight="1">
      <c r="A1695" s="2" t="s">
        <v>4033</v>
      </c>
      <c r="B1695" s="2" t="s">
        <v>4033</v>
      </c>
      <c r="C1695" s="2" t="s">
        <v>16</v>
      </c>
      <c r="D1695" s="2" t="s">
        <v>17</v>
      </c>
      <c r="E1695" s="5" t="s">
        <v>105</v>
      </c>
      <c r="F1695" s="3" t="s">
        <v>106</v>
      </c>
      <c r="G1695" s="3" t="s">
        <v>107</v>
      </c>
      <c r="H1695" s="2" t="s">
        <v>21</v>
      </c>
      <c r="I1695" s="2" t="s">
        <v>4034</v>
      </c>
      <c r="J1695" s="3" t="str">
        <f>HYPERLINK("https://www.boe.es/gazeta/dias/1832/09/18/pdfs/GMD-1832-113.pdf#page=3","Abrir facsímil")</f>
        <v>Abrir facsímil</v>
      </c>
      <c r="K1695" s="3" t="s">
        <v>23</v>
      </c>
    </row>
    <row r="1696" spans="1:11" ht="42" customHeight="1">
      <c r="A1696" s="2" t="s">
        <v>4035</v>
      </c>
      <c r="B1696" s="2" t="s">
        <v>4035</v>
      </c>
      <c r="C1696" s="2" t="s">
        <v>1098</v>
      </c>
      <c r="D1696" s="2" t="s">
        <v>62</v>
      </c>
      <c r="E1696" s="5" t="s">
        <v>263</v>
      </c>
      <c r="F1696" s="3" t="s">
        <v>264</v>
      </c>
      <c r="G1696" s="3" t="s">
        <v>38</v>
      </c>
      <c r="H1696" s="2" t="s">
        <v>21</v>
      </c>
      <c r="I1696" s="2" t="s">
        <v>4036</v>
      </c>
      <c r="J1696" s="3" t="str">
        <f>HYPERLINK("https://www.boe.es/gazeta/dias/1832/02/09/pdfs/GMD-1832-17.pdf#page=4","Abrir facsímil")</f>
        <v>Abrir facsímil</v>
      </c>
      <c r="K1696" s="3" t="s">
        <v>23</v>
      </c>
    </row>
    <row r="1697" spans="1:11" ht="42" customHeight="1">
      <c r="A1697" s="2" t="s">
        <v>4035</v>
      </c>
      <c r="B1697" s="2" t="s">
        <v>4035</v>
      </c>
      <c r="C1697" s="2" t="s">
        <v>16</v>
      </c>
      <c r="D1697" s="2" t="s">
        <v>17</v>
      </c>
      <c r="E1697" s="5" t="s">
        <v>135</v>
      </c>
      <c r="F1697" s="3" t="s">
        <v>136</v>
      </c>
      <c r="G1697" s="3" t="s">
        <v>42</v>
      </c>
      <c r="H1697" s="2" t="s">
        <v>21</v>
      </c>
      <c r="I1697" s="2" t="s">
        <v>4037</v>
      </c>
      <c r="J1697" s="3" t="str">
        <f>HYPERLINK("https://www.boe.es/gazeta/dias/1832/03/31/pdfs/GMD-1832-39.pdf#page=1","Abrir facsímil")</f>
        <v>Abrir facsímil</v>
      </c>
      <c r="K1697" s="3" t="s">
        <v>23</v>
      </c>
    </row>
    <row r="1698" spans="1:11" ht="42" customHeight="1">
      <c r="A1698" s="2" t="s">
        <v>4035</v>
      </c>
      <c r="B1698" s="2" t="s">
        <v>4035</v>
      </c>
      <c r="C1698" s="2" t="s">
        <v>26</v>
      </c>
      <c r="D1698" s="2" t="s">
        <v>27</v>
      </c>
      <c r="E1698" s="5" t="s">
        <v>243</v>
      </c>
      <c r="F1698" s="3" t="s">
        <v>244</v>
      </c>
      <c r="G1698" s="3" t="s">
        <v>245</v>
      </c>
      <c r="H1698" s="2" t="s">
        <v>21</v>
      </c>
      <c r="I1698" s="2" t="s">
        <v>4038</v>
      </c>
      <c r="J1698" s="3" t="str">
        <f>HYPERLINK("https://www.boe.es/gazeta/dias/1832/04/10/pdfs/GMD-1832-43.pdf#page=3","Abrir facsímil")</f>
        <v>Abrir facsímil</v>
      </c>
      <c r="K1698" s="3" t="s">
        <v>23</v>
      </c>
    </row>
    <row r="1699" spans="1:11" ht="42" customHeight="1">
      <c r="A1699" s="2" t="s">
        <v>4035</v>
      </c>
      <c r="B1699" s="2" t="s">
        <v>4035</v>
      </c>
      <c r="C1699" s="2" t="s">
        <v>26</v>
      </c>
      <c r="D1699" s="2" t="s">
        <v>27</v>
      </c>
      <c r="E1699" s="5" t="s">
        <v>665</v>
      </c>
      <c r="F1699" s="3" t="s">
        <v>666</v>
      </c>
      <c r="G1699" s="3" t="s">
        <v>38</v>
      </c>
      <c r="H1699" s="2" t="s">
        <v>21</v>
      </c>
      <c r="I1699" s="2" t="s">
        <v>4039</v>
      </c>
      <c r="J1699" s="3" t="str">
        <f>HYPERLINK("https://www.boe.es/gazeta/dias/1832/05/15/pdfs/GMD-1832-58.pdf#page=4","Abrir facsímil")</f>
        <v>Abrir facsímil</v>
      </c>
      <c r="K1699" s="3" t="s">
        <v>23</v>
      </c>
    </row>
    <row r="1700" spans="1:11" ht="42" customHeight="1">
      <c r="A1700" s="2" t="s">
        <v>4040</v>
      </c>
      <c r="B1700" s="2" t="s">
        <v>4041</v>
      </c>
      <c r="C1700" s="2" t="s">
        <v>164</v>
      </c>
      <c r="D1700" s="2" t="s">
        <v>27</v>
      </c>
      <c r="E1700" s="5" t="s">
        <v>367</v>
      </c>
      <c r="F1700" s="3" t="s">
        <v>368</v>
      </c>
      <c r="G1700" s="3" t="s">
        <v>58</v>
      </c>
      <c r="H1700" s="2" t="s">
        <v>21</v>
      </c>
      <c r="I1700" s="2" t="s">
        <v>4042</v>
      </c>
      <c r="J1700" s="3" t="str">
        <f>HYPERLINK("https://www.boe.es/gazeta/dias/1832/08/28/pdfs/GMD-1832-103.pdf#page=3","Abrir facsímil")</f>
        <v>Abrir facsímil</v>
      </c>
      <c r="K1700" s="3" t="s">
        <v>23</v>
      </c>
    </row>
    <row r="1701" spans="1:11" ht="42" customHeight="1">
      <c r="A1701" s="2" t="s">
        <v>4043</v>
      </c>
      <c r="B1701" s="2" t="s">
        <v>4044</v>
      </c>
      <c r="C1701" s="2" t="s">
        <v>26</v>
      </c>
      <c r="D1701" s="2" t="s">
        <v>27</v>
      </c>
      <c r="E1701" s="5" t="s">
        <v>80</v>
      </c>
      <c r="F1701" s="3" t="s">
        <v>81</v>
      </c>
      <c r="G1701" s="3" t="s">
        <v>38</v>
      </c>
      <c r="H1701" s="2" t="s">
        <v>21</v>
      </c>
      <c r="I1701" s="2" t="s">
        <v>4045</v>
      </c>
      <c r="J1701" s="3" t="str">
        <f>HYPERLINK("https://www.boe.es/gazeta/dias/1832/02/16/pdfs/GMD-1832-20.pdf#page=4","Abrir facsímil")</f>
        <v>Abrir facsímil</v>
      </c>
      <c r="K1701" s="3" t="s">
        <v>23</v>
      </c>
    </row>
    <row r="1702" spans="1:11" ht="42" customHeight="1">
      <c r="A1702" s="2" t="s">
        <v>4046</v>
      </c>
      <c r="B1702" s="2" t="s">
        <v>4046</v>
      </c>
      <c r="C1702" s="2" t="s">
        <v>26</v>
      </c>
      <c r="D1702" s="2" t="s">
        <v>27</v>
      </c>
      <c r="E1702" s="5" t="s">
        <v>229</v>
      </c>
      <c r="F1702" s="3" t="s">
        <v>230</v>
      </c>
      <c r="G1702" s="3" t="s">
        <v>38</v>
      </c>
      <c r="H1702" s="2" t="s">
        <v>21</v>
      </c>
      <c r="I1702" s="2" t="s">
        <v>4047</v>
      </c>
      <c r="J1702" s="3" t="str">
        <f>HYPERLINK("https://www.boe.es/gazeta/dias/1832/01/28/pdfs/GMD-1832-12.pdf#page=4","Abrir facsímil")</f>
        <v>Abrir facsímil</v>
      </c>
      <c r="K1702" s="3" t="s">
        <v>23</v>
      </c>
    </row>
    <row r="1703" spans="1:11" ht="42" customHeight="1">
      <c r="A1703" s="2" t="s">
        <v>4048</v>
      </c>
      <c r="B1703" s="2" t="s">
        <v>4049</v>
      </c>
      <c r="C1703" s="2" t="s">
        <v>164</v>
      </c>
      <c r="D1703" s="2" t="s">
        <v>27</v>
      </c>
      <c r="E1703" s="5" t="s">
        <v>224</v>
      </c>
      <c r="F1703" s="3" t="s">
        <v>225</v>
      </c>
      <c r="G1703" s="3" t="s">
        <v>38</v>
      </c>
      <c r="H1703" s="2" t="s">
        <v>21</v>
      </c>
      <c r="I1703" s="2" t="s">
        <v>4050</v>
      </c>
      <c r="J1703" s="3" t="str">
        <f>HYPERLINK("https://www.boe.es/gazeta/dias/1832/09/08/pdfs/GMD-1832-108.pdf#page=4","Abrir facsímil")</f>
        <v>Abrir facsímil</v>
      </c>
      <c r="K1703" s="3" t="s">
        <v>23</v>
      </c>
    </row>
    <row r="1704" spans="1:11" ht="42" customHeight="1">
      <c r="A1704" s="2" t="s">
        <v>4051</v>
      </c>
      <c r="B1704" s="2" t="s">
        <v>4052</v>
      </c>
      <c r="C1704" s="2" t="s">
        <v>61</v>
      </c>
      <c r="D1704" s="2" t="s">
        <v>62</v>
      </c>
      <c r="E1704" s="5" t="s">
        <v>76</v>
      </c>
      <c r="F1704" s="3" t="s">
        <v>77</v>
      </c>
      <c r="G1704" s="3" t="s">
        <v>38</v>
      </c>
      <c r="H1704" s="2" t="s">
        <v>21</v>
      </c>
      <c r="I1704" s="2" t="s">
        <v>4053</v>
      </c>
      <c r="J1704" s="3" t="str">
        <f>HYPERLINK("https://www.boe.es/gazeta/dias/1832/10/25/pdfs/GMD-1832-130.pdf#page=4","Abrir facsímil")</f>
        <v>Abrir facsímil</v>
      </c>
      <c r="K1704" s="3" t="s">
        <v>23</v>
      </c>
    </row>
    <row r="1705" spans="1:11" ht="42" customHeight="1">
      <c r="A1705" s="2" t="s">
        <v>4054</v>
      </c>
      <c r="B1705" s="2" t="s">
        <v>4055</v>
      </c>
      <c r="C1705" s="2" t="s">
        <v>164</v>
      </c>
      <c r="D1705" s="2" t="s">
        <v>27</v>
      </c>
      <c r="E1705" s="5" t="s">
        <v>532</v>
      </c>
      <c r="F1705" s="3" t="s">
        <v>533</v>
      </c>
      <c r="G1705" s="3" t="s">
        <v>38</v>
      </c>
      <c r="H1705" s="2" t="s">
        <v>21</v>
      </c>
      <c r="I1705" s="2" t="s">
        <v>4056</v>
      </c>
      <c r="J1705" s="3" t="str">
        <f>HYPERLINK("https://www.boe.es/gazeta/dias/1832/12/01/pdfs/GMD-1832-147.pdf#page=4","Abrir facsímil")</f>
        <v>Abrir facsímil</v>
      </c>
      <c r="K1705" s="3" t="s">
        <v>23</v>
      </c>
    </row>
    <row r="1706" spans="1:11" ht="42" customHeight="1">
      <c r="A1706" s="2" t="s">
        <v>4057</v>
      </c>
      <c r="B1706" s="2" t="s">
        <v>4058</v>
      </c>
      <c r="C1706" s="2" t="s">
        <v>124</v>
      </c>
      <c r="D1706" s="2" t="s">
        <v>27</v>
      </c>
      <c r="E1706" s="5" t="s">
        <v>263</v>
      </c>
      <c r="F1706" s="3" t="s">
        <v>264</v>
      </c>
      <c r="G1706" s="3" t="s">
        <v>38</v>
      </c>
      <c r="H1706" s="2" t="s">
        <v>21</v>
      </c>
      <c r="I1706" s="2" t="s">
        <v>4059</v>
      </c>
      <c r="J1706" s="3" t="str">
        <f>HYPERLINK("https://www.boe.es/gazeta/dias/1832/02/09/pdfs/GMD-1832-17.pdf#page=4","Abrir facsímil")</f>
        <v>Abrir facsímil</v>
      </c>
      <c r="K1706" s="3" t="s">
        <v>23</v>
      </c>
    </row>
    <row r="1707" spans="1:11" ht="42" customHeight="1">
      <c r="A1707" s="2" t="s">
        <v>4060</v>
      </c>
      <c r="B1707" s="2" t="s">
        <v>4061</v>
      </c>
      <c r="C1707" s="2" t="s">
        <v>26</v>
      </c>
      <c r="D1707" s="2" t="s">
        <v>27</v>
      </c>
      <c r="E1707" s="5" t="s">
        <v>588</v>
      </c>
      <c r="F1707" s="3" t="s">
        <v>589</v>
      </c>
      <c r="G1707" s="3" t="s">
        <v>42</v>
      </c>
      <c r="H1707" s="2" t="s">
        <v>21</v>
      </c>
      <c r="I1707" s="2" t="s">
        <v>4062</v>
      </c>
      <c r="J1707" s="3" t="str">
        <f>HYPERLINK("https://www.boe.es/gazeta/dias/1832/10/30/pdfs/GMD-1832-132.pdf#page=1","Abrir facsímil")</f>
        <v>Abrir facsímil</v>
      </c>
      <c r="K1707" s="3" t="s">
        <v>23</v>
      </c>
    </row>
    <row r="1708" spans="1:11" ht="42" customHeight="1">
      <c r="A1708" s="2" t="s">
        <v>4063</v>
      </c>
      <c r="B1708" s="2" t="s">
        <v>4063</v>
      </c>
      <c r="C1708" s="2" t="s">
        <v>26</v>
      </c>
      <c r="D1708" s="2" t="s">
        <v>27</v>
      </c>
      <c r="E1708" s="5" t="s">
        <v>451</v>
      </c>
      <c r="F1708" s="3" t="s">
        <v>452</v>
      </c>
      <c r="G1708" s="3" t="s">
        <v>42</v>
      </c>
      <c r="H1708" s="2" t="s">
        <v>21</v>
      </c>
      <c r="I1708" s="2" t="s">
        <v>4064</v>
      </c>
      <c r="J1708" s="3" t="str">
        <f>HYPERLINK("https://www.boe.es/gazeta/dias/1832/05/08/pdfs/GMD-1832-55.pdf#page=1","Abrir facsímil")</f>
        <v>Abrir facsímil</v>
      </c>
      <c r="K1708" s="3" t="s">
        <v>23</v>
      </c>
    </row>
    <row r="1709" spans="1:11" ht="42" customHeight="1">
      <c r="A1709" s="2" t="s">
        <v>4065</v>
      </c>
      <c r="B1709" s="2" t="s">
        <v>4065</v>
      </c>
      <c r="C1709" s="2" t="s">
        <v>16</v>
      </c>
      <c r="D1709" s="2" t="s">
        <v>17</v>
      </c>
      <c r="E1709" s="5" t="s">
        <v>468</v>
      </c>
      <c r="F1709" s="3" t="s">
        <v>469</v>
      </c>
      <c r="G1709" s="3" t="s">
        <v>42</v>
      </c>
      <c r="H1709" s="2" t="s">
        <v>21</v>
      </c>
      <c r="I1709" s="2" t="s">
        <v>4066</v>
      </c>
      <c r="J1709" s="3" t="str">
        <f>HYPERLINK("https://www.boe.es/gazeta/dias/1832/10/23/pdfs/GMD-1832-129.pdf#page=1","Abrir facsímil")</f>
        <v>Abrir facsímil</v>
      </c>
      <c r="K1709" s="3" t="s">
        <v>23</v>
      </c>
    </row>
    <row r="1710" spans="1:11" ht="42" customHeight="1">
      <c r="A1710" s="2" t="s">
        <v>4067</v>
      </c>
      <c r="B1710" s="2" t="s">
        <v>4068</v>
      </c>
      <c r="C1710" s="2" t="s">
        <v>1098</v>
      </c>
      <c r="D1710" s="2" t="s">
        <v>62</v>
      </c>
      <c r="E1710" s="5" t="s">
        <v>439</v>
      </c>
      <c r="F1710" s="3" t="s">
        <v>440</v>
      </c>
      <c r="G1710" s="3" t="s">
        <v>38</v>
      </c>
      <c r="H1710" s="2" t="s">
        <v>21</v>
      </c>
      <c r="I1710" s="2" t="s">
        <v>4069</v>
      </c>
      <c r="J1710" s="3" t="str">
        <f>HYPERLINK("https://www.boe.es/gazeta/dias/1832/06/05/pdfs/GMD-1832-67.pdf#page=4","Abrir facsímil")</f>
        <v>Abrir facsímil</v>
      </c>
      <c r="K1710" s="3" t="s">
        <v>23</v>
      </c>
    </row>
    <row r="1711" spans="1:11" ht="42" customHeight="1">
      <c r="A1711" s="2" t="s">
        <v>4070</v>
      </c>
      <c r="B1711" s="2" t="s">
        <v>4071</v>
      </c>
      <c r="C1711" s="2" t="s">
        <v>16</v>
      </c>
      <c r="D1711" s="2" t="s">
        <v>17</v>
      </c>
      <c r="E1711" s="5" t="s">
        <v>388</v>
      </c>
      <c r="F1711" s="3" t="s">
        <v>389</v>
      </c>
      <c r="G1711" s="3" t="s">
        <v>38</v>
      </c>
      <c r="H1711" s="2" t="s">
        <v>21</v>
      </c>
      <c r="I1711" s="2" t="s">
        <v>4072</v>
      </c>
      <c r="J1711" s="3" t="str">
        <f>HYPERLINK("https://www.boe.es/gazeta/dias/1832/02/28/pdfs/GMD-1832-25.pdf#page=4","Abrir facsímil")</f>
        <v>Abrir facsímil</v>
      </c>
      <c r="K1711" s="3" t="s">
        <v>23</v>
      </c>
    </row>
    <row r="1712" spans="1:11" ht="42" customHeight="1">
      <c r="A1712" s="2" t="s">
        <v>4073</v>
      </c>
      <c r="B1712" s="2" t="s">
        <v>4074</v>
      </c>
      <c r="C1712" s="2" t="s">
        <v>91</v>
      </c>
      <c r="D1712" s="2" t="s">
        <v>27</v>
      </c>
      <c r="E1712" s="5" t="s">
        <v>665</v>
      </c>
      <c r="F1712" s="3" t="s">
        <v>666</v>
      </c>
      <c r="G1712" s="3" t="s">
        <v>38</v>
      </c>
      <c r="H1712" s="2" t="s">
        <v>21</v>
      </c>
      <c r="I1712" s="2" t="s">
        <v>4075</v>
      </c>
      <c r="J1712" s="3" t="str">
        <f>HYPERLINK("https://www.boe.es/gazeta/dias/1832/05/15/pdfs/GMD-1832-58.pdf#page=4","Abrir facsímil")</f>
        <v>Abrir facsímil</v>
      </c>
      <c r="K1712" s="3" t="s">
        <v>23</v>
      </c>
    </row>
    <row r="1713" spans="1:11" ht="42" customHeight="1">
      <c r="A1713" s="2" t="s">
        <v>4076</v>
      </c>
      <c r="B1713" s="2" t="s">
        <v>4077</v>
      </c>
      <c r="C1713" s="2" t="s">
        <v>91</v>
      </c>
      <c r="D1713" s="2" t="s">
        <v>27</v>
      </c>
      <c r="E1713" s="5" t="s">
        <v>84</v>
      </c>
      <c r="F1713" s="3" t="s">
        <v>85</v>
      </c>
      <c r="G1713" s="3" t="s">
        <v>58</v>
      </c>
      <c r="H1713" s="2" t="s">
        <v>21</v>
      </c>
      <c r="I1713" s="2" t="s">
        <v>4078</v>
      </c>
      <c r="J1713" s="3" t="str">
        <f>HYPERLINK("https://www.boe.es/gazeta/dias/1832/02/11/pdfs/GMD-1832-18.pdf#page=3","Abrir facsímil")</f>
        <v>Abrir facsímil</v>
      </c>
      <c r="K1713" s="3" t="s">
        <v>23</v>
      </c>
    </row>
    <row r="1714" spans="1:11" ht="42" customHeight="1">
      <c r="A1714" s="2" t="s">
        <v>4079</v>
      </c>
      <c r="B1714" s="2" t="s">
        <v>4080</v>
      </c>
      <c r="C1714" s="2" t="s">
        <v>16</v>
      </c>
      <c r="D1714" s="2" t="s">
        <v>17</v>
      </c>
      <c r="E1714" s="5" t="s">
        <v>665</v>
      </c>
      <c r="F1714" s="3" t="s">
        <v>666</v>
      </c>
      <c r="G1714" s="3" t="s">
        <v>38</v>
      </c>
      <c r="H1714" s="2" t="s">
        <v>21</v>
      </c>
      <c r="I1714" s="2" t="s">
        <v>4081</v>
      </c>
      <c r="J1714" s="3" t="str">
        <f>HYPERLINK("https://www.boe.es/gazeta/dias/1832/05/15/pdfs/GMD-1832-58.pdf#page=4","Abrir facsímil")</f>
        <v>Abrir facsímil</v>
      </c>
      <c r="K1714" s="3" t="s">
        <v>23</v>
      </c>
    </row>
    <row r="1715" spans="1:11" ht="42" customHeight="1">
      <c r="A1715" s="2" t="s">
        <v>4082</v>
      </c>
      <c r="B1715" s="2" t="s">
        <v>4082</v>
      </c>
      <c r="C1715" s="2" t="s">
        <v>91</v>
      </c>
      <c r="D1715" s="2" t="s">
        <v>27</v>
      </c>
      <c r="E1715" s="5" t="s">
        <v>830</v>
      </c>
      <c r="F1715" s="3" t="s">
        <v>831</v>
      </c>
      <c r="G1715" s="3" t="s">
        <v>955</v>
      </c>
      <c r="H1715" s="2" t="s">
        <v>21</v>
      </c>
      <c r="I1715" s="2" t="s">
        <v>4083</v>
      </c>
      <c r="J1715" s="3" t="str">
        <f>HYPERLINK("https://www.boe.es/gazeta/dias/1832/01/26/pdfs/GMD-1832-11.pdf#page=2","Abrir facsímil")</f>
        <v>Abrir facsímil</v>
      </c>
      <c r="K1715" s="3" t="s">
        <v>23</v>
      </c>
    </row>
    <row r="1716" spans="1:11" ht="42" customHeight="1">
      <c r="A1716" s="2" t="s">
        <v>4082</v>
      </c>
      <c r="B1716" s="2" t="s">
        <v>4082</v>
      </c>
      <c r="C1716" s="2" t="s">
        <v>124</v>
      </c>
      <c r="D1716" s="2" t="s">
        <v>27</v>
      </c>
      <c r="E1716" s="5" t="s">
        <v>341</v>
      </c>
      <c r="F1716" s="3" t="s">
        <v>342</v>
      </c>
      <c r="G1716" s="3" t="s">
        <v>762</v>
      </c>
      <c r="H1716" s="2" t="s">
        <v>21</v>
      </c>
      <c r="I1716" s="2" t="s">
        <v>4084</v>
      </c>
      <c r="J1716" s="3" t="str">
        <f>HYPERLINK("https://www.boe.es/gazeta/dias/1832/04/12/pdfs/GMD-1832-44.pdf#page=6","Abrir facsímil")</f>
        <v>Abrir facsímil</v>
      </c>
      <c r="K1716" s="3" t="s">
        <v>23</v>
      </c>
    </row>
    <row r="1717" spans="1:11" ht="42" customHeight="1">
      <c r="A1717" s="2" t="s">
        <v>4082</v>
      </c>
      <c r="B1717" s="2" t="s">
        <v>4082</v>
      </c>
      <c r="C1717" s="2" t="s">
        <v>61</v>
      </c>
      <c r="D1717" s="2" t="s">
        <v>62</v>
      </c>
      <c r="E1717" s="5" t="s">
        <v>156</v>
      </c>
      <c r="F1717" s="3" t="s">
        <v>157</v>
      </c>
      <c r="G1717" s="3" t="s">
        <v>343</v>
      </c>
      <c r="H1717" s="2" t="s">
        <v>21</v>
      </c>
      <c r="I1717" s="2" t="s">
        <v>4085</v>
      </c>
      <c r="J1717" s="3" t="str">
        <f>HYPERLINK("https://www.boe.es/gazeta/dias/1832/04/14/pdfs/GMD-1832-45.pdf#page=5","Abrir facsímil")</f>
        <v>Abrir facsímil</v>
      </c>
      <c r="K1717" s="3" t="s">
        <v>23</v>
      </c>
    </row>
    <row r="1718" spans="1:11" ht="42" customHeight="1">
      <c r="A1718" s="2" t="s">
        <v>4082</v>
      </c>
      <c r="B1718" s="2" t="s">
        <v>4082</v>
      </c>
      <c r="C1718" s="2" t="s">
        <v>26</v>
      </c>
      <c r="D1718" s="2" t="s">
        <v>27</v>
      </c>
      <c r="E1718" s="5" t="s">
        <v>156</v>
      </c>
      <c r="F1718" s="3" t="s">
        <v>157</v>
      </c>
      <c r="G1718" s="3" t="s">
        <v>152</v>
      </c>
      <c r="H1718" s="2" t="s">
        <v>21</v>
      </c>
      <c r="I1718" s="2" t="s">
        <v>4086</v>
      </c>
      <c r="J1718" s="3" t="str">
        <f>HYPERLINK("https://www.boe.es/gazeta/dias/1832/04/14/pdfs/GMD-1832-45.pdf#page=6","Abrir facsímil")</f>
        <v>Abrir facsímil</v>
      </c>
      <c r="K1718" s="3" t="s">
        <v>23</v>
      </c>
    </row>
    <row r="1719" spans="1:11" ht="42" customHeight="1">
      <c r="A1719" s="2" t="s">
        <v>4087</v>
      </c>
      <c r="B1719" s="2" t="s">
        <v>4087</v>
      </c>
      <c r="C1719" s="2" t="s">
        <v>16</v>
      </c>
      <c r="D1719" s="2" t="s">
        <v>17</v>
      </c>
      <c r="E1719" s="5" t="s">
        <v>374</v>
      </c>
      <c r="F1719" s="3" t="s">
        <v>375</v>
      </c>
      <c r="G1719" s="3" t="s">
        <v>376</v>
      </c>
      <c r="H1719" s="2" t="s">
        <v>21</v>
      </c>
      <c r="I1719" s="2" t="s">
        <v>4088</v>
      </c>
      <c r="J1719" s="3" t="str">
        <f>HYPERLINK("https://www.boe.es/gazeta/dias/1832/04/17/pdfs/GMD-1832-46.pdf#page=4","Abrir facsímil")</f>
        <v>Abrir facsímil</v>
      </c>
      <c r="K1719" s="3" t="s">
        <v>23</v>
      </c>
    </row>
    <row r="1720" spans="1:11" ht="42" customHeight="1">
      <c r="A1720" s="2" t="s">
        <v>4082</v>
      </c>
      <c r="B1720" s="2" t="s">
        <v>4082</v>
      </c>
      <c r="C1720" s="2" t="s">
        <v>16</v>
      </c>
      <c r="D1720" s="2" t="s">
        <v>17</v>
      </c>
      <c r="E1720" s="5" t="s">
        <v>1501</v>
      </c>
      <c r="F1720" s="3" t="s">
        <v>1502</v>
      </c>
      <c r="G1720" s="3" t="s">
        <v>58</v>
      </c>
      <c r="H1720" s="2" t="s">
        <v>21</v>
      </c>
      <c r="I1720" s="2" t="s">
        <v>4089</v>
      </c>
      <c r="J1720" s="3" t="str">
        <f>HYPERLINK("https://www.boe.es/gazeta/dias/1832/06/26/pdfs/GMD-1832-76.pdf#page=3","Abrir facsímil")</f>
        <v>Abrir facsímil</v>
      </c>
      <c r="K1720" s="3" t="s">
        <v>23</v>
      </c>
    </row>
    <row r="1721" spans="1:11" ht="42" customHeight="1">
      <c r="A1721" s="2" t="s">
        <v>4082</v>
      </c>
      <c r="B1721" s="2" t="s">
        <v>4082</v>
      </c>
      <c r="C1721" s="2" t="s">
        <v>26</v>
      </c>
      <c r="D1721" s="2" t="s">
        <v>27</v>
      </c>
      <c r="E1721" s="5" t="s">
        <v>961</v>
      </c>
      <c r="F1721" s="3" t="s">
        <v>962</v>
      </c>
      <c r="G1721" s="3" t="s">
        <v>38</v>
      </c>
      <c r="H1721" s="2" t="s">
        <v>21</v>
      </c>
      <c r="I1721" s="2" t="s">
        <v>4090</v>
      </c>
      <c r="J1721" s="3" t="str">
        <f>HYPERLINK("https://www.boe.es/gazeta/dias/1832/06/30/pdfs/GMD-1832-78.pdf#page=4","Abrir facsímil")</f>
        <v>Abrir facsímil</v>
      </c>
      <c r="K1721" s="3" t="s">
        <v>23</v>
      </c>
    </row>
    <row r="1722" spans="1:11" ht="42" customHeight="1">
      <c r="A1722" s="2" t="s">
        <v>4082</v>
      </c>
      <c r="B1722" s="2" t="s">
        <v>4082</v>
      </c>
      <c r="C1722" s="2" t="s">
        <v>26</v>
      </c>
      <c r="D1722" s="2" t="s">
        <v>27</v>
      </c>
      <c r="E1722" s="5" t="s">
        <v>183</v>
      </c>
      <c r="F1722" s="3" t="s">
        <v>184</v>
      </c>
      <c r="G1722" s="3" t="s">
        <v>38</v>
      </c>
      <c r="H1722" s="2" t="s">
        <v>21</v>
      </c>
      <c r="I1722" s="2" t="s">
        <v>4091</v>
      </c>
      <c r="J1722" s="3" t="str">
        <f>HYPERLINK("https://www.boe.es/gazeta/dias/1832/07/31/pdfs/GMD-1832-91.pdf#page=4","Abrir facsímil")</f>
        <v>Abrir facsímil</v>
      </c>
      <c r="K1722" s="3" t="s">
        <v>23</v>
      </c>
    </row>
    <row r="1723" spans="1:11" ht="42" customHeight="1">
      <c r="A1723" s="2" t="s">
        <v>4082</v>
      </c>
      <c r="B1723" s="2" t="s">
        <v>4082</v>
      </c>
      <c r="C1723" s="2" t="s">
        <v>418</v>
      </c>
      <c r="D1723" s="2" t="s">
        <v>27</v>
      </c>
      <c r="E1723" s="5" t="s">
        <v>102</v>
      </c>
      <c r="F1723" s="3" t="s">
        <v>103</v>
      </c>
      <c r="G1723" s="3" t="s">
        <v>92</v>
      </c>
      <c r="H1723" s="2" t="s">
        <v>21</v>
      </c>
      <c r="I1723" s="2" t="s">
        <v>4092</v>
      </c>
      <c r="J1723" s="3" t="str">
        <f>HYPERLINK("https://www.boe.es/gazeta/dias/1832/08/30/pdfs/GMD-1832-104.pdf#page=2","Abrir facsímil")</f>
        <v>Abrir facsímil</v>
      </c>
      <c r="K1723" s="3" t="s">
        <v>23</v>
      </c>
    </row>
    <row r="1724" spans="1:11" ht="42" customHeight="1">
      <c r="A1724" s="2" t="s">
        <v>4082</v>
      </c>
      <c r="B1724" s="2" t="s">
        <v>4082</v>
      </c>
      <c r="C1724" s="2" t="s">
        <v>16</v>
      </c>
      <c r="D1724" s="2" t="s">
        <v>17</v>
      </c>
      <c r="E1724" s="5" t="s">
        <v>204</v>
      </c>
      <c r="F1724" s="3" t="s">
        <v>205</v>
      </c>
      <c r="G1724" s="3" t="s">
        <v>38</v>
      </c>
      <c r="H1724" s="2" t="s">
        <v>21</v>
      </c>
      <c r="I1724" s="2" t="s">
        <v>4093</v>
      </c>
      <c r="J1724" s="3" t="str">
        <f>HYPERLINK("https://www.boe.es/gazeta/dias/1832/09/20/pdfs/GMD-1832-114.pdf#page=4","Abrir facsímil")</f>
        <v>Abrir facsímil</v>
      </c>
      <c r="K1724" s="3" t="s">
        <v>23</v>
      </c>
    </row>
    <row r="1725" spans="1:11" ht="42" customHeight="1">
      <c r="A1725" s="2" t="s">
        <v>4087</v>
      </c>
      <c r="B1725" s="2" t="s">
        <v>4087</v>
      </c>
      <c r="C1725" s="2" t="s">
        <v>1098</v>
      </c>
      <c r="D1725" s="2" t="s">
        <v>62</v>
      </c>
      <c r="E1725" s="5" t="s">
        <v>1837</v>
      </c>
      <c r="F1725" s="3" t="s">
        <v>1838</v>
      </c>
      <c r="G1725" s="3" t="s">
        <v>1839</v>
      </c>
      <c r="H1725" s="2" t="s">
        <v>21</v>
      </c>
      <c r="I1725" s="2" t="s">
        <v>4094</v>
      </c>
      <c r="J1725" s="3" t="str">
        <f>HYPERLINK("https://www.boe.es/gazeta/dias/1832/09/29/pdfs/GMD-1832-118.pdf#page=4","Abrir facsímil")</f>
        <v>Abrir facsímil</v>
      </c>
      <c r="K1725" s="3" t="s">
        <v>23</v>
      </c>
    </row>
    <row r="1726" spans="1:11" ht="42" customHeight="1">
      <c r="A1726" s="2" t="s">
        <v>4082</v>
      </c>
      <c r="B1726" s="2" t="s">
        <v>4082</v>
      </c>
      <c r="C1726" s="2" t="s">
        <v>16</v>
      </c>
      <c r="D1726" s="2" t="s">
        <v>17</v>
      </c>
      <c r="E1726" s="5" t="s">
        <v>557</v>
      </c>
      <c r="F1726" s="3" t="s">
        <v>558</v>
      </c>
      <c r="G1726" s="3" t="s">
        <v>559</v>
      </c>
      <c r="H1726" s="2" t="s">
        <v>21</v>
      </c>
      <c r="I1726" s="2" t="s">
        <v>4095</v>
      </c>
      <c r="J1726" s="3" t="str">
        <f>HYPERLINK("https://www.boe.es/gazeta/dias/1832/12/04/pdfs/GMD-1832-148.pdf#page=8","Abrir facsímil")</f>
        <v>Abrir facsímil</v>
      </c>
      <c r="K1726" s="3" t="s">
        <v>23</v>
      </c>
    </row>
    <row r="1727" spans="1:11" ht="42" customHeight="1">
      <c r="A1727" s="2" t="s">
        <v>4096</v>
      </c>
      <c r="B1727" s="2" t="s">
        <v>4097</v>
      </c>
      <c r="C1727" s="2" t="s">
        <v>418</v>
      </c>
      <c r="D1727" s="2" t="s">
        <v>27</v>
      </c>
      <c r="E1727" s="5" t="s">
        <v>204</v>
      </c>
      <c r="F1727" s="3" t="s">
        <v>205</v>
      </c>
      <c r="G1727" s="3" t="s">
        <v>38</v>
      </c>
      <c r="H1727" s="2" t="s">
        <v>21</v>
      </c>
      <c r="I1727" s="2" t="s">
        <v>4098</v>
      </c>
      <c r="J1727" s="3" t="str">
        <f>HYPERLINK("https://www.boe.es/gazeta/dias/1832/09/20/pdfs/GMD-1832-114.pdf#page=4","Abrir facsímil")</f>
        <v>Abrir facsímil</v>
      </c>
      <c r="K1727" s="3" t="s">
        <v>23</v>
      </c>
    </row>
    <row r="1728" spans="1:11" ht="42" customHeight="1">
      <c r="A1728" s="2" t="s">
        <v>4099</v>
      </c>
      <c r="B1728" s="2" t="s">
        <v>4100</v>
      </c>
      <c r="C1728" s="2" t="s">
        <v>16</v>
      </c>
      <c r="D1728" s="2" t="s">
        <v>17</v>
      </c>
      <c r="E1728" s="5" t="s">
        <v>140</v>
      </c>
      <c r="F1728" s="3" t="s">
        <v>141</v>
      </c>
      <c r="G1728" s="3" t="s">
        <v>42</v>
      </c>
      <c r="H1728" s="2" t="s">
        <v>21</v>
      </c>
      <c r="I1728" s="2" t="s">
        <v>4101</v>
      </c>
      <c r="J1728" s="3" t="str">
        <f>HYPERLINK("https://www.boe.es/gazeta/dias/1832/11/27/pdfs/GMD-1832-145.pdf#page=1","Abrir facsímil")</f>
        <v>Abrir facsímil</v>
      </c>
      <c r="K1728" s="3" t="s">
        <v>23</v>
      </c>
    </row>
    <row r="1729" spans="1:11" ht="42" customHeight="1">
      <c r="A1729" s="2" t="s">
        <v>4102</v>
      </c>
      <c r="B1729" s="2" t="s">
        <v>4103</v>
      </c>
      <c r="C1729" s="2" t="s">
        <v>61</v>
      </c>
      <c r="D1729" s="2" t="s">
        <v>62</v>
      </c>
      <c r="E1729" s="5" t="s">
        <v>18</v>
      </c>
      <c r="F1729" s="3" t="s">
        <v>19</v>
      </c>
      <c r="G1729" s="3" t="s">
        <v>38</v>
      </c>
      <c r="H1729" s="2" t="s">
        <v>21</v>
      </c>
      <c r="I1729" s="2" t="s">
        <v>4104</v>
      </c>
      <c r="J1729" s="3" t="str">
        <f>HYPERLINK("https://www.boe.es/gazeta/dias/1832/08/07/pdfs/GMD-1832-94.pdf#page=4","Abrir facsímil")</f>
        <v>Abrir facsímil</v>
      </c>
      <c r="K1729" s="3" t="s">
        <v>23</v>
      </c>
    </row>
    <row r="1730" spans="1:11" ht="42" customHeight="1">
      <c r="A1730" s="2" t="s">
        <v>4105</v>
      </c>
      <c r="B1730" s="2" t="s">
        <v>4106</v>
      </c>
      <c r="C1730" s="2" t="s">
        <v>61</v>
      </c>
      <c r="D1730" s="2" t="s">
        <v>62</v>
      </c>
      <c r="E1730" s="5" t="s">
        <v>570</v>
      </c>
      <c r="F1730" s="3" t="s">
        <v>571</v>
      </c>
      <c r="G1730" s="3" t="s">
        <v>38</v>
      </c>
      <c r="H1730" s="2" t="s">
        <v>21</v>
      </c>
      <c r="I1730" s="2" t="s">
        <v>4107</v>
      </c>
      <c r="J1730" s="3" t="str">
        <f>HYPERLINK("https://www.boe.es/gazeta/dias/1832/05/19/pdfs/GMD-1832-60.pdf#page=4","Abrir facsímil")</f>
        <v>Abrir facsímil</v>
      </c>
      <c r="K1730" s="3" t="s">
        <v>23</v>
      </c>
    </row>
    <row r="1731" spans="1:11" ht="42" customHeight="1">
      <c r="A1731" s="2" t="s">
        <v>4105</v>
      </c>
      <c r="B1731" s="2" t="s">
        <v>4106</v>
      </c>
      <c r="C1731" s="2" t="s">
        <v>91</v>
      </c>
      <c r="D1731" s="2" t="s">
        <v>27</v>
      </c>
      <c r="E1731" s="5" t="s">
        <v>1837</v>
      </c>
      <c r="F1731" s="3" t="s">
        <v>1838</v>
      </c>
      <c r="G1731" s="3" t="s">
        <v>1839</v>
      </c>
      <c r="H1731" s="2" t="s">
        <v>21</v>
      </c>
      <c r="I1731" s="2" t="s">
        <v>4108</v>
      </c>
      <c r="J1731" s="3" t="str">
        <f>HYPERLINK("https://www.boe.es/gazeta/dias/1832/09/29/pdfs/GMD-1832-118.pdf#page=4","Abrir facsímil")</f>
        <v>Abrir facsímil</v>
      </c>
      <c r="K1731" s="3" t="s">
        <v>23</v>
      </c>
    </row>
    <row r="1732" spans="1:11" ht="42" customHeight="1">
      <c r="A1732" s="2" t="s">
        <v>4109</v>
      </c>
      <c r="B1732" s="2" t="s">
        <v>4110</v>
      </c>
      <c r="C1732" s="2" t="s">
        <v>26</v>
      </c>
      <c r="D1732" s="2" t="s">
        <v>27</v>
      </c>
      <c r="E1732" s="5" t="s">
        <v>341</v>
      </c>
      <c r="F1732" s="3" t="s">
        <v>342</v>
      </c>
      <c r="G1732" s="3" t="s">
        <v>762</v>
      </c>
      <c r="H1732" s="2" t="s">
        <v>21</v>
      </c>
      <c r="I1732" s="2" t="s">
        <v>4111</v>
      </c>
      <c r="J1732" s="3" t="str">
        <f>HYPERLINK("https://www.boe.es/gazeta/dias/1832/04/12/pdfs/GMD-1832-44.pdf#page=6","Abrir facsímil")</f>
        <v>Abrir facsímil</v>
      </c>
      <c r="K1732" s="3" t="s">
        <v>23</v>
      </c>
    </row>
    <row r="1733" spans="1:11" ht="42" customHeight="1">
      <c r="A1733" s="2" t="s">
        <v>4112</v>
      </c>
      <c r="B1733" s="2" t="s">
        <v>4112</v>
      </c>
      <c r="C1733" s="2" t="s">
        <v>26</v>
      </c>
      <c r="D1733" s="2" t="s">
        <v>27</v>
      </c>
      <c r="E1733" s="5" t="s">
        <v>204</v>
      </c>
      <c r="F1733" s="3" t="s">
        <v>205</v>
      </c>
      <c r="G1733" s="3" t="s">
        <v>38</v>
      </c>
      <c r="H1733" s="2" t="s">
        <v>21</v>
      </c>
      <c r="I1733" s="2" t="s">
        <v>4113</v>
      </c>
      <c r="J1733" s="3" t="str">
        <f>HYPERLINK("https://www.boe.es/gazeta/dias/1832/09/20/pdfs/GMD-1832-114.pdf#page=4","Abrir facsímil")</f>
        <v>Abrir facsímil</v>
      </c>
      <c r="K1733" s="3" t="s">
        <v>23</v>
      </c>
    </row>
    <row r="1734" spans="1:11" ht="42" customHeight="1">
      <c r="A1734" s="2" t="s">
        <v>4114</v>
      </c>
      <c r="B1734" s="2" t="s">
        <v>4114</v>
      </c>
      <c r="C1734" s="2" t="s">
        <v>124</v>
      </c>
      <c r="D1734" s="2" t="s">
        <v>27</v>
      </c>
      <c r="E1734" s="5" t="s">
        <v>906</v>
      </c>
      <c r="F1734" s="3" t="s">
        <v>907</v>
      </c>
      <c r="G1734" s="3" t="s">
        <v>38</v>
      </c>
      <c r="H1734" s="2" t="s">
        <v>21</v>
      </c>
      <c r="I1734" s="2" t="s">
        <v>4115</v>
      </c>
      <c r="J1734" s="3" t="str">
        <f>HYPERLINK("https://www.boe.es/gazeta/dias/1832/01/12/pdfs/GMD-1832-5.pdf#page=4","Abrir facsímil")</f>
        <v>Abrir facsímil</v>
      </c>
      <c r="K1734" s="3" t="s">
        <v>23</v>
      </c>
    </row>
    <row r="1735" spans="1:11" ht="42" customHeight="1">
      <c r="A1735" s="2" t="s">
        <v>4116</v>
      </c>
      <c r="B1735" s="2" t="s">
        <v>4117</v>
      </c>
      <c r="C1735" s="2" t="s">
        <v>124</v>
      </c>
      <c r="D1735" s="2" t="s">
        <v>27</v>
      </c>
      <c r="E1735" s="5" t="s">
        <v>419</v>
      </c>
      <c r="F1735" s="3" t="s">
        <v>420</v>
      </c>
      <c r="G1735" s="3" t="s">
        <v>38</v>
      </c>
      <c r="H1735" s="2" t="s">
        <v>21</v>
      </c>
      <c r="I1735" s="2" t="s">
        <v>4118</v>
      </c>
      <c r="J1735" s="3" t="str">
        <f>HYPERLINK("https://www.boe.es/gazeta/dias/1832/10/13/pdfs/GMD-1832-125.pdf#page=4","Abrir facsímil")</f>
        <v>Abrir facsímil</v>
      </c>
      <c r="K1735" s="3" t="s">
        <v>23</v>
      </c>
    </row>
    <row r="1736" spans="1:11" ht="42" customHeight="1">
      <c r="A1736" s="2" t="s">
        <v>4119</v>
      </c>
      <c r="B1736" s="2" t="s">
        <v>4119</v>
      </c>
      <c r="C1736" s="2" t="s">
        <v>16</v>
      </c>
      <c r="D1736" s="2" t="s">
        <v>17</v>
      </c>
      <c r="E1736" s="5" t="s">
        <v>237</v>
      </c>
      <c r="F1736" s="3" t="s">
        <v>238</v>
      </c>
      <c r="G1736" s="3" t="s">
        <v>239</v>
      </c>
      <c r="H1736" s="2" t="s">
        <v>21</v>
      </c>
      <c r="I1736" s="2" t="s">
        <v>4120</v>
      </c>
      <c r="J1736" s="3" t="str">
        <f>HYPERLINK("https://www.boe.es/gazeta/dias/1832/04/21/pdfs/GMD-1832-48.pdf#page=4","Abrir facsímil")</f>
        <v>Abrir facsímil</v>
      </c>
      <c r="K1736" s="3" t="s">
        <v>23</v>
      </c>
    </row>
    <row r="1737" spans="1:11" ht="42" customHeight="1">
      <c r="A1737" s="2" t="s">
        <v>4121</v>
      </c>
      <c r="B1737" s="2" t="s">
        <v>4122</v>
      </c>
      <c r="C1737" s="2" t="s">
        <v>16</v>
      </c>
      <c r="D1737" s="2" t="s">
        <v>17</v>
      </c>
      <c r="E1737" s="5" t="s">
        <v>237</v>
      </c>
      <c r="F1737" s="3" t="s">
        <v>238</v>
      </c>
      <c r="G1737" s="3" t="s">
        <v>239</v>
      </c>
      <c r="H1737" s="2" t="s">
        <v>21</v>
      </c>
      <c r="I1737" s="2" t="s">
        <v>4123</v>
      </c>
      <c r="J1737" s="3" t="str">
        <f>HYPERLINK("https://www.boe.es/gazeta/dias/1832/04/21/pdfs/GMD-1832-48.pdf#page=4","Abrir facsímil")</f>
        <v>Abrir facsímil</v>
      </c>
      <c r="K1737" s="3" t="s">
        <v>23</v>
      </c>
    </row>
    <row r="1738" spans="1:11" ht="42" customHeight="1">
      <c r="A1738" s="2" t="s">
        <v>4124</v>
      </c>
      <c r="B1738" s="2" t="s">
        <v>4125</v>
      </c>
      <c r="C1738" s="2" t="s">
        <v>16</v>
      </c>
      <c r="D1738" s="2" t="s">
        <v>17</v>
      </c>
      <c r="E1738" s="5" t="s">
        <v>237</v>
      </c>
      <c r="F1738" s="3" t="s">
        <v>238</v>
      </c>
      <c r="G1738" s="3" t="s">
        <v>239</v>
      </c>
      <c r="H1738" s="2" t="s">
        <v>21</v>
      </c>
      <c r="I1738" s="2" t="s">
        <v>4126</v>
      </c>
      <c r="J1738" s="3" t="str">
        <f>HYPERLINK("https://www.boe.es/gazeta/dias/1832/04/21/pdfs/GMD-1832-48.pdf#page=4","Abrir facsímil")</f>
        <v>Abrir facsímil</v>
      </c>
      <c r="K1738" s="3" t="s">
        <v>23</v>
      </c>
    </row>
    <row r="1739" spans="1:11" ht="42" customHeight="1">
      <c r="A1739" s="2" t="s">
        <v>4127</v>
      </c>
      <c r="B1739" s="2" t="s">
        <v>4128</v>
      </c>
      <c r="C1739" s="2" t="s">
        <v>26</v>
      </c>
      <c r="D1739" s="2" t="s">
        <v>27</v>
      </c>
      <c r="E1739" s="5" t="s">
        <v>402</v>
      </c>
      <c r="F1739" s="3" t="s">
        <v>403</v>
      </c>
      <c r="G1739" s="3" t="s">
        <v>404</v>
      </c>
      <c r="H1739" s="2" t="s">
        <v>21</v>
      </c>
      <c r="I1739" s="2" t="s">
        <v>4129</v>
      </c>
      <c r="J1739" s="3" t="str">
        <f>HYPERLINK("https://www.boe.es/gazeta/dias/1832/08/21/pdfs/GMD-1832-100.pdf#page=3","Abrir facsímil")</f>
        <v>Abrir facsímil</v>
      </c>
      <c r="K1739" s="3" t="s">
        <v>23</v>
      </c>
    </row>
    <row r="1740" spans="1:11" ht="42" customHeight="1">
      <c r="A1740" s="2" t="s">
        <v>4130</v>
      </c>
      <c r="B1740" s="2" t="s">
        <v>4131</v>
      </c>
      <c r="C1740" s="2" t="s">
        <v>61</v>
      </c>
      <c r="D1740" s="2" t="s">
        <v>62</v>
      </c>
      <c r="E1740" s="5" t="s">
        <v>320</v>
      </c>
      <c r="F1740" s="3" t="s">
        <v>321</v>
      </c>
      <c r="G1740" s="3" t="s">
        <v>38</v>
      </c>
      <c r="H1740" s="2" t="s">
        <v>21</v>
      </c>
      <c r="I1740" s="2" t="s">
        <v>4132</v>
      </c>
      <c r="J1740" s="3" t="str">
        <f>HYPERLINK("https://www.boe.es/gazeta/dias/1832/12/29/pdfs/GMD-1832-159.pdf#page=4","Abrir facsímil")</f>
        <v>Abrir facsímil</v>
      </c>
      <c r="K1740" s="3" t="s">
        <v>23</v>
      </c>
    </row>
    <row r="1741" spans="1:11" ht="42" customHeight="1">
      <c r="A1741" s="2" t="s">
        <v>4133</v>
      </c>
      <c r="B1741" s="2" t="s">
        <v>4134</v>
      </c>
      <c r="C1741" s="2" t="s">
        <v>124</v>
      </c>
      <c r="D1741" s="2" t="s">
        <v>27</v>
      </c>
      <c r="E1741" s="5" t="s">
        <v>655</v>
      </c>
      <c r="F1741" s="3" t="s">
        <v>656</v>
      </c>
      <c r="G1741" s="3" t="s">
        <v>38</v>
      </c>
      <c r="H1741" s="2" t="s">
        <v>21</v>
      </c>
      <c r="I1741" s="2" t="s">
        <v>4135</v>
      </c>
      <c r="J1741" s="3" t="str">
        <f>HYPERLINK("https://www.boe.es/gazeta/dias/1832/07/19/pdfs/GMD-1832-86.pdf#page=4","Abrir facsímil")</f>
        <v>Abrir facsímil</v>
      </c>
      <c r="K1741" s="3" t="s">
        <v>23</v>
      </c>
    </row>
    <row r="1742" spans="1:11" ht="42" customHeight="1">
      <c r="A1742" s="2" t="s">
        <v>4136</v>
      </c>
      <c r="B1742" s="2" t="s">
        <v>4136</v>
      </c>
      <c r="C1742" s="2" t="s">
        <v>26</v>
      </c>
      <c r="D1742" s="2" t="s">
        <v>27</v>
      </c>
      <c r="E1742" s="5" t="s">
        <v>540</v>
      </c>
      <c r="F1742" s="3" t="s">
        <v>541</v>
      </c>
      <c r="G1742" s="3" t="s">
        <v>38</v>
      </c>
      <c r="H1742" s="2" t="s">
        <v>21</v>
      </c>
      <c r="I1742" s="2" t="s">
        <v>4137</v>
      </c>
      <c r="J1742" s="3" t="str">
        <f>HYPERLINK("https://www.boe.es/gazeta/dias/1832/01/10/pdfs/GMD-1832-4.pdf#page=4","Abrir facsímil")</f>
        <v>Abrir facsímil</v>
      </c>
      <c r="K1742" s="3" t="s">
        <v>23</v>
      </c>
    </row>
    <row r="1743" spans="1:11" ht="42" customHeight="1">
      <c r="A1743" s="2" t="s">
        <v>4138</v>
      </c>
      <c r="B1743" s="2" t="s">
        <v>4138</v>
      </c>
      <c r="C1743" s="2" t="s">
        <v>61</v>
      </c>
      <c r="D1743" s="2" t="s">
        <v>62</v>
      </c>
      <c r="E1743" s="5" t="s">
        <v>272</v>
      </c>
      <c r="F1743" s="3" t="s">
        <v>273</v>
      </c>
      <c r="G1743" s="3" t="s">
        <v>58</v>
      </c>
      <c r="H1743" s="2" t="s">
        <v>21</v>
      </c>
      <c r="I1743" s="2" t="s">
        <v>4139</v>
      </c>
      <c r="J1743" s="3" t="str">
        <f>HYPERLINK("https://www.boe.es/gazeta/dias/1832/02/21/pdfs/GMD-1832-22.pdf#page=3","Abrir facsímil")</f>
        <v>Abrir facsímil</v>
      </c>
      <c r="K1743" s="3" t="s">
        <v>23</v>
      </c>
    </row>
    <row r="1744" spans="1:11" ht="42" customHeight="1">
      <c r="A1744" s="2" t="s">
        <v>4140</v>
      </c>
      <c r="B1744" s="2" t="s">
        <v>4140</v>
      </c>
      <c r="C1744" s="2" t="s">
        <v>16</v>
      </c>
      <c r="D1744" s="2" t="s">
        <v>17</v>
      </c>
      <c r="E1744" s="5" t="s">
        <v>334</v>
      </c>
      <c r="F1744" s="3" t="s">
        <v>335</v>
      </c>
      <c r="G1744" s="3" t="s">
        <v>92</v>
      </c>
      <c r="H1744" s="2" t="s">
        <v>21</v>
      </c>
      <c r="I1744" s="2" t="s">
        <v>4141</v>
      </c>
      <c r="J1744" s="3" t="str">
        <f>HYPERLINK("https://www.boe.es/gazeta/dias/1832/05/26/pdfs/GMD-1832-63.pdf#page=2","Abrir facsímil")</f>
        <v>Abrir facsímil</v>
      </c>
      <c r="K1744" s="3" t="s">
        <v>23</v>
      </c>
    </row>
    <row r="1745" spans="1:11" ht="42" customHeight="1">
      <c r="A1745" s="2" t="s">
        <v>4142</v>
      </c>
      <c r="B1745" s="2" t="s">
        <v>4142</v>
      </c>
      <c r="C1745" s="2" t="s">
        <v>61</v>
      </c>
      <c r="D1745" s="2" t="s">
        <v>62</v>
      </c>
      <c r="E1745" s="5" t="s">
        <v>1306</v>
      </c>
      <c r="F1745" s="3" t="s">
        <v>1307</v>
      </c>
      <c r="G1745" s="3" t="s">
        <v>58</v>
      </c>
      <c r="H1745" s="2" t="s">
        <v>21</v>
      </c>
      <c r="I1745" s="2" t="s">
        <v>4143</v>
      </c>
      <c r="J1745" s="3" t="str">
        <f>HYPERLINK("https://www.boe.es/gazeta/dias/1832/11/01/pdfs/GMD-1832-133.pdf#page=3","Abrir facsímil")</f>
        <v>Abrir facsímil</v>
      </c>
      <c r="K1745" s="3" t="s">
        <v>23</v>
      </c>
    </row>
    <row r="1746" spans="1:11" ht="42" customHeight="1">
      <c r="A1746" s="2" t="s">
        <v>4144</v>
      </c>
      <c r="B1746" s="2" t="s">
        <v>4144</v>
      </c>
      <c r="C1746" s="2" t="s">
        <v>164</v>
      </c>
      <c r="D1746" s="2" t="s">
        <v>27</v>
      </c>
      <c r="E1746" s="5" t="s">
        <v>204</v>
      </c>
      <c r="F1746" s="3" t="s">
        <v>205</v>
      </c>
      <c r="G1746" s="3" t="s">
        <v>38</v>
      </c>
      <c r="H1746" s="2" t="s">
        <v>21</v>
      </c>
      <c r="I1746" s="2" t="s">
        <v>4145</v>
      </c>
      <c r="J1746" s="3" t="str">
        <f>HYPERLINK("https://www.boe.es/gazeta/dias/1832/09/20/pdfs/GMD-1832-114.pdf#page=4","Abrir facsímil")</f>
        <v>Abrir facsímil</v>
      </c>
      <c r="K1746" s="3" t="s">
        <v>23</v>
      </c>
    </row>
    <row r="1747" spans="1:11" ht="42" customHeight="1">
      <c r="A1747" s="2" t="s">
        <v>4146</v>
      </c>
      <c r="B1747" s="2" t="s">
        <v>4147</v>
      </c>
      <c r="C1747" s="2" t="s">
        <v>26</v>
      </c>
      <c r="D1747" s="2" t="s">
        <v>27</v>
      </c>
      <c r="E1747" s="5" t="s">
        <v>183</v>
      </c>
      <c r="F1747" s="3" t="s">
        <v>184</v>
      </c>
      <c r="G1747" s="3" t="s">
        <v>38</v>
      </c>
      <c r="H1747" s="2" t="s">
        <v>21</v>
      </c>
      <c r="I1747" s="2" t="s">
        <v>4148</v>
      </c>
      <c r="J1747" s="3" t="str">
        <f>HYPERLINK("https://www.boe.es/gazeta/dias/1832/07/31/pdfs/GMD-1832-91.pdf#page=4","Abrir facsímil")</f>
        <v>Abrir facsímil</v>
      </c>
      <c r="K1747" s="3" t="s">
        <v>23</v>
      </c>
    </row>
    <row r="1748" spans="1:11" ht="42" customHeight="1">
      <c r="A1748" s="2" t="s">
        <v>4149</v>
      </c>
      <c r="B1748" s="2" t="s">
        <v>4150</v>
      </c>
      <c r="C1748" s="2" t="s">
        <v>16</v>
      </c>
      <c r="D1748" s="2" t="s">
        <v>17</v>
      </c>
      <c r="E1748" s="5" t="s">
        <v>76</v>
      </c>
      <c r="F1748" s="3" t="s">
        <v>77</v>
      </c>
      <c r="G1748" s="3" t="s">
        <v>38</v>
      </c>
      <c r="H1748" s="2" t="s">
        <v>21</v>
      </c>
      <c r="I1748" s="2" t="s">
        <v>4151</v>
      </c>
      <c r="J1748" s="3" t="str">
        <f>HYPERLINK("https://www.boe.es/gazeta/dias/1832/10/25/pdfs/GMD-1832-130.pdf#page=4","Abrir facsímil")</f>
        <v>Abrir facsímil</v>
      </c>
      <c r="K1748" s="3" t="s">
        <v>23</v>
      </c>
    </row>
    <row r="1749" spans="1:11" ht="42" customHeight="1">
      <c r="A1749" s="2" t="s">
        <v>4149</v>
      </c>
      <c r="B1749" s="2" t="s">
        <v>4150</v>
      </c>
      <c r="C1749" s="2" t="s">
        <v>16</v>
      </c>
      <c r="D1749" s="2" t="s">
        <v>17</v>
      </c>
      <c r="E1749" s="5" t="s">
        <v>660</v>
      </c>
      <c r="F1749" s="3" t="s">
        <v>661</v>
      </c>
      <c r="G1749" s="3" t="s">
        <v>38</v>
      </c>
      <c r="H1749" s="2" t="s">
        <v>21</v>
      </c>
      <c r="I1749" s="2" t="s">
        <v>4152</v>
      </c>
      <c r="J1749" s="3" t="str">
        <f>HYPERLINK("https://www.boe.es/gazeta/dias/1832/11/03/pdfs/GMD-1832-134.pdf#page=4","Abrir facsímil")</f>
        <v>Abrir facsímil</v>
      </c>
      <c r="K1749" s="3" t="s">
        <v>23</v>
      </c>
    </row>
    <row r="1750" spans="1:11" ht="42" customHeight="1">
      <c r="A1750" s="2" t="s">
        <v>4153</v>
      </c>
      <c r="B1750" s="2" t="s">
        <v>4154</v>
      </c>
      <c r="C1750" s="2" t="s">
        <v>26</v>
      </c>
      <c r="D1750" s="2" t="s">
        <v>27</v>
      </c>
      <c r="E1750" s="5" t="s">
        <v>937</v>
      </c>
      <c r="F1750" s="3" t="s">
        <v>938</v>
      </c>
      <c r="G1750" s="3" t="s">
        <v>38</v>
      </c>
      <c r="H1750" s="2" t="s">
        <v>21</v>
      </c>
      <c r="I1750" s="2" t="s">
        <v>4155</v>
      </c>
      <c r="J1750" s="3" t="str">
        <f>HYPERLINK("https://www.boe.es/gazeta/dias/1832/07/12/pdfs/GMD-1832-83.pdf#page=4","Abrir facsímil")</f>
        <v>Abrir facsímil</v>
      </c>
      <c r="K1750" s="3" t="s">
        <v>23</v>
      </c>
    </row>
    <row r="1751" spans="1:11" ht="42" customHeight="1">
      <c r="A1751" s="2" t="s">
        <v>4156</v>
      </c>
      <c r="B1751" s="2" t="s">
        <v>4157</v>
      </c>
      <c r="C1751" s="2" t="s">
        <v>16</v>
      </c>
      <c r="D1751" s="2" t="s">
        <v>17</v>
      </c>
      <c r="E1751" s="5" t="s">
        <v>295</v>
      </c>
      <c r="F1751" s="3" t="s">
        <v>296</v>
      </c>
      <c r="G1751" s="3" t="s">
        <v>58</v>
      </c>
      <c r="H1751" s="2" t="s">
        <v>21</v>
      </c>
      <c r="I1751" s="2" t="s">
        <v>4158</v>
      </c>
      <c r="J1751" s="3" t="str">
        <f>HYPERLINK("https://www.boe.es/gazeta/dias/1832/07/21/pdfs/GMD-1832-87.pdf#page=3","Abrir facsímil")</f>
        <v>Abrir facsímil</v>
      </c>
      <c r="K1751" s="3" t="s">
        <v>23</v>
      </c>
    </row>
    <row r="1752" spans="1:11" ht="42" customHeight="1">
      <c r="A1752" s="2" t="s">
        <v>4159</v>
      </c>
      <c r="B1752" s="2" t="s">
        <v>4160</v>
      </c>
      <c r="C1752" s="2" t="s">
        <v>26</v>
      </c>
      <c r="D1752" s="2" t="s">
        <v>27</v>
      </c>
      <c r="E1752" s="5" t="s">
        <v>279</v>
      </c>
      <c r="F1752" s="3" t="s">
        <v>280</v>
      </c>
      <c r="G1752" s="3" t="s">
        <v>38</v>
      </c>
      <c r="H1752" s="2" t="s">
        <v>21</v>
      </c>
      <c r="I1752" s="2" t="s">
        <v>4161</v>
      </c>
      <c r="J1752" s="3" t="str">
        <f>HYPERLINK("https://www.boe.es/gazeta/dias/1832/04/07/pdfs/GMD-1832-42.pdf#page=4","Abrir facsímil")</f>
        <v>Abrir facsímil</v>
      </c>
      <c r="K1752" s="3" t="s">
        <v>23</v>
      </c>
    </row>
    <row r="1753" spans="1:11" ht="42" customHeight="1">
      <c r="A1753" s="2" t="s">
        <v>4162</v>
      </c>
      <c r="B1753" s="2" t="s">
        <v>4163</v>
      </c>
      <c r="C1753" s="2" t="s">
        <v>51</v>
      </c>
      <c r="D1753" s="2" t="s">
        <v>27</v>
      </c>
      <c r="E1753" s="5" t="s">
        <v>583</v>
      </c>
      <c r="F1753" s="3" t="s">
        <v>584</v>
      </c>
      <c r="G1753" s="3" t="s">
        <v>38</v>
      </c>
      <c r="H1753" s="2" t="s">
        <v>21</v>
      </c>
      <c r="I1753" s="2" t="s">
        <v>4164</v>
      </c>
      <c r="J1753" s="3" t="str">
        <f>HYPERLINK("https://www.boe.es/gazeta/dias/1832/02/04/pdfs/GMD-1832-15.pdf#page=4","Abrir facsímil")</f>
        <v>Abrir facsímil</v>
      </c>
      <c r="K1753" s="3" t="s">
        <v>23</v>
      </c>
    </row>
    <row r="1754" spans="1:11" ht="42" customHeight="1">
      <c r="A1754" s="2" t="s">
        <v>4162</v>
      </c>
      <c r="B1754" s="2" t="s">
        <v>4163</v>
      </c>
      <c r="C1754" s="2" t="s">
        <v>61</v>
      </c>
      <c r="D1754" s="2" t="s">
        <v>62</v>
      </c>
      <c r="E1754" s="5" t="s">
        <v>36</v>
      </c>
      <c r="F1754" s="3" t="s">
        <v>37</v>
      </c>
      <c r="G1754" s="3" t="s">
        <v>38</v>
      </c>
      <c r="H1754" s="2" t="s">
        <v>21</v>
      </c>
      <c r="I1754" s="2" t="s">
        <v>4165</v>
      </c>
      <c r="J1754" s="3" t="str">
        <f>HYPERLINK("https://www.boe.es/gazeta/dias/1832/02/23/pdfs/GMD-1832-23.pdf#page=4","Abrir facsímil")</f>
        <v>Abrir facsímil</v>
      </c>
      <c r="K1754" s="3" t="s">
        <v>23</v>
      </c>
    </row>
    <row r="1755" spans="1:11" ht="42" customHeight="1">
      <c r="A1755" s="2" t="s">
        <v>4166</v>
      </c>
      <c r="B1755" s="2" t="s">
        <v>4167</v>
      </c>
      <c r="C1755" s="2" t="s">
        <v>418</v>
      </c>
      <c r="D1755" s="2" t="s">
        <v>27</v>
      </c>
      <c r="E1755" s="5" t="s">
        <v>520</v>
      </c>
      <c r="F1755" s="3" t="s">
        <v>521</v>
      </c>
      <c r="G1755" s="3" t="s">
        <v>38</v>
      </c>
      <c r="H1755" s="2" t="s">
        <v>21</v>
      </c>
      <c r="I1755" s="2" t="s">
        <v>4168</v>
      </c>
      <c r="J1755" s="3" t="str">
        <f>HYPERLINK("https://www.boe.es/gazeta/dias/1832/09/01/pdfs/GMD-1832-105.pdf#page=4","Abrir facsímil")</f>
        <v>Abrir facsímil</v>
      </c>
      <c r="K1755" s="3" t="s">
        <v>23</v>
      </c>
    </row>
    <row r="1756" spans="1:11" ht="42" customHeight="1">
      <c r="A1756" s="2" t="s">
        <v>4169</v>
      </c>
      <c r="B1756" s="2" t="s">
        <v>4170</v>
      </c>
      <c r="C1756" s="2" t="s">
        <v>26</v>
      </c>
      <c r="D1756" s="2" t="s">
        <v>27</v>
      </c>
      <c r="E1756" s="5" t="s">
        <v>665</v>
      </c>
      <c r="F1756" s="3" t="s">
        <v>666</v>
      </c>
      <c r="G1756" s="3" t="s">
        <v>38</v>
      </c>
      <c r="H1756" s="2" t="s">
        <v>21</v>
      </c>
      <c r="I1756" s="2" t="s">
        <v>4171</v>
      </c>
      <c r="J1756" s="3" t="str">
        <f>HYPERLINK("https://www.boe.es/gazeta/dias/1832/05/15/pdfs/GMD-1832-58.pdf#page=4","Abrir facsímil")</f>
        <v>Abrir facsímil</v>
      </c>
      <c r="K1756" s="3" t="s">
        <v>23</v>
      </c>
    </row>
    <row r="1757" spans="1:11" ht="42" customHeight="1">
      <c r="A1757" s="2" t="s">
        <v>4172</v>
      </c>
      <c r="B1757" s="2" t="s">
        <v>4173</v>
      </c>
      <c r="C1757" s="2" t="s">
        <v>26</v>
      </c>
      <c r="D1757" s="2" t="s">
        <v>27</v>
      </c>
      <c r="E1757" s="5" t="s">
        <v>237</v>
      </c>
      <c r="F1757" s="3" t="s">
        <v>238</v>
      </c>
      <c r="G1757" s="3" t="s">
        <v>239</v>
      </c>
      <c r="H1757" s="2" t="s">
        <v>21</v>
      </c>
      <c r="I1757" s="2" t="s">
        <v>4174</v>
      </c>
      <c r="J1757" s="3" t="str">
        <f>HYPERLINK("https://www.boe.es/gazeta/dias/1832/04/21/pdfs/GMD-1832-48.pdf#page=4","Abrir facsímil")</f>
        <v>Abrir facsímil</v>
      </c>
      <c r="K1757" s="3" t="s">
        <v>23</v>
      </c>
    </row>
    <row r="1758" spans="1:11" ht="42" customHeight="1">
      <c r="A1758" s="2" t="s">
        <v>4175</v>
      </c>
      <c r="B1758" s="2" t="s">
        <v>4176</v>
      </c>
      <c r="C1758" s="2" t="s">
        <v>164</v>
      </c>
      <c r="D1758" s="2" t="s">
        <v>27</v>
      </c>
      <c r="E1758" s="5" t="s">
        <v>665</v>
      </c>
      <c r="F1758" s="3" t="s">
        <v>666</v>
      </c>
      <c r="G1758" s="3" t="s">
        <v>38</v>
      </c>
      <c r="H1758" s="2" t="s">
        <v>21</v>
      </c>
      <c r="I1758" s="2" t="s">
        <v>4177</v>
      </c>
      <c r="J1758" s="3" t="str">
        <f>HYPERLINK("https://www.boe.es/gazeta/dias/1832/05/15/pdfs/GMD-1832-58.pdf#page=4","Abrir facsímil")</f>
        <v>Abrir facsímil</v>
      </c>
      <c r="K1758" s="3" t="s">
        <v>23</v>
      </c>
    </row>
    <row r="1759" spans="1:11" ht="42" customHeight="1">
      <c r="A1759" s="2" t="s">
        <v>4178</v>
      </c>
      <c r="B1759" s="2" t="s">
        <v>4178</v>
      </c>
      <c r="C1759" s="2" t="s">
        <v>16</v>
      </c>
      <c r="D1759" s="2" t="s">
        <v>17</v>
      </c>
      <c r="E1759" s="5" t="s">
        <v>374</v>
      </c>
      <c r="F1759" s="3" t="s">
        <v>375</v>
      </c>
      <c r="G1759" s="3" t="s">
        <v>376</v>
      </c>
      <c r="H1759" s="2" t="s">
        <v>21</v>
      </c>
      <c r="I1759" s="2" t="s">
        <v>4179</v>
      </c>
      <c r="J1759" s="3" t="str">
        <f>HYPERLINK("https://www.boe.es/gazeta/dias/1832/04/17/pdfs/GMD-1832-46.pdf#page=4","Abrir facsímil")</f>
        <v>Abrir facsímil</v>
      </c>
      <c r="K1759" s="3" t="s">
        <v>23</v>
      </c>
    </row>
    <row r="1760" spans="1:11" ht="42" customHeight="1">
      <c r="A1760" s="2" t="s">
        <v>4180</v>
      </c>
      <c r="B1760" s="2" t="s">
        <v>4181</v>
      </c>
      <c r="C1760" s="2" t="s">
        <v>124</v>
      </c>
      <c r="D1760" s="2" t="s">
        <v>27</v>
      </c>
      <c r="E1760" s="5" t="s">
        <v>557</v>
      </c>
      <c r="F1760" s="3" t="s">
        <v>558</v>
      </c>
      <c r="G1760" s="3" t="s">
        <v>559</v>
      </c>
      <c r="H1760" s="2" t="s">
        <v>21</v>
      </c>
      <c r="I1760" s="2" t="s">
        <v>4182</v>
      </c>
      <c r="J1760" s="3" t="str">
        <f>HYPERLINK("https://www.boe.es/gazeta/dias/1832/12/04/pdfs/GMD-1832-148.pdf#page=8","Abrir facsímil")</f>
        <v>Abrir facsímil</v>
      </c>
      <c r="K1760" s="3" t="s">
        <v>23</v>
      </c>
    </row>
    <row r="1761" spans="1:11" ht="42" customHeight="1">
      <c r="A1761" s="2" t="s">
        <v>4183</v>
      </c>
      <c r="B1761" s="2" t="s">
        <v>4184</v>
      </c>
      <c r="C1761" s="2" t="s">
        <v>16</v>
      </c>
      <c r="D1761" s="2" t="s">
        <v>17</v>
      </c>
      <c r="E1761" s="5" t="s">
        <v>266</v>
      </c>
      <c r="F1761" s="3" t="s">
        <v>267</v>
      </c>
      <c r="G1761" s="3" t="s">
        <v>1979</v>
      </c>
      <c r="H1761" s="2" t="s">
        <v>21</v>
      </c>
      <c r="I1761" s="2" t="s">
        <v>4185</v>
      </c>
      <c r="J1761" s="3" t="str">
        <f>HYPERLINK("https://www.boe.es/gazeta/dias/1832/02/14/pdfs/GMD-1832-19.pdf#page=4","Abrir facsímil")</f>
        <v>Abrir facsímil</v>
      </c>
      <c r="K1761" s="3" t="s">
        <v>23</v>
      </c>
    </row>
    <row r="1762" spans="1:11" ht="42" customHeight="1">
      <c r="A1762" s="2" t="s">
        <v>4186</v>
      </c>
      <c r="B1762" s="2" t="s">
        <v>4186</v>
      </c>
      <c r="C1762" s="2" t="s">
        <v>16</v>
      </c>
      <c r="D1762" s="2" t="s">
        <v>17</v>
      </c>
      <c r="E1762" s="5" t="s">
        <v>84</v>
      </c>
      <c r="F1762" s="3" t="s">
        <v>85</v>
      </c>
      <c r="G1762" s="3" t="s">
        <v>58</v>
      </c>
      <c r="H1762" s="2" t="s">
        <v>21</v>
      </c>
      <c r="I1762" s="2" t="s">
        <v>4187</v>
      </c>
      <c r="J1762" s="3" t="str">
        <f>HYPERLINK("https://www.boe.es/gazeta/dias/1832/02/11/pdfs/GMD-1832-18.pdf#page=3","Abrir facsímil")</f>
        <v>Abrir facsímil</v>
      </c>
      <c r="K1762" s="3" t="s">
        <v>23</v>
      </c>
    </row>
    <row r="1763" spans="1:11" ht="42" customHeight="1">
      <c r="A1763" s="2" t="s">
        <v>4186</v>
      </c>
      <c r="B1763" s="2" t="s">
        <v>4186</v>
      </c>
      <c r="C1763" s="2" t="s">
        <v>16</v>
      </c>
      <c r="D1763" s="2" t="s">
        <v>17</v>
      </c>
      <c r="E1763" s="5" t="s">
        <v>1218</v>
      </c>
      <c r="F1763" s="3" t="s">
        <v>1219</v>
      </c>
      <c r="G1763" s="3" t="s">
        <v>38</v>
      </c>
      <c r="H1763" s="2" t="s">
        <v>21</v>
      </c>
      <c r="I1763" s="2" t="s">
        <v>4188</v>
      </c>
      <c r="J1763" s="3" t="str">
        <f>HYPERLINK("https://www.boe.es/gazeta/dias/1832/09/04/pdfs/GMD-1832-106.pdf#page=4","Abrir facsímil")</f>
        <v>Abrir facsímil</v>
      </c>
      <c r="K1763" s="3" t="s">
        <v>23</v>
      </c>
    </row>
    <row r="1764" spans="1:11" ht="42" customHeight="1">
      <c r="A1764" s="2" t="s">
        <v>4186</v>
      </c>
      <c r="B1764" s="2" t="s">
        <v>4186</v>
      </c>
      <c r="C1764" s="2" t="s">
        <v>16</v>
      </c>
      <c r="D1764" s="2" t="s">
        <v>17</v>
      </c>
      <c r="E1764" s="5" t="s">
        <v>76</v>
      </c>
      <c r="F1764" s="3" t="s">
        <v>77</v>
      </c>
      <c r="G1764" s="3" t="s">
        <v>38</v>
      </c>
      <c r="H1764" s="2" t="s">
        <v>21</v>
      </c>
      <c r="I1764" s="2" t="s">
        <v>4189</v>
      </c>
      <c r="J1764" s="3" t="str">
        <f>HYPERLINK("https://www.boe.es/gazeta/dias/1832/10/25/pdfs/GMD-1832-130.pdf#page=4","Abrir facsímil")</f>
        <v>Abrir facsímil</v>
      </c>
      <c r="K1764" s="3" t="s">
        <v>23</v>
      </c>
    </row>
    <row r="1765" spans="1:11" ht="42" customHeight="1">
      <c r="A1765" s="2" t="s">
        <v>4190</v>
      </c>
      <c r="B1765" s="2" t="s">
        <v>4190</v>
      </c>
      <c r="C1765" s="2" t="s">
        <v>16</v>
      </c>
      <c r="D1765" s="2" t="s">
        <v>17</v>
      </c>
      <c r="E1765" s="5" t="s">
        <v>52</v>
      </c>
      <c r="F1765" s="3" t="s">
        <v>53</v>
      </c>
      <c r="G1765" s="3" t="s">
        <v>58</v>
      </c>
      <c r="H1765" s="2" t="s">
        <v>21</v>
      </c>
      <c r="I1765" s="2" t="s">
        <v>4191</v>
      </c>
      <c r="J1765" s="3" t="str">
        <f>HYPERLINK("https://www.boe.es/gazeta/dias/1832/03/08/pdfs/GMD-1832-29.pdf#page=3","Abrir facsímil")</f>
        <v>Abrir facsímil</v>
      </c>
      <c r="K1765" s="3" t="s">
        <v>23</v>
      </c>
    </row>
    <row r="1766" spans="1:11" ht="42" customHeight="1">
      <c r="A1766" s="2" t="s">
        <v>4192</v>
      </c>
      <c r="B1766" s="2" t="s">
        <v>4192</v>
      </c>
      <c r="C1766" s="2" t="s">
        <v>61</v>
      </c>
      <c r="D1766" s="2" t="s">
        <v>62</v>
      </c>
      <c r="E1766" s="5" t="s">
        <v>76</v>
      </c>
      <c r="F1766" s="3" t="s">
        <v>77</v>
      </c>
      <c r="G1766" s="3" t="s">
        <v>674</v>
      </c>
      <c r="H1766" s="2" t="s">
        <v>21</v>
      </c>
      <c r="I1766" s="2" t="s">
        <v>4193</v>
      </c>
      <c r="J1766" s="3" t="str">
        <f>HYPERLINK("https://www.boe.es/gazeta/dias/1832/10/25/pdfs/GMD-1832-130.pdf#page=2","Abrir facsímil")</f>
        <v>Abrir facsímil</v>
      </c>
      <c r="K1766" s="3" t="s">
        <v>23</v>
      </c>
    </row>
    <row r="1767" spans="1:11" ht="42" customHeight="1">
      <c r="A1767" s="2" t="s">
        <v>4194</v>
      </c>
      <c r="B1767" s="2" t="s">
        <v>4195</v>
      </c>
      <c r="C1767" s="2" t="s">
        <v>26</v>
      </c>
      <c r="D1767" s="2" t="s">
        <v>27</v>
      </c>
      <c r="E1767" s="5" t="s">
        <v>130</v>
      </c>
      <c r="F1767" s="3" t="s">
        <v>131</v>
      </c>
      <c r="G1767" s="3" t="s">
        <v>38</v>
      </c>
      <c r="H1767" s="2" t="s">
        <v>21</v>
      </c>
      <c r="I1767" s="2" t="s">
        <v>4196</v>
      </c>
      <c r="J1767" s="3" t="str">
        <f>HYPERLINK("https://www.boe.es/gazeta/dias/1832/04/28/pdfs/GMD-1832-51.pdf#page=4","Abrir facsímil")</f>
        <v>Abrir facsímil</v>
      </c>
      <c r="K1767" s="3" t="s">
        <v>23</v>
      </c>
    </row>
    <row r="1768" spans="1:11" ht="42" customHeight="1">
      <c r="A1768" s="2" t="s">
        <v>4197</v>
      </c>
      <c r="B1768" s="2" t="s">
        <v>4197</v>
      </c>
      <c r="C1768" s="2" t="s">
        <v>16</v>
      </c>
      <c r="D1768" s="2" t="s">
        <v>17</v>
      </c>
      <c r="E1768" s="5" t="s">
        <v>651</v>
      </c>
      <c r="F1768" s="3" t="s">
        <v>652</v>
      </c>
      <c r="G1768" s="3" t="s">
        <v>92</v>
      </c>
      <c r="H1768" s="2" t="s">
        <v>21</v>
      </c>
      <c r="I1768" s="2" t="s">
        <v>4198</v>
      </c>
      <c r="J1768" s="3" t="str">
        <f>HYPERLINK("https://www.boe.es/gazeta/dias/1832/08/11/pdfs/GMD-1832-96.pdf#page=2","Abrir facsímil")</f>
        <v>Abrir facsímil</v>
      </c>
      <c r="K1768" s="3" t="s">
        <v>23</v>
      </c>
    </row>
    <row r="1769" spans="1:11" ht="42" customHeight="1">
      <c r="A1769" s="2" t="s">
        <v>4199</v>
      </c>
      <c r="B1769" s="2" t="s">
        <v>4199</v>
      </c>
      <c r="C1769" s="2" t="s">
        <v>16</v>
      </c>
      <c r="D1769" s="2" t="s">
        <v>17</v>
      </c>
      <c r="E1769" s="5" t="s">
        <v>689</v>
      </c>
      <c r="F1769" s="3" t="s">
        <v>690</v>
      </c>
      <c r="G1769" s="3" t="s">
        <v>42</v>
      </c>
      <c r="H1769" s="2" t="s">
        <v>21</v>
      </c>
      <c r="I1769" s="2" t="s">
        <v>4200</v>
      </c>
      <c r="J1769" s="3" t="str">
        <f>HYPERLINK("https://www.boe.es/gazeta/dias/1832/08/16/pdfs/GMD-1832-98.pdf#page=1","Abrir facsímil")</f>
        <v>Abrir facsímil</v>
      </c>
      <c r="K1769" s="3" t="s">
        <v>23</v>
      </c>
    </row>
    <row r="1770" spans="1:11" ht="42" customHeight="1">
      <c r="A1770" s="2" t="s">
        <v>4199</v>
      </c>
      <c r="B1770" s="2" t="s">
        <v>4199</v>
      </c>
      <c r="C1770" s="2" t="s">
        <v>16</v>
      </c>
      <c r="D1770" s="2" t="s">
        <v>17</v>
      </c>
      <c r="E1770" s="5" t="s">
        <v>312</v>
      </c>
      <c r="F1770" s="3" t="s">
        <v>313</v>
      </c>
      <c r="G1770" s="3" t="s">
        <v>42</v>
      </c>
      <c r="H1770" s="2" t="s">
        <v>21</v>
      </c>
      <c r="I1770" s="2" t="s">
        <v>4201</v>
      </c>
      <c r="J1770" s="3" t="str">
        <f>HYPERLINK("https://www.boe.es/gazeta/dias/1832/10/27/pdfs/GMD-1832-131.pdf#page=1","Abrir facsímil")</f>
        <v>Abrir facsímil</v>
      </c>
      <c r="K1770" s="3" t="s">
        <v>23</v>
      </c>
    </row>
    <row r="1771" spans="1:11" ht="42" customHeight="1">
      <c r="A1771" s="2" t="s">
        <v>4202</v>
      </c>
      <c r="B1771" s="2" t="s">
        <v>4202</v>
      </c>
      <c r="C1771" s="2" t="s">
        <v>164</v>
      </c>
      <c r="D1771" s="2" t="s">
        <v>27</v>
      </c>
      <c r="E1771" s="5" t="s">
        <v>1310</v>
      </c>
      <c r="F1771" s="3" t="s">
        <v>1971</v>
      </c>
      <c r="G1771" s="3" t="s">
        <v>92</v>
      </c>
      <c r="H1771" s="2" t="s">
        <v>21</v>
      </c>
      <c r="I1771" s="2" t="s">
        <v>4203</v>
      </c>
      <c r="J1771" s="3" t="str">
        <f>HYPERLINK("https://www.boe.es/gazeta/dias/1832/11/15/pdfs/GMD-1832-139.pdf#page=2","Abrir facsímil")</f>
        <v>Abrir facsímil</v>
      </c>
      <c r="K1771" s="3" t="s">
        <v>23</v>
      </c>
    </row>
    <row r="1772" spans="1:11" ht="42" customHeight="1">
      <c r="A1772" s="2" t="s">
        <v>4204</v>
      </c>
      <c r="B1772" s="2" t="s">
        <v>4205</v>
      </c>
      <c r="C1772" s="2" t="s">
        <v>26</v>
      </c>
      <c r="D1772" s="2" t="s">
        <v>27</v>
      </c>
      <c r="E1772" s="5" t="s">
        <v>665</v>
      </c>
      <c r="F1772" s="3" t="s">
        <v>666</v>
      </c>
      <c r="G1772" s="3" t="s">
        <v>38</v>
      </c>
      <c r="H1772" s="2" t="s">
        <v>21</v>
      </c>
      <c r="I1772" s="2" t="s">
        <v>4206</v>
      </c>
      <c r="J1772" s="3" t="str">
        <f>HYPERLINK("https://www.boe.es/gazeta/dias/1832/05/15/pdfs/GMD-1832-58.pdf#page=4","Abrir facsímil")</f>
        <v>Abrir facsímil</v>
      </c>
      <c r="K1772" s="3" t="s">
        <v>23</v>
      </c>
    </row>
    <row r="1773" spans="1:11" ht="42" customHeight="1">
      <c r="A1773" s="2" t="s">
        <v>4207</v>
      </c>
      <c r="B1773" s="2" t="s">
        <v>4208</v>
      </c>
      <c r="C1773" s="2" t="s">
        <v>16</v>
      </c>
      <c r="D1773" s="2" t="s">
        <v>17</v>
      </c>
      <c r="E1773" s="5" t="s">
        <v>408</v>
      </c>
      <c r="F1773" s="3" t="s">
        <v>409</v>
      </c>
      <c r="G1773" s="3" t="s">
        <v>38</v>
      </c>
      <c r="H1773" s="2" t="s">
        <v>31</v>
      </c>
      <c r="I1773" s="2" t="s">
        <v>4209</v>
      </c>
      <c r="J1773" s="3" t="str">
        <f>HYPERLINK("https://www.boe.es/gazeta/dias/1832/08/14/pdfs/GMD-1832-97.pdf#page=4","Abrir facsímil")</f>
        <v>Abrir facsímil</v>
      </c>
      <c r="K1773" s="3" t="s">
        <v>33</v>
      </c>
    </row>
    <row r="1774" spans="1:11" ht="42" customHeight="1">
      <c r="A1774" s="2" t="s">
        <v>4210</v>
      </c>
      <c r="B1774" s="2" t="s">
        <v>4211</v>
      </c>
      <c r="C1774" s="2" t="s">
        <v>51</v>
      </c>
      <c r="D1774" s="2" t="s">
        <v>27</v>
      </c>
      <c r="E1774" s="5" t="s">
        <v>200</v>
      </c>
      <c r="F1774" s="3" t="s">
        <v>201</v>
      </c>
      <c r="G1774" s="3" t="s">
        <v>827</v>
      </c>
      <c r="H1774" s="2" t="s">
        <v>31</v>
      </c>
      <c r="I1774" s="2" t="s">
        <v>4212</v>
      </c>
      <c r="J1774" s="3" t="str">
        <f>HYPERLINK("https://www.boe.es/gazeta/dias/1832/03/20/pdfs/GMD-1832-34.pdf#page=1","Abrir facsímil")</f>
        <v>Abrir facsímil</v>
      </c>
      <c r="K1774" s="3" t="s">
        <v>33</v>
      </c>
    </row>
    <row r="1775" spans="1:11" ht="42" customHeight="1">
      <c r="A1775" s="2" t="s">
        <v>4213</v>
      </c>
      <c r="B1775" s="2" t="s">
        <v>4214</v>
      </c>
      <c r="C1775" s="2" t="s">
        <v>61</v>
      </c>
      <c r="D1775" s="2" t="s">
        <v>62</v>
      </c>
      <c r="E1775" s="5" t="s">
        <v>119</v>
      </c>
      <c r="F1775" s="3" t="s">
        <v>120</v>
      </c>
      <c r="G1775" s="3" t="s">
        <v>38</v>
      </c>
      <c r="H1775" s="2" t="s">
        <v>21</v>
      </c>
      <c r="I1775" s="2" t="s">
        <v>4215</v>
      </c>
      <c r="J1775" s="3" t="str">
        <f>HYPERLINK("https://www.boe.es/gazeta/dias/1832/07/07/pdfs/GMD-1832-81.pdf#page=4","Abrir facsímil")</f>
        <v>Abrir facsímil</v>
      </c>
      <c r="K1775" s="3" t="s">
        <v>23</v>
      </c>
    </row>
    <row r="1776" spans="1:11" ht="42" customHeight="1">
      <c r="A1776" s="2" t="s">
        <v>4216</v>
      </c>
      <c r="B1776" s="2" t="s">
        <v>4216</v>
      </c>
      <c r="C1776" s="2" t="s">
        <v>16</v>
      </c>
      <c r="D1776" s="2" t="s">
        <v>17</v>
      </c>
      <c r="E1776" s="5" t="s">
        <v>18</v>
      </c>
      <c r="F1776" s="3" t="s">
        <v>19</v>
      </c>
      <c r="G1776" s="3" t="s">
        <v>92</v>
      </c>
      <c r="H1776" s="2" t="s">
        <v>21</v>
      </c>
      <c r="I1776" s="2" t="s">
        <v>4217</v>
      </c>
      <c r="J1776" s="3" t="str">
        <f>HYPERLINK("https://www.boe.es/gazeta/dias/1832/08/07/pdfs/GMD-1832-94.pdf#page=2","Abrir facsímil")</f>
        <v>Abrir facsímil</v>
      </c>
      <c r="K1776" s="3" t="s">
        <v>23</v>
      </c>
    </row>
    <row r="1777" spans="1:11" ht="42" customHeight="1">
      <c r="A1777" s="2" t="s">
        <v>4218</v>
      </c>
      <c r="B1777" s="2" t="s">
        <v>4219</v>
      </c>
      <c r="C1777" s="2" t="s">
        <v>124</v>
      </c>
      <c r="D1777" s="2" t="s">
        <v>27</v>
      </c>
      <c r="E1777" s="5" t="s">
        <v>295</v>
      </c>
      <c r="F1777" s="3" t="s">
        <v>296</v>
      </c>
      <c r="G1777" s="3" t="s">
        <v>38</v>
      </c>
      <c r="H1777" s="2" t="s">
        <v>31</v>
      </c>
      <c r="I1777" s="2" t="s">
        <v>4220</v>
      </c>
      <c r="J1777" s="3" t="str">
        <f>HYPERLINK("https://www.boe.es/gazeta/dias/1832/07/21/pdfs/GMD-1832-87.pdf#page=4","Abrir facsímil")</f>
        <v>Abrir facsímil</v>
      </c>
      <c r="K1777" s="3" t="s">
        <v>33</v>
      </c>
    </row>
    <row r="1778" spans="1:11" ht="42" customHeight="1">
      <c r="A1778" s="2" t="s">
        <v>4221</v>
      </c>
      <c r="B1778" s="2" t="s">
        <v>4221</v>
      </c>
      <c r="C1778" s="2" t="s">
        <v>16</v>
      </c>
      <c r="D1778" s="2" t="s">
        <v>17</v>
      </c>
      <c r="E1778" s="5" t="s">
        <v>903</v>
      </c>
      <c r="F1778" s="3" t="s">
        <v>904</v>
      </c>
      <c r="G1778" s="3" t="s">
        <v>38</v>
      </c>
      <c r="H1778" s="2" t="s">
        <v>21</v>
      </c>
      <c r="I1778" s="2" t="s">
        <v>4222</v>
      </c>
      <c r="J1778" s="3" t="str">
        <f>HYPERLINK("https://www.boe.es/gazeta/dias/1832/01/05/pdfs/GMD-1832-2.pdf#page=4","Abrir facsímil")</f>
        <v>Abrir facsímil</v>
      </c>
      <c r="K1778" s="3" t="s">
        <v>23</v>
      </c>
    </row>
    <row r="1779" spans="1:11" ht="42" customHeight="1">
      <c r="A1779" s="2" t="s">
        <v>4223</v>
      </c>
      <c r="B1779" s="2" t="s">
        <v>4223</v>
      </c>
      <c r="C1779" s="2" t="s">
        <v>16</v>
      </c>
      <c r="D1779" s="2" t="s">
        <v>17</v>
      </c>
      <c r="E1779" s="5" t="s">
        <v>1172</v>
      </c>
      <c r="F1779" s="3" t="s">
        <v>1173</v>
      </c>
      <c r="G1779" s="3" t="s">
        <v>42</v>
      </c>
      <c r="H1779" s="2" t="s">
        <v>21</v>
      </c>
      <c r="I1779" s="2" t="s">
        <v>4224</v>
      </c>
      <c r="J1779" s="3" t="str">
        <f>HYPERLINK("https://www.boe.es/gazeta/dias/1832/08/09/pdfs/GMD-1832-95.pdf#page=1","Abrir facsímil")</f>
        <v>Abrir facsímil</v>
      </c>
      <c r="K1779" s="3" t="s">
        <v>23</v>
      </c>
    </row>
    <row r="1780" spans="1:11" ht="42" customHeight="1">
      <c r="A1780" s="2" t="s">
        <v>4225</v>
      </c>
      <c r="B1780" s="2" t="s">
        <v>4226</v>
      </c>
      <c r="C1780" s="2" t="s">
        <v>16</v>
      </c>
      <c r="D1780" s="2" t="s">
        <v>17</v>
      </c>
      <c r="E1780" s="5" t="s">
        <v>36</v>
      </c>
      <c r="F1780" s="3" t="s">
        <v>37</v>
      </c>
      <c r="G1780" s="3" t="s">
        <v>58</v>
      </c>
      <c r="H1780" s="2" t="s">
        <v>31</v>
      </c>
      <c r="I1780" s="2" t="s">
        <v>4227</v>
      </c>
      <c r="J1780" s="3" t="str">
        <f>HYPERLINK("https://www.boe.es/gazeta/dias/1832/02/23/pdfs/GMD-1832-23.pdf#page=3","Abrir facsímil")</f>
        <v>Abrir facsímil</v>
      </c>
      <c r="K1780" s="3" t="s">
        <v>33</v>
      </c>
    </row>
    <row r="1781" spans="1:11" ht="42" customHeight="1">
      <c r="A1781" s="2" t="s">
        <v>4228</v>
      </c>
      <c r="B1781" s="2" t="s">
        <v>4228</v>
      </c>
      <c r="C1781" s="2" t="s">
        <v>26</v>
      </c>
      <c r="D1781" s="2" t="s">
        <v>27</v>
      </c>
      <c r="E1781" s="5" t="s">
        <v>263</v>
      </c>
      <c r="F1781" s="3" t="s">
        <v>264</v>
      </c>
      <c r="G1781" s="3" t="s">
        <v>92</v>
      </c>
      <c r="H1781" s="2" t="s">
        <v>21</v>
      </c>
      <c r="I1781" s="2" t="s">
        <v>4229</v>
      </c>
      <c r="J1781" s="3" t="str">
        <f>HYPERLINK("https://www.boe.es/gazeta/dias/1832/02/09/pdfs/GMD-1832-17.pdf#page=2","Abrir facsímil")</f>
        <v>Abrir facsímil</v>
      </c>
      <c r="K1781" s="3" t="s">
        <v>23</v>
      </c>
    </row>
    <row r="1782" spans="1:11" ht="42" customHeight="1">
      <c r="A1782" s="2" t="s">
        <v>4230</v>
      </c>
      <c r="B1782" s="2" t="s">
        <v>4230</v>
      </c>
      <c r="C1782" s="2" t="s">
        <v>26</v>
      </c>
      <c r="D1782" s="2" t="s">
        <v>27</v>
      </c>
      <c r="E1782" s="5" t="s">
        <v>382</v>
      </c>
      <c r="F1782" s="3" t="s">
        <v>383</v>
      </c>
      <c r="G1782" s="3" t="s">
        <v>38</v>
      </c>
      <c r="H1782" s="2" t="s">
        <v>21</v>
      </c>
      <c r="I1782" s="2" t="s">
        <v>4231</v>
      </c>
      <c r="J1782" s="3" t="str">
        <f>HYPERLINK("https://www.boe.es/gazeta/dias/1832/05/31/pdfs/GMD-1832-65.pdf#page=4","Abrir facsímil")</f>
        <v>Abrir facsímil</v>
      </c>
      <c r="K1782" s="3" t="s">
        <v>23</v>
      </c>
    </row>
    <row r="1783" spans="1:11" ht="42" customHeight="1">
      <c r="A1783" s="2" t="s">
        <v>4232</v>
      </c>
      <c r="B1783" s="2" t="s">
        <v>4233</v>
      </c>
      <c r="C1783" s="2" t="s">
        <v>61</v>
      </c>
      <c r="D1783" s="2" t="s">
        <v>62</v>
      </c>
      <c r="E1783" s="5" t="s">
        <v>694</v>
      </c>
      <c r="F1783" s="3" t="s">
        <v>695</v>
      </c>
      <c r="G1783" s="3" t="s">
        <v>38</v>
      </c>
      <c r="H1783" s="2" t="s">
        <v>21</v>
      </c>
      <c r="I1783" s="2" t="s">
        <v>4234</v>
      </c>
      <c r="J1783" s="3" t="str">
        <f>HYPERLINK("https://www.boe.es/gazeta/dias/1832/01/19/pdfs/GMD-1832-8.pdf#page=4","Abrir facsímil")</f>
        <v>Abrir facsímil</v>
      </c>
      <c r="K1783" s="3" t="s">
        <v>23</v>
      </c>
    </row>
    <row r="1784" spans="1:11" ht="42" customHeight="1">
      <c r="A1784" s="2" t="s">
        <v>4235</v>
      </c>
      <c r="B1784" s="2" t="s">
        <v>4236</v>
      </c>
      <c r="C1784" s="2" t="s">
        <v>124</v>
      </c>
      <c r="D1784" s="2" t="s">
        <v>27</v>
      </c>
      <c r="E1784" s="5" t="s">
        <v>165</v>
      </c>
      <c r="F1784" s="3" t="s">
        <v>166</v>
      </c>
      <c r="G1784" s="3" t="s">
        <v>38</v>
      </c>
      <c r="H1784" s="2" t="s">
        <v>21</v>
      </c>
      <c r="I1784" s="2" t="s">
        <v>4237</v>
      </c>
      <c r="J1784" s="3" t="str">
        <f>HYPERLINK("https://www.boe.es/gazeta/dias/1832/10/11/pdfs/GMD-1832-124.pdf#page=4","Abrir facsímil")</f>
        <v>Abrir facsímil</v>
      </c>
      <c r="K1784" s="3" t="s">
        <v>23</v>
      </c>
    </row>
    <row r="1785" spans="1:11" ht="42" customHeight="1">
      <c r="A1785" s="2" t="s">
        <v>4238</v>
      </c>
      <c r="B1785" s="2" t="s">
        <v>4239</v>
      </c>
      <c r="C1785" s="2" t="s">
        <v>418</v>
      </c>
      <c r="D1785" s="2" t="s">
        <v>27</v>
      </c>
      <c r="E1785" s="5" t="s">
        <v>312</v>
      </c>
      <c r="F1785" s="3" t="s">
        <v>313</v>
      </c>
      <c r="G1785" s="3" t="s">
        <v>38</v>
      </c>
      <c r="H1785" s="2" t="s">
        <v>21</v>
      </c>
      <c r="I1785" s="2" t="s">
        <v>4240</v>
      </c>
      <c r="J1785" s="3" t="str">
        <f>HYPERLINK("https://www.boe.es/gazeta/dias/1832/10/27/pdfs/GMD-1832-131.pdf#page=4","Abrir facsímil")</f>
        <v>Abrir facsímil</v>
      </c>
      <c r="K1785" s="3" t="s">
        <v>23</v>
      </c>
    </row>
    <row r="1786" spans="1:11" ht="42" customHeight="1">
      <c r="A1786" s="2" t="s">
        <v>4241</v>
      </c>
      <c r="B1786" s="2" t="s">
        <v>4242</v>
      </c>
      <c r="C1786" s="2" t="s">
        <v>164</v>
      </c>
      <c r="D1786" s="2" t="s">
        <v>27</v>
      </c>
      <c r="E1786" s="5" t="s">
        <v>193</v>
      </c>
      <c r="F1786" s="3" t="s">
        <v>194</v>
      </c>
      <c r="G1786" s="3" t="s">
        <v>38</v>
      </c>
      <c r="H1786" s="2" t="s">
        <v>21</v>
      </c>
      <c r="I1786" s="2" t="s">
        <v>4243</v>
      </c>
      <c r="J1786" s="3" t="str">
        <f>HYPERLINK("https://www.boe.es/gazeta/dias/1832/01/24/pdfs/GMD-1832-10.pdf#page=4","Abrir facsímil")</f>
        <v>Abrir facsímil</v>
      </c>
      <c r="K1786" s="3" t="s">
        <v>23</v>
      </c>
    </row>
    <row r="1787" spans="1:11" ht="42" customHeight="1">
      <c r="A1787" s="2" t="s">
        <v>4244</v>
      </c>
      <c r="B1787" s="2" t="s">
        <v>4245</v>
      </c>
      <c r="C1787" s="2" t="s">
        <v>16</v>
      </c>
      <c r="D1787" s="2" t="s">
        <v>17</v>
      </c>
      <c r="E1787" s="5" t="s">
        <v>665</v>
      </c>
      <c r="F1787" s="3" t="s">
        <v>666</v>
      </c>
      <c r="G1787" s="3" t="s">
        <v>38</v>
      </c>
      <c r="H1787" s="2" t="s">
        <v>21</v>
      </c>
      <c r="I1787" s="2" t="s">
        <v>4246</v>
      </c>
      <c r="J1787" s="3" t="str">
        <f>HYPERLINK("https://www.boe.es/gazeta/dias/1832/05/15/pdfs/GMD-1832-58.pdf#page=4","Abrir facsímil")</f>
        <v>Abrir facsímil</v>
      </c>
      <c r="K1787" s="3" t="s">
        <v>23</v>
      </c>
    </row>
    <row r="1788" spans="1:11" ht="42" customHeight="1">
      <c r="A1788" s="2" t="s">
        <v>4247</v>
      </c>
      <c r="B1788" s="2" t="s">
        <v>4248</v>
      </c>
      <c r="C1788" s="2" t="s">
        <v>51</v>
      </c>
      <c r="D1788" s="2" t="s">
        <v>27</v>
      </c>
      <c r="E1788" s="5" t="s">
        <v>312</v>
      </c>
      <c r="F1788" s="3" t="s">
        <v>313</v>
      </c>
      <c r="G1788" s="3" t="s">
        <v>38</v>
      </c>
      <c r="H1788" s="2" t="s">
        <v>21</v>
      </c>
      <c r="I1788" s="2" t="s">
        <v>4249</v>
      </c>
      <c r="J1788" s="3" t="str">
        <f>HYPERLINK("https://www.boe.es/gazeta/dias/1832/10/27/pdfs/GMD-1832-131.pdf#page=4","Abrir facsímil")</f>
        <v>Abrir facsímil</v>
      </c>
      <c r="K1788" s="3" t="s">
        <v>23</v>
      </c>
    </row>
    <row r="1789" spans="1:11" ht="42" customHeight="1">
      <c r="A1789" s="2" t="s">
        <v>4250</v>
      </c>
      <c r="B1789" s="2" t="s">
        <v>4251</v>
      </c>
      <c r="C1789" s="2" t="s">
        <v>51</v>
      </c>
      <c r="D1789" s="2" t="s">
        <v>27</v>
      </c>
      <c r="E1789" s="5" t="s">
        <v>614</v>
      </c>
      <c r="F1789" s="3" t="s">
        <v>615</v>
      </c>
      <c r="G1789" s="3" t="s">
        <v>38</v>
      </c>
      <c r="H1789" s="2" t="s">
        <v>21</v>
      </c>
      <c r="I1789" s="2" t="s">
        <v>4252</v>
      </c>
      <c r="J1789" s="3" t="str">
        <f>HYPERLINK("https://www.boe.es/gazeta/dias/1832/12/25/pdfs/GMD-1832-157.pdf#page=4","Abrir facsímil")</f>
        <v>Abrir facsímil</v>
      </c>
      <c r="K1789" s="3" t="s">
        <v>23</v>
      </c>
    </row>
    <row r="1790" spans="1:11" ht="42" customHeight="1">
      <c r="A1790" s="2" t="s">
        <v>4253</v>
      </c>
      <c r="B1790" s="2" t="s">
        <v>4253</v>
      </c>
      <c r="C1790" s="2" t="s">
        <v>16</v>
      </c>
      <c r="D1790" s="2" t="s">
        <v>17</v>
      </c>
      <c r="E1790" s="5" t="s">
        <v>56</v>
      </c>
      <c r="F1790" s="3" t="s">
        <v>57</v>
      </c>
      <c r="G1790" s="3" t="s">
        <v>58</v>
      </c>
      <c r="H1790" s="2" t="s">
        <v>21</v>
      </c>
      <c r="I1790" s="2" t="s">
        <v>4254</v>
      </c>
      <c r="J1790" s="3" t="str">
        <f>HYPERLINK("https://www.boe.es/gazeta/dias/1832/11/29/pdfs/GMD-1832-146.pdf#page=3","Abrir facsímil")</f>
        <v>Abrir facsímil</v>
      </c>
      <c r="K1790" s="3" t="s">
        <v>23</v>
      </c>
    </row>
    <row r="1791" spans="1:11" ht="42" customHeight="1">
      <c r="A1791" s="2" t="s">
        <v>4255</v>
      </c>
      <c r="B1791" s="2" t="s">
        <v>4256</v>
      </c>
      <c r="C1791" s="2" t="s">
        <v>26</v>
      </c>
      <c r="D1791" s="2" t="s">
        <v>27</v>
      </c>
      <c r="E1791" s="5" t="s">
        <v>188</v>
      </c>
      <c r="F1791" s="3" t="s">
        <v>189</v>
      </c>
      <c r="G1791" s="3" t="s">
        <v>38</v>
      </c>
      <c r="H1791" s="2" t="s">
        <v>21</v>
      </c>
      <c r="I1791" s="2" t="s">
        <v>4257</v>
      </c>
      <c r="J1791" s="3" t="str">
        <f>HYPERLINK("https://www.boe.es/gazeta/dias/1832/01/14/pdfs/GMD-1832-6.pdf#page=4","Abrir facsímil")</f>
        <v>Abrir facsímil</v>
      </c>
      <c r="K1791" s="3" t="s">
        <v>23</v>
      </c>
    </row>
    <row r="1792" spans="1:11" ht="42" customHeight="1">
      <c r="A1792" s="2" t="s">
        <v>4258</v>
      </c>
      <c r="B1792" s="2" t="s">
        <v>4259</v>
      </c>
      <c r="C1792" s="2" t="s">
        <v>16</v>
      </c>
      <c r="D1792" s="2" t="s">
        <v>17</v>
      </c>
      <c r="E1792" s="5" t="s">
        <v>402</v>
      </c>
      <c r="F1792" s="3" t="s">
        <v>403</v>
      </c>
      <c r="G1792" s="3" t="s">
        <v>92</v>
      </c>
      <c r="H1792" s="2" t="s">
        <v>21</v>
      </c>
      <c r="I1792" s="2" t="s">
        <v>4260</v>
      </c>
      <c r="J1792" s="3" t="str">
        <f>HYPERLINK("https://www.boe.es/gazeta/dias/1832/08/21/pdfs/GMD-1832-100.pdf#page=2","Abrir facsímil")</f>
        <v>Abrir facsímil</v>
      </c>
      <c r="K1792" s="3" t="s">
        <v>23</v>
      </c>
    </row>
    <row r="1793" spans="1:11" ht="42" customHeight="1">
      <c r="A1793" s="2" t="s">
        <v>4261</v>
      </c>
      <c r="B1793" s="2" t="s">
        <v>4262</v>
      </c>
      <c r="C1793" s="2" t="s">
        <v>91</v>
      </c>
      <c r="D1793" s="2" t="s">
        <v>27</v>
      </c>
      <c r="E1793" s="5" t="s">
        <v>665</v>
      </c>
      <c r="F1793" s="3" t="s">
        <v>666</v>
      </c>
      <c r="G1793" s="3" t="s">
        <v>38</v>
      </c>
      <c r="H1793" s="2" t="s">
        <v>21</v>
      </c>
      <c r="I1793" s="2" t="s">
        <v>4263</v>
      </c>
      <c r="J1793" s="3" t="str">
        <f>HYPERLINK("https://www.boe.es/gazeta/dias/1832/05/15/pdfs/GMD-1832-58.pdf#page=4","Abrir facsímil")</f>
        <v>Abrir facsímil</v>
      </c>
      <c r="K1793" s="3" t="s">
        <v>23</v>
      </c>
    </row>
    <row r="1794" spans="1:11" ht="42" customHeight="1">
      <c r="A1794" s="2" t="s">
        <v>4264</v>
      </c>
      <c r="B1794" s="2" t="s">
        <v>4265</v>
      </c>
      <c r="C1794" s="2" t="s">
        <v>16</v>
      </c>
      <c r="D1794" s="2" t="s">
        <v>17</v>
      </c>
      <c r="E1794" s="5" t="s">
        <v>757</v>
      </c>
      <c r="F1794" s="3" t="s">
        <v>758</v>
      </c>
      <c r="G1794" s="3" t="s">
        <v>42</v>
      </c>
      <c r="H1794" s="2" t="s">
        <v>21</v>
      </c>
      <c r="I1794" s="2" t="s">
        <v>4266</v>
      </c>
      <c r="J1794" s="3" t="str">
        <f>HYPERLINK("https://www.boe.es/gazeta/dias/1832/12/15/pdfs/GMD-1832-153.pdf#page=1","Abrir facsímil")</f>
        <v>Abrir facsímil</v>
      </c>
      <c r="K1794" s="3" t="s">
        <v>23</v>
      </c>
    </row>
    <row r="1795" spans="1:11" ht="42" customHeight="1">
      <c r="A1795" s="2" t="s">
        <v>4267</v>
      </c>
      <c r="B1795" s="2" t="s">
        <v>4268</v>
      </c>
      <c r="C1795" s="2" t="s">
        <v>26</v>
      </c>
      <c r="D1795" s="2" t="s">
        <v>27</v>
      </c>
      <c r="E1795" s="5" t="s">
        <v>233</v>
      </c>
      <c r="F1795" s="3" t="s">
        <v>234</v>
      </c>
      <c r="G1795" s="3" t="s">
        <v>38</v>
      </c>
      <c r="H1795" s="2" t="s">
        <v>21</v>
      </c>
      <c r="I1795" s="2" t="s">
        <v>4269</v>
      </c>
      <c r="J1795" s="3" t="str">
        <f>HYPERLINK("https://www.boe.es/gazeta/dias/1832/02/07/pdfs/GMD-1832-16.pdf#page=4","Abrir facsímil")</f>
        <v>Abrir facsímil</v>
      </c>
      <c r="K1795" s="3" t="s">
        <v>23</v>
      </c>
    </row>
    <row r="1796" spans="1:11" ht="42" customHeight="1">
      <c r="A1796" s="2" t="s">
        <v>4270</v>
      </c>
      <c r="B1796" s="2" t="s">
        <v>4270</v>
      </c>
      <c r="C1796" s="2" t="s">
        <v>26</v>
      </c>
      <c r="D1796" s="2" t="s">
        <v>27</v>
      </c>
      <c r="E1796" s="5" t="s">
        <v>119</v>
      </c>
      <c r="F1796" s="3" t="s">
        <v>120</v>
      </c>
      <c r="G1796" s="3" t="s">
        <v>92</v>
      </c>
      <c r="H1796" s="2" t="s">
        <v>21</v>
      </c>
      <c r="I1796" s="2" t="s">
        <v>4271</v>
      </c>
      <c r="J1796" s="3" t="str">
        <f>HYPERLINK("https://www.boe.es/gazeta/dias/1832/07/07/pdfs/GMD-1832-81.pdf#page=2","Abrir facsímil")</f>
        <v>Abrir facsímil</v>
      </c>
      <c r="K1796" s="3" t="s">
        <v>23</v>
      </c>
    </row>
    <row r="1797" spans="1:11" ht="42" customHeight="1">
      <c r="A1797" s="2" t="s">
        <v>4272</v>
      </c>
      <c r="B1797" s="2" t="s">
        <v>4273</v>
      </c>
      <c r="C1797" s="2" t="s">
        <v>16</v>
      </c>
      <c r="D1797" s="2" t="s">
        <v>17</v>
      </c>
      <c r="E1797" s="5" t="s">
        <v>36</v>
      </c>
      <c r="F1797" s="3" t="s">
        <v>37</v>
      </c>
      <c r="G1797" s="3" t="s">
        <v>38</v>
      </c>
      <c r="H1797" s="2" t="s">
        <v>21</v>
      </c>
      <c r="I1797" s="2" t="s">
        <v>4274</v>
      </c>
      <c r="J1797" s="3" t="str">
        <f>HYPERLINK("https://www.boe.es/gazeta/dias/1832/02/23/pdfs/GMD-1832-23.pdf#page=4","Abrir facsímil")</f>
        <v>Abrir facsímil</v>
      </c>
      <c r="K1797" s="3" t="s">
        <v>23</v>
      </c>
    </row>
    <row r="1798" spans="1:11" ht="42" customHeight="1">
      <c r="A1798" s="2" t="s">
        <v>4275</v>
      </c>
      <c r="B1798" s="2" t="s">
        <v>4275</v>
      </c>
      <c r="C1798" s="2" t="s">
        <v>91</v>
      </c>
      <c r="D1798" s="2" t="s">
        <v>27</v>
      </c>
      <c r="E1798" s="5" t="s">
        <v>468</v>
      </c>
      <c r="F1798" s="3" t="s">
        <v>469</v>
      </c>
      <c r="G1798" s="3" t="s">
        <v>3692</v>
      </c>
      <c r="H1798" s="2" t="s">
        <v>21</v>
      </c>
      <c r="I1798" s="2" t="s">
        <v>4276</v>
      </c>
      <c r="J1798" s="3" t="str">
        <f>HYPERLINK("https://www.boe.es/gazeta/dias/1832/10/23/pdfs/GMD-1832-129.pdf#page=3","Abrir facsímil")</f>
        <v>Abrir facsímil</v>
      </c>
      <c r="K1798" s="3" t="s">
        <v>23</v>
      </c>
    </row>
    <row r="1799" spans="1:11" ht="42" customHeight="1">
      <c r="A1799" s="2" t="s">
        <v>4277</v>
      </c>
      <c r="B1799" s="2" t="s">
        <v>4278</v>
      </c>
      <c r="C1799" s="2" t="s">
        <v>164</v>
      </c>
      <c r="D1799" s="2" t="s">
        <v>27</v>
      </c>
      <c r="E1799" s="5" t="s">
        <v>224</v>
      </c>
      <c r="F1799" s="3" t="s">
        <v>225</v>
      </c>
      <c r="G1799" s="3" t="s">
        <v>38</v>
      </c>
      <c r="H1799" s="2" t="s">
        <v>31</v>
      </c>
      <c r="I1799" s="2" t="s">
        <v>4279</v>
      </c>
      <c r="J1799" s="3" t="str">
        <f>HYPERLINK("https://www.boe.es/gazeta/dias/1832/09/08/pdfs/GMD-1832-108.pdf#page=4","Abrir facsímil")</f>
        <v>Abrir facsímil</v>
      </c>
      <c r="K1799" s="3" t="s">
        <v>33</v>
      </c>
    </row>
    <row r="1800" spans="1:11" ht="42" customHeight="1">
      <c r="A1800" s="2" t="s">
        <v>4280</v>
      </c>
      <c r="B1800" s="2" t="s">
        <v>4280</v>
      </c>
      <c r="C1800" s="2" t="s">
        <v>16</v>
      </c>
      <c r="D1800" s="2" t="s">
        <v>17</v>
      </c>
      <c r="E1800" s="5" t="s">
        <v>994</v>
      </c>
      <c r="F1800" s="3" t="s">
        <v>995</v>
      </c>
      <c r="G1800" s="3" t="s">
        <v>42</v>
      </c>
      <c r="H1800" s="2" t="s">
        <v>21</v>
      </c>
      <c r="I1800" s="2" t="s">
        <v>4281</v>
      </c>
      <c r="J1800" s="3" t="str">
        <f>HYPERLINK("https://www.boe.es/gazeta/dias/1832/04/05/pdfs/GMD-1832-41.pdf#page=1","Abrir facsímil")</f>
        <v>Abrir facsímil</v>
      </c>
      <c r="K1800" s="3" t="s">
        <v>23</v>
      </c>
    </row>
    <row r="1801" spans="1:11" ht="42" customHeight="1">
      <c r="A1801" s="2" t="s">
        <v>4280</v>
      </c>
      <c r="B1801" s="2" t="s">
        <v>4280</v>
      </c>
      <c r="C1801" s="2" t="s">
        <v>26</v>
      </c>
      <c r="D1801" s="2" t="s">
        <v>27</v>
      </c>
      <c r="E1801" s="5" t="s">
        <v>994</v>
      </c>
      <c r="F1801" s="3" t="s">
        <v>995</v>
      </c>
      <c r="G1801" s="3" t="s">
        <v>58</v>
      </c>
      <c r="H1801" s="2" t="s">
        <v>21</v>
      </c>
      <c r="I1801" s="2" t="s">
        <v>4282</v>
      </c>
      <c r="J1801" s="3" t="str">
        <f>HYPERLINK("https://www.boe.es/gazeta/dias/1832/04/05/pdfs/GMD-1832-41.pdf#page=3","Abrir facsímil")</f>
        <v>Abrir facsímil</v>
      </c>
      <c r="K1801" s="3" t="s">
        <v>23</v>
      </c>
    </row>
    <row r="1802" spans="1:11" ht="42" customHeight="1">
      <c r="A1802" s="2" t="s">
        <v>4280</v>
      </c>
      <c r="B1802" s="2" t="s">
        <v>4280</v>
      </c>
      <c r="C1802" s="2" t="s">
        <v>16</v>
      </c>
      <c r="D1802" s="2" t="s">
        <v>17</v>
      </c>
      <c r="E1802" s="5" t="s">
        <v>237</v>
      </c>
      <c r="F1802" s="3" t="s">
        <v>238</v>
      </c>
      <c r="G1802" s="3" t="s">
        <v>239</v>
      </c>
      <c r="H1802" s="2" t="s">
        <v>21</v>
      </c>
      <c r="I1802" s="2" t="s">
        <v>4283</v>
      </c>
      <c r="J1802" s="3" t="str">
        <f>HYPERLINK("https://www.boe.es/gazeta/dias/1832/04/21/pdfs/GMD-1832-48.pdf#page=4","Abrir facsímil")</f>
        <v>Abrir facsímil</v>
      </c>
      <c r="K1802" s="3" t="s">
        <v>23</v>
      </c>
    </row>
    <row r="1803" spans="1:11" ht="42" customHeight="1">
      <c r="A1803" s="2" t="s">
        <v>4284</v>
      </c>
      <c r="B1803" s="2" t="s">
        <v>4284</v>
      </c>
      <c r="C1803" s="2" t="s">
        <v>16</v>
      </c>
      <c r="D1803" s="2" t="s">
        <v>17</v>
      </c>
      <c r="E1803" s="5" t="s">
        <v>1281</v>
      </c>
      <c r="F1803" s="3" t="s">
        <v>1282</v>
      </c>
      <c r="G1803" s="3" t="s">
        <v>58</v>
      </c>
      <c r="H1803" s="2" t="s">
        <v>21</v>
      </c>
      <c r="I1803" s="2" t="s">
        <v>4285</v>
      </c>
      <c r="J1803" s="3" t="str">
        <f>HYPERLINK("https://www.boe.es/gazeta/dias/1832/05/17/pdfs/GMD-1832-59.pdf#page=3","Abrir facsímil")</f>
        <v>Abrir facsímil</v>
      </c>
      <c r="K1803" s="3" t="s">
        <v>23</v>
      </c>
    </row>
    <row r="1804" spans="1:11" ht="42" customHeight="1">
      <c r="A1804" s="2" t="s">
        <v>4286</v>
      </c>
      <c r="B1804" s="2" t="s">
        <v>4286</v>
      </c>
      <c r="C1804" s="2" t="s">
        <v>16</v>
      </c>
      <c r="D1804" s="2" t="s">
        <v>17</v>
      </c>
      <c r="E1804" s="5" t="s">
        <v>282</v>
      </c>
      <c r="F1804" s="3" t="s">
        <v>283</v>
      </c>
      <c r="G1804" s="3" t="s">
        <v>92</v>
      </c>
      <c r="H1804" s="2" t="s">
        <v>21</v>
      </c>
      <c r="I1804" s="2" t="s">
        <v>4287</v>
      </c>
      <c r="J1804" s="3" t="str">
        <f>HYPERLINK("https://www.boe.es/gazeta/dias/1832/09/06/pdfs/GMD-1832-107.pdf#page=2","Abrir facsímil")</f>
        <v>Abrir facsímil</v>
      </c>
      <c r="K1804" s="3" t="s">
        <v>23</v>
      </c>
    </row>
    <row r="1805" spans="1:11" ht="42" customHeight="1">
      <c r="A1805" s="2" t="s">
        <v>4288</v>
      </c>
      <c r="B1805" s="2" t="s">
        <v>4288</v>
      </c>
      <c r="C1805" s="2" t="s">
        <v>26</v>
      </c>
      <c r="D1805" s="2" t="s">
        <v>27</v>
      </c>
      <c r="E1805" s="5" t="s">
        <v>685</v>
      </c>
      <c r="F1805" s="3" t="s">
        <v>686</v>
      </c>
      <c r="G1805" s="3" t="s">
        <v>92</v>
      </c>
      <c r="H1805" s="2" t="s">
        <v>21</v>
      </c>
      <c r="I1805" s="2" t="s">
        <v>4289</v>
      </c>
      <c r="J1805" s="3" t="str">
        <f>HYPERLINK("https://www.boe.es/gazeta/dias/1832/05/03/pdfs/GMD-1832-53.pdf#page=2","Abrir facsímil")</f>
        <v>Abrir facsímil</v>
      </c>
      <c r="K1805" s="3" t="s">
        <v>23</v>
      </c>
    </row>
    <row r="1806" spans="1:11" ht="42" customHeight="1">
      <c r="A1806" s="2" t="s">
        <v>4290</v>
      </c>
      <c r="B1806" s="2" t="s">
        <v>4290</v>
      </c>
      <c r="C1806" s="2" t="s">
        <v>26</v>
      </c>
      <c r="D1806" s="2" t="s">
        <v>27</v>
      </c>
      <c r="E1806" s="5" t="s">
        <v>276</v>
      </c>
      <c r="F1806" s="3" t="s">
        <v>277</v>
      </c>
      <c r="G1806" s="3" t="s">
        <v>343</v>
      </c>
      <c r="H1806" s="2" t="s">
        <v>21</v>
      </c>
      <c r="I1806" s="2" t="s">
        <v>4291</v>
      </c>
      <c r="J1806" s="3" t="str">
        <f>HYPERLINK("https://www.boe.es/gazeta/dias/1832/03/22/pdfs/GMD-1832-35.pdf#page=5","Abrir facsímil")</f>
        <v>Abrir facsímil</v>
      </c>
      <c r="K1806" s="3" t="s">
        <v>23</v>
      </c>
    </row>
    <row r="1807" spans="1:11" ht="42" customHeight="1">
      <c r="A1807" s="2" t="s">
        <v>4292</v>
      </c>
      <c r="B1807" s="2" t="s">
        <v>4292</v>
      </c>
      <c r="C1807" s="2" t="s">
        <v>16</v>
      </c>
      <c r="D1807" s="2" t="s">
        <v>17</v>
      </c>
      <c r="E1807" s="5" t="s">
        <v>362</v>
      </c>
      <c r="F1807" s="3" t="s">
        <v>363</v>
      </c>
      <c r="G1807" s="3" t="s">
        <v>38</v>
      </c>
      <c r="H1807" s="2" t="s">
        <v>21</v>
      </c>
      <c r="I1807" s="2" t="s">
        <v>4293</v>
      </c>
      <c r="J1807" s="3" t="str">
        <f>HYPERLINK("https://www.boe.es/gazeta/dias/1832/10/02/pdfs/GMD-1832-119.pdf#page=4","Abrir facsímil")</f>
        <v>Abrir facsímil</v>
      </c>
      <c r="K1807" s="3" t="s">
        <v>23</v>
      </c>
    </row>
    <row r="1808" spans="1:11" ht="42" customHeight="1">
      <c r="A1808" s="2" t="s">
        <v>4294</v>
      </c>
      <c r="B1808" s="2" t="s">
        <v>4294</v>
      </c>
      <c r="C1808" s="2" t="s">
        <v>1098</v>
      </c>
      <c r="D1808" s="2" t="s">
        <v>62</v>
      </c>
      <c r="E1808" s="5" t="s">
        <v>200</v>
      </c>
      <c r="F1808" s="3" t="s">
        <v>201</v>
      </c>
      <c r="G1808" s="3" t="s">
        <v>202</v>
      </c>
      <c r="H1808" s="2" t="s">
        <v>21</v>
      </c>
      <c r="I1808" s="2" t="s">
        <v>4295</v>
      </c>
      <c r="J1808" s="3" t="str">
        <f>HYPERLINK("https://www.boe.es/gazeta/dias/1832/03/20/pdfs/GMD-1832-34.pdf#page=4","Abrir facsímil")</f>
        <v>Abrir facsímil</v>
      </c>
      <c r="K1808" s="3" t="s">
        <v>23</v>
      </c>
    </row>
    <row r="1809" spans="1:11" ht="42" customHeight="1">
      <c r="A1809" s="2" t="s">
        <v>4296</v>
      </c>
      <c r="B1809" s="2" t="s">
        <v>4296</v>
      </c>
      <c r="C1809" s="2" t="s">
        <v>418</v>
      </c>
      <c r="D1809" s="2" t="s">
        <v>27</v>
      </c>
      <c r="E1809" s="5" t="s">
        <v>1732</v>
      </c>
      <c r="F1809" s="3" t="s">
        <v>1733</v>
      </c>
      <c r="G1809" s="3" t="s">
        <v>38</v>
      </c>
      <c r="H1809" s="2" t="s">
        <v>21</v>
      </c>
      <c r="I1809" s="2" t="s">
        <v>4297</v>
      </c>
      <c r="J1809" s="3" t="str">
        <f>HYPERLINK("https://www.boe.es/gazeta/dias/1832/06/16/pdfs/GMD-1832-72.pdf#page=4","Abrir facsímil")</f>
        <v>Abrir facsímil</v>
      </c>
      <c r="K1809" s="3" t="s">
        <v>23</v>
      </c>
    </row>
    <row r="1810" spans="1:11" ht="42" customHeight="1">
      <c r="A1810" s="2" t="s">
        <v>4298</v>
      </c>
      <c r="B1810" s="2" t="s">
        <v>4298</v>
      </c>
      <c r="C1810" s="2" t="s">
        <v>61</v>
      </c>
      <c r="D1810" s="2" t="s">
        <v>62</v>
      </c>
      <c r="E1810" s="5" t="s">
        <v>903</v>
      </c>
      <c r="F1810" s="3" t="s">
        <v>904</v>
      </c>
      <c r="G1810" s="3" t="s">
        <v>38</v>
      </c>
      <c r="H1810" s="2" t="s">
        <v>21</v>
      </c>
      <c r="I1810" s="2" t="s">
        <v>4299</v>
      </c>
      <c r="J1810" s="3" t="str">
        <f>HYPERLINK("https://www.boe.es/gazeta/dias/1832/01/05/pdfs/GMD-1832-2.pdf#page=4","Abrir facsímil")</f>
        <v>Abrir facsímil</v>
      </c>
      <c r="K1810" s="3" t="s">
        <v>23</v>
      </c>
    </row>
    <row r="1811" spans="1:11" ht="42" customHeight="1">
      <c r="A1811" s="2" t="s">
        <v>4298</v>
      </c>
      <c r="B1811" s="2" t="s">
        <v>4298</v>
      </c>
      <c r="C1811" s="2" t="s">
        <v>418</v>
      </c>
      <c r="D1811" s="2" t="s">
        <v>27</v>
      </c>
      <c r="E1811" s="5" t="s">
        <v>188</v>
      </c>
      <c r="F1811" s="3" t="s">
        <v>189</v>
      </c>
      <c r="G1811" s="3" t="s">
        <v>42</v>
      </c>
      <c r="H1811" s="2" t="s">
        <v>21</v>
      </c>
      <c r="I1811" s="2" t="s">
        <v>4300</v>
      </c>
      <c r="J1811" s="3" t="str">
        <f>HYPERLINK("https://www.boe.es/gazeta/dias/1832/01/14/pdfs/GMD-1832-6.pdf#page=1","Abrir facsímil")</f>
        <v>Abrir facsímil</v>
      </c>
      <c r="K1811" s="3" t="s">
        <v>23</v>
      </c>
    </row>
    <row r="1812" spans="1:11" ht="42" customHeight="1">
      <c r="A1812" s="2" t="s">
        <v>4298</v>
      </c>
      <c r="B1812" s="2" t="s">
        <v>4298</v>
      </c>
      <c r="C1812" s="2" t="s">
        <v>26</v>
      </c>
      <c r="D1812" s="2" t="s">
        <v>27</v>
      </c>
      <c r="E1812" s="5" t="s">
        <v>909</v>
      </c>
      <c r="F1812" s="3" t="s">
        <v>910</v>
      </c>
      <c r="G1812" s="3" t="s">
        <v>58</v>
      </c>
      <c r="H1812" s="2" t="s">
        <v>21</v>
      </c>
      <c r="I1812" s="2" t="s">
        <v>4301</v>
      </c>
      <c r="J1812" s="3" t="str">
        <f>HYPERLINK("https://www.boe.es/gazeta/dias/1832/01/17/pdfs/GMD-1832-7.pdf#page=3","Abrir facsímil")</f>
        <v>Abrir facsímil</v>
      </c>
      <c r="K1812" s="3" t="s">
        <v>23</v>
      </c>
    </row>
    <row r="1813" spans="1:11" ht="42" customHeight="1">
      <c r="A1813" s="2" t="s">
        <v>4298</v>
      </c>
      <c r="B1813" s="2" t="s">
        <v>4298</v>
      </c>
      <c r="C1813" s="2" t="s">
        <v>26</v>
      </c>
      <c r="D1813" s="2" t="s">
        <v>27</v>
      </c>
      <c r="E1813" s="5" t="s">
        <v>694</v>
      </c>
      <c r="F1813" s="3" t="s">
        <v>695</v>
      </c>
      <c r="G1813" s="3" t="s">
        <v>38</v>
      </c>
      <c r="H1813" s="2" t="s">
        <v>21</v>
      </c>
      <c r="I1813" s="2" t="s">
        <v>4302</v>
      </c>
      <c r="J1813" s="3" t="str">
        <f>HYPERLINK("https://www.boe.es/gazeta/dias/1832/01/19/pdfs/GMD-1832-8.pdf#page=4","Abrir facsímil")</f>
        <v>Abrir facsímil</v>
      </c>
      <c r="K1813" s="3" t="s">
        <v>23</v>
      </c>
    </row>
    <row r="1814" spans="1:11" ht="42" customHeight="1">
      <c r="A1814" s="2" t="s">
        <v>4298</v>
      </c>
      <c r="B1814" s="2" t="s">
        <v>4298</v>
      </c>
      <c r="C1814" s="2" t="s">
        <v>26</v>
      </c>
      <c r="D1814" s="2" t="s">
        <v>27</v>
      </c>
      <c r="E1814" s="5" t="s">
        <v>229</v>
      </c>
      <c r="F1814" s="3" t="s">
        <v>230</v>
      </c>
      <c r="G1814" s="3" t="s">
        <v>92</v>
      </c>
      <c r="H1814" s="2" t="s">
        <v>21</v>
      </c>
      <c r="I1814" s="2" t="s">
        <v>4303</v>
      </c>
      <c r="J1814" s="3" t="str">
        <f>HYPERLINK("https://www.boe.es/gazeta/dias/1832/01/28/pdfs/GMD-1832-12.pdf#page=2","Abrir facsímil")</f>
        <v>Abrir facsímil</v>
      </c>
      <c r="K1814" s="3" t="s">
        <v>23</v>
      </c>
    </row>
    <row r="1815" spans="1:11" ht="42" customHeight="1">
      <c r="A1815" s="2" t="s">
        <v>4298</v>
      </c>
      <c r="B1815" s="2" t="s">
        <v>4298</v>
      </c>
      <c r="C1815" s="2" t="s">
        <v>61</v>
      </c>
      <c r="D1815" s="2" t="s">
        <v>62</v>
      </c>
      <c r="E1815" s="5" t="s">
        <v>2706</v>
      </c>
      <c r="F1815" s="3" t="s">
        <v>2707</v>
      </c>
      <c r="G1815" s="3" t="s">
        <v>3495</v>
      </c>
      <c r="H1815" s="2" t="s">
        <v>21</v>
      </c>
      <c r="I1815" s="2" t="s">
        <v>4304</v>
      </c>
      <c r="J1815" s="3" t="str">
        <f>HYPERLINK("https://www.boe.es/gazeta/dias/1832/01/31/pdfs/GMD-1832-13.pdf#page=3","Abrir facsímil")</f>
        <v>Abrir facsímil</v>
      </c>
      <c r="K1815" s="3" t="s">
        <v>23</v>
      </c>
    </row>
    <row r="1816" spans="1:11" ht="42" customHeight="1">
      <c r="A1816" s="2" t="s">
        <v>4298</v>
      </c>
      <c r="B1816" s="2" t="s">
        <v>4298</v>
      </c>
      <c r="C1816" s="2" t="s">
        <v>124</v>
      </c>
      <c r="D1816" s="2" t="s">
        <v>27</v>
      </c>
      <c r="E1816" s="5" t="s">
        <v>583</v>
      </c>
      <c r="F1816" s="3" t="s">
        <v>584</v>
      </c>
      <c r="G1816" s="3" t="s">
        <v>92</v>
      </c>
      <c r="H1816" s="2" t="s">
        <v>21</v>
      </c>
      <c r="I1816" s="2" t="s">
        <v>4305</v>
      </c>
      <c r="J1816" s="3" t="str">
        <f>HYPERLINK("https://www.boe.es/gazeta/dias/1832/02/04/pdfs/GMD-1832-15.pdf#page=2","Abrir facsímil")</f>
        <v>Abrir facsímil</v>
      </c>
      <c r="K1816" s="3" t="s">
        <v>23</v>
      </c>
    </row>
    <row r="1817" spans="1:11" ht="42" customHeight="1">
      <c r="A1817" s="2" t="s">
        <v>4298</v>
      </c>
      <c r="B1817" s="2" t="s">
        <v>4298</v>
      </c>
      <c r="C1817" s="2" t="s">
        <v>418</v>
      </c>
      <c r="D1817" s="2" t="s">
        <v>27</v>
      </c>
      <c r="E1817" s="5" t="s">
        <v>84</v>
      </c>
      <c r="F1817" s="3" t="s">
        <v>85</v>
      </c>
      <c r="G1817" s="3" t="s">
        <v>86</v>
      </c>
      <c r="H1817" s="2" t="s">
        <v>21</v>
      </c>
      <c r="I1817" s="2" t="s">
        <v>4306</v>
      </c>
      <c r="J1817" s="3" t="str">
        <f>HYPERLINK("https://www.boe.es/gazeta/dias/1832/02/11/pdfs/GMD-1832-18.pdf#page=2","Abrir facsímil")</f>
        <v>Abrir facsímil</v>
      </c>
      <c r="K1817" s="3" t="s">
        <v>23</v>
      </c>
    </row>
    <row r="1818" spans="1:11" ht="42" customHeight="1">
      <c r="A1818" s="2" t="s">
        <v>4298</v>
      </c>
      <c r="B1818" s="2" t="s">
        <v>4298</v>
      </c>
      <c r="C1818" s="2" t="s">
        <v>91</v>
      </c>
      <c r="D1818" s="2" t="s">
        <v>27</v>
      </c>
      <c r="E1818" s="5" t="s">
        <v>272</v>
      </c>
      <c r="F1818" s="3" t="s">
        <v>273</v>
      </c>
      <c r="G1818" s="3" t="s">
        <v>92</v>
      </c>
      <c r="H1818" s="2" t="s">
        <v>21</v>
      </c>
      <c r="I1818" s="2" t="s">
        <v>4307</v>
      </c>
      <c r="J1818" s="3" t="str">
        <f>HYPERLINK("https://www.boe.es/gazeta/dias/1832/02/21/pdfs/GMD-1832-22.pdf#page=2","Abrir facsímil")</f>
        <v>Abrir facsímil</v>
      </c>
      <c r="K1818" s="3" t="s">
        <v>23</v>
      </c>
    </row>
    <row r="1819" spans="1:11" ht="42" customHeight="1">
      <c r="A1819" s="2" t="s">
        <v>4298</v>
      </c>
      <c r="B1819" s="2" t="s">
        <v>4298</v>
      </c>
      <c r="C1819" s="2" t="s">
        <v>26</v>
      </c>
      <c r="D1819" s="2" t="s">
        <v>27</v>
      </c>
      <c r="E1819" s="5" t="s">
        <v>388</v>
      </c>
      <c r="F1819" s="3" t="s">
        <v>389</v>
      </c>
      <c r="G1819" s="3" t="s">
        <v>92</v>
      </c>
      <c r="H1819" s="2" t="s">
        <v>21</v>
      </c>
      <c r="I1819" s="2" t="s">
        <v>4308</v>
      </c>
      <c r="J1819" s="3" t="str">
        <f>HYPERLINK("https://www.boe.es/gazeta/dias/1832/02/28/pdfs/GMD-1832-25.pdf#page=2","Abrir facsímil")</f>
        <v>Abrir facsímil</v>
      </c>
      <c r="K1819" s="3" t="s">
        <v>23</v>
      </c>
    </row>
    <row r="1820" spans="1:11" ht="42" customHeight="1">
      <c r="A1820" s="2" t="s">
        <v>4298</v>
      </c>
      <c r="B1820" s="2" t="s">
        <v>4298</v>
      </c>
      <c r="C1820" s="2" t="s">
        <v>26</v>
      </c>
      <c r="D1820" s="2" t="s">
        <v>27</v>
      </c>
      <c r="E1820" s="5" t="s">
        <v>482</v>
      </c>
      <c r="F1820" s="3" t="s">
        <v>483</v>
      </c>
      <c r="G1820" s="3" t="s">
        <v>38</v>
      </c>
      <c r="H1820" s="2" t="s">
        <v>21</v>
      </c>
      <c r="I1820" s="2" t="s">
        <v>4309</v>
      </c>
      <c r="J1820" s="3" t="str">
        <f>HYPERLINK("https://www.boe.es/gazeta/dias/1832/03/03/pdfs/GMD-1832-27.pdf#page=4","Abrir facsímil")</f>
        <v>Abrir facsímil</v>
      </c>
      <c r="K1820" s="3" t="s">
        <v>23</v>
      </c>
    </row>
    <row r="1821" spans="1:11" ht="42" customHeight="1">
      <c r="A1821" s="2" t="s">
        <v>4298</v>
      </c>
      <c r="B1821" s="2" t="s">
        <v>4298</v>
      </c>
      <c r="C1821" s="2" t="s">
        <v>124</v>
      </c>
      <c r="D1821" s="2" t="s">
        <v>27</v>
      </c>
      <c r="E1821" s="5" t="s">
        <v>626</v>
      </c>
      <c r="F1821" s="3" t="s">
        <v>627</v>
      </c>
      <c r="G1821" s="3" t="s">
        <v>38</v>
      </c>
      <c r="H1821" s="2" t="s">
        <v>21</v>
      </c>
      <c r="I1821" s="2" t="s">
        <v>4310</v>
      </c>
      <c r="J1821" s="3" t="str">
        <f>HYPERLINK("https://www.boe.es/gazeta/dias/1832/03/10/pdfs/GMD-1832-30.pdf#page=4","Abrir facsímil")</f>
        <v>Abrir facsímil</v>
      </c>
      <c r="K1821" s="3" t="s">
        <v>23</v>
      </c>
    </row>
    <row r="1822" spans="1:11" ht="42" customHeight="1">
      <c r="A1822" s="2" t="s">
        <v>4298</v>
      </c>
      <c r="B1822" s="2" t="s">
        <v>4298</v>
      </c>
      <c r="C1822" s="2" t="s">
        <v>26</v>
      </c>
      <c r="D1822" s="2" t="s">
        <v>27</v>
      </c>
      <c r="E1822" s="5" t="s">
        <v>1410</v>
      </c>
      <c r="F1822" s="3" t="s">
        <v>1411</v>
      </c>
      <c r="G1822" s="3" t="s">
        <v>58</v>
      </c>
      <c r="H1822" s="2" t="s">
        <v>21</v>
      </c>
      <c r="I1822" s="2" t="s">
        <v>4311</v>
      </c>
      <c r="J1822" s="3" t="str">
        <f>HYPERLINK("https://www.boe.es/gazeta/dias/1832/03/15/pdfs/GMD-1832-32.pdf#page=3","Abrir facsímil")</f>
        <v>Abrir facsímil</v>
      </c>
      <c r="K1822" s="3" t="s">
        <v>23</v>
      </c>
    </row>
    <row r="1823" spans="1:11" ht="42" customHeight="1">
      <c r="A1823" s="2" t="s">
        <v>4298</v>
      </c>
      <c r="B1823" s="2" t="s">
        <v>4298</v>
      </c>
      <c r="C1823" s="2" t="s">
        <v>16</v>
      </c>
      <c r="D1823" s="2" t="s">
        <v>17</v>
      </c>
      <c r="E1823" s="5" t="s">
        <v>88</v>
      </c>
      <c r="F1823" s="3" t="s">
        <v>89</v>
      </c>
      <c r="G1823" s="3" t="s">
        <v>42</v>
      </c>
      <c r="H1823" s="2" t="s">
        <v>21</v>
      </c>
      <c r="I1823" s="2" t="s">
        <v>4312</v>
      </c>
      <c r="J1823" s="3" t="str">
        <f>HYPERLINK("https://www.boe.es/gazeta/dias/1832/03/27/pdfs/GMD-1832-37.pdf#page=1","Abrir facsímil")</f>
        <v>Abrir facsímil</v>
      </c>
      <c r="K1823" s="3" t="s">
        <v>23</v>
      </c>
    </row>
    <row r="1824" spans="1:11" ht="42" customHeight="1">
      <c r="A1824" s="2" t="s">
        <v>4298</v>
      </c>
      <c r="B1824" s="2" t="s">
        <v>4298</v>
      </c>
      <c r="C1824" s="2" t="s">
        <v>16</v>
      </c>
      <c r="D1824" s="2" t="s">
        <v>17</v>
      </c>
      <c r="E1824" s="5" t="s">
        <v>1794</v>
      </c>
      <c r="F1824" s="3" t="s">
        <v>1795</v>
      </c>
      <c r="G1824" s="3" t="s">
        <v>1059</v>
      </c>
      <c r="H1824" s="2" t="s">
        <v>21</v>
      </c>
      <c r="I1824" s="2" t="s">
        <v>4313</v>
      </c>
      <c r="J1824" s="3" t="str">
        <f>HYPERLINK("https://www.boe.es/gazeta/dias/1832/04/03/pdfs/GMD-1832-40.pdf#page=2","Abrir facsímil")</f>
        <v>Abrir facsímil</v>
      </c>
      <c r="K1824" s="3" t="s">
        <v>23</v>
      </c>
    </row>
    <row r="1825" spans="1:11" ht="42" customHeight="1">
      <c r="A1825" s="2" t="s">
        <v>4298</v>
      </c>
      <c r="B1825" s="2" t="s">
        <v>4298</v>
      </c>
      <c r="C1825" s="2" t="s">
        <v>124</v>
      </c>
      <c r="D1825" s="2" t="s">
        <v>27</v>
      </c>
      <c r="E1825" s="5" t="s">
        <v>341</v>
      </c>
      <c r="F1825" s="3" t="s">
        <v>342</v>
      </c>
      <c r="G1825" s="3" t="s">
        <v>1729</v>
      </c>
      <c r="H1825" s="2" t="s">
        <v>21</v>
      </c>
      <c r="I1825" s="2" t="s">
        <v>4314</v>
      </c>
      <c r="J1825" s="3" t="str">
        <f>HYPERLINK("https://www.boe.es/gazeta/dias/1832/04/12/pdfs/GMD-1832-44.pdf#page=4","Abrir facsímil")</f>
        <v>Abrir facsímil</v>
      </c>
      <c r="K1825" s="3" t="s">
        <v>23</v>
      </c>
    </row>
    <row r="1826" spans="1:11" ht="42" customHeight="1">
      <c r="A1826" s="2" t="s">
        <v>4298</v>
      </c>
      <c r="B1826" s="2" t="s">
        <v>4298</v>
      </c>
      <c r="C1826" s="2" t="s">
        <v>124</v>
      </c>
      <c r="D1826" s="2" t="s">
        <v>27</v>
      </c>
      <c r="E1826" s="5" t="s">
        <v>685</v>
      </c>
      <c r="F1826" s="3" t="s">
        <v>686</v>
      </c>
      <c r="G1826" s="3" t="s">
        <v>92</v>
      </c>
      <c r="H1826" s="2" t="s">
        <v>21</v>
      </c>
      <c r="I1826" s="2" t="s">
        <v>4315</v>
      </c>
      <c r="J1826" s="3" t="str">
        <f>HYPERLINK("https://www.boe.es/gazeta/dias/1832/05/03/pdfs/GMD-1832-53.pdf#page=2","Abrir facsímil")</f>
        <v>Abrir facsímil</v>
      </c>
      <c r="K1826" s="3" t="s">
        <v>23</v>
      </c>
    </row>
    <row r="1827" spans="1:11" ht="42" customHeight="1">
      <c r="A1827" s="2" t="s">
        <v>4298</v>
      </c>
      <c r="B1827" s="2" t="s">
        <v>4298</v>
      </c>
      <c r="C1827" s="2" t="s">
        <v>16</v>
      </c>
      <c r="D1827" s="2" t="s">
        <v>17</v>
      </c>
      <c r="E1827" s="5" t="s">
        <v>593</v>
      </c>
      <c r="F1827" s="3" t="s">
        <v>594</v>
      </c>
      <c r="G1827" s="3" t="s">
        <v>918</v>
      </c>
      <c r="H1827" s="2" t="s">
        <v>21</v>
      </c>
      <c r="I1827" s="2" t="s">
        <v>4316</v>
      </c>
      <c r="J1827" s="3" t="str">
        <f>HYPERLINK("https://www.boe.es/gazeta/dias/1832/05/05/pdfs/GMD-1832-54.pdf#page=3","Abrir facsímil")</f>
        <v>Abrir facsímil</v>
      </c>
      <c r="K1827" s="3" t="s">
        <v>23</v>
      </c>
    </row>
    <row r="1828" spans="1:11" ht="42" customHeight="1">
      <c r="A1828" s="2" t="s">
        <v>4298</v>
      </c>
      <c r="B1828" s="2" t="s">
        <v>4298</v>
      </c>
      <c r="C1828" s="2" t="s">
        <v>91</v>
      </c>
      <c r="D1828" s="2" t="s">
        <v>27</v>
      </c>
      <c r="E1828" s="5" t="s">
        <v>593</v>
      </c>
      <c r="F1828" s="3" t="s">
        <v>594</v>
      </c>
      <c r="G1828" s="3" t="s">
        <v>42</v>
      </c>
      <c r="H1828" s="2" t="s">
        <v>21</v>
      </c>
      <c r="I1828" s="2" t="s">
        <v>4317</v>
      </c>
      <c r="J1828" s="3" t="str">
        <f>HYPERLINK("https://www.boe.es/gazeta/dias/1832/05/05/pdfs/GMD-1832-54.pdf#page=1","Abrir facsímil")</f>
        <v>Abrir facsímil</v>
      </c>
      <c r="K1828" s="3" t="s">
        <v>23</v>
      </c>
    </row>
    <row r="1829" spans="1:11" ht="42" customHeight="1">
      <c r="A1829" s="2" t="s">
        <v>4298</v>
      </c>
      <c r="B1829" s="2" t="s">
        <v>4298</v>
      </c>
      <c r="C1829" s="2" t="s">
        <v>16</v>
      </c>
      <c r="D1829" s="2" t="s">
        <v>17</v>
      </c>
      <c r="E1829" s="5" t="s">
        <v>115</v>
      </c>
      <c r="F1829" s="3" t="s">
        <v>116</v>
      </c>
      <c r="G1829" s="3" t="s">
        <v>42</v>
      </c>
      <c r="H1829" s="2" t="s">
        <v>21</v>
      </c>
      <c r="I1829" s="2" t="s">
        <v>4318</v>
      </c>
      <c r="J1829" s="3" t="str">
        <f>HYPERLINK("https://www.boe.es/gazeta/dias/1832/05/10/pdfs/GMD-1832-56.pdf#page=1","Abrir facsímil")</f>
        <v>Abrir facsímil</v>
      </c>
      <c r="K1829" s="3" t="s">
        <v>23</v>
      </c>
    </row>
    <row r="1830" spans="1:11" ht="42" customHeight="1">
      <c r="A1830" s="2" t="s">
        <v>4298</v>
      </c>
      <c r="B1830" s="2" t="s">
        <v>4298</v>
      </c>
      <c r="C1830" s="2" t="s">
        <v>16</v>
      </c>
      <c r="D1830" s="2" t="s">
        <v>17</v>
      </c>
      <c r="E1830" s="5" t="s">
        <v>665</v>
      </c>
      <c r="F1830" s="3" t="s">
        <v>666</v>
      </c>
      <c r="G1830" s="3" t="s">
        <v>1506</v>
      </c>
      <c r="H1830" s="2" t="s">
        <v>21</v>
      </c>
      <c r="I1830" s="2" t="s">
        <v>4319</v>
      </c>
      <c r="J1830" s="3" t="str">
        <f>HYPERLINK("https://www.boe.es/gazeta/dias/1832/05/15/pdfs/GMD-1832-58.pdf#page=3","Abrir facsímil")</f>
        <v>Abrir facsímil</v>
      </c>
      <c r="K1830" s="3" t="s">
        <v>23</v>
      </c>
    </row>
    <row r="1831" spans="1:11" ht="42" customHeight="1">
      <c r="A1831" s="2" t="s">
        <v>4298</v>
      </c>
      <c r="B1831" s="2" t="s">
        <v>4298</v>
      </c>
      <c r="C1831" s="2" t="s">
        <v>26</v>
      </c>
      <c r="D1831" s="2" t="s">
        <v>27</v>
      </c>
      <c r="E1831" s="5" t="s">
        <v>160</v>
      </c>
      <c r="F1831" s="3" t="s">
        <v>161</v>
      </c>
      <c r="G1831" s="3" t="s">
        <v>38</v>
      </c>
      <c r="H1831" s="2" t="s">
        <v>21</v>
      </c>
      <c r="I1831" s="2" t="s">
        <v>4320</v>
      </c>
      <c r="J1831" s="3" t="str">
        <f>HYPERLINK("https://www.boe.es/gazeta/dias/1832/05/24/pdfs/GMD-1832-62.pdf#page=4","Abrir facsímil")</f>
        <v>Abrir facsímil</v>
      </c>
      <c r="K1831" s="3" t="s">
        <v>23</v>
      </c>
    </row>
    <row r="1832" spans="1:11" ht="42" customHeight="1">
      <c r="A1832" s="2" t="s">
        <v>4298</v>
      </c>
      <c r="B1832" s="2" t="s">
        <v>4298</v>
      </c>
      <c r="C1832" s="2" t="s">
        <v>16</v>
      </c>
      <c r="D1832" s="2" t="s">
        <v>17</v>
      </c>
      <c r="E1832" s="5" t="s">
        <v>392</v>
      </c>
      <c r="F1832" s="3" t="s">
        <v>393</v>
      </c>
      <c r="G1832" s="3" t="s">
        <v>3030</v>
      </c>
      <c r="H1832" s="2" t="s">
        <v>21</v>
      </c>
      <c r="I1832" s="2" t="s">
        <v>4321</v>
      </c>
      <c r="J1832" s="3" t="str">
        <f>HYPERLINK("https://www.boe.es/gazeta/dias/1832/05/29/pdfs/GMD-1832-64.pdf#page=3","Abrir facsímil")</f>
        <v>Abrir facsímil</v>
      </c>
      <c r="K1832" s="3" t="s">
        <v>23</v>
      </c>
    </row>
    <row r="1833" spans="1:11" ht="42" customHeight="1">
      <c r="A1833" s="2" t="s">
        <v>4298</v>
      </c>
      <c r="B1833" s="2" t="s">
        <v>4298</v>
      </c>
      <c r="C1833" s="2" t="s">
        <v>1098</v>
      </c>
      <c r="D1833" s="2" t="s">
        <v>62</v>
      </c>
      <c r="E1833" s="5" t="s">
        <v>125</v>
      </c>
      <c r="F1833" s="3" t="s">
        <v>126</v>
      </c>
      <c r="G1833" s="3" t="s">
        <v>58</v>
      </c>
      <c r="H1833" s="2" t="s">
        <v>21</v>
      </c>
      <c r="I1833" s="2" t="s">
        <v>4322</v>
      </c>
      <c r="J1833" s="3" t="str">
        <f>HYPERLINK("https://www.boe.es/gazeta/dias/1832/06/12/pdfs/GMD-1832-70.pdf#page=3","Abrir facsímil")</f>
        <v>Abrir facsímil</v>
      </c>
      <c r="K1833" s="3" t="s">
        <v>23</v>
      </c>
    </row>
    <row r="1834" spans="1:11" ht="42" customHeight="1">
      <c r="A1834" s="2" t="s">
        <v>4298</v>
      </c>
      <c r="B1834" s="2" t="s">
        <v>4298</v>
      </c>
      <c r="C1834" s="2" t="s">
        <v>51</v>
      </c>
      <c r="D1834" s="2" t="s">
        <v>27</v>
      </c>
      <c r="E1834" s="5" t="s">
        <v>1732</v>
      </c>
      <c r="F1834" s="3" t="s">
        <v>1733</v>
      </c>
      <c r="G1834" s="3" t="s">
        <v>38</v>
      </c>
      <c r="H1834" s="2" t="s">
        <v>21</v>
      </c>
      <c r="I1834" s="2" t="s">
        <v>4323</v>
      </c>
      <c r="J1834" s="3" t="str">
        <f>HYPERLINK("https://www.boe.es/gazeta/dias/1832/06/16/pdfs/GMD-1832-72.pdf#page=4","Abrir facsímil")</f>
        <v>Abrir facsímil</v>
      </c>
      <c r="K1834" s="3" t="s">
        <v>23</v>
      </c>
    </row>
    <row r="1835" spans="1:11" ht="42" customHeight="1">
      <c r="A1835" s="2" t="s">
        <v>4298</v>
      </c>
      <c r="B1835" s="2" t="s">
        <v>4298</v>
      </c>
      <c r="C1835" s="2" t="s">
        <v>16</v>
      </c>
      <c r="D1835" s="2" t="s">
        <v>17</v>
      </c>
      <c r="E1835" s="5" t="s">
        <v>28</v>
      </c>
      <c r="F1835" s="3" t="s">
        <v>29</v>
      </c>
      <c r="G1835" s="3" t="s">
        <v>42</v>
      </c>
      <c r="H1835" s="2" t="s">
        <v>21</v>
      </c>
      <c r="I1835" s="2" t="s">
        <v>4324</v>
      </c>
      <c r="J1835" s="3" t="str">
        <f>HYPERLINK("https://www.boe.es/gazeta/dias/1832/06/23/pdfs/GMD-1832-75.pdf#page=1","Abrir facsímil")</f>
        <v>Abrir facsímil</v>
      </c>
      <c r="K1835" s="3" t="s">
        <v>23</v>
      </c>
    </row>
    <row r="1836" spans="1:11" ht="42" customHeight="1">
      <c r="A1836" s="2" t="s">
        <v>4298</v>
      </c>
      <c r="B1836" s="2" t="s">
        <v>4298</v>
      </c>
      <c r="C1836" s="2" t="s">
        <v>16</v>
      </c>
      <c r="D1836" s="2" t="s">
        <v>17</v>
      </c>
      <c r="E1836" s="5" t="s">
        <v>28</v>
      </c>
      <c r="F1836" s="3" t="s">
        <v>29</v>
      </c>
      <c r="G1836" s="3" t="s">
        <v>58</v>
      </c>
      <c r="H1836" s="2" t="s">
        <v>21</v>
      </c>
      <c r="I1836" s="2" t="s">
        <v>4325</v>
      </c>
      <c r="J1836" s="3" t="str">
        <f>HYPERLINK("https://www.boe.es/gazeta/dias/1832/06/23/pdfs/GMD-1832-75.pdf#page=3","Abrir facsímil")</f>
        <v>Abrir facsímil</v>
      </c>
      <c r="K1836" s="3" t="s">
        <v>23</v>
      </c>
    </row>
    <row r="1837" spans="1:11" ht="42" customHeight="1">
      <c r="A1837" s="2" t="s">
        <v>4298</v>
      </c>
      <c r="B1837" s="2" t="s">
        <v>4298</v>
      </c>
      <c r="C1837" s="2" t="s">
        <v>91</v>
      </c>
      <c r="D1837" s="2" t="s">
        <v>27</v>
      </c>
      <c r="E1837" s="5" t="s">
        <v>119</v>
      </c>
      <c r="F1837" s="3" t="s">
        <v>120</v>
      </c>
      <c r="G1837" s="3" t="s">
        <v>38</v>
      </c>
      <c r="H1837" s="2" t="s">
        <v>21</v>
      </c>
      <c r="I1837" s="2" t="s">
        <v>4326</v>
      </c>
      <c r="J1837" s="3" t="str">
        <f>HYPERLINK("https://www.boe.es/gazeta/dias/1832/07/07/pdfs/GMD-1832-81.pdf#page=4","Abrir facsímil")</f>
        <v>Abrir facsímil</v>
      </c>
      <c r="K1837" s="3" t="s">
        <v>23</v>
      </c>
    </row>
    <row r="1838" spans="1:11" ht="42" customHeight="1">
      <c r="A1838" s="2" t="s">
        <v>4298</v>
      </c>
      <c r="B1838" s="2" t="s">
        <v>4298</v>
      </c>
      <c r="C1838" s="2" t="s">
        <v>26</v>
      </c>
      <c r="D1838" s="2" t="s">
        <v>27</v>
      </c>
      <c r="E1838" s="5" t="s">
        <v>655</v>
      </c>
      <c r="F1838" s="3" t="s">
        <v>656</v>
      </c>
      <c r="G1838" s="3" t="s">
        <v>38</v>
      </c>
      <c r="H1838" s="2" t="s">
        <v>21</v>
      </c>
      <c r="I1838" s="2" t="s">
        <v>4327</v>
      </c>
      <c r="J1838" s="3" t="str">
        <f>HYPERLINK("https://www.boe.es/gazeta/dias/1832/07/19/pdfs/GMD-1832-86.pdf#page=4","Abrir facsímil")</f>
        <v>Abrir facsímil</v>
      </c>
      <c r="K1838" s="3" t="s">
        <v>23</v>
      </c>
    </row>
    <row r="1839" spans="1:11" ht="42" customHeight="1">
      <c r="A1839" s="2" t="s">
        <v>4298</v>
      </c>
      <c r="B1839" s="2" t="s">
        <v>4298</v>
      </c>
      <c r="C1839" s="2" t="s">
        <v>26</v>
      </c>
      <c r="D1839" s="2" t="s">
        <v>27</v>
      </c>
      <c r="E1839" s="5" t="s">
        <v>295</v>
      </c>
      <c r="F1839" s="3" t="s">
        <v>296</v>
      </c>
      <c r="G1839" s="3" t="s">
        <v>4328</v>
      </c>
      <c r="H1839" s="2" t="s">
        <v>21</v>
      </c>
      <c r="I1839" s="2" t="s">
        <v>4329</v>
      </c>
      <c r="J1839" s="3" t="str">
        <f>HYPERLINK("https://www.boe.es/gazeta/dias/1832/07/21/pdfs/GMD-1832-87.pdf#page=2","Abrir facsímil")</f>
        <v>Abrir facsímil</v>
      </c>
      <c r="K1839" s="3" t="s">
        <v>23</v>
      </c>
    </row>
    <row r="1840" spans="1:11" ht="42" customHeight="1">
      <c r="A1840" s="2" t="s">
        <v>4298</v>
      </c>
      <c r="B1840" s="2" t="s">
        <v>4298</v>
      </c>
      <c r="C1840" s="2" t="s">
        <v>16</v>
      </c>
      <c r="D1840" s="2" t="s">
        <v>17</v>
      </c>
      <c r="E1840" s="5" t="s">
        <v>295</v>
      </c>
      <c r="F1840" s="3" t="s">
        <v>296</v>
      </c>
      <c r="G1840" s="3" t="s">
        <v>58</v>
      </c>
      <c r="H1840" s="2" t="s">
        <v>21</v>
      </c>
      <c r="I1840" s="2" t="s">
        <v>4330</v>
      </c>
      <c r="J1840" s="3" t="str">
        <f>HYPERLINK("https://www.boe.es/gazeta/dias/1832/07/21/pdfs/GMD-1832-87.pdf#page=3","Abrir facsímil")</f>
        <v>Abrir facsímil</v>
      </c>
      <c r="K1840" s="3" t="s">
        <v>23</v>
      </c>
    </row>
    <row r="1841" spans="1:11" ht="42" customHeight="1">
      <c r="A1841" s="2" t="s">
        <v>4298</v>
      </c>
      <c r="B1841" s="2" t="s">
        <v>4298</v>
      </c>
      <c r="C1841" s="2" t="s">
        <v>16</v>
      </c>
      <c r="D1841" s="2" t="s">
        <v>17</v>
      </c>
      <c r="E1841" s="5" t="s">
        <v>618</v>
      </c>
      <c r="F1841" s="3" t="s">
        <v>619</v>
      </c>
      <c r="G1841" s="3" t="s">
        <v>1442</v>
      </c>
      <c r="H1841" s="2" t="s">
        <v>21</v>
      </c>
      <c r="I1841" s="2" t="s">
        <v>4331</v>
      </c>
      <c r="J1841" s="3" t="str">
        <f>HYPERLINK("https://www.boe.es/gazeta/dias/1832/07/26/pdfs/GMD-1832-89.pdf#page=3","Abrir facsímil")</f>
        <v>Abrir facsímil</v>
      </c>
      <c r="K1841" s="3" t="s">
        <v>23</v>
      </c>
    </row>
    <row r="1842" spans="1:11" ht="42" customHeight="1">
      <c r="A1842" s="2" t="s">
        <v>4298</v>
      </c>
      <c r="B1842" s="2" t="s">
        <v>4298</v>
      </c>
      <c r="C1842" s="2" t="s">
        <v>91</v>
      </c>
      <c r="D1842" s="2" t="s">
        <v>27</v>
      </c>
      <c r="E1842" s="5" t="s">
        <v>835</v>
      </c>
      <c r="F1842" s="3" t="s">
        <v>836</v>
      </c>
      <c r="G1842" s="3" t="s">
        <v>58</v>
      </c>
      <c r="H1842" s="2" t="s">
        <v>21</v>
      </c>
      <c r="I1842" s="2" t="s">
        <v>4332</v>
      </c>
      <c r="J1842" s="3" t="str">
        <f>HYPERLINK("https://www.boe.es/gazeta/dias/1832/07/28/pdfs/GMD-1832-90.pdf#page=3","Abrir facsímil")</f>
        <v>Abrir facsímil</v>
      </c>
      <c r="K1842" s="3" t="s">
        <v>23</v>
      </c>
    </row>
    <row r="1843" spans="1:11" ht="42" customHeight="1">
      <c r="A1843" s="2" t="s">
        <v>4298</v>
      </c>
      <c r="B1843" s="2" t="s">
        <v>4298</v>
      </c>
      <c r="C1843" s="2" t="s">
        <v>418</v>
      </c>
      <c r="D1843" s="2" t="s">
        <v>27</v>
      </c>
      <c r="E1843" s="5" t="s">
        <v>183</v>
      </c>
      <c r="F1843" s="3" t="s">
        <v>184</v>
      </c>
      <c r="G1843" s="3" t="s">
        <v>58</v>
      </c>
      <c r="H1843" s="2" t="s">
        <v>21</v>
      </c>
      <c r="I1843" s="2" t="s">
        <v>4333</v>
      </c>
      <c r="J1843" s="3" t="str">
        <f>HYPERLINK("https://www.boe.es/gazeta/dias/1832/07/31/pdfs/GMD-1832-91.pdf#page=3","Abrir facsímil")</f>
        <v>Abrir facsímil</v>
      </c>
      <c r="K1843" s="3" t="s">
        <v>23</v>
      </c>
    </row>
    <row r="1844" spans="1:11" ht="42" customHeight="1">
      <c r="A1844" s="2" t="s">
        <v>4298</v>
      </c>
      <c r="B1844" s="2" t="s">
        <v>4298</v>
      </c>
      <c r="C1844" s="2" t="s">
        <v>16</v>
      </c>
      <c r="D1844" s="2" t="s">
        <v>17</v>
      </c>
      <c r="E1844" s="5" t="s">
        <v>183</v>
      </c>
      <c r="F1844" s="3" t="s">
        <v>184</v>
      </c>
      <c r="G1844" s="3" t="s">
        <v>38</v>
      </c>
      <c r="H1844" s="2" t="s">
        <v>21</v>
      </c>
      <c r="I1844" s="2" t="s">
        <v>4334</v>
      </c>
      <c r="J1844" s="3" t="str">
        <f>HYPERLINK("https://www.boe.es/gazeta/dias/1832/07/31/pdfs/GMD-1832-91.pdf#page=4","Abrir facsímil")</f>
        <v>Abrir facsímil</v>
      </c>
      <c r="K1844" s="3" t="s">
        <v>23</v>
      </c>
    </row>
    <row r="1845" spans="1:11" ht="42" customHeight="1">
      <c r="A1845" s="2" t="s">
        <v>4298</v>
      </c>
      <c r="B1845" s="2" t="s">
        <v>4298</v>
      </c>
      <c r="C1845" s="2" t="s">
        <v>16</v>
      </c>
      <c r="D1845" s="2" t="s">
        <v>17</v>
      </c>
      <c r="E1845" s="5" t="s">
        <v>476</v>
      </c>
      <c r="F1845" s="3" t="s">
        <v>477</v>
      </c>
      <c r="G1845" s="3" t="s">
        <v>478</v>
      </c>
      <c r="H1845" s="2" t="s">
        <v>21</v>
      </c>
      <c r="I1845" s="2" t="s">
        <v>4335</v>
      </c>
      <c r="J1845" s="3" t="str">
        <f>HYPERLINK("https://www.boe.es/gazeta/dias/1832/08/04/pdfs/GMD-1832-93.pdf#page=3","Abrir facsímil")</f>
        <v>Abrir facsímil</v>
      </c>
      <c r="K1845" s="3" t="s">
        <v>23</v>
      </c>
    </row>
    <row r="1846" spans="1:11" ht="42" customHeight="1">
      <c r="A1846" s="2" t="s">
        <v>4298</v>
      </c>
      <c r="B1846" s="2" t="s">
        <v>4298</v>
      </c>
      <c r="C1846" s="2" t="s">
        <v>16</v>
      </c>
      <c r="D1846" s="2" t="s">
        <v>17</v>
      </c>
      <c r="E1846" s="5" t="s">
        <v>1172</v>
      </c>
      <c r="F1846" s="3" t="s">
        <v>1173</v>
      </c>
      <c r="G1846" s="3" t="s">
        <v>3578</v>
      </c>
      <c r="H1846" s="2" t="s">
        <v>21</v>
      </c>
      <c r="I1846" s="2" t="s">
        <v>4336</v>
      </c>
      <c r="J1846" s="3" t="str">
        <f>HYPERLINK("https://www.boe.es/gazeta/dias/1832/08/09/pdfs/GMD-1832-95.pdf#page=3","Abrir facsímil")</f>
        <v>Abrir facsímil</v>
      </c>
      <c r="K1846" s="3" t="s">
        <v>23</v>
      </c>
    </row>
    <row r="1847" spans="1:11" ht="42" customHeight="1">
      <c r="A1847" s="2" t="s">
        <v>4298</v>
      </c>
      <c r="B1847" s="2" t="s">
        <v>4298</v>
      </c>
      <c r="C1847" s="2" t="s">
        <v>61</v>
      </c>
      <c r="D1847" s="2" t="s">
        <v>62</v>
      </c>
      <c r="E1847" s="5" t="s">
        <v>651</v>
      </c>
      <c r="F1847" s="3" t="s">
        <v>652</v>
      </c>
      <c r="G1847" s="3" t="s">
        <v>38</v>
      </c>
      <c r="H1847" s="2" t="s">
        <v>21</v>
      </c>
      <c r="I1847" s="2" t="s">
        <v>4337</v>
      </c>
      <c r="J1847" s="3" t="str">
        <f>HYPERLINK("https://www.boe.es/gazeta/dias/1832/08/11/pdfs/GMD-1832-96.pdf#page=4","Abrir facsímil")</f>
        <v>Abrir facsímil</v>
      </c>
      <c r="K1847" s="3" t="s">
        <v>23</v>
      </c>
    </row>
    <row r="1848" spans="1:11" ht="42" customHeight="1">
      <c r="A1848" s="2" t="s">
        <v>4298</v>
      </c>
      <c r="B1848" s="2" t="s">
        <v>4298</v>
      </c>
      <c r="C1848" s="2" t="s">
        <v>26</v>
      </c>
      <c r="D1848" s="2" t="s">
        <v>27</v>
      </c>
      <c r="E1848" s="5" t="s">
        <v>689</v>
      </c>
      <c r="F1848" s="3" t="s">
        <v>690</v>
      </c>
      <c r="G1848" s="3" t="s">
        <v>42</v>
      </c>
      <c r="H1848" s="2" t="s">
        <v>21</v>
      </c>
      <c r="I1848" s="2" t="s">
        <v>4338</v>
      </c>
      <c r="J1848" s="3" t="str">
        <f>HYPERLINK("https://www.boe.es/gazeta/dias/1832/08/16/pdfs/GMD-1832-98.pdf#page=1","Abrir facsímil")</f>
        <v>Abrir facsímil</v>
      </c>
      <c r="K1848" s="3" t="s">
        <v>23</v>
      </c>
    </row>
    <row r="1849" spans="1:11" ht="42" customHeight="1">
      <c r="A1849" s="2" t="s">
        <v>4298</v>
      </c>
      <c r="B1849" s="2" t="s">
        <v>4298</v>
      </c>
      <c r="C1849" s="2" t="s">
        <v>91</v>
      </c>
      <c r="D1849" s="2" t="s">
        <v>27</v>
      </c>
      <c r="E1849" s="5" t="s">
        <v>689</v>
      </c>
      <c r="F1849" s="3" t="s">
        <v>690</v>
      </c>
      <c r="G1849" s="3" t="s">
        <v>38</v>
      </c>
      <c r="H1849" s="2" t="s">
        <v>21</v>
      </c>
      <c r="I1849" s="2" t="s">
        <v>4339</v>
      </c>
      <c r="J1849" s="3" t="str">
        <f>HYPERLINK("https://www.boe.es/gazeta/dias/1832/08/16/pdfs/GMD-1832-98.pdf#page=4","Abrir facsímil")</f>
        <v>Abrir facsímil</v>
      </c>
      <c r="K1849" s="3" t="s">
        <v>23</v>
      </c>
    </row>
    <row r="1850" spans="1:11" ht="42" customHeight="1">
      <c r="A1850" s="2" t="s">
        <v>4298</v>
      </c>
      <c r="B1850" s="2" t="s">
        <v>4298</v>
      </c>
      <c r="C1850" s="2" t="s">
        <v>16</v>
      </c>
      <c r="D1850" s="2" t="s">
        <v>17</v>
      </c>
      <c r="E1850" s="5" t="s">
        <v>97</v>
      </c>
      <c r="F1850" s="3" t="s">
        <v>98</v>
      </c>
      <c r="G1850" s="3" t="s">
        <v>38</v>
      </c>
      <c r="H1850" s="2" t="s">
        <v>21</v>
      </c>
      <c r="I1850" s="2" t="s">
        <v>4340</v>
      </c>
      <c r="J1850" s="3" t="str">
        <f>HYPERLINK("https://www.boe.es/gazeta/dias/1832/08/18/pdfs/GMD-1832-99.pdf#page=4","Abrir facsímil")</f>
        <v>Abrir facsímil</v>
      </c>
      <c r="K1850" s="3" t="s">
        <v>23</v>
      </c>
    </row>
    <row r="1851" spans="1:11" ht="42" customHeight="1">
      <c r="A1851" s="2" t="s">
        <v>4298</v>
      </c>
      <c r="B1851" s="2" t="s">
        <v>4298</v>
      </c>
      <c r="C1851" s="2" t="s">
        <v>16</v>
      </c>
      <c r="D1851" s="2" t="s">
        <v>17</v>
      </c>
      <c r="E1851" s="5" t="s">
        <v>402</v>
      </c>
      <c r="F1851" s="3" t="s">
        <v>403</v>
      </c>
      <c r="G1851" s="3" t="s">
        <v>404</v>
      </c>
      <c r="H1851" s="2" t="s">
        <v>21</v>
      </c>
      <c r="I1851" s="2" t="s">
        <v>4341</v>
      </c>
      <c r="J1851" s="3" t="str">
        <f>HYPERLINK("https://www.boe.es/gazeta/dias/1832/08/21/pdfs/GMD-1832-100.pdf#page=3","Abrir facsímil")</f>
        <v>Abrir facsímil</v>
      </c>
      <c r="K1851" s="3" t="s">
        <v>23</v>
      </c>
    </row>
    <row r="1852" spans="1:11" ht="42" customHeight="1">
      <c r="A1852" s="2" t="s">
        <v>4298</v>
      </c>
      <c r="B1852" s="2" t="s">
        <v>4298</v>
      </c>
      <c r="C1852" s="2" t="s">
        <v>16</v>
      </c>
      <c r="D1852" s="2" t="s">
        <v>17</v>
      </c>
      <c r="E1852" s="5" t="s">
        <v>367</v>
      </c>
      <c r="F1852" s="3" t="s">
        <v>368</v>
      </c>
      <c r="G1852" s="3" t="s">
        <v>58</v>
      </c>
      <c r="H1852" s="2" t="s">
        <v>21</v>
      </c>
      <c r="I1852" s="2" t="s">
        <v>4342</v>
      </c>
      <c r="J1852" s="3" t="str">
        <f>HYPERLINK("https://www.boe.es/gazeta/dias/1832/08/28/pdfs/GMD-1832-103.pdf#page=3","Abrir facsímil")</f>
        <v>Abrir facsímil</v>
      </c>
      <c r="K1852" s="3" t="s">
        <v>23</v>
      </c>
    </row>
    <row r="1853" spans="1:11" ht="42" customHeight="1">
      <c r="A1853" s="2" t="s">
        <v>4298</v>
      </c>
      <c r="B1853" s="2" t="s">
        <v>4298</v>
      </c>
      <c r="C1853" s="2" t="s">
        <v>16</v>
      </c>
      <c r="D1853" s="2" t="s">
        <v>17</v>
      </c>
      <c r="E1853" s="5" t="s">
        <v>102</v>
      </c>
      <c r="F1853" s="3" t="s">
        <v>103</v>
      </c>
      <c r="G1853" s="3" t="s">
        <v>38</v>
      </c>
      <c r="H1853" s="2" t="s">
        <v>21</v>
      </c>
      <c r="I1853" s="2" t="s">
        <v>4343</v>
      </c>
      <c r="J1853" s="3" t="str">
        <f>HYPERLINK("https://www.boe.es/gazeta/dias/1832/08/30/pdfs/GMD-1832-104.pdf#page=4","Abrir facsímil")</f>
        <v>Abrir facsímil</v>
      </c>
      <c r="K1853" s="3" t="s">
        <v>23</v>
      </c>
    </row>
    <row r="1854" spans="1:11" ht="42" customHeight="1">
      <c r="A1854" s="2" t="s">
        <v>4298</v>
      </c>
      <c r="B1854" s="2" t="s">
        <v>4298</v>
      </c>
      <c r="C1854" s="2" t="s">
        <v>16</v>
      </c>
      <c r="D1854" s="2" t="s">
        <v>17</v>
      </c>
      <c r="E1854" s="5" t="s">
        <v>1968</v>
      </c>
      <c r="F1854" s="3" t="s">
        <v>1969</v>
      </c>
      <c r="G1854" s="3" t="s">
        <v>38</v>
      </c>
      <c r="H1854" s="2" t="s">
        <v>21</v>
      </c>
      <c r="I1854" s="2" t="s">
        <v>4344</v>
      </c>
      <c r="J1854" s="3" t="str">
        <f>HYPERLINK("https://www.boe.es/gazeta/dias/1832/09/11/pdfs/GMD-1832-109.pdf#page=4","Abrir facsímil")</f>
        <v>Abrir facsímil</v>
      </c>
      <c r="K1854" s="3" t="s">
        <v>23</v>
      </c>
    </row>
    <row r="1855" spans="1:11" ht="42" customHeight="1">
      <c r="A1855" s="2" t="s">
        <v>4298</v>
      </c>
      <c r="B1855" s="2" t="s">
        <v>4298</v>
      </c>
      <c r="C1855" s="2" t="s">
        <v>16</v>
      </c>
      <c r="D1855" s="2" t="s">
        <v>17</v>
      </c>
      <c r="E1855" s="5" t="s">
        <v>1020</v>
      </c>
      <c r="F1855" s="3" t="s">
        <v>1021</v>
      </c>
      <c r="G1855" s="3" t="s">
        <v>58</v>
      </c>
      <c r="H1855" s="2" t="s">
        <v>21</v>
      </c>
      <c r="I1855" s="2" t="s">
        <v>4345</v>
      </c>
      <c r="J1855" s="3" t="str">
        <f>HYPERLINK("https://www.boe.es/gazeta/dias/1832/09/15/pdfs/GMD-1832-111.pdf#page=3","Abrir facsímil")</f>
        <v>Abrir facsímil</v>
      </c>
      <c r="K1855" s="3" t="s">
        <v>23</v>
      </c>
    </row>
    <row r="1856" spans="1:11" ht="42" customHeight="1">
      <c r="A1856" s="2" t="s">
        <v>4298</v>
      </c>
      <c r="B1856" s="2" t="s">
        <v>4298</v>
      </c>
      <c r="C1856" s="2" t="s">
        <v>16</v>
      </c>
      <c r="D1856" s="2" t="s">
        <v>17</v>
      </c>
      <c r="E1856" s="5" t="s">
        <v>105</v>
      </c>
      <c r="F1856" s="3" t="s">
        <v>106</v>
      </c>
      <c r="G1856" s="3" t="s">
        <v>107</v>
      </c>
      <c r="H1856" s="2" t="s">
        <v>21</v>
      </c>
      <c r="I1856" s="2" t="s">
        <v>4346</v>
      </c>
      <c r="J1856" s="3" t="str">
        <f>HYPERLINK("https://www.boe.es/gazeta/dias/1832/09/18/pdfs/GMD-1832-113.pdf#page=3","Abrir facsímil")</f>
        <v>Abrir facsímil</v>
      </c>
      <c r="K1856" s="3" t="s">
        <v>23</v>
      </c>
    </row>
    <row r="1857" spans="1:11" ht="42" customHeight="1">
      <c r="A1857" s="2" t="s">
        <v>4298</v>
      </c>
      <c r="B1857" s="2" t="s">
        <v>4298</v>
      </c>
      <c r="C1857" s="2" t="s">
        <v>61</v>
      </c>
      <c r="D1857" s="2" t="s">
        <v>62</v>
      </c>
      <c r="E1857" s="5" t="s">
        <v>544</v>
      </c>
      <c r="F1857" s="3" t="s">
        <v>545</v>
      </c>
      <c r="G1857" s="3" t="s">
        <v>92</v>
      </c>
      <c r="H1857" s="2" t="s">
        <v>21</v>
      </c>
      <c r="I1857" s="2" t="s">
        <v>4347</v>
      </c>
      <c r="J1857" s="3" t="str">
        <f>HYPERLINK("https://www.boe.es/gazeta/dias/1832/10/09/pdfs/GMD-1832-122.pdf#page=2","Abrir facsímil")</f>
        <v>Abrir facsímil</v>
      </c>
      <c r="K1857" s="3" t="s">
        <v>23</v>
      </c>
    </row>
    <row r="1858" spans="1:11" ht="42" customHeight="1">
      <c r="A1858" s="2" t="s">
        <v>4298</v>
      </c>
      <c r="B1858" s="2" t="s">
        <v>4298</v>
      </c>
      <c r="C1858" s="2" t="s">
        <v>26</v>
      </c>
      <c r="D1858" s="2" t="s">
        <v>27</v>
      </c>
      <c r="E1858" s="5" t="s">
        <v>588</v>
      </c>
      <c r="F1858" s="3" t="s">
        <v>589</v>
      </c>
      <c r="G1858" s="3" t="s">
        <v>58</v>
      </c>
      <c r="H1858" s="2" t="s">
        <v>21</v>
      </c>
      <c r="I1858" s="2" t="s">
        <v>4348</v>
      </c>
      <c r="J1858" s="3" t="str">
        <f>HYPERLINK("https://www.boe.es/gazeta/dias/1832/10/30/pdfs/GMD-1832-132.pdf#page=3","Abrir facsímil")</f>
        <v>Abrir facsímil</v>
      </c>
      <c r="K1858" s="3" t="s">
        <v>23</v>
      </c>
    </row>
    <row r="1859" spans="1:11" ht="42" customHeight="1">
      <c r="A1859" s="2" t="s">
        <v>4298</v>
      </c>
      <c r="B1859" s="2" t="s">
        <v>4298</v>
      </c>
      <c r="C1859" s="2" t="s">
        <v>16</v>
      </c>
      <c r="D1859" s="2" t="s">
        <v>17</v>
      </c>
      <c r="E1859" s="5" t="s">
        <v>660</v>
      </c>
      <c r="F1859" s="3" t="s">
        <v>661</v>
      </c>
      <c r="G1859" s="3" t="s">
        <v>58</v>
      </c>
      <c r="H1859" s="2" t="s">
        <v>21</v>
      </c>
      <c r="I1859" s="2" t="s">
        <v>4349</v>
      </c>
      <c r="J1859" s="3" t="str">
        <f>HYPERLINK("https://www.boe.es/gazeta/dias/1832/11/03/pdfs/GMD-1832-134.pdf#page=3","Abrir facsímil")</f>
        <v>Abrir facsímil</v>
      </c>
      <c r="K1859" s="3" t="s">
        <v>23</v>
      </c>
    </row>
    <row r="1860" spans="1:11" ht="42" customHeight="1">
      <c r="A1860" s="2" t="s">
        <v>4298</v>
      </c>
      <c r="B1860" s="2" t="s">
        <v>4298</v>
      </c>
      <c r="C1860" s="2" t="s">
        <v>16</v>
      </c>
      <c r="D1860" s="2" t="s">
        <v>17</v>
      </c>
      <c r="E1860" s="5" t="s">
        <v>660</v>
      </c>
      <c r="F1860" s="3" t="s">
        <v>661</v>
      </c>
      <c r="G1860" s="3" t="s">
        <v>38</v>
      </c>
      <c r="H1860" s="2" t="s">
        <v>21</v>
      </c>
      <c r="I1860" s="2" t="s">
        <v>4350</v>
      </c>
      <c r="J1860" s="3" t="str">
        <f>HYPERLINK("https://www.boe.es/gazeta/dias/1832/11/03/pdfs/GMD-1832-134.pdf#page=4","Abrir facsímil")</f>
        <v>Abrir facsímil</v>
      </c>
      <c r="K1860" s="3" t="s">
        <v>23</v>
      </c>
    </row>
    <row r="1861" spans="1:11" ht="42" customHeight="1">
      <c r="A1861" s="2" t="s">
        <v>4298</v>
      </c>
      <c r="B1861" s="2" t="s">
        <v>4298</v>
      </c>
      <c r="C1861" s="2" t="s">
        <v>16</v>
      </c>
      <c r="D1861" s="2" t="s">
        <v>17</v>
      </c>
      <c r="E1861" s="5" t="s">
        <v>170</v>
      </c>
      <c r="F1861" s="3" t="s">
        <v>171</v>
      </c>
      <c r="G1861" s="3" t="s">
        <v>172</v>
      </c>
      <c r="H1861" s="2" t="s">
        <v>21</v>
      </c>
      <c r="I1861" s="2" t="s">
        <v>4351</v>
      </c>
      <c r="J1861" s="3" t="str">
        <f>HYPERLINK("https://www.boe.es/gazeta/dias/1832/11/08/pdfs/GMD-1832-136.pdf#page=4","Abrir facsímil")</f>
        <v>Abrir facsímil</v>
      </c>
      <c r="K1861" s="3" t="s">
        <v>23</v>
      </c>
    </row>
    <row r="1862" spans="1:11" ht="42" customHeight="1">
      <c r="A1862" s="2" t="s">
        <v>4298</v>
      </c>
      <c r="B1862" s="2" t="s">
        <v>4298</v>
      </c>
      <c r="C1862" s="2" t="s">
        <v>16</v>
      </c>
      <c r="D1862" s="2" t="s">
        <v>17</v>
      </c>
      <c r="E1862" s="5" t="s">
        <v>140</v>
      </c>
      <c r="F1862" s="3" t="s">
        <v>141</v>
      </c>
      <c r="G1862" s="3" t="s">
        <v>38</v>
      </c>
      <c r="H1862" s="2" t="s">
        <v>21</v>
      </c>
      <c r="I1862" s="2" t="s">
        <v>4352</v>
      </c>
      <c r="J1862" s="3" t="str">
        <f>HYPERLINK("https://www.boe.es/gazeta/dias/1832/11/27/pdfs/GMD-1832-145.pdf#page=4","Abrir facsímil")</f>
        <v>Abrir facsímil</v>
      </c>
      <c r="K1862" s="3" t="s">
        <v>23</v>
      </c>
    </row>
    <row r="1863" spans="1:11" ht="42" customHeight="1">
      <c r="A1863" s="2" t="s">
        <v>4298</v>
      </c>
      <c r="B1863" s="2" t="s">
        <v>4298</v>
      </c>
      <c r="C1863" s="2" t="s">
        <v>16</v>
      </c>
      <c r="D1863" s="2" t="s">
        <v>17</v>
      </c>
      <c r="E1863" s="5" t="s">
        <v>56</v>
      </c>
      <c r="F1863" s="3" t="s">
        <v>57</v>
      </c>
      <c r="G1863" s="3" t="s">
        <v>58</v>
      </c>
      <c r="H1863" s="2" t="s">
        <v>21</v>
      </c>
      <c r="I1863" s="2" t="s">
        <v>4353</v>
      </c>
      <c r="J1863" s="3" t="str">
        <f>HYPERLINK("https://www.boe.es/gazeta/dias/1832/11/29/pdfs/GMD-1832-146.pdf#page=3","Abrir facsímil")</f>
        <v>Abrir facsímil</v>
      </c>
      <c r="K1863" s="3" t="s">
        <v>23</v>
      </c>
    </row>
    <row r="1864" spans="1:11" ht="42" customHeight="1">
      <c r="A1864" s="2" t="s">
        <v>4298</v>
      </c>
      <c r="B1864" s="2" t="s">
        <v>4298</v>
      </c>
      <c r="C1864" s="2" t="s">
        <v>26</v>
      </c>
      <c r="D1864" s="2" t="s">
        <v>27</v>
      </c>
      <c r="E1864" s="5" t="s">
        <v>354</v>
      </c>
      <c r="F1864" s="3" t="s">
        <v>355</v>
      </c>
      <c r="G1864" s="3" t="s">
        <v>58</v>
      </c>
      <c r="H1864" s="2" t="s">
        <v>21</v>
      </c>
      <c r="I1864" s="2" t="s">
        <v>4354</v>
      </c>
      <c r="J1864" s="3" t="str">
        <f>HYPERLINK("https://www.boe.es/gazeta/dias/1832/12/06/pdfs/GMD-1832-149.pdf#page=3","Abrir facsímil")</f>
        <v>Abrir facsímil</v>
      </c>
      <c r="K1864" s="3" t="s">
        <v>23</v>
      </c>
    </row>
    <row r="1865" spans="1:11" ht="42" customHeight="1">
      <c r="A1865" s="2" t="s">
        <v>4298</v>
      </c>
      <c r="B1865" s="2" t="s">
        <v>4298</v>
      </c>
      <c r="C1865" s="2" t="s">
        <v>16</v>
      </c>
      <c r="D1865" s="2" t="s">
        <v>17</v>
      </c>
      <c r="E1865" s="5" t="s">
        <v>46</v>
      </c>
      <c r="F1865" s="3" t="s">
        <v>47</v>
      </c>
      <c r="G1865" s="3" t="s">
        <v>1176</v>
      </c>
      <c r="H1865" s="2" t="s">
        <v>21</v>
      </c>
      <c r="I1865" s="2" t="s">
        <v>4355</v>
      </c>
      <c r="J1865" s="3" t="str">
        <f>HYPERLINK("https://www.boe.es/gazeta/dias/1832/12/13/pdfs/GMD-1832-152.pdf#page=4","Abrir facsímil")</f>
        <v>Abrir facsímil</v>
      </c>
      <c r="K1865" s="3" t="s">
        <v>23</v>
      </c>
    </row>
    <row r="1866" spans="1:11" ht="42" customHeight="1">
      <c r="A1866" s="2" t="s">
        <v>4298</v>
      </c>
      <c r="B1866" s="2" t="s">
        <v>4298</v>
      </c>
      <c r="C1866" s="2" t="s">
        <v>16</v>
      </c>
      <c r="D1866" s="2" t="s">
        <v>17</v>
      </c>
      <c r="E1866" s="5" t="s">
        <v>423</v>
      </c>
      <c r="F1866" s="3" t="s">
        <v>424</v>
      </c>
      <c r="G1866" s="3" t="s">
        <v>38</v>
      </c>
      <c r="H1866" s="2" t="s">
        <v>21</v>
      </c>
      <c r="I1866" s="2" t="s">
        <v>4356</v>
      </c>
      <c r="J1866" s="3" t="str">
        <f>HYPERLINK("https://www.boe.es/gazeta/dias/1832/12/20/pdfs/GMD-1832-155.pdf#page=4","Abrir facsímil")</f>
        <v>Abrir facsímil</v>
      </c>
      <c r="K1866" s="3" t="s">
        <v>23</v>
      </c>
    </row>
    <row r="1867" spans="1:11" ht="42" customHeight="1">
      <c r="A1867" s="2" t="s">
        <v>4298</v>
      </c>
      <c r="B1867" s="2" t="s">
        <v>4298</v>
      </c>
      <c r="C1867" s="2" t="s">
        <v>16</v>
      </c>
      <c r="D1867" s="2" t="s">
        <v>17</v>
      </c>
      <c r="E1867" s="5" t="s">
        <v>423</v>
      </c>
      <c r="F1867" s="3" t="s">
        <v>424</v>
      </c>
      <c r="G1867" s="3" t="s">
        <v>343</v>
      </c>
      <c r="H1867" s="2" t="s">
        <v>21</v>
      </c>
      <c r="I1867" s="2" t="s">
        <v>4357</v>
      </c>
      <c r="J1867" s="3" t="str">
        <f>HYPERLINK("https://www.boe.es/gazeta/dias/1832/12/20/pdfs/GMD-1832-155.pdf#page=5","Abrir facsímil")</f>
        <v>Abrir facsímil</v>
      </c>
      <c r="K1867" s="3" t="s">
        <v>23</v>
      </c>
    </row>
    <row r="1868" spans="1:11" ht="42" customHeight="1">
      <c r="A1868" s="2" t="s">
        <v>4298</v>
      </c>
      <c r="B1868" s="2" t="s">
        <v>4298</v>
      </c>
      <c r="C1868" s="2" t="s">
        <v>91</v>
      </c>
      <c r="D1868" s="2" t="s">
        <v>27</v>
      </c>
      <c r="E1868" s="5" t="s">
        <v>216</v>
      </c>
      <c r="F1868" s="3" t="s">
        <v>217</v>
      </c>
      <c r="G1868" s="3" t="s">
        <v>92</v>
      </c>
      <c r="H1868" s="2" t="s">
        <v>21</v>
      </c>
      <c r="I1868" s="2" t="s">
        <v>4358</v>
      </c>
      <c r="J1868" s="3" t="str">
        <f>HYPERLINK("https://www.boe.es/gazeta/dias/1832/12/22/pdfs/GMD-1832-156.pdf#page=2","Abrir facsímil")</f>
        <v>Abrir facsímil</v>
      </c>
      <c r="K1868" s="3" t="s">
        <v>23</v>
      </c>
    </row>
    <row r="1869" spans="1:11" ht="42" customHeight="1">
      <c r="A1869" s="2" t="s">
        <v>4359</v>
      </c>
      <c r="B1869" s="2" t="s">
        <v>4359</v>
      </c>
      <c r="C1869" s="2" t="s">
        <v>16</v>
      </c>
      <c r="D1869" s="2" t="s">
        <v>17</v>
      </c>
      <c r="E1869" s="5" t="s">
        <v>266</v>
      </c>
      <c r="F1869" s="3" t="s">
        <v>267</v>
      </c>
      <c r="G1869" s="3" t="s">
        <v>92</v>
      </c>
      <c r="H1869" s="2" t="s">
        <v>21</v>
      </c>
      <c r="I1869" s="2" t="s">
        <v>4360</v>
      </c>
      <c r="J1869" s="3" t="str">
        <f>HYPERLINK("https://www.boe.es/gazeta/dias/1832/02/14/pdfs/GMD-1832-19.pdf#page=2","Abrir facsímil")</f>
        <v>Abrir facsímil</v>
      </c>
      <c r="K1869" s="3" t="s">
        <v>23</v>
      </c>
    </row>
    <row r="1870" spans="1:11" ht="42" customHeight="1">
      <c r="A1870" s="2" t="s">
        <v>4361</v>
      </c>
      <c r="B1870" s="2" t="s">
        <v>4362</v>
      </c>
      <c r="C1870" s="2" t="s">
        <v>26</v>
      </c>
      <c r="D1870" s="2" t="s">
        <v>27</v>
      </c>
      <c r="E1870" s="5" t="s">
        <v>105</v>
      </c>
      <c r="F1870" s="3" t="s">
        <v>106</v>
      </c>
      <c r="G1870" s="3" t="s">
        <v>107</v>
      </c>
      <c r="H1870" s="2" t="s">
        <v>31</v>
      </c>
      <c r="I1870" s="2" t="s">
        <v>4363</v>
      </c>
      <c r="J1870" s="3" t="str">
        <f>HYPERLINK("https://www.boe.es/gazeta/dias/1832/09/18/pdfs/GMD-1832-113.pdf#page=3","Abrir facsímil")</f>
        <v>Abrir facsímil</v>
      </c>
      <c r="K1870" s="3" t="s">
        <v>33</v>
      </c>
    </row>
    <row r="1871" spans="1:11" ht="42" customHeight="1">
      <c r="A1871" s="2" t="s">
        <v>4364</v>
      </c>
      <c r="B1871" s="2" t="s">
        <v>4364</v>
      </c>
      <c r="C1871" s="2" t="s">
        <v>164</v>
      </c>
      <c r="D1871" s="2" t="s">
        <v>27</v>
      </c>
      <c r="E1871" s="5" t="s">
        <v>193</v>
      </c>
      <c r="F1871" s="3" t="s">
        <v>194</v>
      </c>
      <c r="G1871" s="3" t="s">
        <v>38</v>
      </c>
      <c r="H1871" s="2" t="s">
        <v>21</v>
      </c>
      <c r="I1871" s="2" t="s">
        <v>4365</v>
      </c>
      <c r="J1871" s="3" t="str">
        <f>HYPERLINK("https://www.boe.es/gazeta/dias/1832/01/24/pdfs/GMD-1832-10.pdf#page=4","Abrir facsímil")</f>
        <v>Abrir facsímil</v>
      </c>
      <c r="K1871" s="3" t="s">
        <v>23</v>
      </c>
    </row>
    <row r="1872" spans="1:11" ht="42" customHeight="1">
      <c r="A1872" s="2" t="s">
        <v>4366</v>
      </c>
      <c r="B1872" s="2" t="s">
        <v>4366</v>
      </c>
      <c r="C1872" s="2" t="s">
        <v>61</v>
      </c>
      <c r="D1872" s="2" t="s">
        <v>62</v>
      </c>
      <c r="E1872" s="5" t="s">
        <v>88</v>
      </c>
      <c r="F1872" s="3" t="s">
        <v>89</v>
      </c>
      <c r="G1872" s="3" t="s">
        <v>42</v>
      </c>
      <c r="H1872" s="2" t="s">
        <v>21</v>
      </c>
      <c r="I1872" s="2" t="s">
        <v>4367</v>
      </c>
      <c r="J1872" s="3" t="str">
        <f>HYPERLINK("https://www.boe.es/gazeta/dias/1832/03/27/pdfs/GMD-1832-37.pdf#page=1","Abrir facsímil")</f>
        <v>Abrir facsímil</v>
      </c>
      <c r="K1872" s="3" t="s">
        <v>23</v>
      </c>
    </row>
    <row r="1873" spans="1:11" ht="42" customHeight="1">
      <c r="A1873" s="2" t="s">
        <v>4368</v>
      </c>
      <c r="B1873" s="2" t="s">
        <v>4368</v>
      </c>
      <c r="C1873" s="2" t="s">
        <v>26</v>
      </c>
      <c r="D1873" s="2" t="s">
        <v>27</v>
      </c>
      <c r="E1873" s="5" t="s">
        <v>111</v>
      </c>
      <c r="F1873" s="3" t="s">
        <v>112</v>
      </c>
      <c r="G1873" s="3" t="s">
        <v>42</v>
      </c>
      <c r="H1873" s="2" t="s">
        <v>21</v>
      </c>
      <c r="I1873" s="2" t="s">
        <v>4369</v>
      </c>
      <c r="J1873" s="3" t="str">
        <f>HYPERLINK("https://www.boe.es/gazeta/dias/1832/10/04/pdfs/GMD-1832-120.pdf#page=1","Abrir facsímil")</f>
        <v>Abrir facsímil</v>
      </c>
      <c r="K1873" s="3" t="s">
        <v>23</v>
      </c>
    </row>
    <row r="1874" spans="1:11" ht="42" customHeight="1">
      <c r="A1874" s="2" t="s">
        <v>4370</v>
      </c>
      <c r="B1874" s="2" t="s">
        <v>4370</v>
      </c>
      <c r="C1874" s="2" t="s">
        <v>26</v>
      </c>
      <c r="D1874" s="2" t="s">
        <v>27</v>
      </c>
      <c r="E1874" s="5" t="s">
        <v>694</v>
      </c>
      <c r="F1874" s="3" t="s">
        <v>695</v>
      </c>
      <c r="G1874" s="3" t="s">
        <v>58</v>
      </c>
      <c r="H1874" s="2" t="s">
        <v>21</v>
      </c>
      <c r="I1874" s="2" t="s">
        <v>4371</v>
      </c>
      <c r="J1874" s="3" t="str">
        <f>HYPERLINK("https://www.boe.es/gazeta/dias/1832/01/19/pdfs/GMD-1832-8.pdf#page=3","Abrir facsímil")</f>
        <v>Abrir facsímil</v>
      </c>
      <c r="K1874" s="3" t="s">
        <v>23</v>
      </c>
    </row>
    <row r="1875" spans="1:11" ht="42" customHeight="1">
      <c r="A1875" s="2" t="s">
        <v>4370</v>
      </c>
      <c r="B1875" s="2" t="s">
        <v>4370</v>
      </c>
      <c r="C1875" s="2" t="s">
        <v>418</v>
      </c>
      <c r="D1875" s="2" t="s">
        <v>27</v>
      </c>
      <c r="E1875" s="5" t="s">
        <v>1457</v>
      </c>
      <c r="F1875" s="3" t="s">
        <v>1458</v>
      </c>
      <c r="G1875" s="3" t="s">
        <v>42</v>
      </c>
      <c r="H1875" s="2" t="s">
        <v>21</v>
      </c>
      <c r="I1875" s="2" t="s">
        <v>4372</v>
      </c>
      <c r="J1875" s="3" t="str">
        <f>HYPERLINK("https://www.boe.es/gazeta/dias/1832/04/19/pdfs/GMD-1832-47.pdf#page=1","Abrir facsímil")</f>
        <v>Abrir facsímil</v>
      </c>
      <c r="K1875" s="3" t="s">
        <v>23</v>
      </c>
    </row>
    <row r="1876" spans="1:11" ht="42" customHeight="1">
      <c r="A1876" s="2" t="s">
        <v>4373</v>
      </c>
      <c r="B1876" s="2" t="s">
        <v>4373</v>
      </c>
      <c r="C1876" s="2" t="s">
        <v>26</v>
      </c>
      <c r="D1876" s="2" t="s">
        <v>27</v>
      </c>
      <c r="E1876" s="5" t="s">
        <v>1732</v>
      </c>
      <c r="F1876" s="3" t="s">
        <v>1733</v>
      </c>
      <c r="G1876" s="3" t="s">
        <v>42</v>
      </c>
      <c r="H1876" s="2" t="s">
        <v>21</v>
      </c>
      <c r="I1876" s="2" t="s">
        <v>4374</v>
      </c>
      <c r="J1876" s="3" t="str">
        <f>HYPERLINK("https://www.boe.es/gazeta/dias/1832/06/16/pdfs/GMD-1832-72.pdf#page=1","Abrir facsímil")</f>
        <v>Abrir facsímil</v>
      </c>
      <c r="K1876" s="3" t="s">
        <v>23</v>
      </c>
    </row>
    <row r="1877" spans="1:11" ht="42" customHeight="1">
      <c r="A1877" s="2" t="s">
        <v>4375</v>
      </c>
      <c r="B1877" s="2" t="s">
        <v>4375</v>
      </c>
      <c r="C1877" s="2" t="s">
        <v>61</v>
      </c>
      <c r="D1877" s="2" t="s">
        <v>62</v>
      </c>
      <c r="E1877" s="5" t="s">
        <v>468</v>
      </c>
      <c r="F1877" s="3" t="s">
        <v>469</v>
      </c>
      <c r="G1877" s="3" t="s">
        <v>470</v>
      </c>
      <c r="H1877" s="2" t="s">
        <v>21</v>
      </c>
      <c r="I1877" s="2" t="s">
        <v>4376</v>
      </c>
      <c r="J1877" s="3" t="str">
        <f>HYPERLINK("https://www.boe.es/gazeta/dias/1832/10/23/pdfs/GMD-1832-129.pdf#page=4","Abrir facsímil")</f>
        <v>Abrir facsímil</v>
      </c>
      <c r="K1877" s="3" t="s">
        <v>23</v>
      </c>
    </row>
    <row r="1878" spans="1:11" ht="42" customHeight="1">
      <c r="A1878" s="2" t="s">
        <v>4377</v>
      </c>
      <c r="B1878" s="2" t="s">
        <v>4377</v>
      </c>
      <c r="C1878" s="2" t="s">
        <v>61</v>
      </c>
      <c r="D1878" s="2" t="s">
        <v>62</v>
      </c>
      <c r="E1878" s="5" t="s">
        <v>2381</v>
      </c>
      <c r="F1878" s="3" t="s">
        <v>2382</v>
      </c>
      <c r="G1878" s="3" t="s">
        <v>92</v>
      </c>
      <c r="H1878" s="2" t="s">
        <v>21</v>
      </c>
      <c r="I1878" s="2" t="s">
        <v>4378</v>
      </c>
      <c r="J1878" s="3" t="str">
        <f>HYPERLINK("https://www.boe.es/gazeta/dias/1832/09/27/pdfs/GMD-1832-117.pdf#page=2","Abrir facsímil")</f>
        <v>Abrir facsímil</v>
      </c>
      <c r="K1878" s="3" t="s">
        <v>23</v>
      </c>
    </row>
    <row r="1879" spans="1:11" ht="42" customHeight="1">
      <c r="A1879" s="2" t="s">
        <v>4379</v>
      </c>
      <c r="B1879" s="2" t="s">
        <v>4379</v>
      </c>
      <c r="C1879" s="2" t="s">
        <v>61</v>
      </c>
      <c r="D1879" s="2" t="s">
        <v>62</v>
      </c>
      <c r="E1879" s="5" t="s">
        <v>423</v>
      </c>
      <c r="F1879" s="3" t="s">
        <v>424</v>
      </c>
      <c r="G1879" s="3" t="s">
        <v>343</v>
      </c>
      <c r="H1879" s="2" t="s">
        <v>21</v>
      </c>
      <c r="I1879" s="2" t="s">
        <v>4380</v>
      </c>
      <c r="J1879" s="3" t="str">
        <f>HYPERLINK("https://www.boe.es/gazeta/dias/1832/12/20/pdfs/GMD-1832-155.pdf#page=5","Abrir facsímil")</f>
        <v>Abrir facsímil</v>
      </c>
      <c r="K1879" s="3" t="s">
        <v>23</v>
      </c>
    </row>
    <row r="1880" spans="1:11" ht="42" customHeight="1">
      <c r="A1880" s="2" t="s">
        <v>4381</v>
      </c>
      <c r="B1880" s="2" t="s">
        <v>4381</v>
      </c>
      <c r="C1880" s="2" t="s">
        <v>16</v>
      </c>
      <c r="D1880" s="2" t="s">
        <v>17</v>
      </c>
      <c r="E1880" s="5" t="s">
        <v>1310</v>
      </c>
      <c r="F1880" s="3" t="s">
        <v>1971</v>
      </c>
      <c r="G1880" s="3" t="s">
        <v>42</v>
      </c>
      <c r="H1880" s="2" t="s">
        <v>21</v>
      </c>
      <c r="I1880" s="2" t="s">
        <v>4382</v>
      </c>
      <c r="J1880" s="3" t="str">
        <f>HYPERLINK("https://www.boe.es/gazeta/dias/1832/11/15/pdfs/GMD-1832-139.pdf#page=1","Abrir facsímil")</f>
        <v>Abrir facsímil</v>
      </c>
      <c r="K1880" s="3" t="s">
        <v>23</v>
      </c>
    </row>
    <row r="1881" spans="1:11" ht="42" customHeight="1">
      <c r="A1881" s="2" t="s">
        <v>4381</v>
      </c>
      <c r="B1881" s="2" t="s">
        <v>4381</v>
      </c>
      <c r="C1881" s="2" t="s">
        <v>16</v>
      </c>
      <c r="D1881" s="2" t="s">
        <v>17</v>
      </c>
      <c r="E1881" s="5" t="s">
        <v>207</v>
      </c>
      <c r="F1881" s="3" t="s">
        <v>208</v>
      </c>
      <c r="G1881" s="3" t="s">
        <v>42</v>
      </c>
      <c r="H1881" s="2" t="s">
        <v>21</v>
      </c>
      <c r="I1881" s="2" t="s">
        <v>4383</v>
      </c>
      <c r="J1881" s="3" t="str">
        <f>HYPERLINK("https://www.boe.es/gazeta/dias/1832/12/11/pdfs/GMD-1832-151.pdf#page=1","Abrir facsímil")</f>
        <v>Abrir facsímil</v>
      </c>
      <c r="K1881" s="3" t="s">
        <v>23</v>
      </c>
    </row>
    <row r="1882" spans="1:11" ht="42" customHeight="1">
      <c r="A1882" s="2" t="s">
        <v>4381</v>
      </c>
      <c r="B1882" s="2" t="s">
        <v>4381</v>
      </c>
      <c r="C1882" s="2" t="s">
        <v>61</v>
      </c>
      <c r="D1882" s="2" t="s">
        <v>62</v>
      </c>
      <c r="E1882" s="5" t="s">
        <v>423</v>
      </c>
      <c r="F1882" s="3" t="s">
        <v>424</v>
      </c>
      <c r="G1882" s="3" t="s">
        <v>343</v>
      </c>
      <c r="H1882" s="2" t="s">
        <v>21</v>
      </c>
      <c r="I1882" s="2" t="s">
        <v>4384</v>
      </c>
      <c r="J1882" s="3" t="str">
        <f>HYPERLINK("https://www.boe.es/gazeta/dias/1832/12/20/pdfs/GMD-1832-155.pdf#page=5","Abrir facsímil")</f>
        <v>Abrir facsímil</v>
      </c>
      <c r="K1882" s="3" t="s">
        <v>23</v>
      </c>
    </row>
    <row r="1883" spans="1:11" ht="42" customHeight="1">
      <c r="A1883" s="2" t="s">
        <v>4385</v>
      </c>
      <c r="B1883" s="2" t="s">
        <v>4385</v>
      </c>
      <c r="C1883" s="2" t="s">
        <v>16</v>
      </c>
      <c r="D1883" s="2" t="s">
        <v>17</v>
      </c>
      <c r="E1883" s="5" t="s">
        <v>233</v>
      </c>
      <c r="F1883" s="3" t="s">
        <v>234</v>
      </c>
      <c r="G1883" s="3" t="s">
        <v>58</v>
      </c>
      <c r="H1883" s="2" t="s">
        <v>21</v>
      </c>
      <c r="I1883" s="2" t="s">
        <v>4386</v>
      </c>
      <c r="J1883" s="3" t="str">
        <f>HYPERLINK("https://www.boe.es/gazeta/dias/1832/02/07/pdfs/GMD-1832-16.pdf#page=3","Abrir facsímil")</f>
        <v>Abrir facsímil</v>
      </c>
      <c r="K1883" s="3" t="s">
        <v>23</v>
      </c>
    </row>
    <row r="1884" spans="1:11" ht="42" customHeight="1">
      <c r="A1884" s="2" t="s">
        <v>4387</v>
      </c>
      <c r="B1884" s="2" t="s">
        <v>4387</v>
      </c>
      <c r="C1884" s="2" t="s">
        <v>16</v>
      </c>
      <c r="D1884" s="2" t="s">
        <v>17</v>
      </c>
      <c r="E1884" s="5" t="s">
        <v>276</v>
      </c>
      <c r="F1884" s="3" t="s">
        <v>277</v>
      </c>
      <c r="G1884" s="3" t="s">
        <v>343</v>
      </c>
      <c r="H1884" s="2" t="s">
        <v>21</v>
      </c>
      <c r="I1884" s="2" t="s">
        <v>4388</v>
      </c>
      <c r="J1884" s="3" t="str">
        <f>HYPERLINK("https://www.boe.es/gazeta/dias/1832/03/22/pdfs/GMD-1832-35.pdf#page=5","Abrir facsímil")</f>
        <v>Abrir facsímil</v>
      </c>
      <c r="K1884" s="3" t="s">
        <v>23</v>
      </c>
    </row>
    <row r="1885" spans="1:11" ht="42" customHeight="1">
      <c r="A1885" s="2" t="s">
        <v>4387</v>
      </c>
      <c r="B1885" s="2" t="s">
        <v>4387</v>
      </c>
      <c r="C1885" s="2" t="s">
        <v>16</v>
      </c>
      <c r="D1885" s="2" t="s">
        <v>17</v>
      </c>
      <c r="E1885" s="5" t="s">
        <v>105</v>
      </c>
      <c r="F1885" s="3" t="s">
        <v>106</v>
      </c>
      <c r="G1885" s="3" t="s">
        <v>107</v>
      </c>
      <c r="H1885" s="2" t="s">
        <v>21</v>
      </c>
      <c r="I1885" s="2" t="s">
        <v>4389</v>
      </c>
      <c r="J1885" s="3" t="str">
        <f>HYPERLINK("https://www.boe.es/gazeta/dias/1832/09/18/pdfs/GMD-1832-113.pdf#page=3","Abrir facsímil")</f>
        <v>Abrir facsímil</v>
      </c>
      <c r="K1885" s="3" t="s">
        <v>23</v>
      </c>
    </row>
    <row r="1886" spans="1:11" ht="42" customHeight="1">
      <c r="A1886" s="2" t="s">
        <v>4390</v>
      </c>
      <c r="B1886" s="2" t="s">
        <v>4391</v>
      </c>
      <c r="C1886" s="2" t="s">
        <v>26</v>
      </c>
      <c r="D1886" s="2" t="s">
        <v>27</v>
      </c>
      <c r="E1886" s="5" t="s">
        <v>806</v>
      </c>
      <c r="F1886" s="3" t="s">
        <v>807</v>
      </c>
      <c r="G1886" s="3" t="s">
        <v>152</v>
      </c>
      <c r="H1886" s="2" t="s">
        <v>31</v>
      </c>
      <c r="I1886" s="2" t="s">
        <v>4392</v>
      </c>
      <c r="J1886" s="3" t="str">
        <f>HYPERLINK("https://www.boe.es/gazeta/dias/1832/12/08/pdfs/GMD-1832-150.pdf#page=6","Abrir facsímil")</f>
        <v>Abrir facsímil</v>
      </c>
      <c r="K1886" s="3" t="s">
        <v>33</v>
      </c>
    </row>
    <row r="1887" spans="1:11" ht="42" customHeight="1">
      <c r="A1887" s="2" t="s">
        <v>4393</v>
      </c>
      <c r="B1887" s="2" t="s">
        <v>4393</v>
      </c>
      <c r="C1887" s="2" t="s">
        <v>16</v>
      </c>
      <c r="D1887" s="2" t="s">
        <v>17</v>
      </c>
      <c r="E1887" s="5" t="s">
        <v>2381</v>
      </c>
      <c r="F1887" s="3" t="s">
        <v>2382</v>
      </c>
      <c r="G1887" s="3" t="s">
        <v>4394</v>
      </c>
      <c r="H1887" s="2" t="s">
        <v>21</v>
      </c>
      <c r="I1887" s="2" t="s">
        <v>4395</v>
      </c>
      <c r="J1887" s="3" t="str">
        <f>HYPERLINK("https://www.boe.es/gazeta/dias/1832/09/27/pdfs/GMD-1832-117.pdf#page=3","Abrir facsímil")</f>
        <v>Abrir facsímil</v>
      </c>
      <c r="K1887" s="3" t="s">
        <v>23</v>
      </c>
    </row>
    <row r="1888" spans="1:11" ht="42" customHeight="1">
      <c r="A1888" s="2" t="s">
        <v>4396</v>
      </c>
      <c r="B1888" s="2" t="s">
        <v>4397</v>
      </c>
      <c r="C1888" s="2" t="s">
        <v>61</v>
      </c>
      <c r="D1888" s="2" t="s">
        <v>62</v>
      </c>
      <c r="E1888" s="5" t="s">
        <v>46</v>
      </c>
      <c r="F1888" s="3" t="s">
        <v>47</v>
      </c>
      <c r="G1888" s="3" t="s">
        <v>152</v>
      </c>
      <c r="H1888" s="2" t="s">
        <v>21</v>
      </c>
      <c r="I1888" s="2" t="s">
        <v>4398</v>
      </c>
      <c r="J1888" s="3" t="str">
        <f>HYPERLINK("https://www.boe.es/gazeta/dias/1832/12/13/pdfs/GMD-1832-152.pdf#page=6","Abrir facsímil")</f>
        <v>Abrir facsímil</v>
      </c>
      <c r="K1888" s="3" t="s">
        <v>23</v>
      </c>
    </row>
    <row r="1889" spans="1:11" ht="42" customHeight="1">
      <c r="A1889" s="2" t="s">
        <v>4399</v>
      </c>
      <c r="B1889" s="2" t="s">
        <v>4399</v>
      </c>
      <c r="C1889" s="2" t="s">
        <v>16</v>
      </c>
      <c r="D1889" s="2" t="s">
        <v>17</v>
      </c>
      <c r="E1889" s="5" t="s">
        <v>374</v>
      </c>
      <c r="F1889" s="3" t="s">
        <v>375</v>
      </c>
      <c r="G1889" s="3" t="s">
        <v>58</v>
      </c>
      <c r="H1889" s="2" t="s">
        <v>21</v>
      </c>
      <c r="I1889" s="2" t="s">
        <v>4400</v>
      </c>
      <c r="J1889" s="3" t="str">
        <f>HYPERLINK("https://www.boe.es/gazeta/dias/1832/04/17/pdfs/GMD-1832-46.pdf#page=3","Abrir facsímil")</f>
        <v>Abrir facsímil</v>
      </c>
      <c r="K1889" s="3" t="s">
        <v>23</v>
      </c>
    </row>
    <row r="1890" spans="1:11" ht="42" customHeight="1">
      <c r="A1890" s="2" t="s">
        <v>4401</v>
      </c>
      <c r="B1890" s="2" t="s">
        <v>4402</v>
      </c>
      <c r="C1890" s="2" t="s">
        <v>16</v>
      </c>
      <c r="D1890" s="2" t="s">
        <v>17</v>
      </c>
      <c r="E1890" s="5" t="s">
        <v>46</v>
      </c>
      <c r="F1890" s="3" t="s">
        <v>47</v>
      </c>
      <c r="G1890" s="3" t="s">
        <v>42</v>
      </c>
      <c r="H1890" s="2" t="s">
        <v>31</v>
      </c>
      <c r="I1890" s="2" t="s">
        <v>4403</v>
      </c>
      <c r="J1890" s="3" t="str">
        <f>HYPERLINK("https://www.boe.es/gazeta/dias/1832/12/13/pdfs/GMD-1832-152.pdf#page=1","Abrir facsímil")</f>
        <v>Abrir facsímil</v>
      </c>
      <c r="K1890" s="3" t="s">
        <v>33</v>
      </c>
    </row>
    <row r="1891" spans="1:11" ht="42" customHeight="1">
      <c r="A1891" s="2" t="s">
        <v>4404</v>
      </c>
      <c r="B1891" s="2" t="s">
        <v>4404</v>
      </c>
      <c r="C1891" s="2" t="s">
        <v>16</v>
      </c>
      <c r="D1891" s="2" t="s">
        <v>17</v>
      </c>
      <c r="E1891" s="5" t="s">
        <v>178</v>
      </c>
      <c r="F1891" s="3" t="s">
        <v>179</v>
      </c>
      <c r="G1891" s="3" t="s">
        <v>58</v>
      </c>
      <c r="H1891" s="2" t="s">
        <v>21</v>
      </c>
      <c r="I1891" s="2" t="s">
        <v>4405</v>
      </c>
      <c r="J1891" s="3" t="str">
        <f>HYPERLINK("https://www.boe.es/gazeta/dias/1832/10/20/pdfs/GMD-1832-128.pdf#page=3","Abrir facsímil")</f>
        <v>Abrir facsímil</v>
      </c>
      <c r="K1891" s="3" t="s">
        <v>23</v>
      </c>
    </row>
    <row r="1892" spans="1:11" ht="42" customHeight="1">
      <c r="A1892" s="2" t="s">
        <v>4406</v>
      </c>
      <c r="B1892" s="2" t="s">
        <v>4406</v>
      </c>
      <c r="C1892" s="2" t="s">
        <v>16</v>
      </c>
      <c r="D1892" s="2" t="s">
        <v>17</v>
      </c>
      <c r="E1892" s="5" t="s">
        <v>651</v>
      </c>
      <c r="F1892" s="3" t="s">
        <v>652</v>
      </c>
      <c r="G1892" s="3" t="s">
        <v>42</v>
      </c>
      <c r="H1892" s="2" t="s">
        <v>21</v>
      </c>
      <c r="I1892" s="2" t="s">
        <v>4407</v>
      </c>
      <c r="J1892" s="3" t="str">
        <f>HYPERLINK("https://www.boe.es/gazeta/dias/1832/08/11/pdfs/GMD-1832-96.pdf#page=1","Abrir facsímil")</f>
        <v>Abrir facsímil</v>
      </c>
      <c r="K1892" s="3" t="s">
        <v>23</v>
      </c>
    </row>
    <row r="1893" spans="1:11" ht="42" customHeight="1">
      <c r="A1893" s="2" t="s">
        <v>4408</v>
      </c>
      <c r="B1893" s="2" t="s">
        <v>4408</v>
      </c>
      <c r="C1893" s="2" t="s">
        <v>61</v>
      </c>
      <c r="D1893" s="2" t="s">
        <v>62</v>
      </c>
      <c r="E1893" s="5" t="s">
        <v>1281</v>
      </c>
      <c r="F1893" s="3" t="s">
        <v>1282</v>
      </c>
      <c r="G1893" s="3" t="s">
        <v>38</v>
      </c>
      <c r="H1893" s="2" t="s">
        <v>21</v>
      </c>
      <c r="I1893" s="2" t="s">
        <v>4409</v>
      </c>
      <c r="J1893" s="3" t="str">
        <f>HYPERLINK("https://www.boe.es/gazeta/dias/1832/05/17/pdfs/GMD-1832-59.pdf#page=4","Abrir facsímil")</f>
        <v>Abrir facsímil</v>
      </c>
      <c r="K1893" s="3" t="s">
        <v>23</v>
      </c>
    </row>
    <row r="1894" spans="1:11" ht="42" customHeight="1">
      <c r="A1894" s="2" t="s">
        <v>4410</v>
      </c>
      <c r="B1894" s="2" t="s">
        <v>4411</v>
      </c>
      <c r="C1894" s="2" t="s">
        <v>26</v>
      </c>
      <c r="D1894" s="2" t="s">
        <v>27</v>
      </c>
      <c r="E1894" s="5" t="s">
        <v>312</v>
      </c>
      <c r="F1894" s="3" t="s">
        <v>313</v>
      </c>
      <c r="G1894" s="3" t="s">
        <v>38</v>
      </c>
      <c r="H1894" s="2" t="s">
        <v>21</v>
      </c>
      <c r="I1894" s="2" t="s">
        <v>4412</v>
      </c>
      <c r="J1894" s="3" t="str">
        <f>HYPERLINK("https://www.boe.es/gazeta/dias/1832/10/27/pdfs/GMD-1832-131.pdf#page=4","Abrir facsímil")</f>
        <v>Abrir facsímil</v>
      </c>
      <c r="K1894" s="3" t="s">
        <v>23</v>
      </c>
    </row>
    <row r="1895" spans="1:11" ht="42" customHeight="1">
      <c r="A1895" s="2" t="s">
        <v>4413</v>
      </c>
      <c r="B1895" s="2" t="s">
        <v>4414</v>
      </c>
      <c r="C1895" s="2" t="s">
        <v>16</v>
      </c>
      <c r="D1895" s="2" t="s">
        <v>17</v>
      </c>
      <c r="E1895" s="5" t="s">
        <v>354</v>
      </c>
      <c r="F1895" s="3" t="s">
        <v>355</v>
      </c>
      <c r="G1895" s="3" t="s">
        <v>371</v>
      </c>
      <c r="H1895" s="2" t="s">
        <v>21</v>
      </c>
      <c r="I1895" s="2" t="s">
        <v>4415</v>
      </c>
      <c r="J1895" s="3" t="str">
        <f>HYPERLINK("https://www.boe.es/gazeta/dias/1832/12/06/pdfs/GMD-1832-149.pdf#page=4","Abrir facsímil")</f>
        <v>Abrir facsímil</v>
      </c>
      <c r="K1895" s="3" t="s">
        <v>23</v>
      </c>
    </row>
    <row r="1896" spans="1:11" ht="42" customHeight="1">
      <c r="A1896" s="2" t="s">
        <v>4416</v>
      </c>
      <c r="B1896" s="2" t="s">
        <v>4416</v>
      </c>
      <c r="C1896" s="2" t="s">
        <v>16</v>
      </c>
      <c r="D1896" s="2" t="s">
        <v>17</v>
      </c>
      <c r="E1896" s="5" t="s">
        <v>140</v>
      </c>
      <c r="F1896" s="3" t="s">
        <v>141</v>
      </c>
      <c r="G1896" s="3" t="s">
        <v>92</v>
      </c>
      <c r="H1896" s="2" t="s">
        <v>21</v>
      </c>
      <c r="I1896" s="2" t="s">
        <v>4417</v>
      </c>
      <c r="J1896" s="3" t="str">
        <f>HYPERLINK("https://www.boe.es/gazeta/dias/1832/11/27/pdfs/GMD-1832-145.pdf#page=2","Abrir facsímil")</f>
        <v>Abrir facsímil</v>
      </c>
      <c r="K1896" s="3" t="s">
        <v>23</v>
      </c>
    </row>
    <row r="1897" spans="1:11" ht="42" customHeight="1">
      <c r="A1897" s="2" t="s">
        <v>4418</v>
      </c>
      <c r="B1897" s="2" t="s">
        <v>4418</v>
      </c>
      <c r="C1897" s="2" t="s">
        <v>16</v>
      </c>
      <c r="D1897" s="2" t="s">
        <v>17</v>
      </c>
      <c r="E1897" s="5" t="s">
        <v>2042</v>
      </c>
      <c r="F1897" s="3" t="s">
        <v>2043</v>
      </c>
      <c r="G1897" s="3" t="s">
        <v>3657</v>
      </c>
      <c r="H1897" s="2" t="s">
        <v>21</v>
      </c>
      <c r="I1897" s="2" t="s">
        <v>4419</v>
      </c>
      <c r="J1897" s="3" t="str">
        <f>HYPERLINK("https://www.boe.es/gazeta/dias/1832/01/07/pdfs/GMD-1832-3.pdf#page=3","Abrir facsímil")</f>
        <v>Abrir facsímil</v>
      </c>
      <c r="K1897" s="3" t="s">
        <v>23</v>
      </c>
    </row>
    <row r="1898" spans="1:11" ht="42" customHeight="1">
      <c r="A1898" s="2" t="s">
        <v>4420</v>
      </c>
      <c r="B1898" s="2" t="s">
        <v>4420</v>
      </c>
      <c r="C1898" s="2" t="s">
        <v>16</v>
      </c>
      <c r="D1898" s="2" t="s">
        <v>17</v>
      </c>
      <c r="E1898" s="5" t="s">
        <v>909</v>
      </c>
      <c r="F1898" s="3" t="s">
        <v>910</v>
      </c>
      <c r="G1898" s="3" t="s">
        <v>58</v>
      </c>
      <c r="H1898" s="2" t="s">
        <v>21</v>
      </c>
      <c r="I1898" s="2" t="s">
        <v>4421</v>
      </c>
      <c r="J1898" s="3" t="str">
        <f>HYPERLINK("https://www.boe.es/gazeta/dias/1832/01/17/pdfs/GMD-1832-7.pdf#page=3","Abrir facsímil")</f>
        <v>Abrir facsímil</v>
      </c>
      <c r="K1898" s="3" t="s">
        <v>23</v>
      </c>
    </row>
    <row r="1899" spans="1:11" ht="42" customHeight="1">
      <c r="A1899" s="2" t="s">
        <v>4420</v>
      </c>
      <c r="B1899" s="2" t="s">
        <v>4420</v>
      </c>
      <c r="C1899" s="2" t="s">
        <v>164</v>
      </c>
      <c r="D1899" s="2" t="s">
        <v>27</v>
      </c>
      <c r="E1899" s="5" t="s">
        <v>1831</v>
      </c>
      <c r="F1899" s="3" t="s">
        <v>1832</v>
      </c>
      <c r="G1899" s="3" t="s">
        <v>58</v>
      </c>
      <c r="H1899" s="2" t="s">
        <v>21</v>
      </c>
      <c r="I1899" s="2" t="s">
        <v>4422</v>
      </c>
      <c r="J1899" s="3" t="str">
        <f>HYPERLINK("https://www.boe.es/gazeta/dias/1832/01/21/pdfs/GMD-1832-9.pdf#page=3","Abrir facsímil")</f>
        <v>Abrir facsímil</v>
      </c>
      <c r="K1899" s="3" t="s">
        <v>23</v>
      </c>
    </row>
    <row r="1900" spans="1:11" ht="42" customHeight="1">
      <c r="A1900" s="2" t="s">
        <v>4418</v>
      </c>
      <c r="B1900" s="2" t="s">
        <v>4418</v>
      </c>
      <c r="C1900" s="2" t="s">
        <v>124</v>
      </c>
      <c r="D1900" s="2" t="s">
        <v>27</v>
      </c>
      <c r="E1900" s="5" t="s">
        <v>447</v>
      </c>
      <c r="F1900" s="3" t="s">
        <v>448</v>
      </c>
      <c r="G1900" s="3" t="s">
        <v>58</v>
      </c>
      <c r="H1900" s="2" t="s">
        <v>21</v>
      </c>
      <c r="I1900" s="2" t="s">
        <v>4423</v>
      </c>
      <c r="J1900" s="3" t="str">
        <f>HYPERLINK("https://www.boe.es/gazeta/dias/1832/10/06/pdfs/GMD-1832-121.pdf#page=3","Abrir facsímil")</f>
        <v>Abrir facsímil</v>
      </c>
      <c r="K1900" s="3" t="s">
        <v>23</v>
      </c>
    </row>
    <row r="1901" spans="1:11" ht="42" customHeight="1">
      <c r="A1901" s="2" t="s">
        <v>4424</v>
      </c>
      <c r="B1901" s="2" t="s">
        <v>4425</v>
      </c>
      <c r="C1901" s="2" t="s">
        <v>16</v>
      </c>
      <c r="D1901" s="2" t="s">
        <v>17</v>
      </c>
      <c r="E1901" s="5" t="s">
        <v>97</v>
      </c>
      <c r="F1901" s="3" t="s">
        <v>98</v>
      </c>
      <c r="G1901" s="3" t="s">
        <v>99</v>
      </c>
      <c r="H1901" s="2" t="s">
        <v>21</v>
      </c>
      <c r="I1901" s="2" t="s">
        <v>4426</v>
      </c>
      <c r="J1901" s="3" t="str">
        <f>HYPERLINK("https://www.boe.es/gazeta/dias/1832/08/18/pdfs/GMD-1832-99.pdf#page=3","Abrir facsímil")</f>
        <v>Abrir facsímil</v>
      </c>
      <c r="K1901" s="3" t="s">
        <v>23</v>
      </c>
    </row>
    <row r="1902" spans="1:11" ht="42" customHeight="1">
      <c r="A1902" s="2" t="s">
        <v>4427</v>
      </c>
      <c r="B1902" s="2" t="s">
        <v>4427</v>
      </c>
      <c r="C1902" s="2" t="s">
        <v>61</v>
      </c>
      <c r="D1902" s="2" t="s">
        <v>62</v>
      </c>
      <c r="E1902" s="5" t="s">
        <v>694</v>
      </c>
      <c r="F1902" s="3" t="s">
        <v>695</v>
      </c>
      <c r="G1902" s="3" t="s">
        <v>58</v>
      </c>
      <c r="H1902" s="2" t="s">
        <v>21</v>
      </c>
      <c r="I1902" s="2" t="s">
        <v>4428</v>
      </c>
      <c r="J1902" s="3" t="str">
        <f>HYPERLINK("https://www.boe.es/gazeta/dias/1832/01/19/pdfs/GMD-1832-8.pdf#page=3","Abrir facsímil")</f>
        <v>Abrir facsímil</v>
      </c>
      <c r="K1902" s="3" t="s">
        <v>23</v>
      </c>
    </row>
    <row r="1903" spans="1:11" ht="42" customHeight="1">
      <c r="A1903" s="2" t="s">
        <v>4429</v>
      </c>
      <c r="B1903" s="2" t="s">
        <v>4429</v>
      </c>
      <c r="C1903" s="2" t="s">
        <v>26</v>
      </c>
      <c r="D1903" s="2" t="s">
        <v>27</v>
      </c>
      <c r="E1903" s="5" t="s">
        <v>626</v>
      </c>
      <c r="F1903" s="3" t="s">
        <v>627</v>
      </c>
      <c r="G1903" s="3" t="s">
        <v>58</v>
      </c>
      <c r="H1903" s="2" t="s">
        <v>21</v>
      </c>
      <c r="I1903" s="2" t="s">
        <v>4430</v>
      </c>
      <c r="J1903" s="3" t="str">
        <f>HYPERLINK("https://www.boe.es/gazeta/dias/1832/03/10/pdfs/GMD-1832-30.pdf#page=3","Abrir facsímil")</f>
        <v>Abrir facsímil</v>
      </c>
      <c r="K1903" s="3" t="s">
        <v>23</v>
      </c>
    </row>
    <row r="1904" spans="1:11" ht="42" customHeight="1">
      <c r="A1904" s="2" t="s">
        <v>4431</v>
      </c>
      <c r="B1904" s="2" t="s">
        <v>4431</v>
      </c>
      <c r="C1904" s="2" t="s">
        <v>16</v>
      </c>
      <c r="D1904" s="2" t="s">
        <v>17</v>
      </c>
      <c r="E1904" s="5" t="s">
        <v>320</v>
      </c>
      <c r="F1904" s="3" t="s">
        <v>321</v>
      </c>
      <c r="G1904" s="3" t="s">
        <v>92</v>
      </c>
      <c r="H1904" s="2" t="s">
        <v>21</v>
      </c>
      <c r="I1904" s="2" t="s">
        <v>4432</v>
      </c>
      <c r="J1904" s="3" t="str">
        <f>HYPERLINK("https://www.boe.es/gazeta/dias/1832/12/29/pdfs/GMD-1832-159.pdf#page=2","Abrir facsímil")</f>
        <v>Abrir facsímil</v>
      </c>
      <c r="K1904" s="3" t="s">
        <v>23</v>
      </c>
    </row>
    <row r="1905" spans="1:11" ht="42" customHeight="1">
      <c r="A1905" s="2" t="s">
        <v>4433</v>
      </c>
      <c r="B1905" s="2" t="s">
        <v>4434</v>
      </c>
      <c r="C1905" s="2" t="s">
        <v>124</v>
      </c>
      <c r="D1905" s="2" t="s">
        <v>27</v>
      </c>
      <c r="E1905" s="5" t="s">
        <v>665</v>
      </c>
      <c r="F1905" s="3" t="s">
        <v>666</v>
      </c>
      <c r="G1905" s="3" t="s">
        <v>38</v>
      </c>
      <c r="H1905" s="2" t="s">
        <v>21</v>
      </c>
      <c r="I1905" s="2" t="s">
        <v>4435</v>
      </c>
      <c r="J1905" s="3" t="str">
        <f>HYPERLINK("https://www.boe.es/gazeta/dias/1832/05/15/pdfs/GMD-1832-58.pdf#page=4","Abrir facsímil")</f>
        <v>Abrir facsímil</v>
      </c>
      <c r="K1905" s="3" t="s">
        <v>23</v>
      </c>
    </row>
    <row r="1906" spans="1:11" ht="42" customHeight="1">
      <c r="A1906" s="2" t="s">
        <v>4436</v>
      </c>
      <c r="B1906" s="2" t="s">
        <v>4437</v>
      </c>
      <c r="C1906" s="2" t="s">
        <v>1098</v>
      </c>
      <c r="D1906" s="2" t="s">
        <v>62</v>
      </c>
      <c r="E1906" s="5" t="s">
        <v>233</v>
      </c>
      <c r="F1906" s="3" t="s">
        <v>234</v>
      </c>
      <c r="G1906" s="3" t="s">
        <v>38</v>
      </c>
      <c r="H1906" s="2" t="s">
        <v>21</v>
      </c>
      <c r="I1906" s="2" t="s">
        <v>4438</v>
      </c>
      <c r="J1906" s="3" t="str">
        <f>HYPERLINK("https://www.boe.es/gazeta/dias/1832/02/07/pdfs/GMD-1832-16.pdf#page=4","Abrir facsímil")</f>
        <v>Abrir facsímil</v>
      </c>
      <c r="K1906" s="3" t="s">
        <v>23</v>
      </c>
    </row>
    <row r="1907" spans="1:11" ht="42" customHeight="1">
      <c r="A1907" s="2" t="s">
        <v>4439</v>
      </c>
      <c r="B1907" s="2" t="s">
        <v>4440</v>
      </c>
      <c r="C1907" s="2" t="s">
        <v>91</v>
      </c>
      <c r="D1907" s="2" t="s">
        <v>27</v>
      </c>
      <c r="E1907" s="5" t="s">
        <v>272</v>
      </c>
      <c r="F1907" s="3" t="s">
        <v>273</v>
      </c>
      <c r="G1907" s="3" t="s">
        <v>38</v>
      </c>
      <c r="H1907" s="2" t="s">
        <v>21</v>
      </c>
      <c r="I1907" s="2" t="s">
        <v>4441</v>
      </c>
      <c r="J1907" s="3" t="str">
        <f>HYPERLINK("https://www.boe.es/gazeta/dias/1832/02/21/pdfs/GMD-1832-22.pdf#page=4","Abrir facsímil")</f>
        <v>Abrir facsímil</v>
      </c>
      <c r="K1907" s="3" t="s">
        <v>23</v>
      </c>
    </row>
    <row r="1908" spans="1:11" ht="42" customHeight="1">
      <c r="A1908" s="2" t="s">
        <v>4442</v>
      </c>
      <c r="B1908" s="2" t="s">
        <v>4442</v>
      </c>
      <c r="C1908" s="2" t="s">
        <v>16</v>
      </c>
      <c r="D1908" s="2" t="s">
        <v>17</v>
      </c>
      <c r="E1908" s="5" t="s">
        <v>482</v>
      </c>
      <c r="F1908" s="3" t="s">
        <v>483</v>
      </c>
      <c r="G1908" s="3" t="s">
        <v>484</v>
      </c>
      <c r="H1908" s="2" t="s">
        <v>21</v>
      </c>
      <c r="I1908" s="2" t="s">
        <v>4443</v>
      </c>
      <c r="J1908" s="3" t="str">
        <f>HYPERLINK("https://www.boe.es/gazeta/dias/1832/03/03/pdfs/GMD-1832-27.pdf#page=2","Abrir facsímil")</f>
        <v>Abrir facsímil</v>
      </c>
      <c r="K1908" s="3" t="s">
        <v>23</v>
      </c>
    </row>
    <row r="1909" spans="1:11" ht="42" customHeight="1">
      <c r="A1909" s="2" t="s">
        <v>4442</v>
      </c>
      <c r="B1909" s="2" t="s">
        <v>4442</v>
      </c>
      <c r="C1909" s="2" t="s">
        <v>16</v>
      </c>
      <c r="D1909" s="2" t="s">
        <v>17</v>
      </c>
      <c r="E1909" s="5" t="s">
        <v>140</v>
      </c>
      <c r="F1909" s="3" t="s">
        <v>141</v>
      </c>
      <c r="G1909" s="3" t="s">
        <v>345</v>
      </c>
      <c r="H1909" s="2" t="s">
        <v>21</v>
      </c>
      <c r="I1909" s="2" t="s">
        <v>4444</v>
      </c>
      <c r="J1909" s="3" t="str">
        <f>HYPERLINK("https://www.boe.es/gazeta/dias/1832/11/27/pdfs/GMD-1832-145.pdf#page=3","Abrir facsímil")</f>
        <v>Abrir facsímil</v>
      </c>
      <c r="K1909" s="3" t="s">
        <v>23</v>
      </c>
    </row>
    <row r="1910" spans="1:11" ht="42" customHeight="1">
      <c r="A1910" s="2" t="s">
        <v>4445</v>
      </c>
      <c r="B1910" s="2" t="s">
        <v>4446</v>
      </c>
      <c r="C1910" s="2" t="s">
        <v>124</v>
      </c>
      <c r="D1910" s="2" t="s">
        <v>27</v>
      </c>
      <c r="E1910" s="5" t="s">
        <v>374</v>
      </c>
      <c r="F1910" s="3" t="s">
        <v>375</v>
      </c>
      <c r="G1910" s="3" t="s">
        <v>376</v>
      </c>
      <c r="H1910" s="2" t="s">
        <v>21</v>
      </c>
      <c r="I1910" s="2" t="s">
        <v>4447</v>
      </c>
      <c r="J1910" s="3" t="str">
        <f>HYPERLINK("https://www.boe.es/gazeta/dias/1832/04/17/pdfs/GMD-1832-46.pdf#page=4","Abrir facsímil")</f>
        <v>Abrir facsímil</v>
      </c>
      <c r="K1910" s="3" t="s">
        <v>23</v>
      </c>
    </row>
    <row r="1911" spans="1:11" ht="42" customHeight="1">
      <c r="A1911" s="2" t="s">
        <v>4448</v>
      </c>
      <c r="B1911" s="2" t="s">
        <v>4449</v>
      </c>
      <c r="C1911" s="2" t="s">
        <v>51</v>
      </c>
      <c r="D1911" s="2" t="s">
        <v>27</v>
      </c>
      <c r="E1911" s="5" t="s">
        <v>1306</v>
      </c>
      <c r="F1911" s="3" t="s">
        <v>1307</v>
      </c>
      <c r="G1911" s="3" t="s">
        <v>42</v>
      </c>
      <c r="H1911" s="2" t="s">
        <v>21</v>
      </c>
      <c r="I1911" s="2" t="s">
        <v>4450</v>
      </c>
      <c r="J1911" s="3" t="str">
        <f>HYPERLINK("https://www.boe.es/gazeta/dias/1832/11/01/pdfs/GMD-1832-133.pdf#page=1","Abrir facsímil")</f>
        <v>Abrir facsímil</v>
      </c>
      <c r="K1911" s="3" t="s">
        <v>23</v>
      </c>
    </row>
    <row r="1912" spans="1:11" ht="42" customHeight="1">
      <c r="A1912" s="2" t="s">
        <v>4451</v>
      </c>
      <c r="B1912" s="2" t="s">
        <v>4452</v>
      </c>
      <c r="C1912" s="2" t="s">
        <v>124</v>
      </c>
      <c r="D1912" s="2" t="s">
        <v>27</v>
      </c>
      <c r="E1912" s="5" t="s">
        <v>76</v>
      </c>
      <c r="F1912" s="3" t="s">
        <v>77</v>
      </c>
      <c r="G1912" s="3" t="s">
        <v>42</v>
      </c>
      <c r="H1912" s="2" t="s">
        <v>21</v>
      </c>
      <c r="I1912" s="2" t="s">
        <v>4453</v>
      </c>
      <c r="J1912" s="3" t="str">
        <f>HYPERLINK("https://www.boe.es/gazeta/dias/1832/10/25/pdfs/GMD-1832-130.pdf#page=1","Abrir facsímil")</f>
        <v>Abrir facsímil</v>
      </c>
      <c r="K1912" s="3" t="s">
        <v>23</v>
      </c>
    </row>
    <row r="1913" spans="1:11" ht="42" customHeight="1">
      <c r="A1913" s="2" t="s">
        <v>4451</v>
      </c>
      <c r="B1913" s="2" t="s">
        <v>4452</v>
      </c>
      <c r="C1913" s="2" t="s">
        <v>26</v>
      </c>
      <c r="D1913" s="2" t="s">
        <v>27</v>
      </c>
      <c r="E1913" s="5" t="s">
        <v>68</v>
      </c>
      <c r="F1913" s="3" t="s">
        <v>69</v>
      </c>
      <c r="G1913" s="3" t="s">
        <v>42</v>
      </c>
      <c r="H1913" s="2" t="s">
        <v>21</v>
      </c>
      <c r="I1913" s="2" t="s">
        <v>4454</v>
      </c>
      <c r="J1913" s="3" t="str">
        <f>HYPERLINK("https://www.boe.es/gazeta/dias/1832/11/13/pdfs/GMD-1832-138.pdf#page=1","Abrir facsímil")</f>
        <v>Abrir facsímil</v>
      </c>
      <c r="K1913" s="3" t="s">
        <v>23</v>
      </c>
    </row>
    <row r="1914" spans="1:11" ht="42" customHeight="1">
      <c r="A1914" s="2" t="s">
        <v>4451</v>
      </c>
      <c r="B1914" s="2" t="s">
        <v>4452</v>
      </c>
      <c r="C1914" s="2" t="s">
        <v>418</v>
      </c>
      <c r="D1914" s="2" t="s">
        <v>27</v>
      </c>
      <c r="E1914" s="5" t="s">
        <v>2110</v>
      </c>
      <c r="F1914" s="3" t="s">
        <v>2111</v>
      </c>
      <c r="G1914" s="3" t="s">
        <v>42</v>
      </c>
      <c r="H1914" s="2" t="s">
        <v>21</v>
      </c>
      <c r="I1914" s="2" t="s">
        <v>4455</v>
      </c>
      <c r="J1914" s="3" t="str">
        <f>HYPERLINK("https://www.boe.es/gazeta/dias/1832/11/17/pdfs/GMD-1832-141.pdf#page=1","Abrir facsímil")</f>
        <v>Abrir facsímil</v>
      </c>
      <c r="K1914" s="3" t="s">
        <v>23</v>
      </c>
    </row>
    <row r="1915" spans="1:11" ht="42" customHeight="1">
      <c r="A1915" s="2" t="s">
        <v>4451</v>
      </c>
      <c r="B1915" s="2" t="s">
        <v>4452</v>
      </c>
      <c r="C1915" s="2" t="s">
        <v>16</v>
      </c>
      <c r="D1915" s="2" t="s">
        <v>17</v>
      </c>
      <c r="E1915" s="5" t="s">
        <v>757</v>
      </c>
      <c r="F1915" s="3" t="s">
        <v>758</v>
      </c>
      <c r="G1915" s="3" t="s">
        <v>42</v>
      </c>
      <c r="H1915" s="2" t="s">
        <v>21</v>
      </c>
      <c r="I1915" s="2" t="s">
        <v>4456</v>
      </c>
      <c r="J1915" s="3" t="str">
        <f>HYPERLINK("https://www.boe.es/gazeta/dias/1832/12/15/pdfs/GMD-1832-153.pdf#page=1","Abrir facsímil")</f>
        <v>Abrir facsímil</v>
      </c>
      <c r="K1915" s="3" t="s">
        <v>23</v>
      </c>
    </row>
    <row r="1916" spans="1:11" ht="42" customHeight="1">
      <c r="A1916" s="2" t="s">
        <v>4457</v>
      </c>
      <c r="B1916" s="2" t="s">
        <v>4458</v>
      </c>
      <c r="C1916" s="2" t="s">
        <v>61</v>
      </c>
      <c r="D1916" s="2" t="s">
        <v>62</v>
      </c>
      <c r="E1916" s="5" t="s">
        <v>334</v>
      </c>
      <c r="F1916" s="3" t="s">
        <v>335</v>
      </c>
      <c r="G1916" s="3" t="s">
        <v>58</v>
      </c>
      <c r="H1916" s="2" t="s">
        <v>21</v>
      </c>
      <c r="I1916" s="2" t="s">
        <v>4459</v>
      </c>
      <c r="J1916" s="3" t="str">
        <f>HYPERLINK("https://www.boe.es/gazeta/dias/1832/05/26/pdfs/GMD-1832-63.pdf#page=3","Abrir facsímil")</f>
        <v>Abrir facsímil</v>
      </c>
      <c r="K1916" s="3" t="s">
        <v>23</v>
      </c>
    </row>
    <row r="1917" spans="1:11" ht="42" customHeight="1">
      <c r="A1917" s="2" t="s">
        <v>4460</v>
      </c>
      <c r="B1917" s="2" t="s">
        <v>4460</v>
      </c>
      <c r="C1917" s="2" t="s">
        <v>16</v>
      </c>
      <c r="D1917" s="2" t="s">
        <v>17</v>
      </c>
      <c r="E1917" s="5" t="s">
        <v>266</v>
      </c>
      <c r="F1917" s="3" t="s">
        <v>267</v>
      </c>
      <c r="G1917" s="3" t="s">
        <v>42</v>
      </c>
      <c r="H1917" s="2" t="s">
        <v>21</v>
      </c>
      <c r="I1917" s="2" t="s">
        <v>4461</v>
      </c>
      <c r="J1917" s="3" t="str">
        <f>HYPERLINK("https://www.boe.es/gazeta/dias/1832/02/14/pdfs/GMD-1832-19.pdf#page=1","Abrir facsímil")</f>
        <v>Abrir facsímil</v>
      </c>
      <c r="K1917" s="3" t="s">
        <v>23</v>
      </c>
    </row>
    <row r="1918" spans="1:11" ht="42" customHeight="1">
      <c r="A1918" s="2" t="s">
        <v>4462</v>
      </c>
      <c r="B1918" s="2" t="s">
        <v>4463</v>
      </c>
      <c r="C1918" s="2" t="s">
        <v>61</v>
      </c>
      <c r="D1918" s="2" t="s">
        <v>62</v>
      </c>
      <c r="E1918" s="5" t="s">
        <v>532</v>
      </c>
      <c r="F1918" s="3" t="s">
        <v>533</v>
      </c>
      <c r="G1918" s="3" t="s">
        <v>38</v>
      </c>
      <c r="H1918" s="2" t="s">
        <v>21</v>
      </c>
      <c r="I1918" s="2" t="s">
        <v>4464</v>
      </c>
      <c r="J1918" s="3" t="str">
        <f>HYPERLINK("https://www.boe.es/gazeta/dias/1832/12/01/pdfs/GMD-1832-147.pdf#page=4","Abrir facsímil")</f>
        <v>Abrir facsímil</v>
      </c>
      <c r="K1918" s="3" t="s">
        <v>23</v>
      </c>
    </row>
    <row r="1919" spans="1:11" ht="42" customHeight="1">
      <c r="A1919" s="2" t="s">
        <v>4465</v>
      </c>
      <c r="B1919" s="2" t="s">
        <v>4466</v>
      </c>
      <c r="C1919" s="2" t="s">
        <v>16</v>
      </c>
      <c r="D1919" s="2" t="s">
        <v>17</v>
      </c>
      <c r="E1919" s="5" t="s">
        <v>97</v>
      </c>
      <c r="F1919" s="3" t="s">
        <v>98</v>
      </c>
      <c r="G1919" s="3" t="s">
        <v>99</v>
      </c>
      <c r="H1919" s="2" t="s">
        <v>21</v>
      </c>
      <c r="I1919" s="2" t="s">
        <v>4467</v>
      </c>
      <c r="J1919" s="3" t="str">
        <f>HYPERLINK("https://www.boe.es/gazeta/dias/1832/08/18/pdfs/GMD-1832-99.pdf#page=3","Abrir facsímil")</f>
        <v>Abrir facsímil</v>
      </c>
      <c r="K1919" s="3" t="s">
        <v>23</v>
      </c>
    </row>
    <row r="1920" spans="1:11" ht="42" customHeight="1">
      <c r="A1920" s="2" t="s">
        <v>4468</v>
      </c>
      <c r="B1920" s="2" t="s">
        <v>4469</v>
      </c>
      <c r="C1920" s="2" t="s">
        <v>51</v>
      </c>
      <c r="D1920" s="2" t="s">
        <v>27</v>
      </c>
      <c r="E1920" s="5" t="s">
        <v>516</v>
      </c>
      <c r="F1920" s="3" t="s">
        <v>517</v>
      </c>
      <c r="G1920" s="3" t="s">
        <v>38</v>
      </c>
      <c r="H1920" s="2" t="s">
        <v>21</v>
      </c>
      <c r="I1920" s="2" t="s">
        <v>4470</v>
      </c>
      <c r="J1920" s="3" t="str">
        <f>HYPERLINK("https://www.boe.es/gazeta/dias/1832/05/01/pdfs/GMD-1832-52.pdf#page=4","Abrir facsímil")</f>
        <v>Abrir facsímil</v>
      </c>
      <c r="K1920" s="3" t="s">
        <v>23</v>
      </c>
    </row>
    <row r="1921" spans="1:11" ht="42" customHeight="1">
      <c r="A1921" s="2" t="s">
        <v>4471</v>
      </c>
      <c r="B1921" s="2" t="s">
        <v>4472</v>
      </c>
      <c r="C1921" s="2" t="s">
        <v>26</v>
      </c>
      <c r="D1921" s="2" t="s">
        <v>27</v>
      </c>
      <c r="E1921" s="5" t="s">
        <v>320</v>
      </c>
      <c r="F1921" s="3" t="s">
        <v>321</v>
      </c>
      <c r="G1921" s="3" t="s">
        <v>38</v>
      </c>
      <c r="H1921" s="2" t="s">
        <v>21</v>
      </c>
      <c r="I1921" s="2" t="s">
        <v>4473</v>
      </c>
      <c r="J1921" s="3" t="str">
        <f>HYPERLINK("https://www.boe.es/gazeta/dias/1832/12/29/pdfs/GMD-1832-159.pdf#page=4","Abrir facsímil")</f>
        <v>Abrir facsímil</v>
      </c>
      <c r="K1921" s="3" t="s">
        <v>23</v>
      </c>
    </row>
    <row r="1922" spans="1:11" ht="42" customHeight="1">
      <c r="A1922" s="2" t="s">
        <v>4474</v>
      </c>
      <c r="B1922" s="2" t="s">
        <v>4475</v>
      </c>
      <c r="C1922" s="2" t="s">
        <v>16</v>
      </c>
      <c r="D1922" s="2" t="s">
        <v>17</v>
      </c>
      <c r="E1922" s="5" t="s">
        <v>468</v>
      </c>
      <c r="F1922" s="3" t="s">
        <v>469</v>
      </c>
      <c r="G1922" s="3" t="s">
        <v>470</v>
      </c>
      <c r="H1922" s="2" t="s">
        <v>21</v>
      </c>
      <c r="I1922" s="2" t="s">
        <v>4476</v>
      </c>
      <c r="J1922" s="3" t="str">
        <f>HYPERLINK("https://www.boe.es/gazeta/dias/1832/10/23/pdfs/GMD-1832-129.pdf#page=4","Abrir facsímil")</f>
        <v>Abrir facsímil</v>
      </c>
      <c r="K1922" s="3" t="s">
        <v>23</v>
      </c>
    </row>
    <row r="1923" spans="1:11" ht="42" customHeight="1">
      <c r="A1923" s="2" t="s">
        <v>4477</v>
      </c>
      <c r="B1923" s="2" t="s">
        <v>4478</v>
      </c>
      <c r="C1923" s="2" t="s">
        <v>418</v>
      </c>
      <c r="D1923" s="2" t="s">
        <v>27</v>
      </c>
      <c r="E1923" s="5" t="s">
        <v>130</v>
      </c>
      <c r="F1923" s="3" t="s">
        <v>131</v>
      </c>
      <c r="G1923" s="3" t="s">
        <v>58</v>
      </c>
      <c r="H1923" s="2" t="s">
        <v>21</v>
      </c>
      <c r="I1923" s="2" t="s">
        <v>4479</v>
      </c>
      <c r="J1923" s="3" t="str">
        <f>HYPERLINK("https://www.boe.es/gazeta/dias/1832/04/28/pdfs/GMD-1832-51.pdf#page=3","Abrir facsímil")</f>
        <v>Abrir facsímil</v>
      </c>
      <c r="K1923" s="3" t="s">
        <v>23</v>
      </c>
    </row>
    <row r="1924" spans="1:11" ht="42" customHeight="1">
      <c r="A1924" s="2" t="s">
        <v>4480</v>
      </c>
      <c r="B1924" s="2" t="s">
        <v>4481</v>
      </c>
      <c r="C1924" s="2" t="s">
        <v>51</v>
      </c>
      <c r="D1924" s="2" t="s">
        <v>27</v>
      </c>
      <c r="E1924" s="5" t="s">
        <v>447</v>
      </c>
      <c r="F1924" s="3" t="s">
        <v>448</v>
      </c>
      <c r="G1924" s="3" t="s">
        <v>38</v>
      </c>
      <c r="H1924" s="2" t="s">
        <v>21</v>
      </c>
      <c r="I1924" s="2" t="s">
        <v>4482</v>
      </c>
      <c r="J1924" s="3" t="str">
        <f>HYPERLINK("https://www.boe.es/gazeta/dias/1832/10/06/pdfs/GMD-1832-121.pdf#page=4","Abrir facsímil")</f>
        <v>Abrir facsímil</v>
      </c>
      <c r="K1924" s="3" t="s">
        <v>23</v>
      </c>
    </row>
    <row r="1925" spans="1:11" ht="42" customHeight="1">
      <c r="A1925" s="2" t="s">
        <v>4483</v>
      </c>
      <c r="B1925" s="2" t="s">
        <v>4484</v>
      </c>
      <c r="C1925" s="2" t="s">
        <v>51</v>
      </c>
      <c r="D1925" s="2" t="s">
        <v>27</v>
      </c>
      <c r="E1925" s="5" t="s">
        <v>583</v>
      </c>
      <c r="F1925" s="3" t="s">
        <v>584</v>
      </c>
      <c r="G1925" s="3" t="s">
        <v>38</v>
      </c>
      <c r="H1925" s="2" t="s">
        <v>21</v>
      </c>
      <c r="I1925" s="2" t="s">
        <v>4485</v>
      </c>
      <c r="J1925" s="3" t="str">
        <f>HYPERLINK("https://www.boe.es/gazeta/dias/1832/02/04/pdfs/GMD-1832-15.pdf#page=4","Abrir facsímil")</f>
        <v>Abrir facsímil</v>
      </c>
      <c r="K1925" s="3" t="s">
        <v>23</v>
      </c>
    </row>
    <row r="1926" spans="1:11" ht="42" customHeight="1">
      <c r="A1926" s="2" t="s">
        <v>4486</v>
      </c>
      <c r="B1926" s="2" t="s">
        <v>4486</v>
      </c>
      <c r="C1926" s="2" t="s">
        <v>16</v>
      </c>
      <c r="D1926" s="2" t="s">
        <v>17</v>
      </c>
      <c r="E1926" s="5" t="s">
        <v>160</v>
      </c>
      <c r="F1926" s="3" t="s">
        <v>161</v>
      </c>
      <c r="G1926" s="3" t="s">
        <v>42</v>
      </c>
      <c r="H1926" s="2" t="s">
        <v>21</v>
      </c>
      <c r="I1926" s="2" t="s">
        <v>4487</v>
      </c>
      <c r="J1926" s="3" t="str">
        <f>HYPERLINK("https://www.boe.es/gazeta/dias/1832/05/24/pdfs/GMD-1832-62.pdf#page=1","Abrir facsímil")</f>
        <v>Abrir facsímil</v>
      </c>
      <c r="K1926" s="3" t="s">
        <v>23</v>
      </c>
    </row>
    <row r="1927" spans="1:11" ht="42" customHeight="1">
      <c r="A1927" s="2" t="s">
        <v>4488</v>
      </c>
      <c r="B1927" s="2" t="s">
        <v>4489</v>
      </c>
      <c r="C1927" s="2" t="s">
        <v>61</v>
      </c>
      <c r="D1927" s="2" t="s">
        <v>62</v>
      </c>
      <c r="E1927" s="5" t="s">
        <v>312</v>
      </c>
      <c r="F1927" s="3" t="s">
        <v>313</v>
      </c>
      <c r="G1927" s="3" t="s">
        <v>38</v>
      </c>
      <c r="H1927" s="2" t="s">
        <v>31</v>
      </c>
      <c r="I1927" s="2" t="s">
        <v>4490</v>
      </c>
      <c r="J1927" s="3" t="str">
        <f>HYPERLINK("https://www.boe.es/gazeta/dias/1832/10/27/pdfs/GMD-1832-131.pdf#page=4","Abrir facsímil")</f>
        <v>Abrir facsímil</v>
      </c>
      <c r="K1927" s="3" t="s">
        <v>33</v>
      </c>
    </row>
    <row r="1928" spans="1:11" ht="42" customHeight="1">
      <c r="A1928" s="2" t="s">
        <v>4491</v>
      </c>
      <c r="B1928" s="2" t="s">
        <v>4491</v>
      </c>
      <c r="C1928" s="2" t="s">
        <v>16</v>
      </c>
      <c r="D1928" s="2" t="s">
        <v>17</v>
      </c>
      <c r="E1928" s="5" t="s">
        <v>130</v>
      </c>
      <c r="F1928" s="3" t="s">
        <v>131</v>
      </c>
      <c r="G1928" s="3" t="s">
        <v>92</v>
      </c>
      <c r="H1928" s="2" t="s">
        <v>21</v>
      </c>
      <c r="I1928" s="2" t="s">
        <v>4492</v>
      </c>
      <c r="J1928" s="3" t="str">
        <f>HYPERLINK("https://www.boe.es/gazeta/dias/1832/04/28/pdfs/GMD-1832-51.pdf#page=2","Abrir facsímil")</f>
        <v>Abrir facsímil</v>
      </c>
      <c r="K1928" s="3" t="s">
        <v>23</v>
      </c>
    </row>
    <row r="1929" spans="1:11" ht="42" customHeight="1">
      <c r="A1929" s="2" t="s">
        <v>4491</v>
      </c>
      <c r="B1929" s="2" t="s">
        <v>4491</v>
      </c>
      <c r="C1929" s="2" t="s">
        <v>16</v>
      </c>
      <c r="D1929" s="2" t="s">
        <v>17</v>
      </c>
      <c r="E1929" s="5" t="s">
        <v>76</v>
      </c>
      <c r="F1929" s="3" t="s">
        <v>77</v>
      </c>
      <c r="G1929" s="3" t="s">
        <v>674</v>
      </c>
      <c r="H1929" s="2" t="s">
        <v>21</v>
      </c>
      <c r="I1929" s="2" t="s">
        <v>4493</v>
      </c>
      <c r="J1929" s="3" t="str">
        <f>HYPERLINK("https://www.boe.es/gazeta/dias/1832/10/25/pdfs/GMD-1832-130.pdf#page=2","Abrir facsímil")</f>
        <v>Abrir facsímil</v>
      </c>
      <c r="K1929" s="3" t="s">
        <v>23</v>
      </c>
    </row>
    <row r="1930" spans="1:11" ht="42" customHeight="1">
      <c r="A1930" s="2" t="s">
        <v>4494</v>
      </c>
      <c r="B1930" s="2" t="s">
        <v>4494</v>
      </c>
      <c r="C1930" s="2" t="s">
        <v>26</v>
      </c>
      <c r="D1930" s="2" t="s">
        <v>27</v>
      </c>
      <c r="E1930" s="5" t="s">
        <v>1214</v>
      </c>
      <c r="F1930" s="3" t="s">
        <v>1215</v>
      </c>
      <c r="G1930" s="3" t="s">
        <v>92</v>
      </c>
      <c r="H1930" s="2" t="s">
        <v>21</v>
      </c>
      <c r="I1930" s="2" t="s">
        <v>4495</v>
      </c>
      <c r="J1930" s="3" t="str">
        <f>HYPERLINK("https://www.boe.es/gazeta/dias/1832/01/03/pdfs/GMD-1832-1.pdf#page=2","Abrir facsímil")</f>
        <v>Abrir facsímil</v>
      </c>
      <c r="K1930" s="3" t="s">
        <v>23</v>
      </c>
    </row>
    <row r="1931" spans="1:11" ht="42" customHeight="1">
      <c r="A1931" s="2" t="s">
        <v>4496</v>
      </c>
      <c r="B1931" s="2" t="s">
        <v>4496</v>
      </c>
      <c r="C1931" s="2" t="s">
        <v>16</v>
      </c>
      <c r="D1931" s="2" t="s">
        <v>17</v>
      </c>
      <c r="E1931" s="5" t="s">
        <v>618</v>
      </c>
      <c r="F1931" s="3" t="s">
        <v>619</v>
      </c>
      <c r="G1931" s="3" t="s">
        <v>1442</v>
      </c>
      <c r="H1931" s="2" t="s">
        <v>21</v>
      </c>
      <c r="I1931" s="2" t="s">
        <v>4497</v>
      </c>
      <c r="J1931" s="3" t="str">
        <f>HYPERLINK("https://www.boe.es/gazeta/dias/1832/07/26/pdfs/GMD-1832-89.pdf#page=3","Abrir facsímil")</f>
        <v>Abrir facsímil</v>
      </c>
      <c r="K1931" s="3" t="s">
        <v>23</v>
      </c>
    </row>
    <row r="1932" spans="1:11" ht="42" customHeight="1">
      <c r="A1932" s="2" t="s">
        <v>4498</v>
      </c>
      <c r="B1932" s="2" t="s">
        <v>4499</v>
      </c>
      <c r="C1932" s="2" t="s">
        <v>51</v>
      </c>
      <c r="D1932" s="2" t="s">
        <v>27</v>
      </c>
      <c r="E1932" s="5" t="s">
        <v>439</v>
      </c>
      <c r="F1932" s="3" t="s">
        <v>440</v>
      </c>
      <c r="G1932" s="3" t="s">
        <v>42</v>
      </c>
      <c r="H1932" s="2" t="s">
        <v>21</v>
      </c>
      <c r="I1932" s="2" t="s">
        <v>4500</v>
      </c>
      <c r="J1932" s="3" t="str">
        <f>HYPERLINK("https://www.boe.es/gazeta/dias/1832/06/05/pdfs/GMD-1832-67.pdf#page=1","Abrir facsímil")</f>
        <v>Abrir facsímil</v>
      </c>
      <c r="K1932" s="3" t="s">
        <v>23</v>
      </c>
    </row>
    <row r="1933" spans="1:11" ht="42" customHeight="1">
      <c r="A1933" s="2" t="s">
        <v>4501</v>
      </c>
      <c r="B1933" s="2" t="s">
        <v>4502</v>
      </c>
      <c r="C1933" s="2" t="s">
        <v>61</v>
      </c>
      <c r="D1933" s="2" t="s">
        <v>62</v>
      </c>
      <c r="E1933" s="5" t="s">
        <v>354</v>
      </c>
      <c r="F1933" s="3" t="s">
        <v>355</v>
      </c>
      <c r="G1933" s="3" t="s">
        <v>371</v>
      </c>
      <c r="H1933" s="2" t="s">
        <v>21</v>
      </c>
      <c r="I1933" s="2" t="s">
        <v>4503</v>
      </c>
      <c r="J1933" s="3" t="str">
        <f>HYPERLINK("https://www.boe.es/gazeta/dias/1832/12/06/pdfs/GMD-1832-149.pdf#page=4","Abrir facsímil")</f>
        <v>Abrir facsímil</v>
      </c>
      <c r="K1933" s="3" t="s">
        <v>23</v>
      </c>
    </row>
    <row r="1934" spans="1:11" ht="42" customHeight="1">
      <c r="A1934" s="2" t="s">
        <v>4504</v>
      </c>
      <c r="B1934" s="2" t="s">
        <v>4505</v>
      </c>
      <c r="C1934" s="2" t="s">
        <v>418</v>
      </c>
      <c r="D1934" s="2" t="s">
        <v>27</v>
      </c>
      <c r="E1934" s="5" t="s">
        <v>207</v>
      </c>
      <c r="F1934" s="3" t="s">
        <v>208</v>
      </c>
      <c r="G1934" s="3" t="s">
        <v>38</v>
      </c>
      <c r="H1934" s="2" t="s">
        <v>21</v>
      </c>
      <c r="I1934" s="2" t="s">
        <v>4506</v>
      </c>
      <c r="J1934" s="3" t="str">
        <f>HYPERLINK("https://www.boe.es/gazeta/dias/1832/12/11/pdfs/GMD-1832-151.pdf#page=4","Abrir facsímil")</f>
        <v>Abrir facsímil</v>
      </c>
      <c r="K1934" s="3" t="s">
        <v>23</v>
      </c>
    </row>
    <row r="1935" spans="1:11" ht="42" customHeight="1">
      <c r="A1935" s="2" t="s">
        <v>4507</v>
      </c>
      <c r="B1935" s="2" t="s">
        <v>4508</v>
      </c>
      <c r="C1935" s="2" t="s">
        <v>16</v>
      </c>
      <c r="D1935" s="2" t="s">
        <v>17</v>
      </c>
      <c r="E1935" s="5" t="s">
        <v>830</v>
      </c>
      <c r="F1935" s="3" t="s">
        <v>831</v>
      </c>
      <c r="G1935" s="3" t="s">
        <v>3132</v>
      </c>
      <c r="H1935" s="2" t="s">
        <v>21</v>
      </c>
      <c r="I1935" s="2" t="s">
        <v>4509</v>
      </c>
      <c r="J1935" s="3" t="str">
        <f>HYPERLINK("https://www.boe.es/gazeta/dias/1832/01/26/pdfs/GMD-1832-11.pdf#page=4","Abrir facsímil")</f>
        <v>Abrir facsímil</v>
      </c>
      <c r="K1935" s="3" t="s">
        <v>23</v>
      </c>
    </row>
    <row r="1936" spans="1:11" ht="42" customHeight="1">
      <c r="A1936" s="2" t="s">
        <v>4510</v>
      </c>
      <c r="B1936" s="2" t="s">
        <v>4510</v>
      </c>
      <c r="C1936" s="2" t="s">
        <v>16</v>
      </c>
      <c r="D1936" s="2" t="s">
        <v>17</v>
      </c>
      <c r="E1936" s="5" t="s">
        <v>46</v>
      </c>
      <c r="F1936" s="3" t="s">
        <v>47</v>
      </c>
      <c r="G1936" s="3" t="s">
        <v>1176</v>
      </c>
      <c r="H1936" s="2" t="s">
        <v>21</v>
      </c>
      <c r="I1936" s="2" t="s">
        <v>4511</v>
      </c>
      <c r="J1936" s="3" t="str">
        <f>HYPERLINK("https://www.boe.es/gazeta/dias/1832/12/13/pdfs/GMD-1832-152.pdf#page=4","Abrir facsímil")</f>
        <v>Abrir facsímil</v>
      </c>
      <c r="K1936" s="3" t="s">
        <v>23</v>
      </c>
    </row>
    <row r="1937" spans="1:11" ht="42" customHeight="1">
      <c r="A1937" s="2" t="s">
        <v>4512</v>
      </c>
      <c r="B1937" s="2" t="s">
        <v>4512</v>
      </c>
      <c r="C1937" s="2" t="s">
        <v>61</v>
      </c>
      <c r="D1937" s="2" t="s">
        <v>62</v>
      </c>
      <c r="E1937" s="5" t="s">
        <v>463</v>
      </c>
      <c r="F1937" s="3" t="s">
        <v>464</v>
      </c>
      <c r="G1937" s="3" t="s">
        <v>92</v>
      </c>
      <c r="H1937" s="2" t="s">
        <v>21</v>
      </c>
      <c r="I1937" s="2" t="s">
        <v>4513</v>
      </c>
      <c r="J1937" s="3" t="str">
        <f>HYPERLINK("https://www.boe.es/gazeta/dias/1832/03/24/pdfs/GMD-1832-36.pdf#page=2","Abrir facsímil")</f>
        <v>Abrir facsímil</v>
      </c>
      <c r="K1937" s="3" t="s">
        <v>23</v>
      </c>
    </row>
    <row r="1938" spans="1:11" ht="42" customHeight="1">
      <c r="A1938" s="2" t="s">
        <v>4512</v>
      </c>
      <c r="B1938" s="2" t="s">
        <v>4512</v>
      </c>
      <c r="C1938" s="2" t="s">
        <v>26</v>
      </c>
      <c r="D1938" s="2" t="s">
        <v>27</v>
      </c>
      <c r="E1938" s="5" t="s">
        <v>334</v>
      </c>
      <c r="F1938" s="3" t="s">
        <v>335</v>
      </c>
      <c r="G1938" s="3" t="s">
        <v>92</v>
      </c>
      <c r="H1938" s="2" t="s">
        <v>21</v>
      </c>
      <c r="I1938" s="2" t="s">
        <v>4514</v>
      </c>
      <c r="J1938" s="3" t="str">
        <f>HYPERLINK("https://www.boe.es/gazeta/dias/1832/05/26/pdfs/GMD-1832-63.pdf#page=2","Abrir facsímil")</f>
        <v>Abrir facsímil</v>
      </c>
      <c r="K1938" s="3" t="s">
        <v>23</v>
      </c>
    </row>
    <row r="1939" spans="1:11" ht="42" customHeight="1">
      <c r="A1939" s="2" t="s">
        <v>4515</v>
      </c>
      <c r="B1939" s="2" t="s">
        <v>4515</v>
      </c>
      <c r="C1939" s="2" t="s">
        <v>61</v>
      </c>
      <c r="D1939" s="2" t="s">
        <v>62</v>
      </c>
      <c r="E1939" s="5" t="s">
        <v>52</v>
      </c>
      <c r="F1939" s="3" t="s">
        <v>53</v>
      </c>
      <c r="G1939" s="3" t="s">
        <v>4516</v>
      </c>
      <c r="H1939" s="2" t="s">
        <v>21</v>
      </c>
      <c r="I1939" s="2" t="s">
        <v>4517</v>
      </c>
      <c r="J1939" s="3" t="str">
        <f>HYPERLINK("https://www.boe.es/gazeta/dias/1832/03/08/pdfs/GMD-1832-29.pdf#page=2","Abrir facsímil")</f>
        <v>Abrir facsímil</v>
      </c>
      <c r="K1939" s="3" t="s">
        <v>23</v>
      </c>
    </row>
    <row r="1940" spans="1:11" ht="42" customHeight="1">
      <c r="A1940" s="2" t="s">
        <v>4518</v>
      </c>
      <c r="B1940" s="2" t="s">
        <v>4519</v>
      </c>
      <c r="C1940" s="2" t="s">
        <v>16</v>
      </c>
      <c r="D1940" s="2" t="s">
        <v>17</v>
      </c>
      <c r="E1940" s="5" t="s">
        <v>2231</v>
      </c>
      <c r="F1940" s="3" t="s">
        <v>2232</v>
      </c>
      <c r="G1940" s="3" t="s">
        <v>3047</v>
      </c>
      <c r="H1940" s="2" t="s">
        <v>31</v>
      </c>
      <c r="I1940" s="2" t="s">
        <v>4520</v>
      </c>
      <c r="J1940" s="3" t="str">
        <f>HYPERLINK("https://www.boe.es/gazeta/dias/1832/06/19/pdfs/GMD-1832-73.pdf#page=4","Abrir facsímil")</f>
        <v>Abrir facsímil</v>
      </c>
      <c r="K1940" s="3" t="s">
        <v>33</v>
      </c>
    </row>
    <row r="1941" spans="1:11" ht="42" customHeight="1">
      <c r="A1941" s="2" t="s">
        <v>4521</v>
      </c>
      <c r="B1941" s="2" t="s">
        <v>4521</v>
      </c>
      <c r="C1941" s="2" t="s">
        <v>16</v>
      </c>
      <c r="D1941" s="2" t="s">
        <v>17</v>
      </c>
      <c r="E1941" s="5" t="s">
        <v>28</v>
      </c>
      <c r="F1941" s="3" t="s">
        <v>29</v>
      </c>
      <c r="G1941" s="3" t="s">
        <v>42</v>
      </c>
      <c r="H1941" s="2" t="s">
        <v>21</v>
      </c>
      <c r="I1941" s="2" t="s">
        <v>4522</v>
      </c>
      <c r="J1941" s="3" t="str">
        <f>HYPERLINK("https://www.boe.es/gazeta/dias/1832/06/23/pdfs/GMD-1832-75.pdf#page=1","Abrir facsímil")</f>
        <v>Abrir facsímil</v>
      </c>
      <c r="K1941" s="3" t="s">
        <v>23</v>
      </c>
    </row>
    <row r="1942" spans="1:11" ht="42" customHeight="1">
      <c r="A1942" s="2" t="s">
        <v>4523</v>
      </c>
      <c r="B1942" s="2" t="s">
        <v>4524</v>
      </c>
      <c r="C1942" s="2" t="s">
        <v>164</v>
      </c>
      <c r="D1942" s="2" t="s">
        <v>27</v>
      </c>
      <c r="E1942" s="5" t="s">
        <v>665</v>
      </c>
      <c r="F1942" s="3" t="s">
        <v>666</v>
      </c>
      <c r="G1942" s="3" t="s">
        <v>38</v>
      </c>
      <c r="H1942" s="2" t="s">
        <v>21</v>
      </c>
      <c r="I1942" s="2" t="s">
        <v>4525</v>
      </c>
      <c r="J1942" s="3" t="str">
        <f>HYPERLINK("https://www.boe.es/gazeta/dias/1832/05/15/pdfs/GMD-1832-58.pdf#page=4","Abrir facsímil")</f>
        <v>Abrir facsímil</v>
      </c>
      <c r="K1942" s="3" t="s">
        <v>23</v>
      </c>
    </row>
    <row r="1943" spans="1:11" ht="42" customHeight="1">
      <c r="A1943" s="2" t="s">
        <v>4526</v>
      </c>
      <c r="B1943" s="2" t="s">
        <v>4526</v>
      </c>
      <c r="C1943" s="2" t="s">
        <v>418</v>
      </c>
      <c r="D1943" s="2" t="s">
        <v>27</v>
      </c>
      <c r="E1943" s="5" t="s">
        <v>1798</v>
      </c>
      <c r="F1943" s="3" t="s">
        <v>1799</v>
      </c>
      <c r="G1943" s="3" t="s">
        <v>92</v>
      </c>
      <c r="H1943" s="2" t="s">
        <v>21</v>
      </c>
      <c r="I1943" s="2" t="s">
        <v>4527</v>
      </c>
      <c r="J1943" s="3" t="str">
        <f>HYPERLINK("https://www.boe.es/gazeta/dias/1832/04/26/pdfs/GMD-1832-50.pdf#page=2","Abrir facsímil")</f>
        <v>Abrir facsímil</v>
      </c>
      <c r="K1943" s="3" t="s">
        <v>23</v>
      </c>
    </row>
    <row r="1944" spans="1:11" ht="42" customHeight="1">
      <c r="A1944" s="2" t="s">
        <v>4528</v>
      </c>
      <c r="B1944" s="2" t="s">
        <v>4528</v>
      </c>
      <c r="C1944" s="2" t="s">
        <v>16</v>
      </c>
      <c r="D1944" s="2" t="s">
        <v>17</v>
      </c>
      <c r="E1944" s="5" t="s">
        <v>523</v>
      </c>
      <c r="F1944" s="3" t="s">
        <v>524</v>
      </c>
      <c r="G1944" s="3" t="s">
        <v>4529</v>
      </c>
      <c r="H1944" s="2" t="s">
        <v>21</v>
      </c>
      <c r="I1944" s="2" t="s">
        <v>4530</v>
      </c>
      <c r="J1944" s="3" t="str">
        <f>HYPERLINK("https://www.boe.es/gazeta/dias/1832/11/10/pdfs/GMD-1832-137.pdf#page=2","Abrir facsímil")</f>
        <v>Abrir facsímil</v>
      </c>
      <c r="K1944" s="3" t="s">
        <v>23</v>
      </c>
    </row>
    <row r="1945" spans="1:11" ht="42" customHeight="1">
      <c r="A1945" s="2" t="s">
        <v>4531</v>
      </c>
      <c r="B1945" s="2" t="s">
        <v>4531</v>
      </c>
      <c r="C1945" s="2" t="s">
        <v>16</v>
      </c>
      <c r="D1945" s="2" t="s">
        <v>17</v>
      </c>
      <c r="E1945" s="5" t="s">
        <v>367</v>
      </c>
      <c r="F1945" s="3" t="s">
        <v>368</v>
      </c>
      <c r="G1945" s="3" t="s">
        <v>92</v>
      </c>
      <c r="H1945" s="2" t="s">
        <v>21</v>
      </c>
      <c r="I1945" s="2" t="s">
        <v>4532</v>
      </c>
      <c r="J1945" s="3" t="str">
        <f>HYPERLINK("https://www.boe.es/gazeta/dias/1832/08/28/pdfs/GMD-1832-103.pdf#page=2","Abrir facsímil")</f>
        <v>Abrir facsímil</v>
      </c>
      <c r="K1945" s="3" t="s">
        <v>23</v>
      </c>
    </row>
    <row r="1946" spans="1:11" ht="42" customHeight="1">
      <c r="A1946" s="2" t="s">
        <v>4531</v>
      </c>
      <c r="B1946" s="2" t="s">
        <v>4531</v>
      </c>
      <c r="C1946" s="2" t="s">
        <v>16</v>
      </c>
      <c r="D1946" s="2" t="s">
        <v>17</v>
      </c>
      <c r="E1946" s="5" t="s">
        <v>178</v>
      </c>
      <c r="F1946" s="3" t="s">
        <v>179</v>
      </c>
      <c r="G1946" s="3" t="s">
        <v>42</v>
      </c>
      <c r="H1946" s="2" t="s">
        <v>21</v>
      </c>
      <c r="I1946" s="2" t="s">
        <v>4533</v>
      </c>
      <c r="J1946" s="3" t="str">
        <f>HYPERLINK("https://www.boe.es/gazeta/dias/1832/10/20/pdfs/GMD-1832-128.pdf#page=1","Abrir facsímil")</f>
        <v>Abrir facsímil</v>
      </c>
      <c r="K1946" s="3" t="s">
        <v>23</v>
      </c>
    </row>
    <row r="1947" spans="1:11" ht="42" customHeight="1">
      <c r="A1947" s="2" t="s">
        <v>4534</v>
      </c>
      <c r="B1947" s="2" t="s">
        <v>4534</v>
      </c>
      <c r="C1947" s="2" t="s">
        <v>16</v>
      </c>
      <c r="D1947" s="2" t="s">
        <v>17</v>
      </c>
      <c r="E1947" s="5" t="s">
        <v>119</v>
      </c>
      <c r="F1947" s="3" t="s">
        <v>120</v>
      </c>
      <c r="G1947" s="3" t="s">
        <v>478</v>
      </c>
      <c r="H1947" s="2" t="s">
        <v>21</v>
      </c>
      <c r="I1947" s="2" t="s">
        <v>4535</v>
      </c>
      <c r="J1947" s="3" t="str">
        <f>HYPERLINK("https://www.boe.es/gazeta/dias/1832/07/07/pdfs/GMD-1832-81.pdf#page=3","Abrir facsímil")</f>
        <v>Abrir facsímil</v>
      </c>
      <c r="K1947" s="3" t="s">
        <v>23</v>
      </c>
    </row>
    <row r="1948" spans="1:11" ht="42" customHeight="1">
      <c r="A1948" s="2" t="s">
        <v>4536</v>
      </c>
      <c r="B1948" s="2" t="s">
        <v>4536</v>
      </c>
      <c r="C1948" s="2" t="s">
        <v>16</v>
      </c>
      <c r="D1948" s="2" t="s">
        <v>17</v>
      </c>
      <c r="E1948" s="5" t="s">
        <v>143</v>
      </c>
      <c r="F1948" s="3" t="s">
        <v>144</v>
      </c>
      <c r="G1948" s="3" t="s">
        <v>58</v>
      </c>
      <c r="H1948" s="2" t="s">
        <v>21</v>
      </c>
      <c r="I1948" s="2" t="s">
        <v>4537</v>
      </c>
      <c r="J1948" s="3" t="str">
        <f>HYPERLINK("https://www.boe.es/gazeta/dias/1832/12/18/pdfs/GMD-1832-154.pdf#page=3","Abrir facsímil")</f>
        <v>Abrir facsímil</v>
      </c>
      <c r="K1948" s="3" t="s">
        <v>23</v>
      </c>
    </row>
    <row r="1949" spans="1:11" ht="42" customHeight="1">
      <c r="A1949" s="2" t="s">
        <v>4538</v>
      </c>
      <c r="B1949" s="2" t="s">
        <v>4538</v>
      </c>
      <c r="C1949" s="2" t="s">
        <v>61</v>
      </c>
      <c r="D1949" s="2" t="s">
        <v>62</v>
      </c>
      <c r="E1949" s="5" t="s">
        <v>392</v>
      </c>
      <c r="F1949" s="3" t="s">
        <v>393</v>
      </c>
      <c r="G1949" s="3" t="s">
        <v>92</v>
      </c>
      <c r="H1949" s="2" t="s">
        <v>21</v>
      </c>
      <c r="I1949" s="2" t="s">
        <v>4539</v>
      </c>
      <c r="J1949" s="3" t="str">
        <f>HYPERLINK("https://www.boe.es/gazeta/dias/1832/05/29/pdfs/GMD-1832-64.pdf#page=2","Abrir facsímil")</f>
        <v>Abrir facsímil</v>
      </c>
      <c r="K1949" s="3" t="s">
        <v>23</v>
      </c>
    </row>
    <row r="1950" spans="1:11" ht="42" customHeight="1">
      <c r="A1950" s="2" t="s">
        <v>4540</v>
      </c>
      <c r="B1950" s="2" t="s">
        <v>4540</v>
      </c>
      <c r="C1950" s="2" t="s">
        <v>16</v>
      </c>
      <c r="D1950" s="2" t="s">
        <v>17</v>
      </c>
      <c r="E1950" s="5" t="s">
        <v>306</v>
      </c>
      <c r="F1950" s="3" t="s">
        <v>307</v>
      </c>
      <c r="G1950" s="3" t="s">
        <v>92</v>
      </c>
      <c r="H1950" s="2" t="s">
        <v>21</v>
      </c>
      <c r="I1950" s="2" t="s">
        <v>4541</v>
      </c>
      <c r="J1950" s="3" t="str">
        <f>HYPERLINK("https://www.boe.es/gazeta/dias/1832/03/13/pdfs/GMD-1832-31.pdf#page=2","Abrir facsímil")</f>
        <v>Abrir facsímil</v>
      </c>
      <c r="K1950" s="3" t="s">
        <v>23</v>
      </c>
    </row>
    <row r="1951" spans="1:11" ht="42" customHeight="1">
      <c r="A1951" s="2" t="s">
        <v>4540</v>
      </c>
      <c r="B1951" s="2" t="s">
        <v>4540</v>
      </c>
      <c r="C1951" s="2" t="s">
        <v>61</v>
      </c>
      <c r="D1951" s="2" t="s">
        <v>62</v>
      </c>
      <c r="E1951" s="5" t="s">
        <v>115</v>
      </c>
      <c r="F1951" s="3" t="s">
        <v>116</v>
      </c>
      <c r="G1951" s="3" t="s">
        <v>58</v>
      </c>
      <c r="H1951" s="2" t="s">
        <v>21</v>
      </c>
      <c r="I1951" s="2" t="s">
        <v>4542</v>
      </c>
      <c r="J1951" s="3" t="str">
        <f>HYPERLINK("https://www.boe.es/gazeta/dias/1832/05/10/pdfs/GMD-1832-56.pdf#page=3","Abrir facsímil")</f>
        <v>Abrir facsímil</v>
      </c>
      <c r="K1951" s="3" t="s">
        <v>23</v>
      </c>
    </row>
    <row r="1952" spans="1:11" ht="42" customHeight="1">
      <c r="A1952" s="2" t="s">
        <v>4543</v>
      </c>
      <c r="B1952" s="2" t="s">
        <v>4543</v>
      </c>
      <c r="C1952" s="2" t="s">
        <v>16</v>
      </c>
      <c r="D1952" s="2" t="s">
        <v>17</v>
      </c>
      <c r="E1952" s="5" t="s">
        <v>115</v>
      </c>
      <c r="F1952" s="3" t="s">
        <v>116</v>
      </c>
      <c r="G1952" s="3" t="s">
        <v>42</v>
      </c>
      <c r="H1952" s="2" t="s">
        <v>21</v>
      </c>
      <c r="I1952" s="2" t="s">
        <v>4544</v>
      </c>
      <c r="J1952" s="3" t="str">
        <f>HYPERLINK("https://www.boe.es/gazeta/dias/1832/05/10/pdfs/GMD-1832-56.pdf#page=1","Abrir facsímil")</f>
        <v>Abrir facsímil</v>
      </c>
      <c r="K1952" s="3" t="s">
        <v>23</v>
      </c>
    </row>
    <row r="1953" spans="1:11" ht="42" customHeight="1">
      <c r="A1953" s="2" t="s">
        <v>4545</v>
      </c>
      <c r="B1953" s="2" t="s">
        <v>4545</v>
      </c>
      <c r="C1953" s="2" t="s">
        <v>16</v>
      </c>
      <c r="D1953" s="2" t="s">
        <v>17</v>
      </c>
      <c r="E1953" s="5" t="s">
        <v>1145</v>
      </c>
      <c r="F1953" s="3" t="s">
        <v>1146</v>
      </c>
      <c r="G1953" s="3" t="s">
        <v>58</v>
      </c>
      <c r="H1953" s="2" t="s">
        <v>21</v>
      </c>
      <c r="I1953" s="2" t="s">
        <v>4546</v>
      </c>
      <c r="J1953" s="3" t="str">
        <f>HYPERLINK("https://www.boe.es/gazeta/dias/1832/06/21/pdfs/GMD-1832-74.pdf#page=3","Abrir facsímil")</f>
        <v>Abrir facsímil</v>
      </c>
      <c r="K1953" s="3" t="s">
        <v>23</v>
      </c>
    </row>
    <row r="1954" spans="1:11" ht="42" customHeight="1">
      <c r="A1954" s="2" t="s">
        <v>4547</v>
      </c>
      <c r="B1954" s="2" t="s">
        <v>4547</v>
      </c>
      <c r="C1954" s="2" t="s">
        <v>16</v>
      </c>
      <c r="D1954" s="2" t="s">
        <v>17</v>
      </c>
      <c r="E1954" s="5" t="s">
        <v>233</v>
      </c>
      <c r="F1954" s="3" t="s">
        <v>234</v>
      </c>
      <c r="G1954" s="3" t="s">
        <v>92</v>
      </c>
      <c r="H1954" s="2" t="s">
        <v>21</v>
      </c>
      <c r="I1954" s="2" t="s">
        <v>4548</v>
      </c>
      <c r="J1954" s="3" t="str">
        <f>HYPERLINK("https://www.boe.es/gazeta/dias/1832/02/07/pdfs/GMD-1832-16.pdf#page=2","Abrir facsímil")</f>
        <v>Abrir facsímil</v>
      </c>
      <c r="K1954" s="3" t="s">
        <v>23</v>
      </c>
    </row>
    <row r="1955" spans="1:11" ht="42" customHeight="1">
      <c r="A1955" s="2" t="s">
        <v>4547</v>
      </c>
      <c r="B1955" s="2" t="s">
        <v>4547</v>
      </c>
      <c r="C1955" s="2" t="s">
        <v>16</v>
      </c>
      <c r="D1955" s="2" t="s">
        <v>17</v>
      </c>
      <c r="E1955" s="5" t="s">
        <v>263</v>
      </c>
      <c r="F1955" s="3" t="s">
        <v>264</v>
      </c>
      <c r="G1955" s="3" t="s">
        <v>42</v>
      </c>
      <c r="H1955" s="2" t="s">
        <v>21</v>
      </c>
      <c r="I1955" s="2" t="s">
        <v>4549</v>
      </c>
      <c r="J1955" s="3" t="str">
        <f>HYPERLINK("https://www.boe.es/gazeta/dias/1832/02/09/pdfs/GMD-1832-17.pdf#page=1","Abrir facsímil")</f>
        <v>Abrir facsímil</v>
      </c>
      <c r="K1955" s="3" t="s">
        <v>23</v>
      </c>
    </row>
    <row r="1956" spans="1:11" ht="42" customHeight="1">
      <c r="A1956" s="2" t="s">
        <v>4547</v>
      </c>
      <c r="B1956" s="2" t="s">
        <v>4547</v>
      </c>
      <c r="C1956" s="2" t="s">
        <v>16</v>
      </c>
      <c r="D1956" s="2" t="s">
        <v>17</v>
      </c>
      <c r="E1956" s="5" t="s">
        <v>263</v>
      </c>
      <c r="F1956" s="3" t="s">
        <v>264</v>
      </c>
      <c r="G1956" s="3" t="s">
        <v>58</v>
      </c>
      <c r="H1956" s="2" t="s">
        <v>21</v>
      </c>
      <c r="I1956" s="2" t="s">
        <v>4550</v>
      </c>
      <c r="J1956" s="3" t="str">
        <f>HYPERLINK("https://www.boe.es/gazeta/dias/1832/02/09/pdfs/GMD-1832-17.pdf#page=3","Abrir facsímil")</f>
        <v>Abrir facsímil</v>
      </c>
      <c r="K1956" s="3" t="s">
        <v>23</v>
      </c>
    </row>
    <row r="1957" spans="1:11" ht="42" customHeight="1">
      <c r="A1957" s="2" t="s">
        <v>4547</v>
      </c>
      <c r="B1957" s="2" t="s">
        <v>4547</v>
      </c>
      <c r="C1957" s="2" t="s">
        <v>16</v>
      </c>
      <c r="D1957" s="2" t="s">
        <v>17</v>
      </c>
      <c r="E1957" s="5" t="s">
        <v>388</v>
      </c>
      <c r="F1957" s="3" t="s">
        <v>389</v>
      </c>
      <c r="G1957" s="3" t="s">
        <v>58</v>
      </c>
      <c r="H1957" s="2" t="s">
        <v>21</v>
      </c>
      <c r="I1957" s="2" t="s">
        <v>4551</v>
      </c>
      <c r="J1957" s="3" t="str">
        <f>HYPERLINK("https://www.boe.es/gazeta/dias/1832/02/28/pdfs/GMD-1832-25.pdf#page=3","Abrir facsímil")</f>
        <v>Abrir facsímil</v>
      </c>
      <c r="K1957" s="3" t="s">
        <v>23</v>
      </c>
    </row>
    <row r="1958" spans="1:11" ht="42" customHeight="1">
      <c r="A1958" s="2" t="s">
        <v>4547</v>
      </c>
      <c r="B1958" s="2" t="s">
        <v>4547</v>
      </c>
      <c r="C1958" s="2" t="s">
        <v>16</v>
      </c>
      <c r="D1958" s="2" t="s">
        <v>17</v>
      </c>
      <c r="E1958" s="5" t="s">
        <v>276</v>
      </c>
      <c r="F1958" s="3" t="s">
        <v>277</v>
      </c>
      <c r="G1958" s="3" t="s">
        <v>58</v>
      </c>
      <c r="H1958" s="2" t="s">
        <v>21</v>
      </c>
      <c r="I1958" s="2" t="s">
        <v>4552</v>
      </c>
      <c r="J1958" s="3" t="str">
        <f>HYPERLINK("https://www.boe.es/gazeta/dias/1832/03/22/pdfs/GMD-1832-35.pdf#page=3","Abrir facsímil")</f>
        <v>Abrir facsímil</v>
      </c>
      <c r="K1958" s="3" t="s">
        <v>23</v>
      </c>
    </row>
    <row r="1959" spans="1:11" ht="42" customHeight="1">
      <c r="A1959" s="2" t="s">
        <v>4547</v>
      </c>
      <c r="B1959" s="2" t="s">
        <v>4547</v>
      </c>
      <c r="C1959" s="2" t="s">
        <v>51</v>
      </c>
      <c r="D1959" s="2" t="s">
        <v>27</v>
      </c>
      <c r="E1959" s="5" t="s">
        <v>665</v>
      </c>
      <c r="F1959" s="3" t="s">
        <v>666</v>
      </c>
      <c r="G1959" s="3" t="s">
        <v>92</v>
      </c>
      <c r="H1959" s="2" t="s">
        <v>21</v>
      </c>
      <c r="I1959" s="2" t="s">
        <v>4553</v>
      </c>
      <c r="J1959" s="3" t="str">
        <f>HYPERLINK("https://www.boe.es/gazeta/dias/1832/05/15/pdfs/GMD-1832-58.pdf#page=2","Abrir facsímil")</f>
        <v>Abrir facsímil</v>
      </c>
      <c r="K1959" s="3" t="s">
        <v>23</v>
      </c>
    </row>
    <row r="1960" spans="1:11" ht="42" customHeight="1">
      <c r="A1960" s="2" t="s">
        <v>4547</v>
      </c>
      <c r="B1960" s="2" t="s">
        <v>4547</v>
      </c>
      <c r="C1960" s="2" t="s">
        <v>16</v>
      </c>
      <c r="D1960" s="2" t="s">
        <v>17</v>
      </c>
      <c r="E1960" s="5" t="s">
        <v>63</v>
      </c>
      <c r="F1960" s="3" t="s">
        <v>64</v>
      </c>
      <c r="G1960" s="3" t="s">
        <v>1032</v>
      </c>
      <c r="H1960" s="2" t="s">
        <v>21</v>
      </c>
      <c r="I1960" s="2" t="s">
        <v>4554</v>
      </c>
      <c r="J1960" s="3" t="str">
        <f>HYPERLINK("https://www.boe.es/gazeta/dias/1832/05/22/pdfs/GMD-1832-61.pdf#page=2","Abrir facsímil")</f>
        <v>Abrir facsímil</v>
      </c>
      <c r="K1960" s="3" t="s">
        <v>23</v>
      </c>
    </row>
    <row r="1961" spans="1:11" ht="42" customHeight="1">
      <c r="A1961" s="2" t="s">
        <v>4547</v>
      </c>
      <c r="B1961" s="2" t="s">
        <v>4547</v>
      </c>
      <c r="C1961" s="2" t="s">
        <v>16</v>
      </c>
      <c r="D1961" s="2" t="s">
        <v>17</v>
      </c>
      <c r="E1961" s="5" t="s">
        <v>1145</v>
      </c>
      <c r="F1961" s="3" t="s">
        <v>1146</v>
      </c>
      <c r="G1961" s="3" t="s">
        <v>58</v>
      </c>
      <c r="H1961" s="2" t="s">
        <v>21</v>
      </c>
      <c r="I1961" s="2" t="s">
        <v>4555</v>
      </c>
      <c r="J1961" s="3" t="str">
        <f>HYPERLINK("https://www.boe.es/gazeta/dias/1832/06/21/pdfs/GMD-1832-74.pdf#page=3","Abrir facsímil")</f>
        <v>Abrir facsímil</v>
      </c>
      <c r="K1961" s="3" t="s">
        <v>23</v>
      </c>
    </row>
    <row r="1962" spans="1:11" ht="42" customHeight="1">
      <c r="A1962" s="2" t="s">
        <v>4547</v>
      </c>
      <c r="B1962" s="2" t="s">
        <v>4547</v>
      </c>
      <c r="C1962" s="2" t="s">
        <v>16</v>
      </c>
      <c r="D1962" s="2" t="s">
        <v>17</v>
      </c>
      <c r="E1962" s="5" t="s">
        <v>28</v>
      </c>
      <c r="F1962" s="3" t="s">
        <v>29</v>
      </c>
      <c r="G1962" s="3" t="s">
        <v>58</v>
      </c>
      <c r="H1962" s="2" t="s">
        <v>21</v>
      </c>
      <c r="I1962" s="2" t="s">
        <v>4556</v>
      </c>
      <c r="J1962" s="3" t="str">
        <f>HYPERLINK("https://www.boe.es/gazeta/dias/1832/06/23/pdfs/GMD-1832-75.pdf#page=3","Abrir facsímil")</f>
        <v>Abrir facsímil</v>
      </c>
      <c r="K1962" s="3" t="s">
        <v>23</v>
      </c>
    </row>
    <row r="1963" spans="1:11" ht="42" customHeight="1">
      <c r="A1963" s="2" t="s">
        <v>4547</v>
      </c>
      <c r="B1963" s="2" t="s">
        <v>4547</v>
      </c>
      <c r="C1963" s="2" t="s">
        <v>61</v>
      </c>
      <c r="D1963" s="2" t="s">
        <v>62</v>
      </c>
      <c r="E1963" s="5" t="s">
        <v>655</v>
      </c>
      <c r="F1963" s="3" t="s">
        <v>656</v>
      </c>
      <c r="G1963" s="3" t="s">
        <v>58</v>
      </c>
      <c r="H1963" s="2" t="s">
        <v>21</v>
      </c>
      <c r="I1963" s="2" t="s">
        <v>4557</v>
      </c>
      <c r="J1963" s="3" t="str">
        <f>HYPERLINK("https://www.boe.es/gazeta/dias/1832/07/19/pdfs/GMD-1832-86.pdf#page=3","Abrir facsímil")</f>
        <v>Abrir facsímil</v>
      </c>
      <c r="K1963" s="3" t="s">
        <v>23</v>
      </c>
    </row>
    <row r="1964" spans="1:11" ht="42" customHeight="1">
      <c r="A1964" s="2" t="s">
        <v>4547</v>
      </c>
      <c r="B1964" s="2" t="s">
        <v>4547</v>
      </c>
      <c r="C1964" s="2" t="s">
        <v>61</v>
      </c>
      <c r="D1964" s="2" t="s">
        <v>62</v>
      </c>
      <c r="E1964" s="5" t="s">
        <v>520</v>
      </c>
      <c r="F1964" s="3" t="s">
        <v>521</v>
      </c>
      <c r="G1964" s="3" t="s">
        <v>92</v>
      </c>
      <c r="H1964" s="2" t="s">
        <v>21</v>
      </c>
      <c r="I1964" s="2" t="s">
        <v>4558</v>
      </c>
      <c r="J1964" s="3" t="str">
        <f>HYPERLINK("https://www.boe.es/gazeta/dias/1832/09/01/pdfs/GMD-1832-105.pdf#page=2","Abrir facsímil")</f>
        <v>Abrir facsímil</v>
      </c>
      <c r="K1964" s="3" t="s">
        <v>23</v>
      </c>
    </row>
    <row r="1965" spans="1:11" ht="42" customHeight="1">
      <c r="A1965" s="2" t="s">
        <v>4547</v>
      </c>
      <c r="B1965" s="2" t="s">
        <v>4547</v>
      </c>
      <c r="C1965" s="2" t="s">
        <v>26</v>
      </c>
      <c r="D1965" s="2" t="s">
        <v>27</v>
      </c>
      <c r="E1965" s="5" t="s">
        <v>1218</v>
      </c>
      <c r="F1965" s="3" t="s">
        <v>1219</v>
      </c>
      <c r="G1965" s="3" t="s">
        <v>92</v>
      </c>
      <c r="H1965" s="2" t="s">
        <v>21</v>
      </c>
      <c r="I1965" s="2" t="s">
        <v>4559</v>
      </c>
      <c r="J1965" s="3" t="str">
        <f>HYPERLINK("https://www.boe.es/gazeta/dias/1832/09/04/pdfs/GMD-1832-106.pdf#page=2","Abrir facsímil")</f>
        <v>Abrir facsímil</v>
      </c>
      <c r="K1965" s="3" t="s">
        <v>23</v>
      </c>
    </row>
    <row r="1966" spans="1:11" ht="42" customHeight="1">
      <c r="A1966" s="2" t="s">
        <v>4547</v>
      </c>
      <c r="B1966" s="2" t="s">
        <v>4547</v>
      </c>
      <c r="C1966" s="2" t="s">
        <v>26</v>
      </c>
      <c r="D1966" s="2" t="s">
        <v>27</v>
      </c>
      <c r="E1966" s="5" t="s">
        <v>105</v>
      </c>
      <c r="F1966" s="3" t="s">
        <v>106</v>
      </c>
      <c r="G1966" s="3" t="s">
        <v>92</v>
      </c>
      <c r="H1966" s="2" t="s">
        <v>21</v>
      </c>
      <c r="I1966" s="2" t="s">
        <v>4560</v>
      </c>
      <c r="J1966" s="3" t="str">
        <f>HYPERLINK("https://www.boe.es/gazeta/dias/1832/09/18/pdfs/GMD-1832-113.pdf#page=2","Abrir facsímil")</f>
        <v>Abrir facsímil</v>
      </c>
      <c r="K1966" s="3" t="s">
        <v>23</v>
      </c>
    </row>
    <row r="1967" spans="1:11" ht="42" customHeight="1">
      <c r="A1967" s="2" t="s">
        <v>4547</v>
      </c>
      <c r="B1967" s="2" t="s">
        <v>4547</v>
      </c>
      <c r="C1967" s="2" t="s">
        <v>16</v>
      </c>
      <c r="D1967" s="2" t="s">
        <v>17</v>
      </c>
      <c r="E1967" s="5" t="s">
        <v>1306</v>
      </c>
      <c r="F1967" s="3" t="s">
        <v>1307</v>
      </c>
      <c r="G1967" s="3" t="s">
        <v>58</v>
      </c>
      <c r="H1967" s="2" t="s">
        <v>21</v>
      </c>
      <c r="I1967" s="2" t="s">
        <v>4561</v>
      </c>
      <c r="J1967" s="3" t="str">
        <f>HYPERLINK("https://www.boe.es/gazeta/dias/1832/11/01/pdfs/GMD-1832-133.pdf#page=3","Abrir facsímil")</f>
        <v>Abrir facsímil</v>
      </c>
      <c r="K1967" s="3" t="s">
        <v>23</v>
      </c>
    </row>
    <row r="1968" spans="1:11" ht="42" customHeight="1">
      <c r="A1968" s="2" t="s">
        <v>4547</v>
      </c>
      <c r="B1968" s="2" t="s">
        <v>4547</v>
      </c>
      <c r="C1968" s="2" t="s">
        <v>26</v>
      </c>
      <c r="D1968" s="2" t="s">
        <v>27</v>
      </c>
      <c r="E1968" s="5" t="s">
        <v>507</v>
      </c>
      <c r="F1968" s="3" t="s">
        <v>508</v>
      </c>
      <c r="G1968" s="3" t="s">
        <v>58</v>
      </c>
      <c r="H1968" s="2" t="s">
        <v>21</v>
      </c>
      <c r="I1968" s="2" t="s">
        <v>4562</v>
      </c>
      <c r="J1968" s="3" t="str">
        <f>HYPERLINK("https://www.boe.es/gazeta/dias/1832/11/22/pdfs/GMD-1832-143.pdf#page=3","Abrir facsímil")</f>
        <v>Abrir facsímil</v>
      </c>
      <c r="K1968" s="3" t="s">
        <v>23</v>
      </c>
    </row>
    <row r="1969" spans="1:11" ht="42" customHeight="1">
      <c r="A1969" s="2" t="s">
        <v>4547</v>
      </c>
      <c r="B1969" s="2" t="s">
        <v>4547</v>
      </c>
      <c r="C1969" s="2" t="s">
        <v>16</v>
      </c>
      <c r="D1969" s="2" t="s">
        <v>17</v>
      </c>
      <c r="E1969" s="5" t="s">
        <v>717</v>
      </c>
      <c r="F1969" s="3" t="s">
        <v>718</v>
      </c>
      <c r="G1969" s="3" t="s">
        <v>92</v>
      </c>
      <c r="H1969" s="2" t="s">
        <v>21</v>
      </c>
      <c r="I1969" s="2" t="s">
        <v>4563</v>
      </c>
      <c r="J1969" s="3" t="str">
        <f>HYPERLINK("https://www.boe.es/gazeta/dias/1832/11/24/pdfs/GMD-1832-144.pdf#page=2","Abrir facsímil")</f>
        <v>Abrir facsímil</v>
      </c>
      <c r="K1969" s="3" t="s">
        <v>23</v>
      </c>
    </row>
    <row r="1970" spans="1:11" ht="42" customHeight="1">
      <c r="A1970" s="2" t="s">
        <v>4547</v>
      </c>
      <c r="B1970" s="2" t="s">
        <v>4547</v>
      </c>
      <c r="C1970" s="2" t="s">
        <v>16</v>
      </c>
      <c r="D1970" s="2" t="s">
        <v>17</v>
      </c>
      <c r="E1970" s="5" t="s">
        <v>320</v>
      </c>
      <c r="F1970" s="3" t="s">
        <v>321</v>
      </c>
      <c r="G1970" s="3" t="s">
        <v>92</v>
      </c>
      <c r="H1970" s="2" t="s">
        <v>21</v>
      </c>
      <c r="I1970" s="2" t="s">
        <v>4564</v>
      </c>
      <c r="J1970" s="3" t="str">
        <f>HYPERLINK("https://www.boe.es/gazeta/dias/1832/12/29/pdfs/GMD-1832-159.pdf#page=2","Abrir facsímil")</f>
        <v>Abrir facsímil</v>
      </c>
      <c r="K1970" s="3" t="s">
        <v>23</v>
      </c>
    </row>
    <row r="1971" spans="1:11" ht="42" customHeight="1">
      <c r="A1971" s="2" t="s">
        <v>4565</v>
      </c>
      <c r="B1971" s="2" t="s">
        <v>4566</v>
      </c>
      <c r="C1971" s="2" t="s">
        <v>16</v>
      </c>
      <c r="D1971" s="2" t="s">
        <v>17</v>
      </c>
      <c r="E1971" s="5" t="s">
        <v>36</v>
      </c>
      <c r="F1971" s="3" t="s">
        <v>37</v>
      </c>
      <c r="G1971" s="3" t="s">
        <v>38</v>
      </c>
      <c r="H1971" s="2" t="s">
        <v>21</v>
      </c>
      <c r="I1971" s="2" t="s">
        <v>4567</v>
      </c>
      <c r="J1971" s="3" t="str">
        <f>HYPERLINK("https://www.boe.es/gazeta/dias/1832/02/23/pdfs/GMD-1832-23.pdf#page=4","Abrir facsímil")</f>
        <v>Abrir facsímil</v>
      </c>
      <c r="K1971" s="3" t="s">
        <v>23</v>
      </c>
    </row>
    <row r="1972" spans="1:11" ht="42" customHeight="1">
      <c r="A1972" s="2" t="s">
        <v>4568</v>
      </c>
      <c r="B1972" s="2" t="s">
        <v>4569</v>
      </c>
      <c r="C1972" s="2" t="s">
        <v>16</v>
      </c>
      <c r="D1972" s="2" t="s">
        <v>17</v>
      </c>
      <c r="E1972" s="5" t="s">
        <v>279</v>
      </c>
      <c r="F1972" s="3" t="s">
        <v>280</v>
      </c>
      <c r="G1972" s="3" t="s">
        <v>38</v>
      </c>
      <c r="H1972" s="2" t="s">
        <v>21</v>
      </c>
      <c r="I1972" s="2" t="s">
        <v>4570</v>
      </c>
      <c r="J1972" s="3" t="str">
        <f>HYPERLINK("https://www.boe.es/gazeta/dias/1832/04/07/pdfs/GMD-1832-42.pdf#page=4","Abrir facsímil")</f>
        <v>Abrir facsímil</v>
      </c>
      <c r="K1972" s="3" t="s">
        <v>23</v>
      </c>
    </row>
    <row r="1973" spans="1:11" ht="42" customHeight="1">
      <c r="A1973" s="2" t="s">
        <v>4571</v>
      </c>
      <c r="B1973" s="2" t="s">
        <v>4572</v>
      </c>
      <c r="C1973" s="2" t="s">
        <v>26</v>
      </c>
      <c r="D1973" s="2" t="s">
        <v>27</v>
      </c>
      <c r="E1973" s="5" t="s">
        <v>320</v>
      </c>
      <c r="F1973" s="3" t="s">
        <v>321</v>
      </c>
      <c r="G1973" s="3" t="s">
        <v>38</v>
      </c>
      <c r="H1973" s="2" t="s">
        <v>21</v>
      </c>
      <c r="I1973" s="2" t="s">
        <v>4573</v>
      </c>
      <c r="J1973" s="3" t="str">
        <f>HYPERLINK("https://www.boe.es/gazeta/dias/1832/12/29/pdfs/GMD-1832-159.pdf#page=4","Abrir facsímil")</f>
        <v>Abrir facsímil</v>
      </c>
      <c r="K1973" s="3" t="s">
        <v>23</v>
      </c>
    </row>
    <row r="1974" spans="1:11" ht="42" customHeight="1">
      <c r="A1974" s="2" t="s">
        <v>4574</v>
      </c>
      <c r="B1974" s="2" t="s">
        <v>4575</v>
      </c>
      <c r="C1974" s="2" t="s">
        <v>26</v>
      </c>
      <c r="D1974" s="2" t="s">
        <v>27</v>
      </c>
      <c r="E1974" s="5" t="s">
        <v>272</v>
      </c>
      <c r="F1974" s="3" t="s">
        <v>273</v>
      </c>
      <c r="G1974" s="3" t="s">
        <v>92</v>
      </c>
      <c r="H1974" s="2" t="s">
        <v>31</v>
      </c>
      <c r="I1974" s="2" t="s">
        <v>4576</v>
      </c>
      <c r="J1974" s="3" t="str">
        <f>HYPERLINK("https://www.boe.es/gazeta/dias/1832/02/21/pdfs/GMD-1832-22.pdf#page=2","Abrir facsímil")</f>
        <v>Abrir facsímil</v>
      </c>
      <c r="K1974" s="3" t="s">
        <v>33</v>
      </c>
    </row>
    <row r="1975" spans="1:11" ht="42" customHeight="1">
      <c r="A1975" s="2" t="s">
        <v>4577</v>
      </c>
      <c r="B1975" s="2" t="s">
        <v>4578</v>
      </c>
      <c r="C1975" s="2" t="s">
        <v>16</v>
      </c>
      <c r="D1975" s="2" t="s">
        <v>17</v>
      </c>
      <c r="E1975" s="5" t="s">
        <v>402</v>
      </c>
      <c r="F1975" s="3" t="s">
        <v>403</v>
      </c>
      <c r="G1975" s="3" t="s">
        <v>92</v>
      </c>
      <c r="H1975" s="2" t="s">
        <v>31</v>
      </c>
      <c r="I1975" s="2" t="s">
        <v>4579</v>
      </c>
      <c r="J1975" s="3" t="str">
        <f>HYPERLINK("https://www.boe.es/gazeta/dias/1832/08/21/pdfs/GMD-1832-100.pdf#page=2","Abrir facsímil")</f>
        <v>Abrir facsímil</v>
      </c>
      <c r="K1975" s="3" t="s">
        <v>33</v>
      </c>
    </row>
    <row r="1976" spans="1:11" ht="42" customHeight="1">
      <c r="A1976" s="2" t="s">
        <v>4580</v>
      </c>
      <c r="B1976" s="2" t="s">
        <v>4581</v>
      </c>
      <c r="C1976" s="2" t="s">
        <v>91</v>
      </c>
      <c r="D1976" s="2" t="s">
        <v>27</v>
      </c>
      <c r="E1976" s="5" t="s">
        <v>593</v>
      </c>
      <c r="F1976" s="3" t="s">
        <v>594</v>
      </c>
      <c r="G1976" s="3" t="s">
        <v>42</v>
      </c>
      <c r="H1976" s="2" t="s">
        <v>31</v>
      </c>
      <c r="I1976" s="2" t="s">
        <v>4582</v>
      </c>
      <c r="J1976" s="3" t="str">
        <f>HYPERLINK("https://www.boe.es/gazeta/dias/1832/05/05/pdfs/GMD-1832-54.pdf#page=1","Abrir facsímil")</f>
        <v>Abrir facsímil</v>
      </c>
      <c r="K1976" s="3" t="s">
        <v>33</v>
      </c>
    </row>
    <row r="1977" spans="1:11" ht="42" customHeight="1">
      <c r="A1977" s="2" t="s">
        <v>4583</v>
      </c>
      <c r="B1977" s="2" t="s">
        <v>4584</v>
      </c>
      <c r="C1977" s="2" t="s">
        <v>91</v>
      </c>
      <c r="D1977" s="2" t="s">
        <v>27</v>
      </c>
      <c r="E1977" s="5" t="s">
        <v>1584</v>
      </c>
      <c r="F1977" s="3" t="s">
        <v>1585</v>
      </c>
      <c r="G1977" s="3" t="s">
        <v>58</v>
      </c>
      <c r="H1977" s="2" t="s">
        <v>21</v>
      </c>
      <c r="I1977" s="2" t="s">
        <v>4585</v>
      </c>
      <c r="J1977" s="3" t="str">
        <f>HYPERLINK("https://www.boe.es/gazeta/dias/1832/09/22/pdfs/GMD-1832-115.pdf#page=3","Abrir facsímil")</f>
        <v>Abrir facsímil</v>
      </c>
      <c r="K1977" s="3" t="s">
        <v>23</v>
      </c>
    </row>
    <row r="1978" spans="1:11" ht="42" customHeight="1">
      <c r="A1978" s="2" t="s">
        <v>4586</v>
      </c>
      <c r="B1978" s="2" t="s">
        <v>4587</v>
      </c>
      <c r="C1978" s="2" t="s">
        <v>164</v>
      </c>
      <c r="D1978" s="2" t="s">
        <v>27</v>
      </c>
      <c r="E1978" s="5" t="s">
        <v>694</v>
      </c>
      <c r="F1978" s="3" t="s">
        <v>695</v>
      </c>
      <c r="G1978" s="3" t="s">
        <v>38</v>
      </c>
      <c r="H1978" s="2" t="s">
        <v>21</v>
      </c>
      <c r="I1978" s="2" t="s">
        <v>4588</v>
      </c>
      <c r="J1978" s="3" t="str">
        <f>HYPERLINK("https://www.boe.es/gazeta/dias/1832/01/19/pdfs/GMD-1832-8.pdf#page=4","Abrir facsímil")</f>
        <v>Abrir facsímil</v>
      </c>
      <c r="K1978" s="3" t="s">
        <v>23</v>
      </c>
    </row>
    <row r="1979" spans="1:11" ht="42" customHeight="1">
      <c r="A1979" s="2" t="s">
        <v>4589</v>
      </c>
      <c r="B1979" s="2" t="s">
        <v>4590</v>
      </c>
      <c r="C1979" s="2" t="s">
        <v>26</v>
      </c>
      <c r="D1979" s="2" t="s">
        <v>27</v>
      </c>
      <c r="E1979" s="5" t="s">
        <v>52</v>
      </c>
      <c r="F1979" s="3" t="s">
        <v>53</v>
      </c>
      <c r="G1979" s="3" t="s">
        <v>38</v>
      </c>
      <c r="H1979" s="2" t="s">
        <v>21</v>
      </c>
      <c r="I1979" s="2" t="s">
        <v>4591</v>
      </c>
      <c r="J1979" s="3" t="str">
        <f>HYPERLINK("https://www.boe.es/gazeta/dias/1832/03/08/pdfs/GMD-1832-29.pdf#page=4","Abrir facsímil")</f>
        <v>Abrir facsímil</v>
      </c>
      <c r="K1979" s="3" t="s">
        <v>23</v>
      </c>
    </row>
    <row r="1980" spans="1:11" ht="42" customHeight="1">
      <c r="A1980" s="2" t="s">
        <v>4592</v>
      </c>
      <c r="B1980" s="2" t="s">
        <v>4593</v>
      </c>
      <c r="C1980" s="2" t="s">
        <v>26</v>
      </c>
      <c r="D1980" s="2" t="s">
        <v>27</v>
      </c>
      <c r="E1980" s="5" t="s">
        <v>286</v>
      </c>
      <c r="F1980" s="3" t="s">
        <v>287</v>
      </c>
      <c r="G1980" s="3" t="s">
        <v>38</v>
      </c>
      <c r="H1980" s="2" t="s">
        <v>21</v>
      </c>
      <c r="I1980" s="2" t="s">
        <v>4594</v>
      </c>
      <c r="J1980" s="3" t="str">
        <f>HYPERLINK("https://www.boe.es/gazeta/dias/1832/11/20/pdfs/GMD-1832-142.pdf#page=4","Abrir facsímil")</f>
        <v>Abrir facsímil</v>
      </c>
      <c r="K1980" s="3" t="s">
        <v>23</v>
      </c>
    </row>
    <row r="1981" spans="1:11" ht="42" customHeight="1">
      <c r="A1981" s="2" t="s">
        <v>4595</v>
      </c>
      <c r="B1981" s="2" t="s">
        <v>4596</v>
      </c>
      <c r="C1981" s="2" t="s">
        <v>16</v>
      </c>
      <c r="D1981" s="2" t="s">
        <v>17</v>
      </c>
      <c r="E1981" s="5" t="s">
        <v>618</v>
      </c>
      <c r="F1981" s="3" t="s">
        <v>619</v>
      </c>
      <c r="G1981" s="3" t="s">
        <v>38</v>
      </c>
      <c r="H1981" s="2" t="s">
        <v>21</v>
      </c>
      <c r="I1981" s="2" t="s">
        <v>4597</v>
      </c>
      <c r="J1981" s="3" t="str">
        <f>HYPERLINK("https://www.boe.es/gazeta/dias/1832/07/26/pdfs/GMD-1832-89.pdf#page=4","Abrir facsímil")</f>
        <v>Abrir facsímil</v>
      </c>
      <c r="K1981" s="3" t="s">
        <v>23</v>
      </c>
    </row>
    <row r="1982" spans="1:11" ht="42" customHeight="1">
      <c r="A1982" s="2" t="s">
        <v>4598</v>
      </c>
      <c r="B1982" s="2" t="s">
        <v>4599</v>
      </c>
      <c r="C1982" s="2" t="s">
        <v>26</v>
      </c>
      <c r="D1982" s="2" t="s">
        <v>27</v>
      </c>
      <c r="E1982" s="5" t="s">
        <v>286</v>
      </c>
      <c r="F1982" s="3" t="s">
        <v>287</v>
      </c>
      <c r="G1982" s="3" t="s">
        <v>38</v>
      </c>
      <c r="H1982" s="2" t="s">
        <v>21</v>
      </c>
      <c r="I1982" s="2" t="s">
        <v>4600</v>
      </c>
      <c r="J1982" s="3" t="str">
        <f>HYPERLINK("https://www.boe.es/gazeta/dias/1832/11/20/pdfs/GMD-1832-142.pdf#page=4","Abrir facsímil")</f>
        <v>Abrir facsímil</v>
      </c>
      <c r="K1982" s="3" t="s">
        <v>23</v>
      </c>
    </row>
    <row r="1983" spans="1:11" ht="42" customHeight="1">
      <c r="A1983" s="2" t="s">
        <v>4601</v>
      </c>
      <c r="B1983" s="2" t="s">
        <v>4601</v>
      </c>
      <c r="C1983" s="2" t="s">
        <v>418</v>
      </c>
      <c r="D1983" s="2" t="s">
        <v>27</v>
      </c>
      <c r="E1983" s="5" t="s">
        <v>229</v>
      </c>
      <c r="F1983" s="3" t="s">
        <v>230</v>
      </c>
      <c r="G1983" s="3" t="s">
        <v>38</v>
      </c>
      <c r="H1983" s="2" t="s">
        <v>21</v>
      </c>
      <c r="I1983" s="2" t="s">
        <v>4602</v>
      </c>
      <c r="J1983" s="3" t="str">
        <f>HYPERLINK("https://www.boe.es/gazeta/dias/1832/01/28/pdfs/GMD-1832-12.pdf#page=4","Abrir facsímil")</f>
        <v>Abrir facsímil</v>
      </c>
      <c r="K1983" s="3" t="s">
        <v>23</v>
      </c>
    </row>
    <row r="1984" spans="1:11" ht="42" customHeight="1">
      <c r="A1984" s="2" t="s">
        <v>4603</v>
      </c>
      <c r="B1984" s="2" t="s">
        <v>4603</v>
      </c>
      <c r="C1984" s="2" t="s">
        <v>16</v>
      </c>
      <c r="D1984" s="2" t="s">
        <v>17</v>
      </c>
      <c r="E1984" s="5" t="s">
        <v>1020</v>
      </c>
      <c r="F1984" s="3" t="s">
        <v>1021</v>
      </c>
      <c r="G1984" s="3" t="s">
        <v>92</v>
      </c>
      <c r="H1984" s="2" t="s">
        <v>21</v>
      </c>
      <c r="I1984" s="2" t="s">
        <v>4604</v>
      </c>
      <c r="J1984" s="3" t="str">
        <f>HYPERLINK("https://www.boe.es/gazeta/dias/1832/09/15/pdfs/GMD-1832-111.pdf#page=2","Abrir facsímil")</f>
        <v>Abrir facsímil</v>
      </c>
      <c r="K1984" s="3" t="s">
        <v>23</v>
      </c>
    </row>
    <row r="1985" spans="1:11" ht="42" customHeight="1">
      <c r="A1985" s="2" t="s">
        <v>4605</v>
      </c>
      <c r="B1985" s="2" t="s">
        <v>4605</v>
      </c>
      <c r="C1985" s="2" t="s">
        <v>16</v>
      </c>
      <c r="D1985" s="2" t="s">
        <v>17</v>
      </c>
      <c r="E1985" s="5" t="s">
        <v>140</v>
      </c>
      <c r="F1985" s="3" t="s">
        <v>141</v>
      </c>
      <c r="G1985" s="3" t="s">
        <v>92</v>
      </c>
      <c r="H1985" s="2" t="s">
        <v>21</v>
      </c>
      <c r="I1985" s="2" t="s">
        <v>4606</v>
      </c>
      <c r="J1985" s="3" t="str">
        <f>HYPERLINK("https://www.boe.es/gazeta/dias/1832/11/27/pdfs/GMD-1832-145.pdf#page=2","Abrir facsímil")</f>
        <v>Abrir facsímil</v>
      </c>
      <c r="K1985" s="3" t="s">
        <v>23</v>
      </c>
    </row>
    <row r="1986" spans="1:11" ht="42" customHeight="1">
      <c r="A1986" s="2" t="s">
        <v>4607</v>
      </c>
      <c r="B1986" s="2" t="s">
        <v>4607</v>
      </c>
      <c r="C1986" s="2" t="s">
        <v>16</v>
      </c>
      <c r="D1986" s="2" t="s">
        <v>17</v>
      </c>
      <c r="E1986" s="5" t="s">
        <v>614</v>
      </c>
      <c r="F1986" s="3" t="s">
        <v>615</v>
      </c>
      <c r="G1986" s="3" t="s">
        <v>92</v>
      </c>
      <c r="H1986" s="2" t="s">
        <v>21</v>
      </c>
      <c r="I1986" s="2" t="s">
        <v>4608</v>
      </c>
      <c r="J1986" s="3" t="str">
        <f>HYPERLINK("https://www.boe.es/gazeta/dias/1832/12/25/pdfs/GMD-1832-157.pdf#page=2","Abrir facsímil")</f>
        <v>Abrir facsímil</v>
      </c>
      <c r="K1986" s="3" t="s">
        <v>23</v>
      </c>
    </row>
    <row r="1987" spans="1:11" ht="42" customHeight="1">
      <c r="A1987" s="2" t="s">
        <v>4609</v>
      </c>
      <c r="B1987" s="2" t="s">
        <v>4610</v>
      </c>
      <c r="C1987" s="2" t="s">
        <v>61</v>
      </c>
      <c r="D1987" s="2" t="s">
        <v>62</v>
      </c>
      <c r="E1987" s="5" t="s">
        <v>354</v>
      </c>
      <c r="F1987" s="3" t="s">
        <v>355</v>
      </c>
      <c r="G1987" s="3" t="s">
        <v>371</v>
      </c>
      <c r="H1987" s="2" t="s">
        <v>21</v>
      </c>
      <c r="I1987" s="2" t="s">
        <v>4611</v>
      </c>
      <c r="J1987" s="3" t="str">
        <f>HYPERLINK("https://www.boe.es/gazeta/dias/1832/12/06/pdfs/GMD-1832-149.pdf#page=4","Abrir facsímil")</f>
        <v>Abrir facsímil</v>
      </c>
      <c r="K1987" s="3" t="s">
        <v>23</v>
      </c>
    </row>
    <row r="1988" spans="1:11" ht="42" customHeight="1">
      <c r="A1988" s="2" t="s">
        <v>4612</v>
      </c>
      <c r="B1988" s="2" t="s">
        <v>4612</v>
      </c>
      <c r="C1988" s="2" t="s">
        <v>61</v>
      </c>
      <c r="D1988" s="2" t="s">
        <v>62</v>
      </c>
      <c r="E1988" s="5" t="s">
        <v>63</v>
      </c>
      <c r="F1988" s="3" t="s">
        <v>64</v>
      </c>
      <c r="G1988" s="3" t="s">
        <v>65</v>
      </c>
      <c r="H1988" s="2" t="s">
        <v>21</v>
      </c>
      <c r="I1988" s="2" t="s">
        <v>4613</v>
      </c>
      <c r="J1988" s="3" t="str">
        <f>HYPERLINK("https://www.boe.es/gazeta/dias/1832/05/22/pdfs/GMD-1832-61.pdf#page=4","Abrir facsímil")</f>
        <v>Abrir facsímil</v>
      </c>
      <c r="K1988" s="3" t="s">
        <v>23</v>
      </c>
    </row>
    <row r="1989" spans="1:11" ht="42" customHeight="1">
      <c r="A1989" s="2" t="s">
        <v>4614</v>
      </c>
      <c r="B1989" s="2" t="s">
        <v>4615</v>
      </c>
      <c r="C1989" s="2" t="s">
        <v>26</v>
      </c>
      <c r="D1989" s="2" t="s">
        <v>27</v>
      </c>
      <c r="E1989" s="5" t="s">
        <v>665</v>
      </c>
      <c r="F1989" s="3" t="s">
        <v>666</v>
      </c>
      <c r="G1989" s="3" t="s">
        <v>38</v>
      </c>
      <c r="H1989" s="2" t="s">
        <v>31</v>
      </c>
      <c r="I1989" s="2" t="s">
        <v>4616</v>
      </c>
      <c r="J1989" s="3" t="str">
        <f>HYPERLINK("https://www.boe.es/gazeta/dias/1832/05/15/pdfs/GMD-1832-58.pdf#page=4","Abrir facsímil")</f>
        <v>Abrir facsímil</v>
      </c>
      <c r="K1989" s="3" t="s">
        <v>33</v>
      </c>
    </row>
    <row r="1990" spans="1:11" ht="42" customHeight="1">
      <c r="A1990" s="2" t="s">
        <v>4617</v>
      </c>
      <c r="B1990" s="2" t="s">
        <v>4618</v>
      </c>
      <c r="C1990" s="2" t="s">
        <v>124</v>
      </c>
      <c r="D1990" s="2" t="s">
        <v>27</v>
      </c>
      <c r="E1990" s="5" t="s">
        <v>97</v>
      </c>
      <c r="F1990" s="3" t="s">
        <v>98</v>
      </c>
      <c r="G1990" s="3" t="s">
        <v>38</v>
      </c>
      <c r="H1990" s="2" t="s">
        <v>21</v>
      </c>
      <c r="I1990" s="2" t="s">
        <v>4619</v>
      </c>
      <c r="J1990" s="3" t="str">
        <f>HYPERLINK("https://www.boe.es/gazeta/dias/1832/08/18/pdfs/GMD-1832-99.pdf#page=4","Abrir facsímil")</f>
        <v>Abrir facsímil</v>
      </c>
      <c r="K1990" s="3" t="s">
        <v>23</v>
      </c>
    </row>
    <row r="1991" spans="1:11" ht="42" customHeight="1">
      <c r="A1991" s="2" t="s">
        <v>4620</v>
      </c>
      <c r="B1991" s="2" t="s">
        <v>4621</v>
      </c>
      <c r="C1991" s="2" t="s">
        <v>61</v>
      </c>
      <c r="D1991" s="2" t="s">
        <v>62</v>
      </c>
      <c r="E1991" s="5" t="s">
        <v>423</v>
      </c>
      <c r="F1991" s="3" t="s">
        <v>424</v>
      </c>
      <c r="G1991" s="3" t="s">
        <v>152</v>
      </c>
      <c r="H1991" s="2" t="s">
        <v>31</v>
      </c>
      <c r="I1991" s="2" t="s">
        <v>4622</v>
      </c>
      <c r="J1991" s="3" t="str">
        <f>HYPERLINK("https://www.boe.es/gazeta/dias/1832/12/20/pdfs/GMD-1832-155.pdf#page=6","Abrir facsímil")</f>
        <v>Abrir facsímil</v>
      </c>
      <c r="K1991" s="3" t="s">
        <v>33</v>
      </c>
    </row>
    <row r="1992" spans="1:11" ht="42" customHeight="1">
      <c r="A1992" s="2" t="s">
        <v>4623</v>
      </c>
      <c r="B1992" s="2" t="s">
        <v>4624</v>
      </c>
      <c r="C1992" s="2" t="s">
        <v>16</v>
      </c>
      <c r="D1992" s="2" t="s">
        <v>17</v>
      </c>
      <c r="E1992" s="5" t="s">
        <v>423</v>
      </c>
      <c r="F1992" s="3" t="s">
        <v>424</v>
      </c>
      <c r="G1992" s="3" t="s">
        <v>38</v>
      </c>
      <c r="H1992" s="2" t="s">
        <v>21</v>
      </c>
      <c r="I1992" s="2" t="s">
        <v>4625</v>
      </c>
      <c r="J1992" s="3" t="str">
        <f>HYPERLINK("https://www.boe.es/gazeta/dias/1832/12/20/pdfs/GMD-1832-155.pdf#page=4","Abrir facsímil")</f>
        <v>Abrir facsímil</v>
      </c>
      <c r="K1992" s="3" t="s">
        <v>23</v>
      </c>
    </row>
    <row r="1993" spans="1:11" ht="42" customHeight="1">
      <c r="A1993" s="2" t="s">
        <v>4626</v>
      </c>
      <c r="B1993" s="2" t="s">
        <v>4626</v>
      </c>
      <c r="C1993" s="2" t="s">
        <v>124</v>
      </c>
      <c r="D1993" s="2" t="s">
        <v>27</v>
      </c>
      <c r="E1993" s="5" t="s">
        <v>63</v>
      </c>
      <c r="F1993" s="3" t="s">
        <v>64</v>
      </c>
      <c r="G1993" s="3" t="s">
        <v>65</v>
      </c>
      <c r="H1993" s="2" t="s">
        <v>21</v>
      </c>
      <c r="I1993" s="2" t="s">
        <v>4627</v>
      </c>
      <c r="J1993" s="3" t="str">
        <f>HYPERLINK("https://www.boe.es/gazeta/dias/1832/05/22/pdfs/GMD-1832-61.pdf#page=4","Abrir facsímil")</f>
        <v>Abrir facsímil</v>
      </c>
      <c r="K1993" s="3" t="s">
        <v>23</v>
      </c>
    </row>
    <row r="1994" spans="1:11" ht="42" customHeight="1">
      <c r="A1994" s="2" t="s">
        <v>4628</v>
      </c>
      <c r="B1994" s="2" t="s">
        <v>4629</v>
      </c>
      <c r="C1994" s="2" t="s">
        <v>61</v>
      </c>
      <c r="D1994" s="2" t="s">
        <v>62</v>
      </c>
      <c r="E1994" s="5" t="s">
        <v>306</v>
      </c>
      <c r="F1994" s="3" t="s">
        <v>307</v>
      </c>
      <c r="G1994" s="3" t="s">
        <v>308</v>
      </c>
      <c r="H1994" s="2" t="s">
        <v>21</v>
      </c>
      <c r="I1994" s="2" t="s">
        <v>4630</v>
      </c>
      <c r="J1994" s="3" t="str">
        <f>HYPERLINK("https://www.boe.es/gazeta/dias/1832/03/13/pdfs/GMD-1832-31.pdf#page=4","Abrir facsímil")</f>
        <v>Abrir facsímil</v>
      </c>
      <c r="K1994" s="3" t="s">
        <v>23</v>
      </c>
    </row>
    <row r="1995" spans="1:11" ht="42" customHeight="1">
      <c r="A1995" s="2" t="s">
        <v>4631</v>
      </c>
      <c r="B1995" s="2" t="s">
        <v>4632</v>
      </c>
      <c r="C1995" s="2" t="s">
        <v>16</v>
      </c>
      <c r="D1995" s="2" t="s">
        <v>17</v>
      </c>
      <c r="E1995" s="5" t="s">
        <v>544</v>
      </c>
      <c r="F1995" s="3" t="s">
        <v>545</v>
      </c>
      <c r="G1995" s="3" t="s">
        <v>38</v>
      </c>
      <c r="H1995" s="2" t="s">
        <v>21</v>
      </c>
      <c r="I1995" s="2" t="s">
        <v>4633</v>
      </c>
      <c r="J1995" s="3" t="str">
        <f>HYPERLINK("https://www.boe.es/gazeta/dias/1832/10/09/pdfs/GMD-1832-122.pdf#page=4","Abrir facsímil")</f>
        <v>Abrir facsímil</v>
      </c>
      <c r="K1995" s="3" t="s">
        <v>23</v>
      </c>
    </row>
    <row r="1996" spans="1:11" ht="42" customHeight="1">
      <c r="A1996" s="2" t="s">
        <v>4634</v>
      </c>
      <c r="B1996" s="2" t="s">
        <v>4635</v>
      </c>
      <c r="C1996" s="2" t="s">
        <v>51</v>
      </c>
      <c r="D1996" s="2" t="s">
        <v>27</v>
      </c>
      <c r="E1996" s="5" t="s">
        <v>263</v>
      </c>
      <c r="F1996" s="3" t="s">
        <v>264</v>
      </c>
      <c r="G1996" s="3" t="s">
        <v>38</v>
      </c>
      <c r="H1996" s="2" t="s">
        <v>21</v>
      </c>
      <c r="I1996" s="2" t="s">
        <v>4636</v>
      </c>
      <c r="J1996" s="3" t="str">
        <f>HYPERLINK("https://www.boe.es/gazeta/dias/1832/02/09/pdfs/GMD-1832-17.pdf#page=4","Abrir facsímil")</f>
        <v>Abrir facsímil</v>
      </c>
      <c r="K1996" s="3" t="s">
        <v>23</v>
      </c>
    </row>
    <row r="1997" spans="1:11" ht="42" customHeight="1">
      <c r="A1997" s="2" t="s">
        <v>4637</v>
      </c>
      <c r="B1997" s="2" t="s">
        <v>4638</v>
      </c>
      <c r="C1997" s="2" t="s">
        <v>61</v>
      </c>
      <c r="D1997" s="2" t="s">
        <v>62</v>
      </c>
      <c r="E1997" s="5" t="s">
        <v>243</v>
      </c>
      <c r="F1997" s="3" t="s">
        <v>244</v>
      </c>
      <c r="G1997" s="3" t="s">
        <v>245</v>
      </c>
      <c r="H1997" s="2" t="s">
        <v>21</v>
      </c>
      <c r="I1997" s="2" t="s">
        <v>4639</v>
      </c>
      <c r="J1997" s="3" t="str">
        <f>HYPERLINK("https://www.boe.es/gazeta/dias/1832/04/10/pdfs/GMD-1832-43.pdf#page=3","Abrir facsímil")</f>
        <v>Abrir facsímil</v>
      </c>
      <c r="K1997" s="3" t="s">
        <v>23</v>
      </c>
    </row>
    <row r="1998" spans="1:11" ht="42" customHeight="1">
      <c r="A1998" s="2" t="s">
        <v>4640</v>
      </c>
      <c r="B1998" s="2" t="s">
        <v>4641</v>
      </c>
      <c r="C1998" s="2" t="s">
        <v>16</v>
      </c>
      <c r="D1998" s="2" t="s">
        <v>17</v>
      </c>
      <c r="E1998" s="5" t="s">
        <v>487</v>
      </c>
      <c r="F1998" s="3" t="s">
        <v>488</v>
      </c>
      <c r="G1998" s="3" t="s">
        <v>42</v>
      </c>
      <c r="H1998" s="2" t="s">
        <v>31</v>
      </c>
      <c r="I1998" s="2" t="s">
        <v>4642</v>
      </c>
      <c r="J1998" s="3" t="str">
        <f>HYPERLINK("https://www.boe.es/gazeta/dias/1832/10/18/pdfs/GMD-1832-127.pdf#page=1","Abrir facsímil")</f>
        <v>Abrir facsímil</v>
      </c>
      <c r="K1998" s="3" t="s">
        <v>33</v>
      </c>
    </row>
    <row r="1999" spans="1:11" ht="42" customHeight="1">
      <c r="A1999" s="2" t="s">
        <v>4643</v>
      </c>
      <c r="B1999" s="2" t="s">
        <v>4644</v>
      </c>
      <c r="C1999" s="2" t="s">
        <v>61</v>
      </c>
      <c r="D1999" s="2" t="s">
        <v>62</v>
      </c>
      <c r="E1999" s="5" t="s">
        <v>544</v>
      </c>
      <c r="F1999" s="3" t="s">
        <v>545</v>
      </c>
      <c r="G1999" s="3" t="s">
        <v>42</v>
      </c>
      <c r="H1999" s="2" t="s">
        <v>31</v>
      </c>
      <c r="I1999" s="2" t="s">
        <v>4645</v>
      </c>
      <c r="J1999" s="3" t="str">
        <f>HYPERLINK("https://www.boe.es/gazeta/dias/1832/10/09/pdfs/GMD-1832-122.pdf#page=1","Abrir facsímil")</f>
        <v>Abrir facsímil</v>
      </c>
      <c r="K1999" s="3" t="s">
        <v>33</v>
      </c>
    </row>
    <row r="2000" spans="1:11" ht="42" customHeight="1">
      <c r="A2000" s="2" t="s">
        <v>4646</v>
      </c>
      <c r="B2000" s="2" t="s">
        <v>4647</v>
      </c>
      <c r="C2000" s="2" t="s">
        <v>16</v>
      </c>
      <c r="D2000" s="2" t="s">
        <v>17</v>
      </c>
      <c r="E2000" s="5" t="s">
        <v>36</v>
      </c>
      <c r="F2000" s="3" t="s">
        <v>37</v>
      </c>
      <c r="G2000" s="3" t="s">
        <v>38</v>
      </c>
      <c r="H2000" s="2" t="s">
        <v>21</v>
      </c>
      <c r="I2000" s="2" t="s">
        <v>4648</v>
      </c>
      <c r="J2000" s="3" t="str">
        <f>HYPERLINK("https://www.boe.es/gazeta/dias/1832/02/23/pdfs/GMD-1832-23.pdf#page=4","Abrir facsímil")</f>
        <v>Abrir facsímil</v>
      </c>
      <c r="K2000" s="3" t="s">
        <v>23</v>
      </c>
    </row>
    <row r="2001" spans="1:11" ht="42" customHeight="1">
      <c r="A2001" s="2" t="s">
        <v>4649</v>
      </c>
      <c r="B2001" s="2" t="s">
        <v>4650</v>
      </c>
      <c r="C2001" s="2" t="s">
        <v>16</v>
      </c>
      <c r="D2001" s="2" t="s">
        <v>17</v>
      </c>
      <c r="E2001" s="5" t="s">
        <v>500</v>
      </c>
      <c r="F2001" s="3" t="s">
        <v>501</v>
      </c>
      <c r="G2001" s="3" t="s">
        <v>38</v>
      </c>
      <c r="H2001" s="2" t="s">
        <v>21</v>
      </c>
      <c r="I2001" s="2" t="s">
        <v>4651</v>
      </c>
      <c r="J2001" s="3" t="str">
        <f>HYPERLINK("https://www.boe.es/gazeta/dias/1832/03/29/pdfs/GMD-1832-38.pdf#page=4","Abrir facsímil")</f>
        <v>Abrir facsímil</v>
      </c>
      <c r="K2001" s="3" t="s">
        <v>23</v>
      </c>
    </row>
    <row r="2002" spans="1:11" ht="42" customHeight="1">
      <c r="A2002" s="2" t="s">
        <v>4652</v>
      </c>
      <c r="B2002" s="2" t="s">
        <v>4653</v>
      </c>
      <c r="C2002" s="2" t="s">
        <v>16</v>
      </c>
      <c r="D2002" s="2" t="s">
        <v>17</v>
      </c>
      <c r="E2002" s="5" t="s">
        <v>402</v>
      </c>
      <c r="F2002" s="3" t="s">
        <v>403</v>
      </c>
      <c r="G2002" s="3" t="s">
        <v>404</v>
      </c>
      <c r="H2002" s="2" t="s">
        <v>21</v>
      </c>
      <c r="I2002" s="2" t="s">
        <v>4654</v>
      </c>
      <c r="J2002" s="3" t="str">
        <f>HYPERLINK("https://www.boe.es/gazeta/dias/1832/08/21/pdfs/GMD-1832-100.pdf#page=3","Abrir facsímil")</f>
        <v>Abrir facsímil</v>
      </c>
      <c r="K2002" s="3" t="s">
        <v>23</v>
      </c>
    </row>
    <row r="2003" spans="1:11" ht="42" customHeight="1">
      <c r="A2003" s="2" t="s">
        <v>4655</v>
      </c>
      <c r="B2003" s="2" t="s">
        <v>4656</v>
      </c>
      <c r="C2003" s="2" t="s">
        <v>26</v>
      </c>
      <c r="D2003" s="2" t="s">
        <v>27</v>
      </c>
      <c r="E2003" s="5" t="s">
        <v>544</v>
      </c>
      <c r="F2003" s="3" t="s">
        <v>545</v>
      </c>
      <c r="G2003" s="3" t="s">
        <v>38</v>
      </c>
      <c r="H2003" s="2" t="s">
        <v>21</v>
      </c>
      <c r="I2003" s="2" t="s">
        <v>4657</v>
      </c>
      <c r="J2003" s="3" t="str">
        <f>HYPERLINK("https://www.boe.es/gazeta/dias/1832/10/09/pdfs/GMD-1832-122.pdf#page=4","Abrir facsímil")</f>
        <v>Abrir facsímil</v>
      </c>
      <c r="K2003" s="3" t="s">
        <v>23</v>
      </c>
    </row>
    <row r="2004" spans="1:11" ht="42" customHeight="1">
      <c r="A2004" s="2" t="s">
        <v>4658</v>
      </c>
      <c r="B2004" s="2" t="s">
        <v>4659</v>
      </c>
      <c r="C2004" s="2" t="s">
        <v>164</v>
      </c>
      <c r="D2004" s="2" t="s">
        <v>27</v>
      </c>
      <c r="E2004" s="5" t="s">
        <v>52</v>
      </c>
      <c r="F2004" s="3" t="s">
        <v>53</v>
      </c>
      <c r="G2004" s="3" t="s">
        <v>38</v>
      </c>
      <c r="H2004" s="2" t="s">
        <v>21</v>
      </c>
      <c r="I2004" s="2" t="s">
        <v>4660</v>
      </c>
      <c r="J2004" s="3" t="str">
        <f>HYPERLINK("https://www.boe.es/gazeta/dias/1832/03/08/pdfs/GMD-1832-29.pdf#page=4","Abrir facsímil")</f>
        <v>Abrir facsímil</v>
      </c>
      <c r="K2004" s="3" t="s">
        <v>23</v>
      </c>
    </row>
    <row r="2005" spans="1:11" ht="42" customHeight="1">
      <c r="A2005" s="2" t="s">
        <v>4661</v>
      </c>
      <c r="B2005" s="2" t="s">
        <v>4662</v>
      </c>
      <c r="C2005" s="2" t="s">
        <v>16</v>
      </c>
      <c r="D2005" s="2" t="s">
        <v>17</v>
      </c>
      <c r="E2005" s="5" t="s">
        <v>1501</v>
      </c>
      <c r="F2005" s="3" t="s">
        <v>1502</v>
      </c>
      <c r="G2005" s="3" t="s">
        <v>42</v>
      </c>
      <c r="H2005" s="2" t="s">
        <v>21</v>
      </c>
      <c r="I2005" s="2" t="s">
        <v>4663</v>
      </c>
      <c r="J2005" s="3" t="str">
        <f>HYPERLINK("https://www.boe.es/gazeta/dias/1832/06/26/pdfs/GMD-1832-76.pdf#page=1","Abrir facsímil")</f>
        <v>Abrir facsímil</v>
      </c>
      <c r="K2005" s="3" t="s">
        <v>23</v>
      </c>
    </row>
    <row r="2006" spans="1:11" ht="42" customHeight="1">
      <c r="A2006" s="2" t="s">
        <v>4664</v>
      </c>
      <c r="B2006" s="2" t="s">
        <v>4665</v>
      </c>
      <c r="C2006" s="2" t="s">
        <v>26</v>
      </c>
      <c r="D2006" s="2" t="s">
        <v>27</v>
      </c>
      <c r="E2006" s="5" t="s">
        <v>150</v>
      </c>
      <c r="F2006" s="3" t="s">
        <v>151</v>
      </c>
      <c r="G2006" s="3" t="s">
        <v>92</v>
      </c>
      <c r="H2006" s="2" t="s">
        <v>21</v>
      </c>
      <c r="I2006" s="2" t="s">
        <v>4666</v>
      </c>
      <c r="J2006" s="3" t="str">
        <f>HYPERLINK("https://www.boe.es/gazeta/dias/1832/06/02/pdfs/GMD-1832-66.pdf#page=2","Abrir facsímil")</f>
        <v>Abrir facsímil</v>
      </c>
      <c r="K2006" s="3" t="s">
        <v>23</v>
      </c>
    </row>
    <row r="2007" spans="1:11" ht="42" customHeight="1">
      <c r="A2007" s="2" t="s">
        <v>4667</v>
      </c>
      <c r="B2007" s="2" t="s">
        <v>4667</v>
      </c>
      <c r="C2007" s="2" t="s">
        <v>16</v>
      </c>
      <c r="D2007" s="2" t="s">
        <v>17</v>
      </c>
      <c r="E2007" s="5" t="s">
        <v>76</v>
      </c>
      <c r="F2007" s="3" t="s">
        <v>77</v>
      </c>
      <c r="G2007" s="3" t="s">
        <v>674</v>
      </c>
      <c r="H2007" s="2" t="s">
        <v>21</v>
      </c>
      <c r="I2007" s="2" t="s">
        <v>4668</v>
      </c>
      <c r="J2007" s="3" t="str">
        <f>HYPERLINK("https://www.boe.es/gazeta/dias/1832/10/25/pdfs/GMD-1832-130.pdf#page=2","Abrir facsímil")</f>
        <v>Abrir facsímil</v>
      </c>
      <c r="K2007" s="3" t="s">
        <v>23</v>
      </c>
    </row>
    <row r="2008" spans="1:11" ht="42" customHeight="1">
      <c r="A2008" s="2" t="s">
        <v>4667</v>
      </c>
      <c r="B2008" s="2" t="s">
        <v>4667</v>
      </c>
      <c r="C2008" s="2" t="s">
        <v>16</v>
      </c>
      <c r="D2008" s="2" t="s">
        <v>17</v>
      </c>
      <c r="E2008" s="5" t="s">
        <v>757</v>
      </c>
      <c r="F2008" s="3" t="s">
        <v>758</v>
      </c>
      <c r="G2008" s="3" t="s">
        <v>92</v>
      </c>
      <c r="H2008" s="2" t="s">
        <v>21</v>
      </c>
      <c r="I2008" s="2" t="s">
        <v>4669</v>
      </c>
      <c r="J2008" s="3" t="str">
        <f>HYPERLINK("https://www.boe.es/gazeta/dias/1832/12/15/pdfs/GMD-1832-153.pdf#page=2","Abrir facsímil")</f>
        <v>Abrir facsímil</v>
      </c>
      <c r="K2008" s="3" t="s">
        <v>23</v>
      </c>
    </row>
    <row r="2009" spans="1:11" ht="42" customHeight="1">
      <c r="A2009" s="2" t="s">
        <v>4667</v>
      </c>
      <c r="B2009" s="2" t="s">
        <v>4667</v>
      </c>
      <c r="C2009" s="2" t="s">
        <v>16</v>
      </c>
      <c r="D2009" s="2" t="s">
        <v>17</v>
      </c>
      <c r="E2009" s="5" t="s">
        <v>143</v>
      </c>
      <c r="F2009" s="3" t="s">
        <v>144</v>
      </c>
      <c r="G2009" s="3" t="s">
        <v>58</v>
      </c>
      <c r="H2009" s="2" t="s">
        <v>21</v>
      </c>
      <c r="I2009" s="2" t="s">
        <v>4670</v>
      </c>
      <c r="J2009" s="3" t="str">
        <f>HYPERLINK("https://www.boe.es/gazeta/dias/1832/12/18/pdfs/GMD-1832-154.pdf#page=3","Abrir facsímil")</f>
        <v>Abrir facsímil</v>
      </c>
      <c r="K2009" s="3" t="s">
        <v>23</v>
      </c>
    </row>
    <row r="2010" spans="1:11" ht="42" customHeight="1">
      <c r="A2010" s="2" t="s">
        <v>4671</v>
      </c>
      <c r="B2010" s="2" t="s">
        <v>4671</v>
      </c>
      <c r="C2010" s="2" t="s">
        <v>51</v>
      </c>
      <c r="D2010" s="2" t="s">
        <v>27</v>
      </c>
      <c r="E2010" s="5" t="s">
        <v>2644</v>
      </c>
      <c r="F2010" s="3" t="s">
        <v>2645</v>
      </c>
      <c r="G2010" s="3" t="s">
        <v>38</v>
      </c>
      <c r="H2010" s="2" t="s">
        <v>21</v>
      </c>
      <c r="I2010" s="2" t="s">
        <v>4672</v>
      </c>
      <c r="J2010" s="3" t="str">
        <f>HYPERLINK("https://www.boe.es/gazeta/dias/1832/03/01/pdfs/GMD-1832-26.pdf#page=4","Abrir facsímil")</f>
        <v>Abrir facsímil</v>
      </c>
      <c r="K2010" s="3" t="s">
        <v>23</v>
      </c>
    </row>
    <row r="2011" spans="1:11" ht="42" customHeight="1">
      <c r="A2011" s="2" t="s">
        <v>4673</v>
      </c>
      <c r="B2011" s="2" t="s">
        <v>4673</v>
      </c>
      <c r="C2011" s="2" t="s">
        <v>26</v>
      </c>
      <c r="D2011" s="2" t="s">
        <v>27</v>
      </c>
      <c r="E2011" s="5" t="s">
        <v>193</v>
      </c>
      <c r="F2011" s="3" t="s">
        <v>194</v>
      </c>
      <c r="G2011" s="3" t="s">
        <v>58</v>
      </c>
      <c r="H2011" s="2" t="s">
        <v>21</v>
      </c>
      <c r="I2011" s="2" t="s">
        <v>4674</v>
      </c>
      <c r="J2011" s="3" t="str">
        <f>HYPERLINK("https://www.boe.es/gazeta/dias/1832/01/24/pdfs/GMD-1832-10.pdf#page=3","Abrir facsímil")</f>
        <v>Abrir facsímil</v>
      </c>
      <c r="K2011" s="3" t="s">
        <v>23</v>
      </c>
    </row>
    <row r="2012" spans="1:11" ht="42" customHeight="1">
      <c r="A2012" s="2" t="s">
        <v>4675</v>
      </c>
      <c r="B2012" s="2" t="s">
        <v>4675</v>
      </c>
      <c r="C2012" s="2" t="s">
        <v>26</v>
      </c>
      <c r="D2012" s="2" t="s">
        <v>27</v>
      </c>
      <c r="E2012" s="5" t="s">
        <v>193</v>
      </c>
      <c r="F2012" s="3" t="s">
        <v>194</v>
      </c>
      <c r="G2012" s="3" t="s">
        <v>58</v>
      </c>
      <c r="H2012" s="2" t="s">
        <v>21</v>
      </c>
      <c r="I2012" s="2" t="s">
        <v>4676</v>
      </c>
      <c r="J2012" s="3" t="str">
        <f>HYPERLINK("https://www.boe.es/gazeta/dias/1832/01/24/pdfs/GMD-1832-10.pdf#page=3","Abrir facsímil")</f>
        <v>Abrir facsímil</v>
      </c>
      <c r="K2012" s="3" t="s">
        <v>23</v>
      </c>
    </row>
    <row r="2013" spans="1:11" ht="42" customHeight="1">
      <c r="A2013" s="2" t="s">
        <v>4677</v>
      </c>
      <c r="B2013" s="2" t="s">
        <v>4677</v>
      </c>
      <c r="C2013" s="2" t="s">
        <v>26</v>
      </c>
      <c r="D2013" s="2" t="s">
        <v>27</v>
      </c>
      <c r="E2013" s="5" t="s">
        <v>286</v>
      </c>
      <c r="F2013" s="3" t="s">
        <v>287</v>
      </c>
      <c r="G2013" s="3" t="s">
        <v>38</v>
      </c>
      <c r="H2013" s="2" t="s">
        <v>21</v>
      </c>
      <c r="I2013" s="2" t="s">
        <v>4678</v>
      </c>
      <c r="J2013" s="3" t="str">
        <f>HYPERLINK("https://www.boe.es/gazeta/dias/1832/11/20/pdfs/GMD-1832-142.pdf#page=4","Abrir facsímil")</f>
        <v>Abrir facsímil</v>
      </c>
      <c r="K2013" s="3" t="s">
        <v>23</v>
      </c>
    </row>
    <row r="2014" spans="1:11" ht="42" customHeight="1">
      <c r="A2014" s="2" t="s">
        <v>4679</v>
      </c>
      <c r="B2014" s="2" t="s">
        <v>4679</v>
      </c>
      <c r="C2014" s="2" t="s">
        <v>124</v>
      </c>
      <c r="D2014" s="2" t="s">
        <v>27</v>
      </c>
      <c r="E2014" s="5" t="s">
        <v>636</v>
      </c>
      <c r="F2014" s="3" t="s">
        <v>637</v>
      </c>
      <c r="G2014" s="3" t="s">
        <v>38</v>
      </c>
      <c r="H2014" s="2" t="s">
        <v>21</v>
      </c>
      <c r="I2014" s="2" t="s">
        <v>4680</v>
      </c>
      <c r="J2014" s="3" t="str">
        <f>HYPERLINK("https://www.boe.es/gazeta/dias/1832/12/27/pdfs/GMD-1832-158.pdf#page=4","Abrir facsímil")</f>
        <v>Abrir facsímil</v>
      </c>
      <c r="K2014" s="3" t="s">
        <v>23</v>
      </c>
    </row>
    <row r="2015" spans="1:11" ht="42" customHeight="1">
      <c r="A2015" s="2" t="s">
        <v>4681</v>
      </c>
      <c r="B2015" s="2" t="s">
        <v>4682</v>
      </c>
      <c r="C2015" s="2" t="s">
        <v>16</v>
      </c>
      <c r="D2015" s="2" t="s">
        <v>17</v>
      </c>
      <c r="E2015" s="5" t="s">
        <v>76</v>
      </c>
      <c r="F2015" s="3" t="s">
        <v>77</v>
      </c>
      <c r="G2015" s="3" t="s">
        <v>674</v>
      </c>
      <c r="H2015" s="2" t="s">
        <v>21</v>
      </c>
      <c r="I2015" s="2" t="s">
        <v>4683</v>
      </c>
      <c r="J2015" s="3" t="str">
        <f>HYPERLINK("https://www.boe.es/gazeta/dias/1832/10/25/pdfs/GMD-1832-130.pdf#page=2","Abrir facsímil")</f>
        <v>Abrir facsímil</v>
      </c>
      <c r="K2015" s="3" t="s">
        <v>23</v>
      </c>
    </row>
    <row r="2016" spans="1:11" ht="42" customHeight="1">
      <c r="A2016" s="2" t="s">
        <v>4684</v>
      </c>
      <c r="B2016" s="2" t="s">
        <v>4684</v>
      </c>
      <c r="C2016" s="2" t="s">
        <v>16</v>
      </c>
      <c r="D2016" s="2" t="s">
        <v>17</v>
      </c>
      <c r="E2016" s="5" t="s">
        <v>451</v>
      </c>
      <c r="F2016" s="3" t="s">
        <v>452</v>
      </c>
      <c r="G2016" s="3" t="s">
        <v>38</v>
      </c>
      <c r="H2016" s="2" t="s">
        <v>21</v>
      </c>
      <c r="I2016" s="2" t="s">
        <v>4685</v>
      </c>
      <c r="J2016" s="3" t="str">
        <f>HYPERLINK("https://www.boe.es/gazeta/dias/1832/05/08/pdfs/GMD-1832-55.pdf#page=4","Abrir facsímil")</f>
        <v>Abrir facsímil</v>
      </c>
      <c r="K2016" s="3" t="s">
        <v>23</v>
      </c>
    </row>
    <row r="2017" spans="1:11" ht="42" customHeight="1">
      <c r="A2017" s="2" t="s">
        <v>4686</v>
      </c>
      <c r="B2017" s="2" t="s">
        <v>4687</v>
      </c>
      <c r="C2017" s="2" t="s">
        <v>16</v>
      </c>
      <c r="D2017" s="2" t="s">
        <v>17</v>
      </c>
      <c r="E2017" s="5" t="s">
        <v>143</v>
      </c>
      <c r="F2017" s="3" t="s">
        <v>144</v>
      </c>
      <c r="G2017" s="3" t="s">
        <v>2668</v>
      </c>
      <c r="H2017" s="2" t="s">
        <v>21</v>
      </c>
      <c r="I2017" s="2" t="s">
        <v>4688</v>
      </c>
      <c r="J2017" s="3" t="str">
        <f>HYPERLINK("https://www.boe.es/gazeta/dias/1832/12/18/pdfs/GMD-1832-154.pdf#page=4","Abrir facsímil")</f>
        <v>Abrir facsímil</v>
      </c>
      <c r="K2017" s="3" t="s">
        <v>23</v>
      </c>
    </row>
    <row r="2018" spans="1:11" ht="42" customHeight="1">
      <c r="A2018" s="2" t="s">
        <v>4689</v>
      </c>
      <c r="B2018" s="2" t="s">
        <v>4689</v>
      </c>
      <c r="C2018" s="2" t="s">
        <v>16</v>
      </c>
      <c r="D2018" s="2" t="s">
        <v>17</v>
      </c>
      <c r="E2018" s="5" t="s">
        <v>119</v>
      </c>
      <c r="F2018" s="3" t="s">
        <v>120</v>
      </c>
      <c r="G2018" s="3" t="s">
        <v>92</v>
      </c>
      <c r="H2018" s="2" t="s">
        <v>21</v>
      </c>
      <c r="I2018" s="2" t="s">
        <v>4690</v>
      </c>
      <c r="J2018" s="3" t="str">
        <f>HYPERLINK("https://www.boe.es/gazeta/dias/1832/07/07/pdfs/GMD-1832-81.pdf#page=2","Abrir facsímil")</f>
        <v>Abrir facsímil</v>
      </c>
      <c r="K2018" s="3" t="s">
        <v>23</v>
      </c>
    </row>
    <row r="2019" spans="1:11" ht="42" customHeight="1">
      <c r="A2019" s="2" t="s">
        <v>4691</v>
      </c>
      <c r="B2019" s="2" t="s">
        <v>4691</v>
      </c>
      <c r="C2019" s="2" t="s">
        <v>16</v>
      </c>
      <c r="D2019" s="2" t="s">
        <v>17</v>
      </c>
      <c r="E2019" s="5" t="s">
        <v>233</v>
      </c>
      <c r="F2019" s="3" t="s">
        <v>234</v>
      </c>
      <c r="G2019" s="3" t="s">
        <v>42</v>
      </c>
      <c r="H2019" s="2" t="s">
        <v>21</v>
      </c>
      <c r="I2019" s="2" t="s">
        <v>4692</v>
      </c>
      <c r="J2019" s="3" t="str">
        <f>HYPERLINK("https://www.boe.es/gazeta/dias/1832/02/07/pdfs/GMD-1832-16.pdf#page=1","Abrir facsímil")</f>
        <v>Abrir facsímil</v>
      </c>
      <c r="K2019" s="3" t="s">
        <v>23</v>
      </c>
    </row>
    <row r="2020" spans="1:11" ht="42" customHeight="1">
      <c r="A2020" s="2" t="s">
        <v>4693</v>
      </c>
      <c r="B2020" s="2" t="s">
        <v>4694</v>
      </c>
      <c r="C2020" s="2" t="s">
        <v>51</v>
      </c>
      <c r="D2020" s="2" t="s">
        <v>27</v>
      </c>
      <c r="E2020" s="5" t="s">
        <v>312</v>
      </c>
      <c r="F2020" s="3" t="s">
        <v>313</v>
      </c>
      <c r="G2020" s="3" t="s">
        <v>38</v>
      </c>
      <c r="H2020" s="2" t="s">
        <v>21</v>
      </c>
      <c r="I2020" s="2" t="s">
        <v>4695</v>
      </c>
      <c r="J2020" s="3" t="str">
        <f>HYPERLINK("https://www.boe.es/gazeta/dias/1832/10/27/pdfs/GMD-1832-131.pdf#page=4","Abrir facsímil")</f>
        <v>Abrir facsímil</v>
      </c>
      <c r="K2020" s="3" t="s">
        <v>23</v>
      </c>
    </row>
    <row r="2021" spans="1:11" ht="42" customHeight="1">
      <c r="A2021" s="2" t="s">
        <v>4696</v>
      </c>
      <c r="B2021" s="2" t="s">
        <v>4696</v>
      </c>
      <c r="C2021" s="2" t="s">
        <v>16</v>
      </c>
      <c r="D2021" s="2" t="s">
        <v>17</v>
      </c>
      <c r="E2021" s="5" t="s">
        <v>2042</v>
      </c>
      <c r="F2021" s="3" t="s">
        <v>2043</v>
      </c>
      <c r="G2021" s="3" t="s">
        <v>3657</v>
      </c>
      <c r="H2021" s="2" t="s">
        <v>21</v>
      </c>
      <c r="I2021" s="2" t="s">
        <v>4697</v>
      </c>
      <c r="J2021" s="3" t="str">
        <f>HYPERLINK("https://www.boe.es/gazeta/dias/1832/01/07/pdfs/GMD-1832-3.pdf#page=3","Abrir facsímil")</f>
        <v>Abrir facsímil</v>
      </c>
      <c r="K2021" s="3" t="s">
        <v>23</v>
      </c>
    </row>
    <row r="2022" spans="1:11" ht="42" customHeight="1">
      <c r="A2022" s="2" t="s">
        <v>4696</v>
      </c>
      <c r="B2022" s="2" t="s">
        <v>4696</v>
      </c>
      <c r="C2022" s="2" t="s">
        <v>16</v>
      </c>
      <c r="D2022" s="2" t="s">
        <v>17</v>
      </c>
      <c r="E2022" s="5" t="s">
        <v>207</v>
      </c>
      <c r="F2022" s="3" t="s">
        <v>208</v>
      </c>
      <c r="G2022" s="3" t="s">
        <v>38</v>
      </c>
      <c r="H2022" s="2" t="s">
        <v>21</v>
      </c>
      <c r="I2022" s="2" t="s">
        <v>4698</v>
      </c>
      <c r="J2022" s="3" t="str">
        <f>HYPERLINK("https://www.boe.es/gazeta/dias/1832/12/11/pdfs/GMD-1832-151.pdf#page=4","Abrir facsímil")</f>
        <v>Abrir facsímil</v>
      </c>
      <c r="K2022" s="3" t="s">
        <v>23</v>
      </c>
    </row>
    <row r="2023" spans="1:11" ht="42" customHeight="1">
      <c r="A2023" s="2" t="s">
        <v>4699</v>
      </c>
      <c r="B2023" s="2" t="s">
        <v>4699</v>
      </c>
      <c r="C2023" s="2" t="s">
        <v>26</v>
      </c>
      <c r="D2023" s="2" t="s">
        <v>27</v>
      </c>
      <c r="E2023" s="5" t="s">
        <v>334</v>
      </c>
      <c r="F2023" s="3" t="s">
        <v>335</v>
      </c>
      <c r="G2023" s="3" t="s">
        <v>336</v>
      </c>
      <c r="H2023" s="2" t="s">
        <v>21</v>
      </c>
      <c r="I2023" s="2" t="s">
        <v>4700</v>
      </c>
      <c r="J2023" s="3" t="str">
        <f>HYPERLINK("https://www.boe.es/gazeta/dias/1832/05/26/pdfs/GMD-1832-63.pdf#page=4","Abrir facsímil")</f>
        <v>Abrir facsímil</v>
      </c>
      <c r="K2023" s="3" t="s">
        <v>23</v>
      </c>
    </row>
    <row r="2024" spans="1:11" ht="42" customHeight="1">
      <c r="A2024" s="2" t="s">
        <v>4701</v>
      </c>
      <c r="B2024" s="2" t="s">
        <v>4701</v>
      </c>
      <c r="C2024" s="2" t="s">
        <v>61</v>
      </c>
      <c r="D2024" s="2" t="s">
        <v>62</v>
      </c>
      <c r="E2024" s="5" t="s">
        <v>272</v>
      </c>
      <c r="F2024" s="3" t="s">
        <v>273</v>
      </c>
      <c r="G2024" s="3" t="s">
        <v>38</v>
      </c>
      <c r="H2024" s="2" t="s">
        <v>21</v>
      </c>
      <c r="I2024" s="2" t="s">
        <v>4702</v>
      </c>
      <c r="J2024" s="3" t="str">
        <f>HYPERLINK("https://www.boe.es/gazeta/dias/1832/02/21/pdfs/GMD-1832-22.pdf#page=4","Abrir facsímil")</f>
        <v>Abrir facsímil</v>
      </c>
      <c r="K2024" s="3" t="s">
        <v>23</v>
      </c>
    </row>
    <row r="2025" spans="1:11" ht="42" customHeight="1">
      <c r="A2025" s="2" t="s">
        <v>4701</v>
      </c>
      <c r="B2025" s="2" t="s">
        <v>4701</v>
      </c>
      <c r="C2025" s="2" t="s">
        <v>26</v>
      </c>
      <c r="D2025" s="2" t="s">
        <v>27</v>
      </c>
      <c r="E2025" s="5" t="s">
        <v>423</v>
      </c>
      <c r="F2025" s="3" t="s">
        <v>424</v>
      </c>
      <c r="G2025" s="3" t="s">
        <v>152</v>
      </c>
      <c r="H2025" s="2" t="s">
        <v>21</v>
      </c>
      <c r="I2025" s="2" t="s">
        <v>4703</v>
      </c>
      <c r="J2025" s="3" t="str">
        <f>HYPERLINK("https://www.boe.es/gazeta/dias/1832/12/20/pdfs/GMD-1832-155.pdf#page=6","Abrir facsímil")</f>
        <v>Abrir facsímil</v>
      </c>
      <c r="K2025" s="3" t="s">
        <v>23</v>
      </c>
    </row>
    <row r="2026" spans="1:11" ht="42" customHeight="1">
      <c r="A2026" s="2" t="s">
        <v>4704</v>
      </c>
      <c r="B2026" s="2" t="s">
        <v>4704</v>
      </c>
      <c r="C2026" s="2" t="s">
        <v>61</v>
      </c>
      <c r="D2026" s="2" t="s">
        <v>62</v>
      </c>
      <c r="E2026" s="5" t="s">
        <v>111</v>
      </c>
      <c r="F2026" s="3" t="s">
        <v>112</v>
      </c>
      <c r="G2026" s="3" t="s">
        <v>38</v>
      </c>
      <c r="H2026" s="2" t="s">
        <v>21</v>
      </c>
      <c r="I2026" s="2" t="s">
        <v>4705</v>
      </c>
      <c r="J2026" s="3" t="str">
        <f>HYPERLINK("https://www.boe.es/gazeta/dias/1832/10/04/pdfs/GMD-1832-120.pdf#page=4","Abrir facsímil")</f>
        <v>Abrir facsímil</v>
      </c>
      <c r="K2026" s="3" t="s">
        <v>23</v>
      </c>
    </row>
    <row r="2027" spans="1:11" ht="42" customHeight="1">
      <c r="A2027" s="2" t="s">
        <v>4706</v>
      </c>
      <c r="B2027" s="2" t="s">
        <v>4706</v>
      </c>
      <c r="C2027" s="2" t="s">
        <v>61</v>
      </c>
      <c r="D2027" s="2" t="s">
        <v>62</v>
      </c>
      <c r="E2027" s="5" t="s">
        <v>160</v>
      </c>
      <c r="F2027" s="3" t="s">
        <v>161</v>
      </c>
      <c r="G2027" s="3" t="s">
        <v>92</v>
      </c>
      <c r="H2027" s="2" t="s">
        <v>21</v>
      </c>
      <c r="I2027" s="2" t="s">
        <v>4707</v>
      </c>
      <c r="J2027" s="3" t="str">
        <f>HYPERLINK("https://www.boe.es/gazeta/dias/1832/05/24/pdfs/GMD-1832-62.pdf#page=2","Abrir facsímil")</f>
        <v>Abrir facsímil</v>
      </c>
      <c r="K2027" s="3" t="s">
        <v>23</v>
      </c>
    </row>
    <row r="2028" spans="1:11" ht="42" customHeight="1">
      <c r="A2028" s="2" t="s">
        <v>4708</v>
      </c>
      <c r="B2028" s="2" t="s">
        <v>4709</v>
      </c>
      <c r="C2028" s="2" t="s">
        <v>164</v>
      </c>
      <c r="D2028" s="2" t="s">
        <v>27</v>
      </c>
      <c r="E2028" s="5" t="s">
        <v>56</v>
      </c>
      <c r="F2028" s="3" t="s">
        <v>57</v>
      </c>
      <c r="G2028" s="3" t="s">
        <v>38</v>
      </c>
      <c r="H2028" s="2" t="s">
        <v>21</v>
      </c>
      <c r="I2028" s="2" t="s">
        <v>4710</v>
      </c>
      <c r="J2028" s="3" t="str">
        <f>HYPERLINK("https://www.boe.es/gazeta/dias/1832/11/29/pdfs/GMD-1832-146.pdf#page=4","Abrir facsímil")</f>
        <v>Abrir facsímil</v>
      </c>
      <c r="K2028" s="3" t="s">
        <v>23</v>
      </c>
    </row>
    <row r="2029" spans="1:11" ht="42" customHeight="1">
      <c r="A2029" s="2" t="s">
        <v>4711</v>
      </c>
      <c r="B2029" s="2" t="s">
        <v>4712</v>
      </c>
      <c r="C2029" s="2" t="s">
        <v>26</v>
      </c>
      <c r="D2029" s="2" t="s">
        <v>27</v>
      </c>
      <c r="E2029" s="5" t="s">
        <v>312</v>
      </c>
      <c r="F2029" s="3" t="s">
        <v>313</v>
      </c>
      <c r="G2029" s="3" t="s">
        <v>38</v>
      </c>
      <c r="H2029" s="2" t="s">
        <v>21</v>
      </c>
      <c r="I2029" s="2" t="s">
        <v>4713</v>
      </c>
      <c r="J2029" s="3" t="str">
        <f>HYPERLINK("https://www.boe.es/gazeta/dias/1832/10/27/pdfs/GMD-1832-131.pdf#page=4","Abrir facsímil")</f>
        <v>Abrir facsímil</v>
      </c>
      <c r="K2029" s="3" t="s">
        <v>23</v>
      </c>
    </row>
    <row r="2030" spans="1:11" ht="42" customHeight="1">
      <c r="A2030" s="2" t="s">
        <v>4714</v>
      </c>
      <c r="B2030" s="2" t="s">
        <v>4715</v>
      </c>
      <c r="C2030" s="2" t="s">
        <v>26</v>
      </c>
      <c r="D2030" s="2" t="s">
        <v>27</v>
      </c>
      <c r="E2030" s="5" t="s">
        <v>312</v>
      </c>
      <c r="F2030" s="3" t="s">
        <v>313</v>
      </c>
      <c r="G2030" s="3" t="s">
        <v>38</v>
      </c>
      <c r="H2030" s="2" t="s">
        <v>21</v>
      </c>
      <c r="I2030" s="2" t="s">
        <v>4716</v>
      </c>
      <c r="J2030" s="3" t="str">
        <f>HYPERLINK("https://www.boe.es/gazeta/dias/1832/10/27/pdfs/GMD-1832-131.pdf#page=4","Abrir facsímil")</f>
        <v>Abrir facsímil</v>
      </c>
      <c r="K2030" s="3" t="s">
        <v>23</v>
      </c>
    </row>
    <row r="2031" spans="1:11" ht="42" customHeight="1">
      <c r="A2031" s="2" t="s">
        <v>4717</v>
      </c>
      <c r="B2031" s="2" t="s">
        <v>4717</v>
      </c>
      <c r="C2031" s="2" t="s">
        <v>16</v>
      </c>
      <c r="D2031" s="2" t="s">
        <v>17</v>
      </c>
      <c r="E2031" s="5" t="s">
        <v>362</v>
      </c>
      <c r="F2031" s="3" t="s">
        <v>363</v>
      </c>
      <c r="G2031" s="3" t="s">
        <v>1668</v>
      </c>
      <c r="H2031" s="2" t="s">
        <v>21</v>
      </c>
      <c r="I2031" s="2" t="s">
        <v>4718</v>
      </c>
      <c r="J2031" s="3" t="str">
        <f>HYPERLINK("https://www.boe.es/gazeta/dias/1832/10/02/pdfs/GMD-1832-119.pdf#page=3","Abrir facsímil")</f>
        <v>Abrir facsímil</v>
      </c>
      <c r="K2031" s="3" t="s">
        <v>23</v>
      </c>
    </row>
    <row r="2032" spans="1:11" ht="42" customHeight="1">
      <c r="A2032" s="2" t="s">
        <v>4719</v>
      </c>
      <c r="B2032" s="2" t="s">
        <v>4720</v>
      </c>
      <c r="C2032" s="2" t="s">
        <v>16</v>
      </c>
      <c r="D2032" s="2" t="s">
        <v>17</v>
      </c>
      <c r="E2032" s="5" t="s">
        <v>237</v>
      </c>
      <c r="F2032" s="3" t="s">
        <v>238</v>
      </c>
      <c r="G2032" s="3" t="s">
        <v>3870</v>
      </c>
      <c r="H2032" s="2" t="s">
        <v>31</v>
      </c>
      <c r="I2032" s="2" t="s">
        <v>4721</v>
      </c>
      <c r="J2032" s="3" t="str">
        <f>HYPERLINK("https://www.boe.es/gazeta/dias/1832/04/21/pdfs/GMD-1832-48.pdf#page=3","Abrir facsímil")</f>
        <v>Abrir facsímil</v>
      </c>
      <c r="K2032" s="3" t="s">
        <v>33</v>
      </c>
    </row>
    <row r="2033" spans="1:11" ht="42" customHeight="1">
      <c r="A2033" s="2" t="s">
        <v>4722</v>
      </c>
      <c r="B2033" s="2" t="s">
        <v>4723</v>
      </c>
      <c r="C2033" s="2" t="s">
        <v>61</v>
      </c>
      <c r="D2033" s="2" t="s">
        <v>62</v>
      </c>
      <c r="E2033" s="5" t="s">
        <v>413</v>
      </c>
      <c r="F2033" s="3" t="s">
        <v>414</v>
      </c>
      <c r="G2033" s="3" t="s">
        <v>42</v>
      </c>
      <c r="H2033" s="2" t="s">
        <v>21</v>
      </c>
      <c r="I2033" s="2" t="s">
        <v>4724</v>
      </c>
      <c r="J2033" s="3" t="str">
        <f>HYPERLINK("https://www.boe.es/gazeta/dias/1832/10/16/pdfs/GMD-1832-126.pdf#page=1","Abrir facsímil")</f>
        <v>Abrir facsímil</v>
      </c>
      <c r="K2033" s="3" t="s">
        <v>23</v>
      </c>
    </row>
    <row r="2034" spans="1:11" ht="42" customHeight="1">
      <c r="A2034" s="2" t="s">
        <v>4725</v>
      </c>
      <c r="B2034" s="2" t="s">
        <v>4725</v>
      </c>
      <c r="C2034" s="2" t="s">
        <v>16</v>
      </c>
      <c r="D2034" s="2" t="s">
        <v>17</v>
      </c>
      <c r="E2034" s="5" t="s">
        <v>540</v>
      </c>
      <c r="F2034" s="3" t="s">
        <v>541</v>
      </c>
      <c r="G2034" s="3" t="s">
        <v>4726</v>
      </c>
      <c r="H2034" s="2" t="s">
        <v>21</v>
      </c>
      <c r="I2034" s="2" t="s">
        <v>4727</v>
      </c>
      <c r="J2034" s="3" t="str">
        <f>HYPERLINK("https://www.boe.es/gazeta/dias/1832/01/10/pdfs/GMD-1832-4.pdf#page=2","Abrir facsímil")</f>
        <v>Abrir facsímil</v>
      </c>
      <c r="K2034" s="3" t="s">
        <v>23</v>
      </c>
    </row>
    <row r="2035" spans="1:11" ht="42" customHeight="1">
      <c r="A2035" s="2" t="s">
        <v>4728</v>
      </c>
      <c r="B2035" s="2" t="s">
        <v>4728</v>
      </c>
      <c r="C2035" s="2" t="s">
        <v>26</v>
      </c>
      <c r="D2035" s="2" t="s">
        <v>27</v>
      </c>
      <c r="E2035" s="5" t="s">
        <v>193</v>
      </c>
      <c r="F2035" s="3" t="s">
        <v>194</v>
      </c>
      <c r="G2035" s="3" t="s">
        <v>38</v>
      </c>
      <c r="H2035" s="2" t="s">
        <v>21</v>
      </c>
      <c r="I2035" s="2" t="s">
        <v>4729</v>
      </c>
      <c r="J2035" s="3" t="str">
        <f>HYPERLINK("https://www.boe.es/gazeta/dias/1832/01/24/pdfs/GMD-1832-10.pdf#page=4","Abrir facsímil")</f>
        <v>Abrir facsímil</v>
      </c>
      <c r="K2035" s="3" t="s">
        <v>23</v>
      </c>
    </row>
    <row r="2036" spans="1:11" ht="42" customHeight="1">
      <c r="A2036" s="2" t="s">
        <v>4728</v>
      </c>
      <c r="B2036" s="2" t="s">
        <v>4728</v>
      </c>
      <c r="C2036" s="2" t="s">
        <v>124</v>
      </c>
      <c r="D2036" s="2" t="s">
        <v>27</v>
      </c>
      <c r="E2036" s="5" t="s">
        <v>570</v>
      </c>
      <c r="F2036" s="3" t="s">
        <v>571</v>
      </c>
      <c r="G2036" s="3" t="s">
        <v>38</v>
      </c>
      <c r="H2036" s="2" t="s">
        <v>21</v>
      </c>
      <c r="I2036" s="2" t="s">
        <v>4730</v>
      </c>
      <c r="J2036" s="3" t="str">
        <f>HYPERLINK("https://www.boe.es/gazeta/dias/1832/05/19/pdfs/GMD-1832-60.pdf#page=4","Abrir facsímil")</f>
        <v>Abrir facsímil</v>
      </c>
      <c r="K2036" s="3" t="s">
        <v>23</v>
      </c>
    </row>
    <row r="2037" spans="1:11" ht="42" customHeight="1">
      <c r="A2037" s="2" t="s">
        <v>4728</v>
      </c>
      <c r="B2037" s="2" t="s">
        <v>4728</v>
      </c>
      <c r="C2037" s="2" t="s">
        <v>26</v>
      </c>
      <c r="D2037" s="2" t="s">
        <v>27</v>
      </c>
      <c r="E2037" s="5" t="s">
        <v>143</v>
      </c>
      <c r="F2037" s="3" t="s">
        <v>144</v>
      </c>
      <c r="G2037" s="3" t="s">
        <v>42</v>
      </c>
      <c r="H2037" s="2" t="s">
        <v>21</v>
      </c>
      <c r="I2037" s="2" t="s">
        <v>4731</v>
      </c>
      <c r="J2037" s="3" t="str">
        <f>HYPERLINK("https://www.boe.es/gazeta/dias/1832/12/18/pdfs/GMD-1832-154.pdf#page=1","Abrir facsímil")</f>
        <v>Abrir facsímil</v>
      </c>
      <c r="K2037" s="3" t="s">
        <v>23</v>
      </c>
    </row>
    <row r="2038" spans="1:11" ht="42" customHeight="1">
      <c r="A2038" s="2" t="s">
        <v>4732</v>
      </c>
      <c r="B2038" s="2" t="s">
        <v>4733</v>
      </c>
      <c r="C2038" s="2" t="s">
        <v>16</v>
      </c>
      <c r="D2038" s="2" t="s">
        <v>17</v>
      </c>
      <c r="E2038" s="5" t="s">
        <v>388</v>
      </c>
      <c r="F2038" s="3" t="s">
        <v>389</v>
      </c>
      <c r="G2038" s="3" t="s">
        <v>38</v>
      </c>
      <c r="H2038" s="2" t="s">
        <v>21</v>
      </c>
      <c r="I2038" s="2" t="s">
        <v>4734</v>
      </c>
      <c r="J2038" s="3" t="str">
        <f>HYPERLINK("https://www.boe.es/gazeta/dias/1832/02/28/pdfs/GMD-1832-25.pdf#page=4","Abrir facsímil")</f>
        <v>Abrir facsímil</v>
      </c>
      <c r="K2038" s="3" t="s">
        <v>23</v>
      </c>
    </row>
    <row r="2039" spans="1:11" ht="42" customHeight="1">
      <c r="A2039" s="2" t="s">
        <v>4735</v>
      </c>
      <c r="B2039" s="2" t="s">
        <v>4736</v>
      </c>
      <c r="C2039" s="2" t="s">
        <v>26</v>
      </c>
      <c r="D2039" s="2" t="s">
        <v>27</v>
      </c>
      <c r="E2039" s="5" t="s">
        <v>312</v>
      </c>
      <c r="F2039" s="3" t="s">
        <v>313</v>
      </c>
      <c r="G2039" s="3" t="s">
        <v>38</v>
      </c>
      <c r="H2039" s="2" t="s">
        <v>21</v>
      </c>
      <c r="I2039" s="2" t="s">
        <v>4737</v>
      </c>
      <c r="J2039" s="3" t="str">
        <f>HYPERLINK("https://www.boe.es/gazeta/dias/1832/10/27/pdfs/GMD-1832-131.pdf#page=4","Abrir facsímil")</f>
        <v>Abrir facsímil</v>
      </c>
      <c r="K2039" s="3" t="s">
        <v>23</v>
      </c>
    </row>
    <row r="2040" spans="1:11" ht="42" customHeight="1">
      <c r="A2040" s="2" t="s">
        <v>4738</v>
      </c>
      <c r="B2040" s="2" t="s">
        <v>4739</v>
      </c>
      <c r="C2040" s="2" t="s">
        <v>16</v>
      </c>
      <c r="D2040" s="2" t="s">
        <v>17</v>
      </c>
      <c r="E2040" s="5" t="s">
        <v>557</v>
      </c>
      <c r="F2040" s="3" t="s">
        <v>558</v>
      </c>
      <c r="G2040" s="3" t="s">
        <v>559</v>
      </c>
      <c r="H2040" s="2" t="s">
        <v>21</v>
      </c>
      <c r="I2040" s="2" t="s">
        <v>4740</v>
      </c>
      <c r="J2040" s="3" t="str">
        <f>HYPERLINK("https://www.boe.es/gazeta/dias/1832/12/04/pdfs/GMD-1832-148.pdf#page=8","Abrir facsímil")</f>
        <v>Abrir facsímil</v>
      </c>
      <c r="K2040" s="3" t="s">
        <v>23</v>
      </c>
    </row>
    <row r="2041" spans="1:11" ht="42" customHeight="1">
      <c r="A2041" s="2" t="s">
        <v>4741</v>
      </c>
      <c r="B2041" s="2" t="s">
        <v>4742</v>
      </c>
      <c r="C2041" s="2" t="s">
        <v>51</v>
      </c>
      <c r="D2041" s="2" t="s">
        <v>27</v>
      </c>
      <c r="E2041" s="5" t="s">
        <v>200</v>
      </c>
      <c r="F2041" s="3" t="s">
        <v>201</v>
      </c>
      <c r="G2041" s="3" t="s">
        <v>827</v>
      </c>
      <c r="H2041" s="2" t="s">
        <v>31</v>
      </c>
      <c r="I2041" s="2" t="s">
        <v>4743</v>
      </c>
      <c r="J2041" s="3" t="str">
        <f>HYPERLINK("https://www.boe.es/gazeta/dias/1832/03/20/pdfs/GMD-1832-34.pdf#page=1","Abrir facsímil")</f>
        <v>Abrir facsímil</v>
      </c>
      <c r="K2041" s="3" t="s">
        <v>33</v>
      </c>
    </row>
    <row r="2042" spans="1:11" ht="42" customHeight="1">
      <c r="A2042" s="2" t="s">
        <v>4744</v>
      </c>
      <c r="B2042" s="2" t="s">
        <v>4745</v>
      </c>
      <c r="C2042" s="2" t="s">
        <v>61</v>
      </c>
      <c r="D2042" s="2" t="s">
        <v>62</v>
      </c>
      <c r="E2042" s="5" t="s">
        <v>255</v>
      </c>
      <c r="F2042" s="3" t="s">
        <v>256</v>
      </c>
      <c r="G2042" s="3" t="s">
        <v>38</v>
      </c>
      <c r="H2042" s="2" t="s">
        <v>21</v>
      </c>
      <c r="I2042" s="2" t="s">
        <v>4746</v>
      </c>
      <c r="J2042" s="3" t="str">
        <f>HYPERLINK("https://www.boe.es/gazeta/dias/1832/08/23/pdfs/GMD-1832-101.pdf#page=4","Abrir facsímil")</f>
        <v>Abrir facsímil</v>
      </c>
      <c r="K2042" s="3" t="s">
        <v>23</v>
      </c>
    </row>
    <row r="2043" spans="1:11" ht="42" customHeight="1">
      <c r="A2043" s="2" t="s">
        <v>4747</v>
      </c>
      <c r="B2043" s="2" t="s">
        <v>4747</v>
      </c>
      <c r="C2043" s="2" t="s">
        <v>16</v>
      </c>
      <c r="D2043" s="2" t="s">
        <v>17</v>
      </c>
      <c r="E2043" s="5" t="s">
        <v>140</v>
      </c>
      <c r="F2043" s="3" t="s">
        <v>141</v>
      </c>
      <c r="G2043" s="3" t="s">
        <v>92</v>
      </c>
      <c r="H2043" s="2" t="s">
        <v>21</v>
      </c>
      <c r="I2043" s="2" t="s">
        <v>4748</v>
      </c>
      <c r="J2043" s="3" t="str">
        <f>HYPERLINK("https://www.boe.es/gazeta/dias/1832/11/27/pdfs/GMD-1832-145.pdf#page=2","Abrir facsímil")</f>
        <v>Abrir facsímil</v>
      </c>
      <c r="K2043" s="3" t="s">
        <v>23</v>
      </c>
    </row>
    <row r="2044" spans="1:11" ht="42" customHeight="1">
      <c r="A2044" s="2" t="s">
        <v>4749</v>
      </c>
      <c r="B2044" s="2" t="s">
        <v>4750</v>
      </c>
      <c r="C2044" s="2" t="s">
        <v>16</v>
      </c>
      <c r="D2044" s="2" t="s">
        <v>17</v>
      </c>
      <c r="E2044" s="5" t="s">
        <v>207</v>
      </c>
      <c r="F2044" s="3" t="s">
        <v>208</v>
      </c>
      <c r="G2044" s="3" t="s">
        <v>92</v>
      </c>
      <c r="H2044" s="2" t="s">
        <v>21</v>
      </c>
      <c r="I2044" s="2" t="s">
        <v>4751</v>
      </c>
      <c r="J2044" s="3" t="str">
        <f>HYPERLINK("https://www.boe.es/gazeta/dias/1832/12/11/pdfs/GMD-1832-151.pdf#page=2","Abrir facsímil")</f>
        <v>Abrir facsímil</v>
      </c>
      <c r="K2044" s="3" t="s">
        <v>23</v>
      </c>
    </row>
    <row r="2045" spans="1:11" ht="42" customHeight="1">
      <c r="A2045" s="2" t="s">
        <v>4752</v>
      </c>
      <c r="B2045" s="2" t="s">
        <v>4752</v>
      </c>
      <c r="C2045" s="2" t="s">
        <v>61</v>
      </c>
      <c r="D2045" s="2" t="s">
        <v>62</v>
      </c>
      <c r="E2045" s="5" t="s">
        <v>115</v>
      </c>
      <c r="F2045" s="3" t="s">
        <v>116</v>
      </c>
      <c r="G2045" s="3" t="s">
        <v>38</v>
      </c>
      <c r="H2045" s="2" t="s">
        <v>21</v>
      </c>
      <c r="I2045" s="2" t="s">
        <v>4753</v>
      </c>
      <c r="J2045" s="3" t="str">
        <f>HYPERLINK("https://www.boe.es/gazeta/dias/1832/05/10/pdfs/GMD-1832-56.pdf#page=4","Abrir facsímil")</f>
        <v>Abrir facsímil</v>
      </c>
      <c r="K2045" s="3" t="s">
        <v>23</v>
      </c>
    </row>
    <row r="2046" spans="1:11" ht="42" customHeight="1">
      <c r="A2046" s="2" t="s">
        <v>4754</v>
      </c>
      <c r="B2046" s="2" t="s">
        <v>4754</v>
      </c>
      <c r="C2046" s="2" t="s">
        <v>16</v>
      </c>
      <c r="D2046" s="2" t="s">
        <v>17</v>
      </c>
      <c r="E2046" s="5" t="s">
        <v>341</v>
      </c>
      <c r="F2046" s="3" t="s">
        <v>342</v>
      </c>
      <c r="G2046" s="3" t="s">
        <v>92</v>
      </c>
      <c r="H2046" s="2" t="s">
        <v>21</v>
      </c>
      <c r="I2046" s="2" t="s">
        <v>4755</v>
      </c>
      <c r="J2046" s="3" t="str">
        <f>HYPERLINK("https://www.boe.es/gazeta/dias/1832/04/12/pdfs/GMD-1832-44.pdf#page=2","Abrir facsímil")</f>
        <v>Abrir facsímil</v>
      </c>
      <c r="K2046" s="3" t="s">
        <v>23</v>
      </c>
    </row>
    <row r="2047" spans="1:11" ht="42" customHeight="1">
      <c r="A2047" s="2" t="s">
        <v>4756</v>
      </c>
      <c r="B2047" s="2" t="s">
        <v>4757</v>
      </c>
      <c r="C2047" s="2" t="s">
        <v>16</v>
      </c>
      <c r="D2047" s="2" t="s">
        <v>17</v>
      </c>
      <c r="E2047" s="5" t="s">
        <v>1457</v>
      </c>
      <c r="F2047" s="3" t="s">
        <v>1458</v>
      </c>
      <c r="G2047" s="3" t="s">
        <v>42</v>
      </c>
      <c r="H2047" s="2" t="s">
        <v>21</v>
      </c>
      <c r="I2047" s="2" t="s">
        <v>4758</v>
      </c>
      <c r="J2047" s="3" t="str">
        <f>HYPERLINK("https://www.boe.es/gazeta/dias/1832/04/19/pdfs/GMD-1832-47.pdf#page=1","Abrir facsímil")</f>
        <v>Abrir facsímil</v>
      </c>
      <c r="K2047" s="3" t="s">
        <v>23</v>
      </c>
    </row>
    <row r="2048" spans="1:11" ht="42" customHeight="1">
      <c r="A2048" s="2" t="s">
        <v>4756</v>
      </c>
      <c r="B2048" s="2" t="s">
        <v>4757</v>
      </c>
      <c r="C2048" s="2" t="s">
        <v>16</v>
      </c>
      <c r="D2048" s="2" t="s">
        <v>17</v>
      </c>
      <c r="E2048" s="5" t="s">
        <v>312</v>
      </c>
      <c r="F2048" s="3" t="s">
        <v>313</v>
      </c>
      <c r="G2048" s="3" t="s">
        <v>42</v>
      </c>
      <c r="H2048" s="2" t="s">
        <v>21</v>
      </c>
      <c r="I2048" s="2" t="s">
        <v>4759</v>
      </c>
      <c r="J2048" s="3" t="str">
        <f>HYPERLINK("https://www.boe.es/gazeta/dias/1832/10/27/pdfs/GMD-1832-131.pdf#page=1","Abrir facsímil")</f>
        <v>Abrir facsímil</v>
      </c>
      <c r="K2048" s="3" t="s">
        <v>23</v>
      </c>
    </row>
    <row r="2049" spans="1:11" ht="42" customHeight="1">
      <c r="A2049" s="2" t="s">
        <v>4760</v>
      </c>
      <c r="B2049" s="2" t="s">
        <v>4761</v>
      </c>
      <c r="C2049" s="2" t="s">
        <v>124</v>
      </c>
      <c r="D2049" s="2" t="s">
        <v>27</v>
      </c>
      <c r="E2049" s="5" t="s">
        <v>156</v>
      </c>
      <c r="F2049" s="3" t="s">
        <v>157</v>
      </c>
      <c r="G2049" s="3" t="s">
        <v>152</v>
      </c>
      <c r="H2049" s="2" t="s">
        <v>21</v>
      </c>
      <c r="I2049" s="2" t="s">
        <v>4762</v>
      </c>
      <c r="J2049" s="3" t="str">
        <f>HYPERLINK("https://www.boe.es/gazeta/dias/1832/04/14/pdfs/GMD-1832-45.pdf#page=6","Abrir facsímil")</f>
        <v>Abrir facsímil</v>
      </c>
      <c r="K2049" s="3" t="s">
        <v>23</v>
      </c>
    </row>
    <row r="2050" spans="1:11" ht="42" customHeight="1">
      <c r="A2050" s="2" t="s">
        <v>4763</v>
      </c>
      <c r="B2050" s="2" t="s">
        <v>4764</v>
      </c>
      <c r="C2050" s="2" t="s">
        <v>418</v>
      </c>
      <c r="D2050" s="2" t="s">
        <v>27</v>
      </c>
      <c r="E2050" s="5" t="s">
        <v>312</v>
      </c>
      <c r="F2050" s="3" t="s">
        <v>313</v>
      </c>
      <c r="G2050" s="3" t="s">
        <v>38</v>
      </c>
      <c r="H2050" s="2" t="s">
        <v>21</v>
      </c>
      <c r="I2050" s="2" t="s">
        <v>4765</v>
      </c>
      <c r="J2050" s="3" t="str">
        <f>HYPERLINK("https://www.boe.es/gazeta/dias/1832/10/27/pdfs/GMD-1832-131.pdf#page=4","Abrir facsímil")</f>
        <v>Abrir facsímil</v>
      </c>
      <c r="K2050" s="3" t="s">
        <v>23</v>
      </c>
    </row>
    <row r="2051" spans="1:11" ht="42" customHeight="1">
      <c r="A2051" s="2" t="s">
        <v>4766</v>
      </c>
      <c r="B2051" s="2" t="s">
        <v>4767</v>
      </c>
      <c r="C2051" s="2" t="s">
        <v>124</v>
      </c>
      <c r="D2051" s="2" t="s">
        <v>27</v>
      </c>
      <c r="E2051" s="5" t="s">
        <v>76</v>
      </c>
      <c r="F2051" s="3" t="s">
        <v>77</v>
      </c>
      <c r="G2051" s="3" t="s">
        <v>38</v>
      </c>
      <c r="H2051" s="2" t="s">
        <v>21</v>
      </c>
      <c r="I2051" s="2" t="s">
        <v>4768</v>
      </c>
      <c r="J2051" s="3" t="str">
        <f>HYPERLINK("https://www.boe.es/gazeta/dias/1832/10/25/pdfs/GMD-1832-130.pdf#page=4","Abrir facsímil")</f>
        <v>Abrir facsímil</v>
      </c>
      <c r="K2051" s="3" t="s">
        <v>23</v>
      </c>
    </row>
    <row r="2052" spans="1:11" ht="42" customHeight="1">
      <c r="A2052" s="2" t="s">
        <v>4769</v>
      </c>
      <c r="B2052" s="2" t="s">
        <v>4769</v>
      </c>
      <c r="C2052" s="2" t="s">
        <v>51</v>
      </c>
      <c r="D2052" s="2" t="s">
        <v>27</v>
      </c>
      <c r="E2052" s="5" t="s">
        <v>463</v>
      </c>
      <c r="F2052" s="3" t="s">
        <v>464</v>
      </c>
      <c r="G2052" s="3" t="s">
        <v>92</v>
      </c>
      <c r="H2052" s="2" t="s">
        <v>21</v>
      </c>
      <c r="I2052" s="2" t="s">
        <v>4770</v>
      </c>
      <c r="J2052" s="3" t="str">
        <f>HYPERLINK("https://www.boe.es/gazeta/dias/1832/03/24/pdfs/GMD-1832-36.pdf#page=2","Abrir facsímil")</f>
        <v>Abrir facsímil</v>
      </c>
      <c r="K2052" s="3" t="s">
        <v>23</v>
      </c>
    </row>
    <row r="2053" spans="1:11" ht="42" customHeight="1">
      <c r="A2053" s="2" t="s">
        <v>4771</v>
      </c>
      <c r="B2053" s="2" t="s">
        <v>4772</v>
      </c>
      <c r="C2053" s="2" t="s">
        <v>26</v>
      </c>
      <c r="D2053" s="2" t="s">
        <v>27</v>
      </c>
      <c r="E2053" s="5" t="s">
        <v>97</v>
      </c>
      <c r="F2053" s="3" t="s">
        <v>98</v>
      </c>
      <c r="G2053" s="3" t="s">
        <v>99</v>
      </c>
      <c r="H2053" s="2" t="s">
        <v>21</v>
      </c>
      <c r="I2053" s="2" t="s">
        <v>4773</v>
      </c>
      <c r="J2053" s="3" t="str">
        <f>HYPERLINK("https://www.boe.es/gazeta/dias/1832/08/18/pdfs/GMD-1832-99.pdf#page=3","Abrir facsímil")</f>
        <v>Abrir facsímil</v>
      </c>
      <c r="K2053" s="3" t="s">
        <v>23</v>
      </c>
    </row>
    <row r="2054" spans="1:11" ht="42" customHeight="1">
      <c r="A2054" s="2" t="s">
        <v>4774</v>
      </c>
      <c r="B2054" s="2" t="s">
        <v>4775</v>
      </c>
      <c r="C2054" s="2" t="s">
        <v>16</v>
      </c>
      <c r="D2054" s="2" t="s">
        <v>17</v>
      </c>
      <c r="E2054" s="5" t="s">
        <v>279</v>
      </c>
      <c r="F2054" s="3" t="s">
        <v>280</v>
      </c>
      <c r="G2054" s="3" t="s">
        <v>38</v>
      </c>
      <c r="H2054" s="2" t="s">
        <v>31</v>
      </c>
      <c r="I2054" s="2" t="s">
        <v>4776</v>
      </c>
      <c r="J2054" s="3" t="str">
        <f>HYPERLINK("https://www.boe.es/gazeta/dias/1832/04/07/pdfs/GMD-1832-42.pdf#page=4","Abrir facsímil")</f>
        <v>Abrir facsímil</v>
      </c>
      <c r="K2054" s="3" t="s">
        <v>33</v>
      </c>
    </row>
    <row r="2055" spans="1:11" ht="42" customHeight="1">
      <c r="A2055" s="2" t="s">
        <v>4777</v>
      </c>
      <c r="B2055" s="2" t="s">
        <v>4778</v>
      </c>
      <c r="C2055" s="2" t="s">
        <v>26</v>
      </c>
      <c r="D2055" s="2" t="s">
        <v>27</v>
      </c>
      <c r="E2055" s="5" t="s">
        <v>204</v>
      </c>
      <c r="F2055" s="3" t="s">
        <v>205</v>
      </c>
      <c r="G2055" s="3" t="s">
        <v>38</v>
      </c>
      <c r="H2055" s="2" t="s">
        <v>21</v>
      </c>
      <c r="I2055" s="2" t="s">
        <v>4779</v>
      </c>
      <c r="J2055" s="3" t="str">
        <f>HYPERLINK("https://www.boe.es/gazeta/dias/1832/09/20/pdfs/GMD-1832-114.pdf#page=4","Abrir facsímil")</f>
        <v>Abrir facsímil</v>
      </c>
      <c r="K2055" s="3" t="s">
        <v>23</v>
      </c>
    </row>
    <row r="2056" spans="1:11" ht="42" customHeight="1">
      <c r="A2056" s="2" t="s">
        <v>4780</v>
      </c>
      <c r="B2056" s="2" t="s">
        <v>4781</v>
      </c>
      <c r="C2056" s="2" t="s">
        <v>26</v>
      </c>
      <c r="D2056" s="2" t="s">
        <v>27</v>
      </c>
      <c r="E2056" s="5" t="s">
        <v>160</v>
      </c>
      <c r="F2056" s="3" t="s">
        <v>161</v>
      </c>
      <c r="G2056" s="3" t="s">
        <v>42</v>
      </c>
      <c r="H2056" s="2" t="s">
        <v>21</v>
      </c>
      <c r="I2056" s="2" t="s">
        <v>4782</v>
      </c>
      <c r="J2056" s="3" t="str">
        <f>HYPERLINK("https://www.boe.es/gazeta/dias/1832/05/24/pdfs/GMD-1832-62.pdf#page=1","Abrir facsímil")</f>
        <v>Abrir facsímil</v>
      </c>
      <c r="K2056" s="3" t="s">
        <v>23</v>
      </c>
    </row>
    <row r="2057" spans="1:11" ht="42" customHeight="1">
      <c r="A2057" s="2" t="s">
        <v>4783</v>
      </c>
      <c r="B2057" s="2" t="s">
        <v>4783</v>
      </c>
      <c r="C2057" s="2" t="s">
        <v>16</v>
      </c>
      <c r="D2057" s="2" t="s">
        <v>17</v>
      </c>
      <c r="E2057" s="5" t="s">
        <v>251</v>
      </c>
      <c r="F2057" s="3" t="s">
        <v>252</v>
      </c>
      <c r="G2057" s="3" t="s">
        <v>42</v>
      </c>
      <c r="H2057" s="2" t="s">
        <v>21</v>
      </c>
      <c r="I2057" s="2" t="s">
        <v>4784</v>
      </c>
      <c r="J2057" s="3" t="str">
        <f>HYPERLINK("https://www.boe.es/gazeta/dias/1832/02/25/pdfs/GMD-1832-24.pdf#page=1","Abrir facsímil")</f>
        <v>Abrir facsímil</v>
      </c>
      <c r="K2057" s="3" t="s">
        <v>23</v>
      </c>
    </row>
    <row r="2058" spans="1:11" ht="42" customHeight="1">
      <c r="A2058" s="2" t="s">
        <v>4785</v>
      </c>
      <c r="B2058" s="2" t="s">
        <v>4785</v>
      </c>
      <c r="C2058" s="2" t="s">
        <v>91</v>
      </c>
      <c r="D2058" s="2" t="s">
        <v>27</v>
      </c>
      <c r="E2058" s="5" t="s">
        <v>463</v>
      </c>
      <c r="F2058" s="3" t="s">
        <v>464</v>
      </c>
      <c r="G2058" s="3" t="s">
        <v>92</v>
      </c>
      <c r="H2058" s="2" t="s">
        <v>21</v>
      </c>
      <c r="I2058" s="2" t="s">
        <v>4786</v>
      </c>
      <c r="J2058" s="3" t="str">
        <f>HYPERLINK("https://www.boe.es/gazeta/dias/1832/03/24/pdfs/GMD-1832-36.pdf#page=2","Abrir facsímil")</f>
        <v>Abrir facsímil</v>
      </c>
      <c r="K2058" s="3" t="s">
        <v>23</v>
      </c>
    </row>
    <row r="2059" spans="1:11" ht="42" customHeight="1">
      <c r="A2059" s="2" t="s">
        <v>4787</v>
      </c>
      <c r="B2059" s="2" t="s">
        <v>4788</v>
      </c>
      <c r="C2059" s="2" t="s">
        <v>61</v>
      </c>
      <c r="D2059" s="2" t="s">
        <v>62</v>
      </c>
      <c r="E2059" s="5" t="s">
        <v>439</v>
      </c>
      <c r="F2059" s="3" t="s">
        <v>440</v>
      </c>
      <c r="G2059" s="3" t="s">
        <v>38</v>
      </c>
      <c r="H2059" s="2" t="s">
        <v>21</v>
      </c>
      <c r="I2059" s="2" t="s">
        <v>4789</v>
      </c>
      <c r="J2059" s="3" t="str">
        <f>HYPERLINK("https://www.boe.es/gazeta/dias/1832/06/05/pdfs/GMD-1832-67.pdf#page=4","Abrir facsímil")</f>
        <v>Abrir facsímil</v>
      </c>
      <c r="K2059" s="3" t="s">
        <v>23</v>
      </c>
    </row>
    <row r="2060" spans="1:11" ht="42" customHeight="1">
      <c r="A2060" s="2" t="s">
        <v>4790</v>
      </c>
      <c r="B2060" s="2" t="s">
        <v>4791</v>
      </c>
      <c r="C2060" s="2" t="s">
        <v>164</v>
      </c>
      <c r="D2060" s="2" t="s">
        <v>27</v>
      </c>
      <c r="E2060" s="5" t="s">
        <v>188</v>
      </c>
      <c r="F2060" s="3" t="s">
        <v>189</v>
      </c>
      <c r="G2060" s="3" t="s">
        <v>38</v>
      </c>
      <c r="H2060" s="2" t="s">
        <v>21</v>
      </c>
      <c r="I2060" s="2" t="s">
        <v>4792</v>
      </c>
      <c r="J2060" s="3" t="str">
        <f>HYPERLINK("https://www.boe.es/gazeta/dias/1832/01/14/pdfs/GMD-1832-6.pdf#page=4","Abrir facsímil")</f>
        <v>Abrir facsímil</v>
      </c>
      <c r="K2060" s="3" t="s">
        <v>23</v>
      </c>
    </row>
    <row r="2061" spans="1:11" ht="42" customHeight="1">
      <c r="A2061" s="2" t="s">
        <v>4793</v>
      </c>
      <c r="B2061" s="2" t="s">
        <v>4793</v>
      </c>
      <c r="C2061" s="2" t="s">
        <v>16</v>
      </c>
      <c r="D2061" s="2" t="s">
        <v>17</v>
      </c>
      <c r="E2061" s="5" t="s">
        <v>961</v>
      </c>
      <c r="F2061" s="3" t="s">
        <v>962</v>
      </c>
      <c r="G2061" s="3" t="s">
        <v>92</v>
      </c>
      <c r="H2061" s="2" t="s">
        <v>21</v>
      </c>
      <c r="I2061" s="2" t="s">
        <v>4794</v>
      </c>
      <c r="J2061" s="3" t="str">
        <f>HYPERLINK("https://www.boe.es/gazeta/dias/1832/06/30/pdfs/GMD-1832-78.pdf#page=2","Abrir facsímil")</f>
        <v>Abrir facsímil</v>
      </c>
      <c r="K2061" s="3" t="s">
        <v>23</v>
      </c>
    </row>
    <row r="2062" spans="1:11" ht="42" customHeight="1">
      <c r="A2062" s="2" t="s">
        <v>4795</v>
      </c>
      <c r="B2062" s="2" t="s">
        <v>4795</v>
      </c>
      <c r="C2062" s="2" t="s">
        <v>16</v>
      </c>
      <c r="D2062" s="2" t="s">
        <v>17</v>
      </c>
      <c r="E2062" s="5" t="s">
        <v>28</v>
      </c>
      <c r="F2062" s="3" t="s">
        <v>29</v>
      </c>
      <c r="G2062" s="3" t="s">
        <v>58</v>
      </c>
      <c r="H2062" s="2" t="s">
        <v>21</v>
      </c>
      <c r="I2062" s="2" t="s">
        <v>4796</v>
      </c>
      <c r="J2062" s="3" t="str">
        <f>HYPERLINK("https://www.boe.es/gazeta/dias/1832/06/23/pdfs/GMD-1832-75.pdf#page=3","Abrir facsímil")</f>
        <v>Abrir facsímil</v>
      </c>
      <c r="K2062" s="3" t="s">
        <v>23</v>
      </c>
    </row>
    <row r="2063" spans="1:11" ht="42" customHeight="1">
      <c r="A2063" s="2" t="s">
        <v>4797</v>
      </c>
      <c r="B2063" s="2" t="s">
        <v>4797</v>
      </c>
      <c r="C2063" s="2" t="s">
        <v>26</v>
      </c>
      <c r="D2063" s="2" t="s">
        <v>27</v>
      </c>
      <c r="E2063" s="5" t="s">
        <v>276</v>
      </c>
      <c r="F2063" s="3" t="s">
        <v>277</v>
      </c>
      <c r="G2063" s="3" t="s">
        <v>933</v>
      </c>
      <c r="H2063" s="2" t="s">
        <v>21</v>
      </c>
      <c r="I2063" s="2" t="s">
        <v>4798</v>
      </c>
      <c r="J2063" s="3" t="str">
        <f>HYPERLINK("https://www.boe.es/gazeta/dias/1832/03/22/pdfs/GMD-1832-35.pdf#page=2","Abrir facsímil")</f>
        <v>Abrir facsímil</v>
      </c>
      <c r="K2063" s="3" t="s">
        <v>23</v>
      </c>
    </row>
    <row r="2064" spans="1:11" ht="42" customHeight="1">
      <c r="A2064" s="2" t="s">
        <v>4799</v>
      </c>
      <c r="B2064" s="2" t="s">
        <v>4799</v>
      </c>
      <c r="C2064" s="2" t="s">
        <v>26</v>
      </c>
      <c r="D2064" s="2" t="s">
        <v>27</v>
      </c>
      <c r="E2064" s="5" t="s">
        <v>1941</v>
      </c>
      <c r="F2064" s="3" t="s">
        <v>1942</v>
      </c>
      <c r="G2064" s="3" t="s">
        <v>58</v>
      </c>
      <c r="H2064" s="2" t="s">
        <v>21</v>
      </c>
      <c r="I2064" s="2" t="s">
        <v>4800</v>
      </c>
      <c r="J2064" s="3" t="str">
        <f>HYPERLINK("https://www.boe.es/gazeta/dias/1832/08/25/pdfs/GMD-1832-102.pdf#page=3","Abrir facsímil")</f>
        <v>Abrir facsímil</v>
      </c>
      <c r="K2064" s="3" t="s">
        <v>23</v>
      </c>
    </row>
    <row r="2065" spans="1:11" ht="42" customHeight="1">
      <c r="A2065" s="2" t="s">
        <v>4801</v>
      </c>
      <c r="B2065" s="2" t="s">
        <v>4802</v>
      </c>
      <c r="C2065" s="2" t="s">
        <v>16</v>
      </c>
      <c r="D2065" s="2" t="s">
        <v>17</v>
      </c>
      <c r="E2065" s="5" t="s">
        <v>334</v>
      </c>
      <c r="F2065" s="3" t="s">
        <v>335</v>
      </c>
      <c r="G2065" s="3" t="s">
        <v>336</v>
      </c>
      <c r="H2065" s="2" t="s">
        <v>21</v>
      </c>
      <c r="I2065" s="2" t="s">
        <v>4803</v>
      </c>
      <c r="J2065" s="3" t="str">
        <f>HYPERLINK("https://www.boe.es/gazeta/dias/1832/05/26/pdfs/GMD-1832-63.pdf#page=4","Abrir facsímil")</f>
        <v>Abrir facsímil</v>
      </c>
      <c r="K2065" s="3" t="s">
        <v>23</v>
      </c>
    </row>
    <row r="2066" spans="1:11" ht="42" customHeight="1">
      <c r="A2066" s="2" t="s">
        <v>4804</v>
      </c>
      <c r="B2066" s="2" t="s">
        <v>4804</v>
      </c>
      <c r="C2066" s="2" t="s">
        <v>16</v>
      </c>
      <c r="D2066" s="2" t="s">
        <v>17</v>
      </c>
      <c r="E2066" s="5" t="s">
        <v>463</v>
      </c>
      <c r="F2066" s="3" t="s">
        <v>464</v>
      </c>
      <c r="G2066" s="3" t="s">
        <v>92</v>
      </c>
      <c r="H2066" s="2" t="s">
        <v>21</v>
      </c>
      <c r="I2066" s="2" t="s">
        <v>4805</v>
      </c>
      <c r="J2066" s="3" t="str">
        <f>HYPERLINK("https://www.boe.es/gazeta/dias/1832/03/24/pdfs/GMD-1832-36.pdf#page=2","Abrir facsímil")</f>
        <v>Abrir facsímil</v>
      </c>
      <c r="K2066" s="3" t="s">
        <v>23</v>
      </c>
    </row>
    <row r="2067" spans="1:11" ht="42" customHeight="1">
      <c r="A2067" s="2" t="s">
        <v>4806</v>
      </c>
      <c r="B2067" s="2" t="s">
        <v>4806</v>
      </c>
      <c r="C2067" s="2" t="s">
        <v>16</v>
      </c>
      <c r="D2067" s="2" t="s">
        <v>17</v>
      </c>
      <c r="E2067" s="5" t="s">
        <v>482</v>
      </c>
      <c r="F2067" s="3" t="s">
        <v>483</v>
      </c>
      <c r="G2067" s="3" t="s">
        <v>986</v>
      </c>
      <c r="H2067" s="2" t="s">
        <v>21</v>
      </c>
      <c r="I2067" s="2" t="s">
        <v>4807</v>
      </c>
      <c r="J2067" s="3" t="str">
        <f>HYPERLINK("https://www.boe.es/gazeta/dias/1832/03/03/pdfs/GMD-1832-27.pdf#page=1","Abrir facsímil")</f>
        <v>Abrir facsímil</v>
      </c>
      <c r="K2067" s="3" t="s">
        <v>23</v>
      </c>
    </row>
    <row r="2068" spans="1:11" ht="42" customHeight="1">
      <c r="A2068" s="2" t="s">
        <v>4808</v>
      </c>
      <c r="B2068" s="2" t="s">
        <v>4808</v>
      </c>
      <c r="C2068" s="2" t="s">
        <v>418</v>
      </c>
      <c r="D2068" s="2" t="s">
        <v>27</v>
      </c>
      <c r="E2068" s="5" t="s">
        <v>626</v>
      </c>
      <c r="F2068" s="3" t="s">
        <v>627</v>
      </c>
      <c r="G2068" s="3" t="s">
        <v>628</v>
      </c>
      <c r="H2068" s="2" t="s">
        <v>21</v>
      </c>
      <c r="I2068" s="2" t="s">
        <v>4809</v>
      </c>
      <c r="J2068" s="3" t="str">
        <f>HYPERLINK("https://www.boe.es/gazeta/dias/1832/03/10/pdfs/GMD-1832-30.pdf#page=2","Abrir facsímil")</f>
        <v>Abrir facsímil</v>
      </c>
      <c r="K2068" s="3" t="s">
        <v>23</v>
      </c>
    </row>
    <row r="2069" spans="1:11" ht="42" customHeight="1">
      <c r="A2069" s="2" t="s">
        <v>4806</v>
      </c>
      <c r="B2069" s="2" t="s">
        <v>4806</v>
      </c>
      <c r="C2069" s="2" t="s">
        <v>26</v>
      </c>
      <c r="D2069" s="2" t="s">
        <v>27</v>
      </c>
      <c r="E2069" s="5" t="s">
        <v>200</v>
      </c>
      <c r="F2069" s="3" t="s">
        <v>201</v>
      </c>
      <c r="G2069" s="3" t="s">
        <v>827</v>
      </c>
      <c r="H2069" s="2" t="s">
        <v>21</v>
      </c>
      <c r="I2069" s="2" t="s">
        <v>4810</v>
      </c>
      <c r="J2069" s="3" t="str">
        <f>HYPERLINK("https://www.boe.es/gazeta/dias/1832/03/20/pdfs/GMD-1832-34.pdf#page=1","Abrir facsímil")</f>
        <v>Abrir facsímil</v>
      </c>
      <c r="K2069" s="3" t="s">
        <v>23</v>
      </c>
    </row>
    <row r="2070" spans="1:11" ht="42" customHeight="1">
      <c r="A2070" s="2" t="s">
        <v>4806</v>
      </c>
      <c r="B2070" s="2" t="s">
        <v>4806</v>
      </c>
      <c r="C2070" s="2" t="s">
        <v>164</v>
      </c>
      <c r="D2070" s="2" t="s">
        <v>27</v>
      </c>
      <c r="E2070" s="5" t="s">
        <v>463</v>
      </c>
      <c r="F2070" s="3" t="s">
        <v>464</v>
      </c>
      <c r="G2070" s="3" t="s">
        <v>92</v>
      </c>
      <c r="H2070" s="2" t="s">
        <v>21</v>
      </c>
      <c r="I2070" s="2" t="s">
        <v>4811</v>
      </c>
      <c r="J2070" s="3" t="str">
        <f>HYPERLINK("https://www.boe.es/gazeta/dias/1832/03/24/pdfs/GMD-1832-36.pdf#page=2","Abrir facsímil")</f>
        <v>Abrir facsímil</v>
      </c>
      <c r="K2070" s="3" t="s">
        <v>23</v>
      </c>
    </row>
    <row r="2071" spans="1:11" ht="42" customHeight="1">
      <c r="A2071" s="2" t="s">
        <v>4806</v>
      </c>
      <c r="B2071" s="2" t="s">
        <v>4806</v>
      </c>
      <c r="C2071" s="2" t="s">
        <v>16</v>
      </c>
      <c r="D2071" s="2" t="s">
        <v>17</v>
      </c>
      <c r="E2071" s="5" t="s">
        <v>994</v>
      </c>
      <c r="F2071" s="3" t="s">
        <v>995</v>
      </c>
      <c r="G2071" s="3" t="s">
        <v>58</v>
      </c>
      <c r="H2071" s="2" t="s">
        <v>21</v>
      </c>
      <c r="I2071" s="2" t="s">
        <v>4812</v>
      </c>
      <c r="J2071" s="3" t="str">
        <f>HYPERLINK("https://www.boe.es/gazeta/dias/1832/04/05/pdfs/GMD-1832-41.pdf#page=3","Abrir facsímil")</f>
        <v>Abrir facsímil</v>
      </c>
      <c r="K2071" s="3" t="s">
        <v>23</v>
      </c>
    </row>
    <row r="2072" spans="1:11" ht="42" customHeight="1">
      <c r="A2072" s="2" t="s">
        <v>4806</v>
      </c>
      <c r="B2072" s="2" t="s">
        <v>4806</v>
      </c>
      <c r="C2072" s="2" t="s">
        <v>16</v>
      </c>
      <c r="D2072" s="2" t="s">
        <v>17</v>
      </c>
      <c r="E2072" s="5" t="s">
        <v>279</v>
      </c>
      <c r="F2072" s="3" t="s">
        <v>280</v>
      </c>
      <c r="G2072" s="3" t="s">
        <v>58</v>
      </c>
      <c r="H2072" s="2" t="s">
        <v>21</v>
      </c>
      <c r="I2072" s="2" t="s">
        <v>4813</v>
      </c>
      <c r="J2072" s="3" t="str">
        <f>HYPERLINK("https://www.boe.es/gazeta/dias/1832/04/07/pdfs/GMD-1832-42.pdf#page=3","Abrir facsímil")</f>
        <v>Abrir facsímil</v>
      </c>
      <c r="K2072" s="3" t="s">
        <v>23</v>
      </c>
    </row>
    <row r="2073" spans="1:11" ht="42" customHeight="1">
      <c r="A2073" s="2" t="s">
        <v>4806</v>
      </c>
      <c r="B2073" s="2" t="s">
        <v>4806</v>
      </c>
      <c r="C2073" s="2" t="s">
        <v>124</v>
      </c>
      <c r="D2073" s="2" t="s">
        <v>27</v>
      </c>
      <c r="E2073" s="5" t="s">
        <v>243</v>
      </c>
      <c r="F2073" s="3" t="s">
        <v>244</v>
      </c>
      <c r="G2073" s="3" t="s">
        <v>42</v>
      </c>
      <c r="H2073" s="2" t="s">
        <v>21</v>
      </c>
      <c r="I2073" s="2" t="s">
        <v>4814</v>
      </c>
      <c r="J2073" s="3" t="str">
        <f>HYPERLINK("https://www.boe.es/gazeta/dias/1832/04/10/pdfs/GMD-1832-43.pdf#page=1","Abrir facsímil")</f>
        <v>Abrir facsímil</v>
      </c>
      <c r="K2073" s="3" t="s">
        <v>23</v>
      </c>
    </row>
    <row r="2074" spans="1:11" ht="42" customHeight="1">
      <c r="A2074" s="2" t="s">
        <v>4806</v>
      </c>
      <c r="B2074" s="2" t="s">
        <v>4806</v>
      </c>
      <c r="C2074" s="2" t="s">
        <v>16</v>
      </c>
      <c r="D2074" s="2" t="s">
        <v>17</v>
      </c>
      <c r="E2074" s="5" t="s">
        <v>156</v>
      </c>
      <c r="F2074" s="3" t="s">
        <v>157</v>
      </c>
      <c r="G2074" s="3" t="s">
        <v>2610</v>
      </c>
      <c r="H2074" s="2" t="s">
        <v>21</v>
      </c>
      <c r="I2074" s="2" t="s">
        <v>4815</v>
      </c>
      <c r="J2074" s="3" t="str">
        <f>HYPERLINK("https://www.boe.es/gazeta/dias/1832/04/14/pdfs/GMD-1832-45.pdf#page=2","Abrir facsímil")</f>
        <v>Abrir facsímil</v>
      </c>
      <c r="K2074" s="3" t="s">
        <v>23</v>
      </c>
    </row>
    <row r="2075" spans="1:11" ht="42" customHeight="1">
      <c r="A2075" s="2" t="s">
        <v>4806</v>
      </c>
      <c r="B2075" s="2" t="s">
        <v>4806</v>
      </c>
      <c r="C2075" s="2" t="s">
        <v>26</v>
      </c>
      <c r="D2075" s="2" t="s">
        <v>27</v>
      </c>
      <c r="E2075" s="5" t="s">
        <v>516</v>
      </c>
      <c r="F2075" s="3" t="s">
        <v>517</v>
      </c>
      <c r="G2075" s="3" t="s">
        <v>92</v>
      </c>
      <c r="H2075" s="2" t="s">
        <v>21</v>
      </c>
      <c r="I2075" s="2" t="s">
        <v>4816</v>
      </c>
      <c r="J2075" s="3" t="str">
        <f>HYPERLINK("https://www.boe.es/gazeta/dias/1832/05/01/pdfs/GMD-1832-52.pdf#page=2","Abrir facsímil")</f>
        <v>Abrir facsímil</v>
      </c>
      <c r="K2075" s="3" t="s">
        <v>23</v>
      </c>
    </row>
    <row r="2076" spans="1:11" ht="42" customHeight="1">
      <c r="A2076" s="2" t="s">
        <v>4806</v>
      </c>
      <c r="B2076" s="2" t="s">
        <v>4806</v>
      </c>
      <c r="C2076" s="2" t="s">
        <v>91</v>
      </c>
      <c r="D2076" s="2" t="s">
        <v>27</v>
      </c>
      <c r="E2076" s="5" t="s">
        <v>63</v>
      </c>
      <c r="F2076" s="3" t="s">
        <v>64</v>
      </c>
      <c r="G2076" s="3" t="s">
        <v>42</v>
      </c>
      <c r="H2076" s="2" t="s">
        <v>21</v>
      </c>
      <c r="I2076" s="2" t="s">
        <v>4817</v>
      </c>
      <c r="J2076" s="3" t="str">
        <f>HYPERLINK("https://www.boe.es/gazeta/dias/1832/05/22/pdfs/GMD-1832-61.pdf#page=1","Abrir facsímil")</f>
        <v>Abrir facsímil</v>
      </c>
      <c r="K2076" s="3" t="s">
        <v>23</v>
      </c>
    </row>
    <row r="2077" spans="1:11" ht="42" customHeight="1">
      <c r="A2077" s="2" t="s">
        <v>4806</v>
      </c>
      <c r="B2077" s="2" t="s">
        <v>4806</v>
      </c>
      <c r="C2077" s="2" t="s">
        <v>26</v>
      </c>
      <c r="D2077" s="2" t="s">
        <v>27</v>
      </c>
      <c r="E2077" s="5" t="s">
        <v>392</v>
      </c>
      <c r="F2077" s="3" t="s">
        <v>393</v>
      </c>
      <c r="G2077" s="3" t="s">
        <v>92</v>
      </c>
      <c r="H2077" s="2" t="s">
        <v>21</v>
      </c>
      <c r="I2077" s="2" t="s">
        <v>4818</v>
      </c>
      <c r="J2077" s="3" t="str">
        <f>HYPERLINK("https://www.boe.es/gazeta/dias/1832/05/29/pdfs/GMD-1832-64.pdf#page=2","Abrir facsímil")</f>
        <v>Abrir facsímil</v>
      </c>
      <c r="K2077" s="3" t="s">
        <v>23</v>
      </c>
    </row>
    <row r="2078" spans="1:11" ht="42" customHeight="1">
      <c r="A2078" s="2" t="s">
        <v>4806</v>
      </c>
      <c r="B2078" s="2" t="s">
        <v>4806</v>
      </c>
      <c r="C2078" s="2" t="s">
        <v>16</v>
      </c>
      <c r="D2078" s="2" t="s">
        <v>17</v>
      </c>
      <c r="E2078" s="5" t="s">
        <v>651</v>
      </c>
      <c r="F2078" s="3" t="s">
        <v>652</v>
      </c>
      <c r="G2078" s="3" t="s">
        <v>92</v>
      </c>
      <c r="H2078" s="2" t="s">
        <v>21</v>
      </c>
      <c r="I2078" s="2" t="s">
        <v>4819</v>
      </c>
      <c r="J2078" s="3" t="str">
        <f>HYPERLINK("https://www.boe.es/gazeta/dias/1832/08/11/pdfs/GMD-1832-96.pdf#page=2","Abrir facsímil")</f>
        <v>Abrir facsímil</v>
      </c>
      <c r="K2078" s="3" t="s">
        <v>23</v>
      </c>
    </row>
    <row r="2079" spans="1:11" ht="42" customHeight="1">
      <c r="A2079" s="2" t="s">
        <v>4820</v>
      </c>
      <c r="B2079" s="2" t="s">
        <v>4820</v>
      </c>
      <c r="C2079" s="2" t="s">
        <v>16</v>
      </c>
      <c r="D2079" s="2" t="s">
        <v>17</v>
      </c>
      <c r="E2079" s="5" t="s">
        <v>994</v>
      </c>
      <c r="F2079" s="3" t="s">
        <v>995</v>
      </c>
      <c r="G2079" s="3" t="s">
        <v>92</v>
      </c>
      <c r="H2079" s="2" t="s">
        <v>21</v>
      </c>
      <c r="I2079" s="2" t="s">
        <v>4821</v>
      </c>
      <c r="J2079" s="3" t="str">
        <f>HYPERLINK("https://www.boe.es/gazeta/dias/1832/04/05/pdfs/GMD-1832-41.pdf#page=2","Abrir facsímil")</f>
        <v>Abrir facsímil</v>
      </c>
      <c r="K2079" s="3" t="s">
        <v>23</v>
      </c>
    </row>
    <row r="2080" spans="1:11" ht="42" customHeight="1">
      <c r="A2080" s="2" t="s">
        <v>4822</v>
      </c>
      <c r="B2080" s="2" t="s">
        <v>4822</v>
      </c>
      <c r="C2080" s="2" t="s">
        <v>124</v>
      </c>
      <c r="D2080" s="2" t="s">
        <v>27</v>
      </c>
      <c r="E2080" s="5" t="s">
        <v>516</v>
      </c>
      <c r="F2080" s="3" t="s">
        <v>517</v>
      </c>
      <c r="G2080" s="3" t="s">
        <v>42</v>
      </c>
      <c r="H2080" s="2" t="s">
        <v>21</v>
      </c>
      <c r="I2080" s="2" t="s">
        <v>4823</v>
      </c>
      <c r="J2080" s="3" t="str">
        <f>HYPERLINK("https://www.boe.es/gazeta/dias/1832/05/01/pdfs/GMD-1832-52.pdf#page=1","Abrir facsímil")</f>
        <v>Abrir facsímil</v>
      </c>
      <c r="K2080" s="3" t="s">
        <v>23</v>
      </c>
    </row>
    <row r="2081" spans="1:11" ht="42" customHeight="1">
      <c r="A2081" s="2" t="s">
        <v>4824</v>
      </c>
      <c r="B2081" s="2" t="s">
        <v>4824</v>
      </c>
      <c r="C2081" s="2" t="s">
        <v>91</v>
      </c>
      <c r="D2081" s="2" t="s">
        <v>27</v>
      </c>
      <c r="E2081" s="5" t="s">
        <v>88</v>
      </c>
      <c r="F2081" s="3" t="s">
        <v>89</v>
      </c>
      <c r="G2081" s="3" t="s">
        <v>42</v>
      </c>
      <c r="H2081" s="2" t="s">
        <v>21</v>
      </c>
      <c r="I2081" s="2" t="s">
        <v>4825</v>
      </c>
      <c r="J2081" s="3" t="str">
        <f>HYPERLINK("https://www.boe.es/gazeta/dias/1832/03/27/pdfs/GMD-1832-37.pdf#page=1","Abrir facsímil")</f>
        <v>Abrir facsímil</v>
      </c>
      <c r="K2081" s="3" t="s">
        <v>23</v>
      </c>
    </row>
    <row r="2082" spans="1:11" ht="42" customHeight="1">
      <c r="A2082" s="2" t="s">
        <v>4826</v>
      </c>
      <c r="B2082" s="2" t="s">
        <v>4826</v>
      </c>
      <c r="C2082" s="2" t="s">
        <v>91</v>
      </c>
      <c r="D2082" s="2" t="s">
        <v>27</v>
      </c>
      <c r="E2082" s="5" t="s">
        <v>516</v>
      </c>
      <c r="F2082" s="3" t="s">
        <v>517</v>
      </c>
      <c r="G2082" s="3" t="s">
        <v>92</v>
      </c>
      <c r="H2082" s="2" t="s">
        <v>21</v>
      </c>
      <c r="I2082" s="2" t="s">
        <v>4827</v>
      </c>
      <c r="J2082" s="3" t="str">
        <f>HYPERLINK("https://www.boe.es/gazeta/dias/1832/05/01/pdfs/GMD-1832-52.pdf#page=2","Abrir facsímil")</f>
        <v>Abrir facsímil</v>
      </c>
      <c r="K2082" s="3" t="s">
        <v>23</v>
      </c>
    </row>
    <row r="2083" spans="1:11" ht="42" customHeight="1">
      <c r="A2083" s="2" t="s">
        <v>4828</v>
      </c>
      <c r="B2083" s="2" t="s">
        <v>4828</v>
      </c>
      <c r="C2083" s="2" t="s">
        <v>91</v>
      </c>
      <c r="D2083" s="2" t="s">
        <v>27</v>
      </c>
      <c r="E2083" s="5" t="s">
        <v>516</v>
      </c>
      <c r="F2083" s="3" t="s">
        <v>517</v>
      </c>
      <c r="G2083" s="3" t="s">
        <v>92</v>
      </c>
      <c r="H2083" s="2" t="s">
        <v>21</v>
      </c>
      <c r="I2083" s="2" t="s">
        <v>4829</v>
      </c>
      <c r="J2083" s="3" t="str">
        <f>HYPERLINK("https://www.boe.es/gazeta/dias/1832/05/01/pdfs/GMD-1832-52.pdf#page=2","Abrir facsímil")</f>
        <v>Abrir facsímil</v>
      </c>
      <c r="K2083" s="3" t="s">
        <v>23</v>
      </c>
    </row>
    <row r="2084" spans="1:11" ht="42" customHeight="1">
      <c r="A2084" s="2" t="s">
        <v>4830</v>
      </c>
      <c r="B2084" s="2" t="s">
        <v>4830</v>
      </c>
      <c r="C2084" s="2" t="s">
        <v>16</v>
      </c>
      <c r="D2084" s="2" t="s">
        <v>17</v>
      </c>
      <c r="E2084" s="5" t="s">
        <v>76</v>
      </c>
      <c r="F2084" s="3" t="s">
        <v>77</v>
      </c>
      <c r="G2084" s="3" t="s">
        <v>674</v>
      </c>
      <c r="H2084" s="2" t="s">
        <v>21</v>
      </c>
      <c r="I2084" s="2" t="s">
        <v>4831</v>
      </c>
      <c r="J2084" s="3" t="str">
        <f>HYPERLINK("https://www.boe.es/gazeta/dias/1832/10/25/pdfs/GMD-1832-130.pdf#page=2","Abrir facsímil")</f>
        <v>Abrir facsímil</v>
      </c>
      <c r="K2084" s="3" t="s">
        <v>23</v>
      </c>
    </row>
    <row r="2085" spans="1:11" ht="42" customHeight="1">
      <c r="A2085" s="2" t="s">
        <v>4832</v>
      </c>
      <c r="B2085" s="2" t="s">
        <v>4833</v>
      </c>
      <c r="C2085" s="2" t="s">
        <v>91</v>
      </c>
      <c r="D2085" s="2" t="s">
        <v>27</v>
      </c>
      <c r="E2085" s="5" t="s">
        <v>76</v>
      </c>
      <c r="F2085" s="3" t="s">
        <v>77</v>
      </c>
      <c r="G2085" s="3" t="s">
        <v>38</v>
      </c>
      <c r="H2085" s="2" t="s">
        <v>21</v>
      </c>
      <c r="I2085" s="2" t="s">
        <v>4834</v>
      </c>
      <c r="J2085" s="3" t="str">
        <f>HYPERLINK("https://www.boe.es/gazeta/dias/1832/10/25/pdfs/GMD-1832-130.pdf#page=4","Abrir facsímil")</f>
        <v>Abrir facsímil</v>
      </c>
      <c r="K2085" s="3" t="s">
        <v>23</v>
      </c>
    </row>
    <row r="2086" spans="1:11" ht="42" customHeight="1">
      <c r="A2086" s="2" t="s">
        <v>4835</v>
      </c>
      <c r="B2086" s="2" t="s">
        <v>4836</v>
      </c>
      <c r="C2086" s="2" t="s">
        <v>61</v>
      </c>
      <c r="D2086" s="2" t="s">
        <v>62</v>
      </c>
      <c r="E2086" s="5" t="s">
        <v>193</v>
      </c>
      <c r="F2086" s="3" t="s">
        <v>194</v>
      </c>
      <c r="G2086" s="3" t="s">
        <v>38</v>
      </c>
      <c r="H2086" s="2" t="s">
        <v>21</v>
      </c>
      <c r="I2086" s="2" t="s">
        <v>4837</v>
      </c>
      <c r="J2086" s="3" t="str">
        <f>HYPERLINK("https://www.boe.es/gazeta/dias/1832/01/24/pdfs/GMD-1832-10.pdf#page=4","Abrir facsímil")</f>
        <v>Abrir facsímil</v>
      </c>
      <c r="K2086" s="3" t="s">
        <v>23</v>
      </c>
    </row>
    <row r="2087" spans="1:11" ht="42" customHeight="1">
      <c r="A2087" s="2" t="s">
        <v>4838</v>
      </c>
      <c r="B2087" s="2" t="s">
        <v>4839</v>
      </c>
      <c r="C2087" s="2" t="s">
        <v>61</v>
      </c>
      <c r="D2087" s="2" t="s">
        <v>62</v>
      </c>
      <c r="E2087" s="5" t="s">
        <v>354</v>
      </c>
      <c r="F2087" s="3" t="s">
        <v>355</v>
      </c>
      <c r="G2087" s="3" t="s">
        <v>371</v>
      </c>
      <c r="H2087" s="2" t="s">
        <v>21</v>
      </c>
      <c r="I2087" s="2" t="s">
        <v>4840</v>
      </c>
      <c r="J2087" s="3" t="str">
        <f>HYPERLINK("https://www.boe.es/gazeta/dias/1832/12/06/pdfs/GMD-1832-149.pdf#page=4","Abrir facsímil")</f>
        <v>Abrir facsímil</v>
      </c>
      <c r="K2087" s="3" t="s">
        <v>23</v>
      </c>
    </row>
    <row r="2088" spans="1:11" ht="42" customHeight="1">
      <c r="A2088" s="2" t="s">
        <v>4841</v>
      </c>
      <c r="B2088" s="2" t="s">
        <v>4842</v>
      </c>
      <c r="C2088" s="2" t="s">
        <v>16</v>
      </c>
      <c r="D2088" s="2" t="s">
        <v>17</v>
      </c>
      <c r="E2088" s="5" t="s">
        <v>408</v>
      </c>
      <c r="F2088" s="3" t="s">
        <v>409</v>
      </c>
      <c r="G2088" s="3" t="s">
        <v>38</v>
      </c>
      <c r="H2088" s="2" t="s">
        <v>31</v>
      </c>
      <c r="I2088" s="2" t="s">
        <v>4843</v>
      </c>
      <c r="J2088" s="3" t="str">
        <f>HYPERLINK("https://www.boe.es/gazeta/dias/1832/08/14/pdfs/GMD-1832-97.pdf#page=4","Abrir facsímil")</f>
        <v>Abrir facsímil</v>
      </c>
      <c r="K2088" s="3" t="s">
        <v>33</v>
      </c>
    </row>
    <row r="2089" spans="1:11" ht="42" customHeight="1">
      <c r="A2089" s="2" t="s">
        <v>4844</v>
      </c>
      <c r="B2089" s="2" t="s">
        <v>4845</v>
      </c>
      <c r="C2089" s="2" t="s">
        <v>124</v>
      </c>
      <c r="D2089" s="2" t="s">
        <v>27</v>
      </c>
      <c r="E2089" s="5" t="s">
        <v>130</v>
      </c>
      <c r="F2089" s="3" t="s">
        <v>131</v>
      </c>
      <c r="G2089" s="3" t="s">
        <v>38</v>
      </c>
      <c r="H2089" s="2" t="s">
        <v>21</v>
      </c>
      <c r="I2089" s="2" t="s">
        <v>4846</v>
      </c>
      <c r="J2089" s="3" t="str">
        <f>HYPERLINK("https://www.boe.es/gazeta/dias/1832/04/28/pdfs/GMD-1832-51.pdf#page=4","Abrir facsímil")</f>
        <v>Abrir facsímil</v>
      </c>
      <c r="K2089" s="3" t="s">
        <v>23</v>
      </c>
    </row>
    <row r="2090" spans="1:11" ht="42" customHeight="1">
      <c r="A2090" s="2" t="s">
        <v>4847</v>
      </c>
      <c r="B2090" s="2" t="s">
        <v>4847</v>
      </c>
      <c r="C2090" s="2" t="s">
        <v>16</v>
      </c>
      <c r="D2090" s="2" t="s">
        <v>17</v>
      </c>
      <c r="E2090" s="5" t="s">
        <v>211</v>
      </c>
      <c r="F2090" s="3" t="s">
        <v>212</v>
      </c>
      <c r="G2090" s="3" t="s">
        <v>2084</v>
      </c>
      <c r="H2090" s="2" t="s">
        <v>21</v>
      </c>
      <c r="I2090" s="2" t="s">
        <v>4848</v>
      </c>
      <c r="J2090" s="3" t="str">
        <f>HYPERLINK("https://www.boe.es/gazeta/dias/1832/06/14/pdfs/GMD-1832-71.pdf#page=3","Abrir facsímil")</f>
        <v>Abrir facsímil</v>
      </c>
      <c r="K2090" s="3" t="s">
        <v>23</v>
      </c>
    </row>
    <row r="2091" spans="1:11" ht="42" customHeight="1">
      <c r="A2091" s="2" t="s">
        <v>4849</v>
      </c>
      <c r="B2091" s="2" t="s">
        <v>4850</v>
      </c>
      <c r="C2091" s="2" t="s">
        <v>16</v>
      </c>
      <c r="D2091" s="2" t="s">
        <v>17</v>
      </c>
      <c r="E2091" s="5" t="s">
        <v>97</v>
      </c>
      <c r="F2091" s="3" t="s">
        <v>98</v>
      </c>
      <c r="G2091" s="3" t="s">
        <v>99</v>
      </c>
      <c r="H2091" s="2" t="s">
        <v>21</v>
      </c>
      <c r="I2091" s="2" t="s">
        <v>4851</v>
      </c>
      <c r="J2091" s="3" t="str">
        <f>HYPERLINK("https://www.boe.es/gazeta/dias/1832/08/18/pdfs/GMD-1832-99.pdf#page=3","Abrir facsímil")</f>
        <v>Abrir facsímil</v>
      </c>
      <c r="K2091" s="3" t="s">
        <v>23</v>
      </c>
    </row>
    <row r="2092" spans="1:11" ht="42" customHeight="1">
      <c r="A2092" s="2" t="s">
        <v>4852</v>
      </c>
      <c r="B2092" s="2" t="s">
        <v>4853</v>
      </c>
      <c r="C2092" s="2" t="s">
        <v>26</v>
      </c>
      <c r="D2092" s="2" t="s">
        <v>27</v>
      </c>
      <c r="E2092" s="5" t="s">
        <v>408</v>
      </c>
      <c r="F2092" s="3" t="s">
        <v>409</v>
      </c>
      <c r="G2092" s="3" t="s">
        <v>38</v>
      </c>
      <c r="H2092" s="2" t="s">
        <v>21</v>
      </c>
      <c r="I2092" s="2" t="s">
        <v>4854</v>
      </c>
      <c r="J2092" s="3" t="str">
        <f>HYPERLINK("https://www.boe.es/gazeta/dias/1832/08/14/pdfs/GMD-1832-97.pdf#page=4","Abrir facsímil")</f>
        <v>Abrir facsímil</v>
      </c>
      <c r="K2092" s="3" t="s">
        <v>23</v>
      </c>
    </row>
    <row r="2093" spans="1:11" ht="42" customHeight="1">
      <c r="A2093" s="2" t="s">
        <v>4855</v>
      </c>
      <c r="B2093" s="2" t="s">
        <v>4856</v>
      </c>
      <c r="C2093" s="2" t="s">
        <v>16</v>
      </c>
      <c r="D2093" s="2" t="s">
        <v>17</v>
      </c>
      <c r="E2093" s="5" t="s">
        <v>451</v>
      </c>
      <c r="F2093" s="3" t="s">
        <v>452</v>
      </c>
      <c r="G2093" s="3" t="s">
        <v>38</v>
      </c>
      <c r="H2093" s="2" t="s">
        <v>21</v>
      </c>
      <c r="I2093" s="2" t="s">
        <v>4857</v>
      </c>
      <c r="J2093" s="3" t="str">
        <f>HYPERLINK("https://www.boe.es/gazeta/dias/1832/05/08/pdfs/GMD-1832-55.pdf#page=4","Abrir facsímil")</f>
        <v>Abrir facsímil</v>
      </c>
      <c r="K2093" s="3" t="s">
        <v>23</v>
      </c>
    </row>
    <row r="2094" spans="1:11" ht="42" customHeight="1">
      <c r="A2094" s="2" t="s">
        <v>4858</v>
      </c>
      <c r="B2094" s="2" t="s">
        <v>4858</v>
      </c>
      <c r="C2094" s="2" t="s">
        <v>26</v>
      </c>
      <c r="D2094" s="2" t="s">
        <v>27</v>
      </c>
      <c r="E2094" s="5" t="s">
        <v>18</v>
      </c>
      <c r="F2094" s="3" t="s">
        <v>19</v>
      </c>
      <c r="G2094" s="3" t="s">
        <v>1895</v>
      </c>
      <c r="H2094" s="2" t="s">
        <v>21</v>
      </c>
      <c r="I2094" s="2" t="s">
        <v>4859</v>
      </c>
      <c r="J2094" s="3" t="str">
        <f>HYPERLINK("https://www.boe.es/gazeta/dias/1832/08/07/pdfs/GMD-1832-94.pdf#page=3","Abrir facsímil")</f>
        <v>Abrir facsímil</v>
      </c>
      <c r="K2094" s="3" t="s">
        <v>23</v>
      </c>
    </row>
    <row r="2095" spans="1:11" ht="42" customHeight="1">
      <c r="A2095" s="2" t="s">
        <v>4860</v>
      </c>
      <c r="B2095" s="2" t="s">
        <v>4860</v>
      </c>
      <c r="C2095" s="2" t="s">
        <v>61</v>
      </c>
      <c r="D2095" s="2" t="s">
        <v>62</v>
      </c>
      <c r="E2095" s="5" t="s">
        <v>306</v>
      </c>
      <c r="F2095" s="3" t="s">
        <v>307</v>
      </c>
      <c r="G2095" s="3" t="s">
        <v>986</v>
      </c>
      <c r="H2095" s="2" t="s">
        <v>21</v>
      </c>
      <c r="I2095" s="2" t="s">
        <v>4861</v>
      </c>
      <c r="J2095" s="3" t="str">
        <f>HYPERLINK("https://www.boe.es/gazeta/dias/1832/03/13/pdfs/GMD-1832-31.pdf#page=1","Abrir facsímil")</f>
        <v>Abrir facsímil</v>
      </c>
      <c r="K2095" s="3" t="s">
        <v>23</v>
      </c>
    </row>
    <row r="2096" spans="1:11" ht="42" customHeight="1">
      <c r="A2096" s="2" t="s">
        <v>4860</v>
      </c>
      <c r="B2096" s="2" t="s">
        <v>4860</v>
      </c>
      <c r="C2096" s="2" t="s">
        <v>61</v>
      </c>
      <c r="D2096" s="2" t="s">
        <v>62</v>
      </c>
      <c r="E2096" s="5" t="s">
        <v>200</v>
      </c>
      <c r="F2096" s="3" t="s">
        <v>201</v>
      </c>
      <c r="G2096" s="3" t="s">
        <v>58</v>
      </c>
      <c r="H2096" s="2" t="s">
        <v>21</v>
      </c>
      <c r="I2096" s="2" t="s">
        <v>4862</v>
      </c>
      <c r="J2096" s="3" t="str">
        <f>HYPERLINK("https://www.boe.es/gazeta/dias/1832/03/20/pdfs/GMD-1832-34.pdf#page=3","Abrir facsímil")</f>
        <v>Abrir facsímil</v>
      </c>
      <c r="K2096" s="3" t="s">
        <v>23</v>
      </c>
    </row>
    <row r="2097" spans="1:11" ht="42" customHeight="1">
      <c r="A2097" s="2" t="s">
        <v>4860</v>
      </c>
      <c r="B2097" s="2" t="s">
        <v>4860</v>
      </c>
      <c r="C2097" s="2" t="s">
        <v>51</v>
      </c>
      <c r="D2097" s="2" t="s">
        <v>27</v>
      </c>
      <c r="E2097" s="5" t="s">
        <v>115</v>
      </c>
      <c r="F2097" s="3" t="s">
        <v>116</v>
      </c>
      <c r="G2097" s="3" t="s">
        <v>997</v>
      </c>
      <c r="H2097" s="2" t="s">
        <v>21</v>
      </c>
      <c r="I2097" s="2" t="s">
        <v>4863</v>
      </c>
      <c r="J2097" s="3" t="str">
        <f>HYPERLINK("https://www.boe.es/gazeta/dias/1832/05/10/pdfs/GMD-1832-56.pdf#page=2","Abrir facsímil")</f>
        <v>Abrir facsímil</v>
      </c>
      <c r="K2097" s="3" t="s">
        <v>23</v>
      </c>
    </row>
    <row r="2098" spans="1:11" ht="42" customHeight="1">
      <c r="A2098" s="2" t="s">
        <v>4864</v>
      </c>
      <c r="B2098" s="2" t="s">
        <v>4864</v>
      </c>
      <c r="C2098" s="2" t="s">
        <v>418</v>
      </c>
      <c r="D2098" s="2" t="s">
        <v>27</v>
      </c>
      <c r="E2098" s="5" t="s">
        <v>570</v>
      </c>
      <c r="F2098" s="3" t="s">
        <v>571</v>
      </c>
      <c r="G2098" s="3" t="s">
        <v>42</v>
      </c>
      <c r="H2098" s="2" t="s">
        <v>21</v>
      </c>
      <c r="I2098" s="2" t="s">
        <v>4865</v>
      </c>
      <c r="J2098" s="3" t="str">
        <f>HYPERLINK("https://www.boe.es/gazeta/dias/1832/05/19/pdfs/GMD-1832-60.pdf#page=1","Abrir facsímil")</f>
        <v>Abrir facsímil</v>
      </c>
      <c r="K2098" s="3" t="s">
        <v>23</v>
      </c>
    </row>
    <row r="2099" spans="1:11" ht="42" customHeight="1">
      <c r="A2099" s="2" t="s">
        <v>4860</v>
      </c>
      <c r="B2099" s="2" t="s">
        <v>4860</v>
      </c>
      <c r="C2099" s="2" t="s">
        <v>51</v>
      </c>
      <c r="D2099" s="2" t="s">
        <v>27</v>
      </c>
      <c r="E2099" s="5" t="s">
        <v>1692</v>
      </c>
      <c r="F2099" s="3" t="s">
        <v>1693</v>
      </c>
      <c r="G2099" s="3" t="s">
        <v>58</v>
      </c>
      <c r="H2099" s="2" t="s">
        <v>21</v>
      </c>
      <c r="I2099" s="2" t="s">
        <v>4866</v>
      </c>
      <c r="J2099" s="3" t="str">
        <f>HYPERLINK("https://www.boe.es/gazeta/dias/1832/07/10/pdfs/GMD-1832-82.pdf#page=3","Abrir facsímil")</f>
        <v>Abrir facsímil</v>
      </c>
      <c r="K2099" s="3" t="s">
        <v>23</v>
      </c>
    </row>
    <row r="2100" spans="1:11" ht="42" customHeight="1">
      <c r="A2100" s="2" t="s">
        <v>4860</v>
      </c>
      <c r="B2100" s="2" t="s">
        <v>4860</v>
      </c>
      <c r="C2100" s="2" t="s">
        <v>16</v>
      </c>
      <c r="D2100" s="2" t="s">
        <v>17</v>
      </c>
      <c r="E2100" s="5" t="s">
        <v>689</v>
      </c>
      <c r="F2100" s="3" t="s">
        <v>690</v>
      </c>
      <c r="G2100" s="3" t="s">
        <v>42</v>
      </c>
      <c r="H2100" s="2" t="s">
        <v>21</v>
      </c>
      <c r="I2100" s="2" t="s">
        <v>4867</v>
      </c>
      <c r="J2100" s="3" t="str">
        <f>HYPERLINK("https://www.boe.es/gazeta/dias/1832/08/16/pdfs/GMD-1832-98.pdf#page=1","Abrir facsímil")</f>
        <v>Abrir facsímil</v>
      </c>
      <c r="K2100" s="3" t="s">
        <v>23</v>
      </c>
    </row>
    <row r="2101" spans="1:11" ht="42" customHeight="1">
      <c r="A2101" s="2" t="s">
        <v>4860</v>
      </c>
      <c r="B2101" s="2" t="s">
        <v>4860</v>
      </c>
      <c r="C2101" s="2" t="s">
        <v>91</v>
      </c>
      <c r="D2101" s="2" t="s">
        <v>27</v>
      </c>
      <c r="E2101" s="5" t="s">
        <v>689</v>
      </c>
      <c r="F2101" s="3" t="s">
        <v>690</v>
      </c>
      <c r="G2101" s="3" t="s">
        <v>58</v>
      </c>
      <c r="H2101" s="2" t="s">
        <v>21</v>
      </c>
      <c r="I2101" s="2" t="s">
        <v>4868</v>
      </c>
      <c r="J2101" s="3" t="str">
        <f>HYPERLINK("https://www.boe.es/gazeta/dias/1832/08/16/pdfs/GMD-1832-98.pdf#page=3","Abrir facsímil")</f>
        <v>Abrir facsímil</v>
      </c>
      <c r="K2101" s="3" t="s">
        <v>23</v>
      </c>
    </row>
    <row r="2102" spans="1:11" ht="42" customHeight="1">
      <c r="A2102" s="2" t="s">
        <v>4860</v>
      </c>
      <c r="B2102" s="2" t="s">
        <v>4860</v>
      </c>
      <c r="C2102" s="2" t="s">
        <v>124</v>
      </c>
      <c r="D2102" s="2" t="s">
        <v>27</v>
      </c>
      <c r="E2102" s="5" t="s">
        <v>689</v>
      </c>
      <c r="F2102" s="3" t="s">
        <v>690</v>
      </c>
      <c r="G2102" s="3" t="s">
        <v>38</v>
      </c>
      <c r="H2102" s="2" t="s">
        <v>21</v>
      </c>
      <c r="I2102" s="2" t="s">
        <v>4869</v>
      </c>
      <c r="J2102" s="3" t="str">
        <f>HYPERLINK("https://www.boe.es/gazeta/dias/1832/08/16/pdfs/GMD-1832-98.pdf#page=4","Abrir facsímil")</f>
        <v>Abrir facsímil</v>
      </c>
      <c r="K2102" s="3" t="s">
        <v>23</v>
      </c>
    </row>
    <row r="2103" spans="1:11" ht="42" customHeight="1">
      <c r="A2103" s="2" t="s">
        <v>4860</v>
      </c>
      <c r="B2103" s="2" t="s">
        <v>4860</v>
      </c>
      <c r="C2103" s="2" t="s">
        <v>91</v>
      </c>
      <c r="D2103" s="2" t="s">
        <v>27</v>
      </c>
      <c r="E2103" s="5" t="s">
        <v>1968</v>
      </c>
      <c r="F2103" s="3" t="s">
        <v>1969</v>
      </c>
      <c r="G2103" s="3" t="s">
        <v>42</v>
      </c>
      <c r="H2103" s="2" t="s">
        <v>21</v>
      </c>
      <c r="I2103" s="2" t="s">
        <v>4870</v>
      </c>
      <c r="J2103" s="3" t="str">
        <f>HYPERLINK("https://www.boe.es/gazeta/dias/1832/09/11/pdfs/GMD-1832-109.pdf#page=1","Abrir facsímil")</f>
        <v>Abrir facsímil</v>
      </c>
      <c r="K2103" s="3" t="s">
        <v>23</v>
      </c>
    </row>
    <row r="2104" spans="1:11" ht="42" customHeight="1">
      <c r="A2104" s="2" t="s">
        <v>4860</v>
      </c>
      <c r="B2104" s="2" t="s">
        <v>4860</v>
      </c>
      <c r="C2104" s="2" t="s">
        <v>26</v>
      </c>
      <c r="D2104" s="2" t="s">
        <v>27</v>
      </c>
      <c r="E2104" s="5" t="s">
        <v>1837</v>
      </c>
      <c r="F2104" s="3" t="s">
        <v>1838</v>
      </c>
      <c r="G2104" s="3" t="s">
        <v>4871</v>
      </c>
      <c r="H2104" s="2" t="s">
        <v>21</v>
      </c>
      <c r="I2104" s="2" t="s">
        <v>4872</v>
      </c>
      <c r="J2104" s="3" t="str">
        <f>HYPERLINK("https://www.boe.es/gazeta/dias/1832/09/29/pdfs/GMD-1832-118.pdf#page=3","Abrir facsímil")</f>
        <v>Abrir facsímil</v>
      </c>
      <c r="K2104" s="3" t="s">
        <v>23</v>
      </c>
    </row>
    <row r="2105" spans="1:11" ht="42" customHeight="1">
      <c r="A2105" s="2" t="s">
        <v>4860</v>
      </c>
      <c r="B2105" s="2" t="s">
        <v>4860</v>
      </c>
      <c r="C2105" s="2" t="s">
        <v>61</v>
      </c>
      <c r="D2105" s="2" t="s">
        <v>62</v>
      </c>
      <c r="E2105" s="5" t="s">
        <v>312</v>
      </c>
      <c r="F2105" s="3" t="s">
        <v>313</v>
      </c>
      <c r="G2105" s="3" t="s">
        <v>42</v>
      </c>
      <c r="H2105" s="2" t="s">
        <v>21</v>
      </c>
      <c r="I2105" s="2" t="s">
        <v>4873</v>
      </c>
      <c r="J2105" s="3" t="str">
        <f>HYPERLINK("https://www.boe.es/gazeta/dias/1832/10/27/pdfs/GMD-1832-131.pdf#page=1","Abrir facsímil")</f>
        <v>Abrir facsímil</v>
      </c>
      <c r="K2105" s="3" t="s">
        <v>23</v>
      </c>
    </row>
    <row r="2106" spans="1:11" ht="42" customHeight="1">
      <c r="A2106" s="2" t="s">
        <v>4860</v>
      </c>
      <c r="B2106" s="2" t="s">
        <v>4860</v>
      </c>
      <c r="C2106" s="2" t="s">
        <v>91</v>
      </c>
      <c r="D2106" s="2" t="s">
        <v>27</v>
      </c>
      <c r="E2106" s="5" t="s">
        <v>68</v>
      </c>
      <c r="F2106" s="3" t="s">
        <v>69</v>
      </c>
      <c r="G2106" s="3" t="s">
        <v>70</v>
      </c>
      <c r="H2106" s="2" t="s">
        <v>21</v>
      </c>
      <c r="I2106" s="2" t="s">
        <v>4874</v>
      </c>
      <c r="J2106" s="3" t="str">
        <f>HYPERLINK("https://www.boe.es/gazeta/dias/1832/11/13/pdfs/GMD-1832-138.pdf#page=2","Abrir facsímil")</f>
        <v>Abrir facsímil</v>
      </c>
      <c r="K2106" s="3" t="s">
        <v>23</v>
      </c>
    </row>
    <row r="2107" spans="1:11" ht="42" customHeight="1">
      <c r="A2107" s="2" t="s">
        <v>4860</v>
      </c>
      <c r="B2107" s="2" t="s">
        <v>4860</v>
      </c>
      <c r="C2107" s="2" t="s">
        <v>26</v>
      </c>
      <c r="D2107" s="2" t="s">
        <v>27</v>
      </c>
      <c r="E2107" s="5" t="s">
        <v>806</v>
      </c>
      <c r="F2107" s="3" t="s">
        <v>807</v>
      </c>
      <c r="G2107" s="3" t="s">
        <v>92</v>
      </c>
      <c r="H2107" s="2" t="s">
        <v>21</v>
      </c>
      <c r="I2107" s="2" t="s">
        <v>4875</v>
      </c>
      <c r="J2107" s="3" t="str">
        <f>HYPERLINK("https://www.boe.es/gazeta/dias/1832/12/08/pdfs/GMD-1832-150.pdf#page=2","Abrir facsímil")</f>
        <v>Abrir facsímil</v>
      </c>
      <c r="K2107" s="3" t="s">
        <v>23</v>
      </c>
    </row>
    <row r="2108" spans="1:11" ht="42" customHeight="1">
      <c r="A2108" s="2" t="s">
        <v>4876</v>
      </c>
      <c r="B2108" s="2" t="s">
        <v>4876</v>
      </c>
      <c r="C2108" s="2" t="s">
        <v>61</v>
      </c>
      <c r="D2108" s="2" t="s">
        <v>62</v>
      </c>
      <c r="E2108" s="5" t="s">
        <v>388</v>
      </c>
      <c r="F2108" s="3" t="s">
        <v>389</v>
      </c>
      <c r="G2108" s="3" t="s">
        <v>92</v>
      </c>
      <c r="H2108" s="2" t="s">
        <v>21</v>
      </c>
      <c r="I2108" s="2" t="s">
        <v>4877</v>
      </c>
      <c r="J2108" s="3" t="str">
        <f>HYPERLINK("https://www.boe.es/gazeta/dias/1832/02/28/pdfs/GMD-1832-25.pdf#page=2","Abrir facsímil")</f>
        <v>Abrir facsímil</v>
      </c>
      <c r="K2108" s="3" t="s">
        <v>23</v>
      </c>
    </row>
    <row r="2109" spans="1:11" ht="42" customHeight="1">
      <c r="A2109" s="2" t="s">
        <v>4878</v>
      </c>
      <c r="B2109" s="2" t="s">
        <v>4879</v>
      </c>
      <c r="C2109" s="2" t="s">
        <v>16</v>
      </c>
      <c r="D2109" s="2" t="s">
        <v>17</v>
      </c>
      <c r="E2109" s="5" t="s">
        <v>2231</v>
      </c>
      <c r="F2109" s="3" t="s">
        <v>2232</v>
      </c>
      <c r="G2109" s="3" t="s">
        <v>3047</v>
      </c>
      <c r="H2109" s="2" t="s">
        <v>21</v>
      </c>
      <c r="I2109" s="2" t="s">
        <v>4880</v>
      </c>
      <c r="J2109" s="3" t="str">
        <f>HYPERLINK("https://www.boe.es/gazeta/dias/1832/06/19/pdfs/GMD-1832-73.pdf#page=4","Abrir facsímil")</f>
        <v>Abrir facsímil</v>
      </c>
      <c r="K2109" s="3" t="s">
        <v>23</v>
      </c>
    </row>
    <row r="2110" spans="1:11" ht="42" customHeight="1">
      <c r="A2110" s="2" t="s">
        <v>4881</v>
      </c>
      <c r="B2110" s="2" t="s">
        <v>4882</v>
      </c>
      <c r="C2110" s="2" t="s">
        <v>124</v>
      </c>
      <c r="D2110" s="2" t="s">
        <v>27</v>
      </c>
      <c r="E2110" s="5" t="s">
        <v>1665</v>
      </c>
      <c r="F2110" s="3" t="s">
        <v>1666</v>
      </c>
      <c r="G2110" s="3" t="s">
        <v>38</v>
      </c>
      <c r="H2110" s="2" t="s">
        <v>21</v>
      </c>
      <c r="I2110" s="2" t="s">
        <v>4883</v>
      </c>
      <c r="J2110" s="3" t="str">
        <f>HYPERLINK("https://www.boe.es/gazeta/dias/1832/08/02/pdfs/GMD-1832-92.pdf#page=4","Abrir facsímil")</f>
        <v>Abrir facsímil</v>
      </c>
      <c r="K2110" s="3" t="s">
        <v>23</v>
      </c>
    </row>
    <row r="2111" spans="1:11" ht="42" customHeight="1">
      <c r="A2111" s="2" t="s">
        <v>4884</v>
      </c>
      <c r="B2111" s="2" t="s">
        <v>4884</v>
      </c>
      <c r="C2111" s="2" t="s">
        <v>16</v>
      </c>
      <c r="D2111" s="2" t="s">
        <v>17</v>
      </c>
      <c r="E2111" s="5" t="s">
        <v>28</v>
      </c>
      <c r="F2111" s="3" t="s">
        <v>29</v>
      </c>
      <c r="G2111" s="3" t="s">
        <v>42</v>
      </c>
      <c r="H2111" s="2" t="s">
        <v>21</v>
      </c>
      <c r="I2111" s="2" t="s">
        <v>4885</v>
      </c>
      <c r="J2111" s="3" t="str">
        <f>HYPERLINK("https://www.boe.es/gazeta/dias/1832/06/23/pdfs/GMD-1832-75.pdf#page=1","Abrir facsímil")</f>
        <v>Abrir facsímil</v>
      </c>
      <c r="K2111" s="3" t="s">
        <v>23</v>
      </c>
    </row>
    <row r="2112" spans="1:11" ht="42" customHeight="1">
      <c r="A2112" s="2" t="s">
        <v>4886</v>
      </c>
      <c r="B2112" s="2" t="s">
        <v>4887</v>
      </c>
      <c r="C2112" s="2" t="s">
        <v>91</v>
      </c>
      <c r="D2112" s="2" t="s">
        <v>27</v>
      </c>
      <c r="E2112" s="5" t="s">
        <v>237</v>
      </c>
      <c r="F2112" s="3" t="s">
        <v>238</v>
      </c>
      <c r="G2112" s="3" t="s">
        <v>239</v>
      </c>
      <c r="H2112" s="2" t="s">
        <v>21</v>
      </c>
      <c r="I2112" s="2" t="s">
        <v>4888</v>
      </c>
      <c r="J2112" s="3" t="str">
        <f>HYPERLINK("https://www.boe.es/gazeta/dias/1832/04/21/pdfs/GMD-1832-48.pdf#page=4","Abrir facsímil")</f>
        <v>Abrir facsímil</v>
      </c>
      <c r="K2112" s="3" t="s">
        <v>23</v>
      </c>
    </row>
    <row r="2113" spans="1:11" ht="42" customHeight="1">
      <c r="A2113" s="2" t="s">
        <v>4886</v>
      </c>
      <c r="B2113" s="2" t="s">
        <v>4887</v>
      </c>
      <c r="C2113" s="2" t="s">
        <v>124</v>
      </c>
      <c r="D2113" s="2" t="s">
        <v>27</v>
      </c>
      <c r="E2113" s="5" t="s">
        <v>1462</v>
      </c>
      <c r="F2113" s="3" t="s">
        <v>1463</v>
      </c>
      <c r="G2113" s="3" t="s">
        <v>38</v>
      </c>
      <c r="H2113" s="2" t="s">
        <v>21</v>
      </c>
      <c r="I2113" s="2" t="s">
        <v>4889</v>
      </c>
      <c r="J2113" s="3" t="str">
        <f>HYPERLINK("https://www.boe.es/gazeta/dias/1832/11/06/pdfs/GMD-1832-135.pdf#page=4","Abrir facsímil")</f>
        <v>Abrir facsímil</v>
      </c>
      <c r="K2113" s="3" t="s">
        <v>23</v>
      </c>
    </row>
    <row r="2114" spans="1:11" ht="42" customHeight="1">
      <c r="A2114" s="2" t="s">
        <v>4890</v>
      </c>
      <c r="B2114" s="2" t="s">
        <v>4891</v>
      </c>
      <c r="C2114" s="2" t="s">
        <v>26</v>
      </c>
      <c r="D2114" s="2" t="s">
        <v>27</v>
      </c>
      <c r="E2114" s="5" t="s">
        <v>1837</v>
      </c>
      <c r="F2114" s="3" t="s">
        <v>1838</v>
      </c>
      <c r="G2114" s="3" t="s">
        <v>4871</v>
      </c>
      <c r="H2114" s="2" t="s">
        <v>21</v>
      </c>
      <c r="I2114" s="2" t="s">
        <v>4892</v>
      </c>
      <c r="J2114" s="3" t="str">
        <f>HYPERLINK("https://www.boe.es/gazeta/dias/1832/09/29/pdfs/GMD-1832-118.pdf#page=3","Abrir facsímil")</f>
        <v>Abrir facsímil</v>
      </c>
      <c r="K2114" s="3" t="s">
        <v>23</v>
      </c>
    </row>
    <row r="2115" spans="1:11" ht="42" customHeight="1">
      <c r="A2115" s="2" t="s">
        <v>4893</v>
      </c>
      <c r="B2115" s="2" t="s">
        <v>4893</v>
      </c>
      <c r="C2115" s="2" t="s">
        <v>16</v>
      </c>
      <c r="D2115" s="2" t="s">
        <v>17</v>
      </c>
      <c r="E2115" s="5" t="s">
        <v>419</v>
      </c>
      <c r="F2115" s="3" t="s">
        <v>420</v>
      </c>
      <c r="G2115" s="3" t="s">
        <v>42</v>
      </c>
      <c r="H2115" s="2" t="s">
        <v>21</v>
      </c>
      <c r="I2115" s="2" t="s">
        <v>4894</v>
      </c>
      <c r="J2115" s="3" t="str">
        <f>HYPERLINK("https://www.boe.es/gazeta/dias/1832/10/13/pdfs/GMD-1832-125.pdf#page=1","Abrir facsímil")</f>
        <v>Abrir facsímil</v>
      </c>
      <c r="K2115" s="3" t="s">
        <v>23</v>
      </c>
    </row>
    <row r="2116" spans="1:11" ht="42" customHeight="1">
      <c r="A2116" s="2" t="s">
        <v>4895</v>
      </c>
      <c r="B2116" s="2" t="s">
        <v>4895</v>
      </c>
      <c r="C2116" s="2" t="s">
        <v>124</v>
      </c>
      <c r="D2116" s="2" t="s">
        <v>27</v>
      </c>
      <c r="E2116" s="5" t="s">
        <v>685</v>
      </c>
      <c r="F2116" s="3" t="s">
        <v>686</v>
      </c>
      <c r="G2116" s="3" t="s">
        <v>92</v>
      </c>
      <c r="H2116" s="2" t="s">
        <v>21</v>
      </c>
      <c r="I2116" s="2" t="s">
        <v>4896</v>
      </c>
      <c r="J2116" s="3" t="str">
        <f>HYPERLINK("https://www.boe.es/gazeta/dias/1832/05/03/pdfs/GMD-1832-53.pdf#page=2","Abrir facsímil")</f>
        <v>Abrir facsímil</v>
      </c>
      <c r="K2116" s="3" t="s">
        <v>23</v>
      </c>
    </row>
    <row r="2117" spans="1:11" ht="42" customHeight="1">
      <c r="A2117" s="2" t="s">
        <v>4897</v>
      </c>
      <c r="B2117" s="2" t="s">
        <v>4897</v>
      </c>
      <c r="C2117" s="2" t="s">
        <v>61</v>
      </c>
      <c r="D2117" s="2" t="s">
        <v>62</v>
      </c>
      <c r="E2117" s="5" t="s">
        <v>694</v>
      </c>
      <c r="F2117" s="3" t="s">
        <v>695</v>
      </c>
      <c r="G2117" s="3" t="s">
        <v>38</v>
      </c>
      <c r="H2117" s="2" t="s">
        <v>21</v>
      </c>
      <c r="I2117" s="2" t="s">
        <v>4898</v>
      </c>
      <c r="J2117" s="3" t="str">
        <f>HYPERLINK("https://www.boe.es/gazeta/dias/1832/01/19/pdfs/GMD-1832-8.pdf#page=4","Abrir facsímil")</f>
        <v>Abrir facsímil</v>
      </c>
      <c r="K2117" s="3" t="s">
        <v>23</v>
      </c>
    </row>
    <row r="2118" spans="1:11" ht="42" customHeight="1">
      <c r="A2118" s="2" t="s">
        <v>4899</v>
      </c>
      <c r="B2118" s="2" t="s">
        <v>4899</v>
      </c>
      <c r="C2118" s="2" t="s">
        <v>124</v>
      </c>
      <c r="D2118" s="2" t="s">
        <v>27</v>
      </c>
      <c r="E2118" s="5" t="s">
        <v>1008</v>
      </c>
      <c r="F2118" s="3" t="s">
        <v>1009</v>
      </c>
      <c r="G2118" s="3" t="s">
        <v>42</v>
      </c>
      <c r="H2118" s="2" t="s">
        <v>21</v>
      </c>
      <c r="I2118" s="2" t="s">
        <v>4900</v>
      </c>
      <c r="J2118" s="3" t="str">
        <f>HYPERLINK("https://www.boe.es/gazeta/dias/1832/02/02/pdfs/GMD-1832-14.pdf#page=1","Abrir facsímil")</f>
        <v>Abrir facsímil</v>
      </c>
      <c r="K2118" s="3" t="s">
        <v>23</v>
      </c>
    </row>
    <row r="2119" spans="1:11" ht="42" customHeight="1">
      <c r="A2119" s="2" t="s">
        <v>4901</v>
      </c>
      <c r="B2119" s="2" t="s">
        <v>4901</v>
      </c>
      <c r="C2119" s="2" t="s">
        <v>16</v>
      </c>
      <c r="D2119" s="2" t="s">
        <v>17</v>
      </c>
      <c r="E2119" s="5" t="s">
        <v>419</v>
      </c>
      <c r="F2119" s="3" t="s">
        <v>420</v>
      </c>
      <c r="G2119" s="3" t="s">
        <v>42</v>
      </c>
      <c r="H2119" s="2" t="s">
        <v>21</v>
      </c>
      <c r="I2119" s="2" t="s">
        <v>4902</v>
      </c>
      <c r="J2119" s="3" t="str">
        <f>HYPERLINK("https://www.boe.es/gazeta/dias/1832/10/13/pdfs/GMD-1832-125.pdf#page=1","Abrir facsímil")</f>
        <v>Abrir facsímil</v>
      </c>
      <c r="K2119" s="3" t="s">
        <v>23</v>
      </c>
    </row>
    <row r="2120" spans="1:11" ht="42" customHeight="1">
      <c r="A2120" s="2" t="s">
        <v>4903</v>
      </c>
      <c r="B2120" s="2" t="s">
        <v>4904</v>
      </c>
      <c r="C2120" s="2" t="s">
        <v>26</v>
      </c>
      <c r="D2120" s="2" t="s">
        <v>27</v>
      </c>
      <c r="E2120" s="5" t="s">
        <v>1105</v>
      </c>
      <c r="F2120" s="3" t="s">
        <v>1106</v>
      </c>
      <c r="G2120" s="3" t="s">
        <v>38</v>
      </c>
      <c r="H2120" s="2" t="s">
        <v>21</v>
      </c>
      <c r="I2120" s="2" t="s">
        <v>4905</v>
      </c>
      <c r="J2120" s="3" t="str">
        <f>HYPERLINK("https://www.boe.es/gazeta/dias/1832/09/13/pdfs/GMD-1832-110.pdf#page=4","Abrir facsímil")</f>
        <v>Abrir facsímil</v>
      </c>
      <c r="K2120" s="3" t="s">
        <v>23</v>
      </c>
    </row>
    <row r="2121" spans="1:11" ht="42" customHeight="1">
      <c r="A2121" s="2" t="s">
        <v>4906</v>
      </c>
      <c r="B2121" s="2" t="s">
        <v>4906</v>
      </c>
      <c r="C2121" s="2" t="s">
        <v>51</v>
      </c>
      <c r="D2121" s="2" t="s">
        <v>27</v>
      </c>
      <c r="E2121" s="5" t="s">
        <v>276</v>
      </c>
      <c r="F2121" s="3" t="s">
        <v>277</v>
      </c>
      <c r="G2121" s="3" t="s">
        <v>42</v>
      </c>
      <c r="H2121" s="2" t="s">
        <v>21</v>
      </c>
      <c r="I2121" s="2" t="s">
        <v>4907</v>
      </c>
      <c r="J2121" s="3" t="str">
        <f>HYPERLINK("https://www.boe.es/gazeta/dias/1832/03/22/pdfs/GMD-1832-35.pdf#page=1","Abrir facsímil")</f>
        <v>Abrir facsímil</v>
      </c>
      <c r="K2121" s="3" t="s">
        <v>23</v>
      </c>
    </row>
    <row r="2122" spans="1:11" ht="42" customHeight="1">
      <c r="A2122" s="2" t="s">
        <v>4906</v>
      </c>
      <c r="B2122" s="2" t="s">
        <v>4906</v>
      </c>
      <c r="C2122" s="2" t="s">
        <v>91</v>
      </c>
      <c r="D2122" s="2" t="s">
        <v>27</v>
      </c>
      <c r="E2122" s="5" t="s">
        <v>130</v>
      </c>
      <c r="F2122" s="3" t="s">
        <v>131</v>
      </c>
      <c r="G2122" s="3" t="s">
        <v>42</v>
      </c>
      <c r="H2122" s="2" t="s">
        <v>21</v>
      </c>
      <c r="I2122" s="2" t="s">
        <v>4908</v>
      </c>
      <c r="J2122" s="3" t="str">
        <f>HYPERLINK("https://www.boe.es/gazeta/dias/1832/04/28/pdfs/GMD-1832-51.pdf#page=1","Abrir facsímil")</f>
        <v>Abrir facsímil</v>
      </c>
      <c r="K2122" s="3" t="s">
        <v>23</v>
      </c>
    </row>
    <row r="2123" spans="1:11" ht="42" customHeight="1">
      <c r="A2123" s="2" t="s">
        <v>4906</v>
      </c>
      <c r="B2123" s="2" t="s">
        <v>4906</v>
      </c>
      <c r="C2123" s="2" t="s">
        <v>164</v>
      </c>
      <c r="D2123" s="2" t="s">
        <v>27</v>
      </c>
      <c r="E2123" s="5" t="s">
        <v>570</v>
      </c>
      <c r="F2123" s="3" t="s">
        <v>571</v>
      </c>
      <c r="G2123" s="3" t="s">
        <v>58</v>
      </c>
      <c r="H2123" s="2" t="s">
        <v>21</v>
      </c>
      <c r="I2123" s="2" t="s">
        <v>4909</v>
      </c>
      <c r="J2123" s="3" t="str">
        <f>HYPERLINK("https://www.boe.es/gazeta/dias/1832/05/19/pdfs/GMD-1832-60.pdf#page=3","Abrir facsímil")</f>
        <v>Abrir facsímil</v>
      </c>
      <c r="K2123" s="3" t="s">
        <v>23</v>
      </c>
    </row>
    <row r="2124" spans="1:11" ht="42" customHeight="1">
      <c r="A2124" s="2" t="s">
        <v>4906</v>
      </c>
      <c r="B2124" s="2" t="s">
        <v>4906</v>
      </c>
      <c r="C2124" s="2" t="s">
        <v>26</v>
      </c>
      <c r="D2124" s="2" t="s">
        <v>27</v>
      </c>
      <c r="E2124" s="5" t="s">
        <v>119</v>
      </c>
      <c r="F2124" s="3" t="s">
        <v>120</v>
      </c>
      <c r="G2124" s="3" t="s">
        <v>92</v>
      </c>
      <c r="H2124" s="2" t="s">
        <v>21</v>
      </c>
      <c r="I2124" s="2" t="s">
        <v>4910</v>
      </c>
      <c r="J2124" s="3" t="str">
        <f>HYPERLINK("https://www.boe.es/gazeta/dias/1832/07/07/pdfs/GMD-1832-81.pdf#page=2","Abrir facsímil")</f>
        <v>Abrir facsímil</v>
      </c>
      <c r="K2124" s="3" t="s">
        <v>23</v>
      </c>
    </row>
    <row r="2125" spans="1:11" ht="42" customHeight="1">
      <c r="A2125" s="2" t="s">
        <v>4911</v>
      </c>
      <c r="B2125" s="2" t="s">
        <v>4911</v>
      </c>
      <c r="C2125" s="2" t="s">
        <v>16</v>
      </c>
      <c r="D2125" s="2" t="s">
        <v>17</v>
      </c>
      <c r="E2125" s="5" t="s">
        <v>237</v>
      </c>
      <c r="F2125" s="3" t="s">
        <v>238</v>
      </c>
      <c r="G2125" s="3" t="s">
        <v>239</v>
      </c>
      <c r="H2125" s="2" t="s">
        <v>21</v>
      </c>
      <c r="I2125" s="2" t="s">
        <v>4912</v>
      </c>
      <c r="J2125" s="3" t="str">
        <f>HYPERLINK("https://www.boe.es/gazeta/dias/1832/04/21/pdfs/GMD-1832-48.pdf#page=4","Abrir facsímil")</f>
        <v>Abrir facsímil</v>
      </c>
      <c r="K2125" s="3" t="s">
        <v>23</v>
      </c>
    </row>
    <row r="2126" spans="1:11" ht="42" customHeight="1">
      <c r="A2126" s="2" t="s">
        <v>4913</v>
      </c>
      <c r="B2126" s="2" t="s">
        <v>4913</v>
      </c>
      <c r="C2126" s="2" t="s">
        <v>16</v>
      </c>
      <c r="D2126" s="2" t="s">
        <v>17</v>
      </c>
      <c r="E2126" s="5" t="s">
        <v>282</v>
      </c>
      <c r="F2126" s="3" t="s">
        <v>283</v>
      </c>
      <c r="G2126" s="3" t="s">
        <v>38</v>
      </c>
      <c r="H2126" s="2" t="s">
        <v>21</v>
      </c>
      <c r="I2126" s="2" t="s">
        <v>4914</v>
      </c>
      <c r="J2126" s="3" t="str">
        <f>HYPERLINK("https://www.boe.es/gazeta/dias/1832/09/06/pdfs/GMD-1832-107.pdf#page=4","Abrir facsímil")</f>
        <v>Abrir facsímil</v>
      </c>
      <c r="K2126" s="3" t="s">
        <v>23</v>
      </c>
    </row>
    <row r="2127" spans="1:11" ht="42" customHeight="1">
      <c r="A2127" s="2" t="s">
        <v>4915</v>
      </c>
      <c r="B2127" s="2" t="s">
        <v>4915</v>
      </c>
      <c r="C2127" s="2" t="s">
        <v>91</v>
      </c>
      <c r="D2127" s="2" t="s">
        <v>27</v>
      </c>
      <c r="E2127" s="5" t="s">
        <v>689</v>
      </c>
      <c r="F2127" s="3" t="s">
        <v>690</v>
      </c>
      <c r="G2127" s="3" t="s">
        <v>2883</v>
      </c>
      <c r="H2127" s="2" t="s">
        <v>21</v>
      </c>
      <c r="I2127" s="2" t="s">
        <v>4916</v>
      </c>
      <c r="J2127" s="3" t="str">
        <f>HYPERLINK("https://www.boe.es/gazeta/dias/1832/08/16/pdfs/GMD-1832-98.pdf#page=2","Abrir facsímil")</f>
        <v>Abrir facsímil</v>
      </c>
      <c r="K2127" s="3" t="s">
        <v>23</v>
      </c>
    </row>
    <row r="2128" spans="1:11" ht="42" customHeight="1">
      <c r="A2128" s="2" t="s">
        <v>4917</v>
      </c>
      <c r="B2128" s="2" t="s">
        <v>4917</v>
      </c>
      <c r="C2128" s="2" t="s">
        <v>26</v>
      </c>
      <c r="D2128" s="2" t="s">
        <v>27</v>
      </c>
      <c r="E2128" s="5" t="s">
        <v>636</v>
      </c>
      <c r="F2128" s="3" t="s">
        <v>637</v>
      </c>
      <c r="G2128" s="3" t="s">
        <v>92</v>
      </c>
      <c r="H2128" s="2" t="s">
        <v>21</v>
      </c>
      <c r="I2128" s="2" t="s">
        <v>4918</v>
      </c>
      <c r="J2128" s="3" t="str">
        <f>HYPERLINK("https://www.boe.es/gazeta/dias/1832/12/27/pdfs/GMD-1832-158.pdf#page=2","Abrir facsímil")</f>
        <v>Abrir facsímil</v>
      </c>
      <c r="K2128" s="3" t="s">
        <v>23</v>
      </c>
    </row>
    <row r="2129" spans="1:11" ht="42" customHeight="1">
      <c r="A2129" s="2" t="s">
        <v>4919</v>
      </c>
      <c r="B2129" s="2" t="s">
        <v>4919</v>
      </c>
      <c r="C2129" s="2" t="s">
        <v>16</v>
      </c>
      <c r="D2129" s="2" t="s">
        <v>17</v>
      </c>
      <c r="E2129" s="5" t="s">
        <v>130</v>
      </c>
      <c r="F2129" s="3" t="s">
        <v>131</v>
      </c>
      <c r="G2129" s="3" t="s">
        <v>92</v>
      </c>
      <c r="H2129" s="2" t="s">
        <v>21</v>
      </c>
      <c r="I2129" s="2" t="s">
        <v>4920</v>
      </c>
      <c r="J2129" s="3" t="str">
        <f>HYPERLINK("https://www.boe.es/gazeta/dias/1832/04/28/pdfs/GMD-1832-51.pdf#page=2","Abrir facsímil")</f>
        <v>Abrir facsímil</v>
      </c>
      <c r="K2129" s="3" t="s">
        <v>23</v>
      </c>
    </row>
    <row r="2130" spans="1:11" ht="42" customHeight="1">
      <c r="A2130" s="2" t="s">
        <v>4919</v>
      </c>
      <c r="B2130" s="2" t="s">
        <v>4919</v>
      </c>
      <c r="C2130" s="2" t="s">
        <v>16</v>
      </c>
      <c r="D2130" s="2" t="s">
        <v>17</v>
      </c>
      <c r="E2130" s="5" t="s">
        <v>1538</v>
      </c>
      <c r="F2130" s="3" t="s">
        <v>1539</v>
      </c>
      <c r="G2130" s="3" t="s">
        <v>38</v>
      </c>
      <c r="H2130" s="2" t="s">
        <v>21</v>
      </c>
      <c r="I2130" s="2" t="s">
        <v>4921</v>
      </c>
      <c r="J2130" s="3" t="str">
        <f>HYPERLINK("https://www.boe.es/gazeta/dias/1832/06/28/pdfs/GMD-1832-77.pdf#page=4","Abrir facsímil")</f>
        <v>Abrir facsímil</v>
      </c>
      <c r="K2130" s="3" t="s">
        <v>23</v>
      </c>
    </row>
    <row r="2131" spans="1:11" ht="42" customHeight="1">
      <c r="A2131" s="2" t="s">
        <v>4922</v>
      </c>
      <c r="B2131" s="2" t="s">
        <v>4922</v>
      </c>
      <c r="C2131" s="2" t="s">
        <v>61</v>
      </c>
      <c r="D2131" s="2" t="s">
        <v>62</v>
      </c>
      <c r="E2131" s="5" t="s">
        <v>523</v>
      </c>
      <c r="F2131" s="3" t="s">
        <v>524</v>
      </c>
      <c r="G2131" s="3" t="s">
        <v>4529</v>
      </c>
      <c r="H2131" s="2" t="s">
        <v>21</v>
      </c>
      <c r="I2131" s="2" t="s">
        <v>4923</v>
      </c>
      <c r="J2131" s="3" t="str">
        <f>HYPERLINK("https://www.boe.es/gazeta/dias/1832/11/10/pdfs/GMD-1832-137.pdf#page=2","Abrir facsímil")</f>
        <v>Abrir facsímil</v>
      </c>
      <c r="K2131" s="3" t="s">
        <v>23</v>
      </c>
    </row>
    <row r="2132" spans="1:11" ht="42" customHeight="1">
      <c r="A2132" s="2" t="s">
        <v>4924</v>
      </c>
      <c r="B2132" s="2" t="s">
        <v>4924</v>
      </c>
      <c r="C2132" s="2" t="s">
        <v>91</v>
      </c>
      <c r="D2132" s="2" t="s">
        <v>27</v>
      </c>
      <c r="E2132" s="5" t="s">
        <v>102</v>
      </c>
      <c r="F2132" s="3" t="s">
        <v>103</v>
      </c>
      <c r="G2132" s="3" t="s">
        <v>92</v>
      </c>
      <c r="H2132" s="2" t="s">
        <v>21</v>
      </c>
      <c r="I2132" s="2" t="s">
        <v>4925</v>
      </c>
      <c r="J2132" s="3" t="str">
        <f>HYPERLINK("https://www.boe.es/gazeta/dias/1832/08/30/pdfs/GMD-1832-104.pdf#page=2","Abrir facsímil")</f>
        <v>Abrir facsímil</v>
      </c>
      <c r="K2132" s="3" t="s">
        <v>23</v>
      </c>
    </row>
    <row r="2133" spans="1:11" ht="42" customHeight="1">
      <c r="A2133" s="2" t="s">
        <v>4926</v>
      </c>
      <c r="B2133" s="2" t="s">
        <v>4926</v>
      </c>
      <c r="C2133" s="2" t="s">
        <v>91</v>
      </c>
      <c r="D2133" s="2" t="s">
        <v>27</v>
      </c>
      <c r="E2133" s="5" t="s">
        <v>408</v>
      </c>
      <c r="F2133" s="3" t="s">
        <v>409</v>
      </c>
      <c r="G2133" s="3" t="s">
        <v>92</v>
      </c>
      <c r="H2133" s="2" t="s">
        <v>21</v>
      </c>
      <c r="I2133" s="2" t="s">
        <v>4927</v>
      </c>
      <c r="J2133" s="3" t="str">
        <f>HYPERLINK("https://www.boe.es/gazeta/dias/1832/08/14/pdfs/GMD-1832-97.pdf#page=2","Abrir facsímil")</f>
        <v>Abrir facsímil</v>
      </c>
      <c r="K2133" s="3" t="s">
        <v>23</v>
      </c>
    </row>
    <row r="2134" spans="1:11" ht="42" customHeight="1">
      <c r="A2134" s="2" t="s">
        <v>4928</v>
      </c>
      <c r="B2134" s="2" t="s">
        <v>4929</v>
      </c>
      <c r="C2134" s="2" t="s">
        <v>26</v>
      </c>
      <c r="D2134" s="2" t="s">
        <v>27</v>
      </c>
      <c r="E2134" s="5" t="s">
        <v>237</v>
      </c>
      <c r="F2134" s="3" t="s">
        <v>238</v>
      </c>
      <c r="G2134" s="3" t="s">
        <v>239</v>
      </c>
      <c r="H2134" s="2" t="s">
        <v>21</v>
      </c>
      <c r="I2134" s="2" t="s">
        <v>4930</v>
      </c>
      <c r="J2134" s="3" t="str">
        <f>HYPERLINK("https://www.boe.es/gazeta/dias/1832/04/21/pdfs/GMD-1832-48.pdf#page=4","Abrir facsímil")</f>
        <v>Abrir facsímil</v>
      </c>
      <c r="K2134" s="3" t="s">
        <v>23</v>
      </c>
    </row>
    <row r="2135" spans="1:11" ht="42" customHeight="1">
      <c r="A2135" s="2" t="s">
        <v>4931</v>
      </c>
      <c r="B2135" s="2" t="s">
        <v>4932</v>
      </c>
      <c r="C2135" s="2" t="s">
        <v>91</v>
      </c>
      <c r="D2135" s="2" t="s">
        <v>27</v>
      </c>
      <c r="E2135" s="5" t="s">
        <v>88</v>
      </c>
      <c r="F2135" s="3" t="s">
        <v>89</v>
      </c>
      <c r="G2135" s="3" t="s">
        <v>38</v>
      </c>
      <c r="H2135" s="2" t="s">
        <v>21</v>
      </c>
      <c r="I2135" s="2" t="s">
        <v>4933</v>
      </c>
      <c r="J2135" s="3" t="str">
        <f>HYPERLINK("https://www.boe.es/gazeta/dias/1832/03/27/pdfs/GMD-1832-37.pdf#page=4","Abrir facsímil")</f>
        <v>Abrir facsímil</v>
      </c>
      <c r="K2135" s="3" t="s">
        <v>23</v>
      </c>
    </row>
    <row r="2136" spans="1:11" ht="42" customHeight="1">
      <c r="A2136" s="2" t="s">
        <v>4934</v>
      </c>
      <c r="B2136" s="2" t="s">
        <v>4934</v>
      </c>
      <c r="C2136" s="2" t="s">
        <v>26</v>
      </c>
      <c r="D2136" s="2" t="s">
        <v>27</v>
      </c>
      <c r="E2136" s="5" t="s">
        <v>84</v>
      </c>
      <c r="F2136" s="3" t="s">
        <v>85</v>
      </c>
      <c r="G2136" s="3" t="s">
        <v>42</v>
      </c>
      <c r="H2136" s="2" t="s">
        <v>21</v>
      </c>
      <c r="I2136" s="2" t="s">
        <v>4935</v>
      </c>
      <c r="J2136" s="3" t="str">
        <f>HYPERLINK("https://www.boe.es/gazeta/dias/1832/02/11/pdfs/GMD-1832-18.pdf#page=1","Abrir facsímil")</f>
        <v>Abrir facsímil</v>
      </c>
      <c r="K2136" s="3" t="s">
        <v>23</v>
      </c>
    </row>
    <row r="2137" spans="1:11" ht="42" customHeight="1">
      <c r="A2137" s="2" t="s">
        <v>4934</v>
      </c>
      <c r="B2137" s="2" t="s">
        <v>4934</v>
      </c>
      <c r="C2137" s="2" t="s">
        <v>26</v>
      </c>
      <c r="D2137" s="2" t="s">
        <v>27</v>
      </c>
      <c r="E2137" s="5" t="s">
        <v>183</v>
      </c>
      <c r="F2137" s="3" t="s">
        <v>184</v>
      </c>
      <c r="G2137" s="3" t="s">
        <v>58</v>
      </c>
      <c r="H2137" s="2" t="s">
        <v>21</v>
      </c>
      <c r="I2137" s="2" t="s">
        <v>4936</v>
      </c>
      <c r="J2137" s="3" t="str">
        <f>HYPERLINK("https://www.boe.es/gazeta/dias/1832/07/31/pdfs/GMD-1832-91.pdf#page=3","Abrir facsímil")</f>
        <v>Abrir facsímil</v>
      </c>
      <c r="K2137" s="3" t="s">
        <v>23</v>
      </c>
    </row>
    <row r="2138" spans="1:11" ht="42" customHeight="1">
      <c r="A2138" s="2" t="s">
        <v>4934</v>
      </c>
      <c r="B2138" s="2" t="s">
        <v>4934</v>
      </c>
      <c r="C2138" s="2" t="s">
        <v>91</v>
      </c>
      <c r="D2138" s="2" t="s">
        <v>27</v>
      </c>
      <c r="E2138" s="5" t="s">
        <v>689</v>
      </c>
      <c r="F2138" s="3" t="s">
        <v>690</v>
      </c>
      <c r="G2138" s="3" t="s">
        <v>58</v>
      </c>
      <c r="H2138" s="2" t="s">
        <v>21</v>
      </c>
      <c r="I2138" s="2" t="s">
        <v>4937</v>
      </c>
      <c r="J2138" s="3" t="str">
        <f>HYPERLINK("https://www.boe.es/gazeta/dias/1832/08/16/pdfs/GMD-1832-98.pdf#page=3","Abrir facsímil")</f>
        <v>Abrir facsímil</v>
      </c>
      <c r="K2138" s="3" t="s">
        <v>23</v>
      </c>
    </row>
    <row r="2139" spans="1:11" ht="42" customHeight="1">
      <c r="A2139" s="2" t="s">
        <v>4934</v>
      </c>
      <c r="B2139" s="2" t="s">
        <v>4934</v>
      </c>
      <c r="C2139" s="2" t="s">
        <v>91</v>
      </c>
      <c r="D2139" s="2" t="s">
        <v>27</v>
      </c>
      <c r="E2139" s="5" t="s">
        <v>362</v>
      </c>
      <c r="F2139" s="3" t="s">
        <v>363</v>
      </c>
      <c r="G2139" s="3" t="s">
        <v>1668</v>
      </c>
      <c r="H2139" s="2" t="s">
        <v>21</v>
      </c>
      <c r="I2139" s="2" t="s">
        <v>4938</v>
      </c>
      <c r="J2139" s="3" t="str">
        <f>HYPERLINK("https://www.boe.es/gazeta/dias/1832/10/02/pdfs/GMD-1832-119.pdf#page=3","Abrir facsímil")</f>
        <v>Abrir facsímil</v>
      </c>
      <c r="K2139" s="3" t="s">
        <v>23</v>
      </c>
    </row>
    <row r="2140" spans="1:11" ht="42" customHeight="1">
      <c r="A2140" s="2" t="s">
        <v>4934</v>
      </c>
      <c r="B2140" s="2" t="s">
        <v>4934</v>
      </c>
      <c r="C2140" s="2" t="s">
        <v>61</v>
      </c>
      <c r="D2140" s="2" t="s">
        <v>62</v>
      </c>
      <c r="E2140" s="5" t="s">
        <v>170</v>
      </c>
      <c r="F2140" s="3" t="s">
        <v>171</v>
      </c>
      <c r="G2140" s="3" t="s">
        <v>58</v>
      </c>
      <c r="H2140" s="2" t="s">
        <v>21</v>
      </c>
      <c r="I2140" s="2" t="s">
        <v>4939</v>
      </c>
      <c r="J2140" s="3" t="str">
        <f>HYPERLINK("https://www.boe.es/gazeta/dias/1832/11/08/pdfs/GMD-1832-136.pdf#page=3","Abrir facsímil")</f>
        <v>Abrir facsímil</v>
      </c>
      <c r="K2140" s="3" t="s">
        <v>23</v>
      </c>
    </row>
    <row r="2141" spans="1:11" ht="42" customHeight="1">
      <c r="A2141" s="2" t="s">
        <v>4934</v>
      </c>
      <c r="B2141" s="2" t="s">
        <v>4934</v>
      </c>
      <c r="C2141" s="2" t="s">
        <v>16</v>
      </c>
      <c r="D2141" s="2" t="s">
        <v>17</v>
      </c>
      <c r="E2141" s="5" t="s">
        <v>423</v>
      </c>
      <c r="F2141" s="3" t="s">
        <v>424</v>
      </c>
      <c r="G2141" s="3" t="s">
        <v>58</v>
      </c>
      <c r="H2141" s="2" t="s">
        <v>21</v>
      </c>
      <c r="I2141" s="2" t="s">
        <v>4940</v>
      </c>
      <c r="J2141" s="3" t="str">
        <f>HYPERLINK("https://www.boe.es/gazeta/dias/1832/12/20/pdfs/GMD-1832-155.pdf#page=3","Abrir facsímil")</f>
        <v>Abrir facsímil</v>
      </c>
      <c r="K2141" s="3" t="s">
        <v>23</v>
      </c>
    </row>
    <row r="2142" spans="1:11" ht="42" customHeight="1">
      <c r="A2142" s="2" t="s">
        <v>4941</v>
      </c>
      <c r="B2142" s="2" t="s">
        <v>4941</v>
      </c>
      <c r="C2142" s="2" t="s">
        <v>61</v>
      </c>
      <c r="D2142" s="2" t="s">
        <v>62</v>
      </c>
      <c r="E2142" s="5" t="s">
        <v>689</v>
      </c>
      <c r="F2142" s="3" t="s">
        <v>690</v>
      </c>
      <c r="G2142" s="3" t="s">
        <v>38</v>
      </c>
      <c r="H2142" s="2" t="s">
        <v>21</v>
      </c>
      <c r="I2142" s="2" t="s">
        <v>4942</v>
      </c>
      <c r="J2142" s="3" t="str">
        <f>HYPERLINK("https://www.boe.es/gazeta/dias/1832/08/16/pdfs/GMD-1832-98.pdf#page=4","Abrir facsímil")</f>
        <v>Abrir facsímil</v>
      </c>
      <c r="K2142" s="3" t="s">
        <v>23</v>
      </c>
    </row>
    <row r="2143" spans="1:11" ht="42" customHeight="1">
      <c r="A2143" s="2" t="s">
        <v>4943</v>
      </c>
      <c r="B2143" s="2" t="s">
        <v>4943</v>
      </c>
      <c r="C2143" s="2" t="s">
        <v>16</v>
      </c>
      <c r="D2143" s="2" t="s">
        <v>17</v>
      </c>
      <c r="E2143" s="5" t="s">
        <v>1732</v>
      </c>
      <c r="F2143" s="3" t="s">
        <v>1733</v>
      </c>
      <c r="G2143" s="3" t="s">
        <v>42</v>
      </c>
      <c r="H2143" s="2" t="s">
        <v>21</v>
      </c>
      <c r="I2143" s="2" t="s">
        <v>4944</v>
      </c>
      <c r="J2143" s="3" t="str">
        <f>HYPERLINK("https://www.boe.es/gazeta/dias/1832/06/16/pdfs/GMD-1832-72.pdf#page=1","Abrir facsímil")</f>
        <v>Abrir facsímil</v>
      </c>
      <c r="K2143" s="3" t="s">
        <v>23</v>
      </c>
    </row>
    <row r="2144" spans="1:11" ht="42" customHeight="1">
      <c r="A2144" s="2" t="s">
        <v>4945</v>
      </c>
      <c r="B2144" s="2" t="s">
        <v>4945</v>
      </c>
      <c r="C2144" s="2" t="s">
        <v>16</v>
      </c>
      <c r="D2144" s="2" t="s">
        <v>17</v>
      </c>
      <c r="E2144" s="5" t="s">
        <v>216</v>
      </c>
      <c r="F2144" s="3" t="s">
        <v>217</v>
      </c>
      <c r="G2144" s="3" t="s">
        <v>92</v>
      </c>
      <c r="H2144" s="2" t="s">
        <v>21</v>
      </c>
      <c r="I2144" s="2" t="s">
        <v>4946</v>
      </c>
      <c r="J2144" s="3" t="str">
        <f>HYPERLINK("https://www.boe.es/gazeta/dias/1832/12/22/pdfs/GMD-1832-156.pdf#page=2","Abrir facsímil")</f>
        <v>Abrir facsímil</v>
      </c>
      <c r="K2144" s="3" t="s">
        <v>23</v>
      </c>
    </row>
    <row r="2145" spans="1:11" ht="42" customHeight="1">
      <c r="A2145" s="2" t="s">
        <v>4947</v>
      </c>
      <c r="B2145" s="2" t="s">
        <v>4947</v>
      </c>
      <c r="C2145" s="2" t="s">
        <v>91</v>
      </c>
      <c r="D2145" s="2" t="s">
        <v>27</v>
      </c>
      <c r="E2145" s="5" t="s">
        <v>830</v>
      </c>
      <c r="F2145" s="3" t="s">
        <v>831</v>
      </c>
      <c r="G2145" s="3" t="s">
        <v>955</v>
      </c>
      <c r="H2145" s="2" t="s">
        <v>21</v>
      </c>
      <c r="I2145" s="2" t="s">
        <v>4948</v>
      </c>
      <c r="J2145" s="3" t="str">
        <f>HYPERLINK("https://www.boe.es/gazeta/dias/1832/01/26/pdfs/GMD-1832-11.pdf#page=2","Abrir facsímil")</f>
        <v>Abrir facsímil</v>
      </c>
      <c r="K2145" s="3" t="s">
        <v>23</v>
      </c>
    </row>
    <row r="2146" spans="1:11" ht="42" customHeight="1">
      <c r="A2146" s="2" t="s">
        <v>4949</v>
      </c>
      <c r="B2146" s="2" t="s">
        <v>4949</v>
      </c>
      <c r="C2146" s="2" t="s">
        <v>26</v>
      </c>
      <c r="D2146" s="2" t="s">
        <v>27</v>
      </c>
      <c r="E2146" s="5" t="s">
        <v>193</v>
      </c>
      <c r="F2146" s="3" t="s">
        <v>194</v>
      </c>
      <c r="G2146" s="3" t="s">
        <v>92</v>
      </c>
      <c r="H2146" s="2" t="s">
        <v>21</v>
      </c>
      <c r="I2146" s="2" t="s">
        <v>4950</v>
      </c>
      <c r="J2146" s="3" t="str">
        <f>HYPERLINK("https://www.boe.es/gazeta/dias/1832/01/24/pdfs/GMD-1832-10.pdf#page=2","Abrir facsímil")</f>
        <v>Abrir facsímil</v>
      </c>
      <c r="K2146" s="3" t="s">
        <v>23</v>
      </c>
    </row>
    <row r="2147" spans="1:11" ht="42" customHeight="1">
      <c r="A2147" s="2" t="s">
        <v>4949</v>
      </c>
      <c r="B2147" s="2" t="s">
        <v>4949</v>
      </c>
      <c r="C2147" s="2" t="s">
        <v>418</v>
      </c>
      <c r="D2147" s="2" t="s">
        <v>27</v>
      </c>
      <c r="E2147" s="5" t="s">
        <v>211</v>
      </c>
      <c r="F2147" s="3" t="s">
        <v>212</v>
      </c>
      <c r="G2147" s="3" t="s">
        <v>2229</v>
      </c>
      <c r="H2147" s="2" t="s">
        <v>21</v>
      </c>
      <c r="I2147" s="2" t="s">
        <v>4951</v>
      </c>
      <c r="J2147" s="3" t="str">
        <f>HYPERLINK("https://www.boe.es/gazeta/dias/1832/06/14/pdfs/GMD-1832-71.pdf#page=2","Abrir facsímil")</f>
        <v>Abrir facsímil</v>
      </c>
      <c r="K2147" s="3" t="s">
        <v>23</v>
      </c>
    </row>
    <row r="2148" spans="1:11" ht="42" customHeight="1">
      <c r="A2148" s="2" t="s">
        <v>4952</v>
      </c>
      <c r="B2148" s="2" t="s">
        <v>4952</v>
      </c>
      <c r="C2148" s="2" t="s">
        <v>26</v>
      </c>
      <c r="D2148" s="2" t="s">
        <v>27</v>
      </c>
      <c r="E2148" s="5" t="s">
        <v>160</v>
      </c>
      <c r="F2148" s="3" t="s">
        <v>161</v>
      </c>
      <c r="G2148" s="3" t="s">
        <v>58</v>
      </c>
      <c r="H2148" s="2" t="s">
        <v>21</v>
      </c>
      <c r="I2148" s="2" t="s">
        <v>4953</v>
      </c>
      <c r="J2148" s="3" t="str">
        <f>HYPERLINK("https://www.boe.es/gazeta/dias/1832/05/24/pdfs/GMD-1832-62.pdf#page=3","Abrir facsímil")</f>
        <v>Abrir facsímil</v>
      </c>
      <c r="K2148" s="3" t="s">
        <v>23</v>
      </c>
    </row>
    <row r="2149" spans="1:11" ht="42" customHeight="1">
      <c r="A2149" s="2" t="s">
        <v>4954</v>
      </c>
      <c r="B2149" s="2" t="s">
        <v>4954</v>
      </c>
      <c r="C2149" s="2" t="s">
        <v>26</v>
      </c>
      <c r="D2149" s="2" t="s">
        <v>27</v>
      </c>
      <c r="E2149" s="5" t="s">
        <v>787</v>
      </c>
      <c r="F2149" s="3" t="s">
        <v>788</v>
      </c>
      <c r="G2149" s="3" t="s">
        <v>58</v>
      </c>
      <c r="H2149" s="2" t="s">
        <v>21</v>
      </c>
      <c r="I2149" s="2" t="s">
        <v>4955</v>
      </c>
      <c r="J2149" s="3" t="str">
        <f>HYPERLINK("https://www.boe.es/gazeta/dias/1832/07/14/pdfs/GMD-1832-84.pdf#page=3","Abrir facsímil")</f>
        <v>Abrir facsímil</v>
      </c>
      <c r="K2149" s="3" t="s">
        <v>23</v>
      </c>
    </row>
    <row r="2150" spans="1:11" ht="42" customHeight="1">
      <c r="A2150" s="2" t="s">
        <v>4956</v>
      </c>
      <c r="B2150" s="2" t="s">
        <v>4956</v>
      </c>
      <c r="C2150" s="2" t="s">
        <v>124</v>
      </c>
      <c r="D2150" s="2" t="s">
        <v>27</v>
      </c>
      <c r="E2150" s="5" t="s">
        <v>324</v>
      </c>
      <c r="F2150" s="3" t="s">
        <v>325</v>
      </c>
      <c r="G2150" s="3" t="s">
        <v>326</v>
      </c>
      <c r="H2150" s="2" t="s">
        <v>21</v>
      </c>
      <c r="I2150" s="2" t="s">
        <v>4957</v>
      </c>
      <c r="J2150" s="3" t="str">
        <f>HYPERLINK("https://www.boe.es/gazeta/dias/1832/07/17/pdfs/GMD-1832-85.pdf#page=3","Abrir facsímil")</f>
        <v>Abrir facsímil</v>
      </c>
      <c r="K2150" s="3" t="s">
        <v>23</v>
      </c>
    </row>
    <row r="2151" spans="1:11" ht="42" customHeight="1">
      <c r="A2151" s="2" t="s">
        <v>4958</v>
      </c>
      <c r="B2151" s="2" t="s">
        <v>4958</v>
      </c>
      <c r="C2151" s="2" t="s">
        <v>61</v>
      </c>
      <c r="D2151" s="2" t="s">
        <v>62</v>
      </c>
      <c r="E2151" s="5" t="s">
        <v>84</v>
      </c>
      <c r="F2151" s="3" t="s">
        <v>85</v>
      </c>
      <c r="G2151" s="3" t="s">
        <v>42</v>
      </c>
      <c r="H2151" s="2" t="s">
        <v>21</v>
      </c>
      <c r="I2151" s="2" t="s">
        <v>4959</v>
      </c>
      <c r="J2151" s="3" t="str">
        <f>HYPERLINK("https://www.boe.es/gazeta/dias/1832/02/11/pdfs/GMD-1832-18.pdf#page=1","Abrir facsímil")</f>
        <v>Abrir facsímil</v>
      </c>
      <c r="K2151" s="3" t="s">
        <v>23</v>
      </c>
    </row>
    <row r="2152" spans="1:11" ht="42" customHeight="1">
      <c r="A2152" s="2" t="s">
        <v>4960</v>
      </c>
      <c r="B2152" s="2" t="s">
        <v>4960</v>
      </c>
      <c r="C2152" s="2" t="s">
        <v>61</v>
      </c>
      <c r="D2152" s="2" t="s">
        <v>62</v>
      </c>
      <c r="E2152" s="5" t="s">
        <v>80</v>
      </c>
      <c r="F2152" s="3" t="s">
        <v>81</v>
      </c>
      <c r="G2152" s="3" t="s">
        <v>42</v>
      </c>
      <c r="H2152" s="2" t="s">
        <v>21</v>
      </c>
      <c r="I2152" s="2" t="s">
        <v>4961</v>
      </c>
      <c r="J2152" s="3" t="str">
        <f>HYPERLINK("https://www.boe.es/gazeta/dias/1832/02/16/pdfs/GMD-1832-20.pdf#page=1","Abrir facsímil")</f>
        <v>Abrir facsímil</v>
      </c>
      <c r="K2152" s="3" t="s">
        <v>23</v>
      </c>
    </row>
    <row r="2153" spans="1:11" ht="42" customHeight="1">
      <c r="A2153" s="2" t="s">
        <v>4958</v>
      </c>
      <c r="B2153" s="2" t="s">
        <v>4958</v>
      </c>
      <c r="C2153" s="2" t="s">
        <v>91</v>
      </c>
      <c r="D2153" s="2" t="s">
        <v>27</v>
      </c>
      <c r="E2153" s="5" t="s">
        <v>80</v>
      </c>
      <c r="F2153" s="3" t="s">
        <v>81</v>
      </c>
      <c r="G2153" s="3" t="s">
        <v>92</v>
      </c>
      <c r="H2153" s="2" t="s">
        <v>21</v>
      </c>
      <c r="I2153" s="2" t="s">
        <v>4962</v>
      </c>
      <c r="J2153" s="3" t="str">
        <f>HYPERLINK("https://www.boe.es/gazeta/dias/1832/02/16/pdfs/GMD-1832-20.pdf#page=2","Abrir facsímil")</f>
        <v>Abrir facsímil</v>
      </c>
      <c r="K2153" s="3" t="s">
        <v>23</v>
      </c>
    </row>
    <row r="2154" spans="1:11" ht="42" customHeight="1">
      <c r="A2154" s="2" t="s">
        <v>4958</v>
      </c>
      <c r="B2154" s="2" t="s">
        <v>4958</v>
      </c>
      <c r="C2154" s="2" t="s">
        <v>91</v>
      </c>
      <c r="D2154" s="2" t="s">
        <v>27</v>
      </c>
      <c r="E2154" s="5" t="s">
        <v>269</v>
      </c>
      <c r="F2154" s="3" t="s">
        <v>270</v>
      </c>
      <c r="G2154" s="3" t="s">
        <v>4963</v>
      </c>
      <c r="H2154" s="2" t="s">
        <v>21</v>
      </c>
      <c r="I2154" s="2" t="s">
        <v>4964</v>
      </c>
      <c r="J2154" s="3" t="str">
        <f>HYPERLINK("https://www.boe.es/gazeta/dias/1832/02/18/pdfs/GMD-1832-21.pdf#page=2","Abrir facsímil")</f>
        <v>Abrir facsímil</v>
      </c>
      <c r="K2154" s="3" t="s">
        <v>23</v>
      </c>
    </row>
    <row r="2155" spans="1:11" ht="42" customHeight="1">
      <c r="A2155" s="2" t="s">
        <v>4958</v>
      </c>
      <c r="B2155" s="2" t="s">
        <v>4958</v>
      </c>
      <c r="C2155" s="2" t="s">
        <v>16</v>
      </c>
      <c r="D2155" s="2" t="s">
        <v>17</v>
      </c>
      <c r="E2155" s="5" t="s">
        <v>276</v>
      </c>
      <c r="F2155" s="3" t="s">
        <v>277</v>
      </c>
      <c r="G2155" s="3" t="s">
        <v>58</v>
      </c>
      <c r="H2155" s="2" t="s">
        <v>21</v>
      </c>
      <c r="I2155" s="2" t="s">
        <v>4965</v>
      </c>
      <c r="J2155" s="3" t="str">
        <f>HYPERLINK("https://www.boe.es/gazeta/dias/1832/03/22/pdfs/GMD-1832-35.pdf#page=3","Abrir facsímil")</f>
        <v>Abrir facsímil</v>
      </c>
      <c r="K2155" s="3" t="s">
        <v>23</v>
      </c>
    </row>
    <row r="2156" spans="1:11" ht="42" customHeight="1">
      <c r="A2156" s="2" t="s">
        <v>4958</v>
      </c>
      <c r="B2156" s="2" t="s">
        <v>4958</v>
      </c>
      <c r="C2156" s="2" t="s">
        <v>26</v>
      </c>
      <c r="D2156" s="2" t="s">
        <v>27</v>
      </c>
      <c r="E2156" s="5" t="s">
        <v>463</v>
      </c>
      <c r="F2156" s="3" t="s">
        <v>464</v>
      </c>
      <c r="G2156" s="3" t="s">
        <v>42</v>
      </c>
      <c r="H2156" s="2" t="s">
        <v>21</v>
      </c>
      <c r="I2156" s="2" t="s">
        <v>4966</v>
      </c>
      <c r="J2156" s="3" t="str">
        <f>HYPERLINK("https://www.boe.es/gazeta/dias/1832/03/24/pdfs/GMD-1832-36.pdf#page=1","Abrir facsímil")</f>
        <v>Abrir facsímil</v>
      </c>
      <c r="K2156" s="3" t="s">
        <v>23</v>
      </c>
    </row>
    <row r="2157" spans="1:11" ht="42" customHeight="1">
      <c r="A2157" s="2" t="s">
        <v>4958</v>
      </c>
      <c r="B2157" s="2" t="s">
        <v>4958</v>
      </c>
      <c r="C2157" s="2" t="s">
        <v>91</v>
      </c>
      <c r="D2157" s="2" t="s">
        <v>27</v>
      </c>
      <c r="E2157" s="5" t="s">
        <v>88</v>
      </c>
      <c r="F2157" s="3" t="s">
        <v>89</v>
      </c>
      <c r="G2157" s="3" t="s">
        <v>92</v>
      </c>
      <c r="H2157" s="2" t="s">
        <v>21</v>
      </c>
      <c r="I2157" s="2" t="s">
        <v>4967</v>
      </c>
      <c r="J2157" s="3" t="str">
        <f>HYPERLINK("https://www.boe.es/gazeta/dias/1832/03/27/pdfs/GMD-1832-37.pdf#page=2","Abrir facsímil")</f>
        <v>Abrir facsímil</v>
      </c>
      <c r="K2157" s="3" t="s">
        <v>23</v>
      </c>
    </row>
    <row r="2158" spans="1:11" ht="42" customHeight="1">
      <c r="A2158" s="2" t="s">
        <v>4958</v>
      </c>
      <c r="B2158" s="2" t="s">
        <v>4958</v>
      </c>
      <c r="C2158" s="2" t="s">
        <v>164</v>
      </c>
      <c r="D2158" s="2" t="s">
        <v>27</v>
      </c>
      <c r="E2158" s="5" t="s">
        <v>135</v>
      </c>
      <c r="F2158" s="3" t="s">
        <v>136</v>
      </c>
      <c r="G2158" s="3" t="s">
        <v>92</v>
      </c>
      <c r="H2158" s="2" t="s">
        <v>21</v>
      </c>
      <c r="I2158" s="2" t="s">
        <v>4968</v>
      </c>
      <c r="J2158" s="3" t="str">
        <f>HYPERLINK("https://www.boe.es/gazeta/dias/1832/03/31/pdfs/GMD-1832-39.pdf#page=2","Abrir facsímil")</f>
        <v>Abrir facsímil</v>
      </c>
      <c r="K2158" s="3" t="s">
        <v>23</v>
      </c>
    </row>
    <row r="2159" spans="1:11" ht="42" customHeight="1">
      <c r="A2159" s="2" t="s">
        <v>4958</v>
      </c>
      <c r="B2159" s="2" t="s">
        <v>4958</v>
      </c>
      <c r="C2159" s="2" t="s">
        <v>26</v>
      </c>
      <c r="D2159" s="2" t="s">
        <v>27</v>
      </c>
      <c r="E2159" s="5" t="s">
        <v>279</v>
      </c>
      <c r="F2159" s="3" t="s">
        <v>280</v>
      </c>
      <c r="G2159" s="3" t="s">
        <v>1480</v>
      </c>
      <c r="H2159" s="2" t="s">
        <v>21</v>
      </c>
      <c r="I2159" s="2" t="s">
        <v>4969</v>
      </c>
      <c r="J2159" s="3" t="str">
        <f>HYPERLINK("https://www.boe.es/gazeta/dias/1832/04/07/pdfs/GMD-1832-42.pdf#page=2","Abrir facsímil")</f>
        <v>Abrir facsímil</v>
      </c>
      <c r="K2159" s="3" t="s">
        <v>23</v>
      </c>
    </row>
    <row r="2160" spans="1:11" ht="42" customHeight="1">
      <c r="A2160" s="2" t="s">
        <v>4958</v>
      </c>
      <c r="B2160" s="2" t="s">
        <v>4958</v>
      </c>
      <c r="C2160" s="2" t="s">
        <v>16</v>
      </c>
      <c r="D2160" s="2" t="s">
        <v>17</v>
      </c>
      <c r="E2160" s="5" t="s">
        <v>243</v>
      </c>
      <c r="F2160" s="3" t="s">
        <v>244</v>
      </c>
      <c r="G2160" s="3" t="s">
        <v>989</v>
      </c>
      <c r="H2160" s="2" t="s">
        <v>21</v>
      </c>
      <c r="I2160" s="2" t="s">
        <v>4970</v>
      </c>
      <c r="J2160" s="3" t="str">
        <f>HYPERLINK("https://www.boe.es/gazeta/dias/1832/04/10/pdfs/GMD-1832-43.pdf#page=2","Abrir facsímil")</f>
        <v>Abrir facsímil</v>
      </c>
      <c r="K2160" s="3" t="s">
        <v>23</v>
      </c>
    </row>
    <row r="2161" spans="1:11" ht="42" customHeight="1">
      <c r="A2161" s="2" t="s">
        <v>4958</v>
      </c>
      <c r="B2161" s="2" t="s">
        <v>4958</v>
      </c>
      <c r="C2161" s="2" t="s">
        <v>26</v>
      </c>
      <c r="D2161" s="2" t="s">
        <v>27</v>
      </c>
      <c r="E2161" s="5" t="s">
        <v>243</v>
      </c>
      <c r="F2161" s="3" t="s">
        <v>244</v>
      </c>
      <c r="G2161" s="3" t="s">
        <v>42</v>
      </c>
      <c r="H2161" s="2" t="s">
        <v>21</v>
      </c>
      <c r="I2161" s="2" t="s">
        <v>4971</v>
      </c>
      <c r="J2161" s="3" t="str">
        <f>HYPERLINK("https://www.boe.es/gazeta/dias/1832/04/10/pdfs/GMD-1832-43.pdf#page=1","Abrir facsímil")</f>
        <v>Abrir facsímil</v>
      </c>
      <c r="K2161" s="3" t="s">
        <v>23</v>
      </c>
    </row>
    <row r="2162" spans="1:11" ht="42" customHeight="1">
      <c r="A2162" s="2" t="s">
        <v>4958</v>
      </c>
      <c r="B2162" s="2" t="s">
        <v>4958</v>
      </c>
      <c r="C2162" s="2" t="s">
        <v>61</v>
      </c>
      <c r="D2162" s="2" t="s">
        <v>62</v>
      </c>
      <c r="E2162" s="5" t="s">
        <v>516</v>
      </c>
      <c r="F2162" s="3" t="s">
        <v>517</v>
      </c>
      <c r="G2162" s="3" t="s">
        <v>42</v>
      </c>
      <c r="H2162" s="2" t="s">
        <v>21</v>
      </c>
      <c r="I2162" s="2" t="s">
        <v>4972</v>
      </c>
      <c r="J2162" s="3" t="str">
        <f>HYPERLINK("https://www.boe.es/gazeta/dias/1832/05/01/pdfs/GMD-1832-52.pdf#page=1","Abrir facsímil")</f>
        <v>Abrir facsímil</v>
      </c>
      <c r="K2162" s="3" t="s">
        <v>23</v>
      </c>
    </row>
    <row r="2163" spans="1:11" ht="42" customHeight="1">
      <c r="A2163" s="2" t="s">
        <v>4958</v>
      </c>
      <c r="B2163" s="2" t="s">
        <v>4958</v>
      </c>
      <c r="C2163" s="2" t="s">
        <v>16</v>
      </c>
      <c r="D2163" s="2" t="s">
        <v>17</v>
      </c>
      <c r="E2163" s="5" t="s">
        <v>685</v>
      </c>
      <c r="F2163" s="3" t="s">
        <v>686</v>
      </c>
      <c r="G2163" s="3" t="s">
        <v>92</v>
      </c>
      <c r="H2163" s="2" t="s">
        <v>21</v>
      </c>
      <c r="I2163" s="2" t="s">
        <v>4973</v>
      </c>
      <c r="J2163" s="3" t="str">
        <f>HYPERLINK("https://www.boe.es/gazeta/dias/1832/05/03/pdfs/GMD-1832-53.pdf#page=2","Abrir facsímil")</f>
        <v>Abrir facsímil</v>
      </c>
      <c r="K2163" s="3" t="s">
        <v>23</v>
      </c>
    </row>
    <row r="2164" spans="1:11" ht="42" customHeight="1">
      <c r="A2164" s="2" t="s">
        <v>4958</v>
      </c>
      <c r="B2164" s="2" t="s">
        <v>4958</v>
      </c>
      <c r="C2164" s="2" t="s">
        <v>26</v>
      </c>
      <c r="D2164" s="2" t="s">
        <v>27</v>
      </c>
      <c r="E2164" s="5" t="s">
        <v>1732</v>
      </c>
      <c r="F2164" s="3" t="s">
        <v>1733</v>
      </c>
      <c r="G2164" s="3" t="s">
        <v>42</v>
      </c>
      <c r="H2164" s="2" t="s">
        <v>21</v>
      </c>
      <c r="I2164" s="2" t="s">
        <v>4974</v>
      </c>
      <c r="J2164" s="3" t="str">
        <f>HYPERLINK("https://www.boe.es/gazeta/dias/1832/06/16/pdfs/GMD-1832-72.pdf#page=1","Abrir facsímil")</f>
        <v>Abrir facsímil</v>
      </c>
      <c r="K2164" s="3" t="s">
        <v>23</v>
      </c>
    </row>
    <row r="2165" spans="1:11" ht="42" customHeight="1">
      <c r="A2165" s="2" t="s">
        <v>4958</v>
      </c>
      <c r="B2165" s="2" t="s">
        <v>4958</v>
      </c>
      <c r="C2165" s="2" t="s">
        <v>61</v>
      </c>
      <c r="D2165" s="2" t="s">
        <v>62</v>
      </c>
      <c r="E2165" s="5" t="s">
        <v>2231</v>
      </c>
      <c r="F2165" s="3" t="s">
        <v>2232</v>
      </c>
      <c r="G2165" s="3" t="s">
        <v>3047</v>
      </c>
      <c r="H2165" s="2" t="s">
        <v>21</v>
      </c>
      <c r="I2165" s="2" t="s">
        <v>4975</v>
      </c>
      <c r="J2165" s="3" t="str">
        <f>HYPERLINK("https://www.boe.es/gazeta/dias/1832/06/19/pdfs/GMD-1832-73.pdf#page=4","Abrir facsímil")</f>
        <v>Abrir facsímil</v>
      </c>
      <c r="K2165" s="3" t="s">
        <v>23</v>
      </c>
    </row>
    <row r="2166" spans="1:11" ht="42" customHeight="1">
      <c r="A2166" s="2" t="s">
        <v>4958</v>
      </c>
      <c r="B2166" s="2" t="s">
        <v>4958</v>
      </c>
      <c r="C2166" s="2" t="s">
        <v>124</v>
      </c>
      <c r="D2166" s="2" t="s">
        <v>27</v>
      </c>
      <c r="E2166" s="5" t="s">
        <v>324</v>
      </c>
      <c r="F2166" s="3" t="s">
        <v>325</v>
      </c>
      <c r="G2166" s="3" t="s">
        <v>326</v>
      </c>
      <c r="H2166" s="2" t="s">
        <v>21</v>
      </c>
      <c r="I2166" s="2" t="s">
        <v>4976</v>
      </c>
      <c r="J2166" s="3" t="str">
        <f>HYPERLINK("https://www.boe.es/gazeta/dias/1832/07/17/pdfs/GMD-1832-85.pdf#page=3","Abrir facsímil")</f>
        <v>Abrir facsímil</v>
      </c>
      <c r="K2166" s="3" t="s">
        <v>23</v>
      </c>
    </row>
    <row r="2167" spans="1:11" ht="42" customHeight="1">
      <c r="A2167" s="2" t="s">
        <v>4958</v>
      </c>
      <c r="B2167" s="2" t="s">
        <v>4958</v>
      </c>
      <c r="C2167" s="2" t="s">
        <v>26</v>
      </c>
      <c r="D2167" s="2" t="s">
        <v>27</v>
      </c>
      <c r="E2167" s="5" t="s">
        <v>1020</v>
      </c>
      <c r="F2167" s="3" t="s">
        <v>1021</v>
      </c>
      <c r="G2167" s="3" t="s">
        <v>58</v>
      </c>
      <c r="H2167" s="2" t="s">
        <v>21</v>
      </c>
      <c r="I2167" s="2" t="s">
        <v>4977</v>
      </c>
      <c r="J2167" s="3" t="str">
        <f>HYPERLINK("https://www.boe.es/gazeta/dias/1832/09/15/pdfs/GMD-1832-111.pdf#page=3","Abrir facsímil")</f>
        <v>Abrir facsímil</v>
      </c>
      <c r="K2167" s="3" t="s">
        <v>23</v>
      </c>
    </row>
    <row r="2168" spans="1:11" ht="42" customHeight="1">
      <c r="A2168" s="2" t="s">
        <v>4958</v>
      </c>
      <c r="B2168" s="2" t="s">
        <v>4958</v>
      </c>
      <c r="C2168" s="2" t="s">
        <v>91</v>
      </c>
      <c r="D2168" s="2" t="s">
        <v>27</v>
      </c>
      <c r="E2168" s="5" t="s">
        <v>1584</v>
      </c>
      <c r="F2168" s="3" t="s">
        <v>1585</v>
      </c>
      <c r="G2168" s="3" t="s">
        <v>58</v>
      </c>
      <c r="H2168" s="2" t="s">
        <v>21</v>
      </c>
      <c r="I2168" s="2" t="s">
        <v>4978</v>
      </c>
      <c r="J2168" s="3" t="str">
        <f>HYPERLINK("https://www.boe.es/gazeta/dias/1832/09/22/pdfs/GMD-1832-115.pdf#page=3","Abrir facsímil")</f>
        <v>Abrir facsímil</v>
      </c>
      <c r="K2168" s="3" t="s">
        <v>23</v>
      </c>
    </row>
    <row r="2169" spans="1:11" ht="42" customHeight="1">
      <c r="A2169" s="2" t="s">
        <v>4958</v>
      </c>
      <c r="B2169" s="2" t="s">
        <v>4958</v>
      </c>
      <c r="C2169" s="2" t="s">
        <v>26</v>
      </c>
      <c r="D2169" s="2" t="s">
        <v>27</v>
      </c>
      <c r="E2169" s="5" t="s">
        <v>1837</v>
      </c>
      <c r="F2169" s="3" t="s">
        <v>1838</v>
      </c>
      <c r="G2169" s="3" t="s">
        <v>92</v>
      </c>
      <c r="H2169" s="2" t="s">
        <v>21</v>
      </c>
      <c r="I2169" s="2" t="s">
        <v>4979</v>
      </c>
      <c r="J2169" s="3" t="str">
        <f>HYPERLINK("https://www.boe.es/gazeta/dias/1832/09/29/pdfs/GMD-1832-118.pdf#page=2","Abrir facsímil")</f>
        <v>Abrir facsímil</v>
      </c>
      <c r="K2169" s="3" t="s">
        <v>23</v>
      </c>
    </row>
    <row r="2170" spans="1:11" ht="42" customHeight="1">
      <c r="A2170" s="2" t="s">
        <v>4958</v>
      </c>
      <c r="B2170" s="2" t="s">
        <v>4958</v>
      </c>
      <c r="C2170" s="2" t="s">
        <v>91</v>
      </c>
      <c r="D2170" s="2" t="s">
        <v>27</v>
      </c>
      <c r="E2170" s="5" t="s">
        <v>447</v>
      </c>
      <c r="F2170" s="3" t="s">
        <v>448</v>
      </c>
      <c r="G2170" s="3" t="s">
        <v>58</v>
      </c>
      <c r="H2170" s="2" t="s">
        <v>21</v>
      </c>
      <c r="I2170" s="2" t="s">
        <v>4980</v>
      </c>
      <c r="J2170" s="3" t="str">
        <f>HYPERLINK("https://www.boe.es/gazeta/dias/1832/10/06/pdfs/GMD-1832-121.pdf#page=3","Abrir facsímil")</f>
        <v>Abrir facsímil</v>
      </c>
      <c r="K2170" s="3" t="s">
        <v>23</v>
      </c>
    </row>
    <row r="2171" spans="1:11" ht="42" customHeight="1">
      <c r="A2171" s="2" t="s">
        <v>4958</v>
      </c>
      <c r="B2171" s="2" t="s">
        <v>4958</v>
      </c>
      <c r="C2171" s="2" t="s">
        <v>16</v>
      </c>
      <c r="D2171" s="2" t="s">
        <v>17</v>
      </c>
      <c r="E2171" s="5" t="s">
        <v>544</v>
      </c>
      <c r="F2171" s="3" t="s">
        <v>545</v>
      </c>
      <c r="G2171" s="3" t="s">
        <v>58</v>
      </c>
      <c r="H2171" s="2" t="s">
        <v>21</v>
      </c>
      <c r="I2171" s="2" t="s">
        <v>4981</v>
      </c>
      <c r="J2171" s="3" t="str">
        <f>HYPERLINK("https://www.boe.es/gazeta/dias/1832/10/09/pdfs/GMD-1832-122.pdf#page=3","Abrir facsímil")</f>
        <v>Abrir facsímil</v>
      </c>
      <c r="K2171" s="3" t="s">
        <v>23</v>
      </c>
    </row>
    <row r="2172" spans="1:11" ht="42" customHeight="1">
      <c r="A2172" s="2" t="s">
        <v>4982</v>
      </c>
      <c r="B2172" s="2" t="s">
        <v>4982</v>
      </c>
      <c r="C2172" s="2" t="s">
        <v>91</v>
      </c>
      <c r="D2172" s="2" t="s">
        <v>27</v>
      </c>
      <c r="E2172" s="5" t="s">
        <v>193</v>
      </c>
      <c r="F2172" s="3" t="s">
        <v>194</v>
      </c>
      <c r="G2172" s="3" t="s">
        <v>92</v>
      </c>
      <c r="H2172" s="2" t="s">
        <v>21</v>
      </c>
      <c r="I2172" s="2" t="s">
        <v>4983</v>
      </c>
      <c r="J2172" s="3" t="str">
        <f>HYPERLINK("https://www.boe.es/gazeta/dias/1832/01/24/pdfs/GMD-1832-10.pdf#page=2","Abrir facsímil")</f>
        <v>Abrir facsímil</v>
      </c>
      <c r="K2172" s="3" t="s">
        <v>23</v>
      </c>
    </row>
    <row r="2173" spans="1:11" ht="42" customHeight="1">
      <c r="A2173" s="2" t="s">
        <v>4984</v>
      </c>
      <c r="B2173" s="2" t="s">
        <v>4984</v>
      </c>
      <c r="C2173" s="2" t="s">
        <v>16</v>
      </c>
      <c r="D2173" s="2" t="s">
        <v>17</v>
      </c>
      <c r="E2173" s="5" t="s">
        <v>255</v>
      </c>
      <c r="F2173" s="3" t="s">
        <v>256</v>
      </c>
      <c r="G2173" s="3" t="s">
        <v>92</v>
      </c>
      <c r="H2173" s="2" t="s">
        <v>21</v>
      </c>
      <c r="I2173" s="2" t="s">
        <v>4985</v>
      </c>
      <c r="J2173" s="3" t="str">
        <f>HYPERLINK("https://www.boe.es/gazeta/dias/1832/08/23/pdfs/GMD-1832-101.pdf#page=2","Abrir facsímil")</f>
        <v>Abrir facsímil</v>
      </c>
      <c r="K2173" s="3" t="s">
        <v>23</v>
      </c>
    </row>
    <row r="2174" spans="1:11" ht="42" customHeight="1">
      <c r="A2174" s="2" t="s">
        <v>4986</v>
      </c>
      <c r="B2174" s="2" t="s">
        <v>4986</v>
      </c>
      <c r="C2174" s="2" t="s">
        <v>61</v>
      </c>
      <c r="D2174" s="2" t="s">
        <v>62</v>
      </c>
      <c r="E2174" s="5" t="s">
        <v>295</v>
      </c>
      <c r="F2174" s="3" t="s">
        <v>296</v>
      </c>
      <c r="G2174" s="3" t="s">
        <v>42</v>
      </c>
      <c r="H2174" s="2" t="s">
        <v>21</v>
      </c>
      <c r="I2174" s="2" t="s">
        <v>4987</v>
      </c>
      <c r="J2174" s="3" t="str">
        <f>HYPERLINK("https://www.boe.es/gazeta/dias/1832/07/21/pdfs/GMD-1832-87.pdf#page=1","Abrir facsímil")</f>
        <v>Abrir facsímil</v>
      </c>
      <c r="K2174" s="3" t="s">
        <v>23</v>
      </c>
    </row>
    <row r="2175" spans="1:11" ht="42" customHeight="1">
      <c r="A2175" s="2" t="s">
        <v>4988</v>
      </c>
      <c r="B2175" s="2" t="s">
        <v>4988</v>
      </c>
      <c r="C2175" s="2" t="s">
        <v>91</v>
      </c>
      <c r="D2175" s="2" t="s">
        <v>27</v>
      </c>
      <c r="E2175" s="5" t="s">
        <v>1968</v>
      </c>
      <c r="F2175" s="3" t="s">
        <v>1969</v>
      </c>
      <c r="G2175" s="3" t="s">
        <v>58</v>
      </c>
      <c r="H2175" s="2" t="s">
        <v>21</v>
      </c>
      <c r="I2175" s="2" t="s">
        <v>4989</v>
      </c>
      <c r="J2175" s="3" t="str">
        <f>HYPERLINK("https://www.boe.es/gazeta/dias/1832/09/11/pdfs/GMD-1832-109.pdf#page=3","Abrir facsímil")</f>
        <v>Abrir facsímil</v>
      </c>
      <c r="K2175" s="3" t="s">
        <v>23</v>
      </c>
    </row>
    <row r="2176" spans="1:11" ht="42" customHeight="1">
      <c r="A2176" s="2" t="s">
        <v>4990</v>
      </c>
      <c r="B2176" s="2" t="s">
        <v>4990</v>
      </c>
      <c r="C2176" s="2" t="s">
        <v>51</v>
      </c>
      <c r="D2176" s="2" t="s">
        <v>27</v>
      </c>
      <c r="E2176" s="5" t="s">
        <v>266</v>
      </c>
      <c r="F2176" s="3" t="s">
        <v>267</v>
      </c>
      <c r="G2176" s="3" t="s">
        <v>92</v>
      </c>
      <c r="H2176" s="2" t="s">
        <v>21</v>
      </c>
      <c r="I2176" s="2" t="s">
        <v>4991</v>
      </c>
      <c r="J2176" s="3" t="str">
        <f>HYPERLINK("https://www.boe.es/gazeta/dias/1832/02/14/pdfs/GMD-1832-19.pdf#page=2","Abrir facsímil")</f>
        <v>Abrir facsímil</v>
      </c>
      <c r="K2176" s="3" t="s">
        <v>23</v>
      </c>
    </row>
    <row r="2177" spans="1:11" ht="42" customHeight="1">
      <c r="A2177" s="2" t="s">
        <v>4992</v>
      </c>
      <c r="B2177" s="2" t="s">
        <v>4992</v>
      </c>
      <c r="C2177" s="2" t="s">
        <v>51</v>
      </c>
      <c r="D2177" s="2" t="s">
        <v>27</v>
      </c>
      <c r="E2177" s="5" t="s">
        <v>1837</v>
      </c>
      <c r="F2177" s="3" t="s">
        <v>1838</v>
      </c>
      <c r="G2177" s="3" t="s">
        <v>92</v>
      </c>
      <c r="H2177" s="2" t="s">
        <v>21</v>
      </c>
      <c r="I2177" s="2" t="s">
        <v>4993</v>
      </c>
      <c r="J2177" s="3" t="str">
        <f>HYPERLINK("https://www.boe.es/gazeta/dias/1832/09/29/pdfs/GMD-1832-118.pdf#page=2","Abrir facsímil")</f>
        <v>Abrir facsímil</v>
      </c>
      <c r="K2177" s="3" t="s">
        <v>23</v>
      </c>
    </row>
    <row r="2178" spans="1:11" ht="42" customHeight="1">
      <c r="A2178" s="2" t="s">
        <v>4994</v>
      </c>
      <c r="B2178" s="2" t="s">
        <v>4994</v>
      </c>
      <c r="C2178" s="2" t="s">
        <v>16</v>
      </c>
      <c r="D2178" s="2" t="s">
        <v>17</v>
      </c>
      <c r="E2178" s="5" t="s">
        <v>583</v>
      </c>
      <c r="F2178" s="3" t="s">
        <v>584</v>
      </c>
      <c r="G2178" s="3" t="s">
        <v>42</v>
      </c>
      <c r="H2178" s="2" t="s">
        <v>21</v>
      </c>
      <c r="I2178" s="2" t="s">
        <v>4995</v>
      </c>
      <c r="J2178" s="3" t="str">
        <f>HYPERLINK("https://www.boe.es/gazeta/dias/1832/02/04/pdfs/GMD-1832-15.pdf#page=1","Abrir facsímil")</f>
        <v>Abrir facsímil</v>
      </c>
      <c r="K2178" s="3" t="s">
        <v>23</v>
      </c>
    </row>
    <row r="2179" spans="1:11" ht="42" customHeight="1">
      <c r="A2179" s="2" t="s">
        <v>4996</v>
      </c>
      <c r="B2179" s="2" t="s">
        <v>4996</v>
      </c>
      <c r="C2179" s="2" t="s">
        <v>26</v>
      </c>
      <c r="D2179" s="2" t="s">
        <v>27</v>
      </c>
      <c r="E2179" s="5" t="s">
        <v>423</v>
      </c>
      <c r="F2179" s="3" t="s">
        <v>424</v>
      </c>
      <c r="G2179" s="3" t="s">
        <v>343</v>
      </c>
      <c r="H2179" s="2" t="s">
        <v>21</v>
      </c>
      <c r="I2179" s="2" t="s">
        <v>4997</v>
      </c>
      <c r="J2179" s="3" t="str">
        <f>HYPERLINK("https://www.boe.es/gazeta/dias/1832/12/20/pdfs/GMD-1832-155.pdf#page=5","Abrir facsímil")</f>
        <v>Abrir facsímil</v>
      </c>
      <c r="K2179" s="3" t="s">
        <v>23</v>
      </c>
    </row>
    <row r="2180" spans="1:11" ht="42" customHeight="1">
      <c r="A2180" s="2" t="s">
        <v>4998</v>
      </c>
      <c r="B2180" s="2" t="s">
        <v>4999</v>
      </c>
      <c r="C2180" s="2" t="s">
        <v>61</v>
      </c>
      <c r="D2180" s="2" t="s">
        <v>62</v>
      </c>
      <c r="E2180" s="5" t="s">
        <v>835</v>
      </c>
      <c r="F2180" s="3" t="s">
        <v>836</v>
      </c>
      <c r="G2180" s="3" t="s">
        <v>38</v>
      </c>
      <c r="H2180" s="2" t="s">
        <v>31</v>
      </c>
      <c r="I2180" s="2" t="s">
        <v>5000</v>
      </c>
      <c r="J2180" s="3" t="str">
        <f>HYPERLINK("https://www.boe.es/gazeta/dias/1832/07/28/pdfs/GMD-1832-90.pdf#page=4","Abrir facsímil")</f>
        <v>Abrir facsímil</v>
      </c>
      <c r="K2180" s="3" t="s">
        <v>33</v>
      </c>
    </row>
    <row r="2181" spans="1:11" ht="42" customHeight="1">
      <c r="A2181" s="2" t="s">
        <v>5001</v>
      </c>
      <c r="B2181" s="2" t="s">
        <v>5001</v>
      </c>
      <c r="C2181" s="2" t="s">
        <v>26</v>
      </c>
      <c r="D2181" s="2" t="s">
        <v>27</v>
      </c>
      <c r="E2181" s="5" t="s">
        <v>757</v>
      </c>
      <c r="F2181" s="3" t="s">
        <v>758</v>
      </c>
      <c r="G2181" s="3" t="s">
        <v>92</v>
      </c>
      <c r="H2181" s="2" t="s">
        <v>21</v>
      </c>
      <c r="I2181" s="2" t="s">
        <v>5002</v>
      </c>
      <c r="J2181" s="3" t="str">
        <f>HYPERLINK("https://www.boe.es/gazeta/dias/1832/12/15/pdfs/GMD-1832-153.pdf#page=2","Abrir facsímil")</f>
        <v>Abrir facsímil</v>
      </c>
      <c r="K2181" s="3" t="s">
        <v>23</v>
      </c>
    </row>
    <row r="2182" spans="1:11" ht="42" customHeight="1">
      <c r="A2182" s="2" t="s">
        <v>5003</v>
      </c>
      <c r="B2182" s="2" t="s">
        <v>5004</v>
      </c>
      <c r="C2182" s="2" t="s">
        <v>61</v>
      </c>
      <c r="D2182" s="2" t="s">
        <v>62</v>
      </c>
      <c r="E2182" s="5" t="s">
        <v>402</v>
      </c>
      <c r="F2182" s="3" t="s">
        <v>403</v>
      </c>
      <c r="G2182" s="3" t="s">
        <v>404</v>
      </c>
      <c r="H2182" s="2" t="s">
        <v>21</v>
      </c>
      <c r="I2182" s="2" t="s">
        <v>5005</v>
      </c>
      <c r="J2182" s="3" t="str">
        <f>HYPERLINK("https://www.boe.es/gazeta/dias/1832/08/21/pdfs/GMD-1832-100.pdf#page=3","Abrir facsímil")</f>
        <v>Abrir facsímil</v>
      </c>
      <c r="K2182" s="3" t="s">
        <v>23</v>
      </c>
    </row>
    <row r="2183" spans="1:11" ht="42" customHeight="1">
      <c r="A2183" s="2" t="s">
        <v>5006</v>
      </c>
      <c r="B2183" s="2" t="s">
        <v>5007</v>
      </c>
      <c r="C2183" s="2" t="s">
        <v>26</v>
      </c>
      <c r="D2183" s="2" t="s">
        <v>27</v>
      </c>
      <c r="E2183" s="5" t="s">
        <v>598</v>
      </c>
      <c r="F2183" s="3" t="s">
        <v>599</v>
      </c>
      <c r="G2183" s="3" t="s">
        <v>38</v>
      </c>
      <c r="H2183" s="2" t="s">
        <v>31</v>
      </c>
      <c r="I2183" s="2" t="s">
        <v>5008</v>
      </c>
      <c r="J2183" s="3" t="str">
        <f>HYPERLINK("https://www.boe.es/gazeta/dias/1832/06/07/pdfs/GMD-1832-68.pdf#page=4","Abrir facsímil")</f>
        <v>Abrir facsímil</v>
      </c>
      <c r="K2183" s="3" t="s">
        <v>33</v>
      </c>
    </row>
    <row r="2184" spans="1:11" ht="42" customHeight="1">
      <c r="A2184" s="2" t="s">
        <v>5009</v>
      </c>
      <c r="B2184" s="2" t="s">
        <v>5010</v>
      </c>
      <c r="C2184" s="2" t="s">
        <v>124</v>
      </c>
      <c r="D2184" s="2" t="s">
        <v>27</v>
      </c>
      <c r="E2184" s="5" t="s">
        <v>312</v>
      </c>
      <c r="F2184" s="3" t="s">
        <v>313</v>
      </c>
      <c r="G2184" s="3" t="s">
        <v>38</v>
      </c>
      <c r="H2184" s="2" t="s">
        <v>31</v>
      </c>
      <c r="I2184" s="2" t="s">
        <v>5011</v>
      </c>
      <c r="J2184" s="3" t="str">
        <f>HYPERLINK("https://www.boe.es/gazeta/dias/1832/10/27/pdfs/GMD-1832-131.pdf#page=4","Abrir facsímil")</f>
        <v>Abrir facsímil</v>
      </c>
      <c r="K2184" s="3" t="s">
        <v>33</v>
      </c>
    </row>
    <row r="2185" spans="1:11" ht="42" customHeight="1">
      <c r="A2185" s="2" t="s">
        <v>5012</v>
      </c>
      <c r="B2185" s="2" t="s">
        <v>5013</v>
      </c>
      <c r="C2185" s="2" t="s">
        <v>16</v>
      </c>
      <c r="D2185" s="2" t="s">
        <v>17</v>
      </c>
      <c r="E2185" s="5" t="s">
        <v>557</v>
      </c>
      <c r="F2185" s="3" t="s">
        <v>558</v>
      </c>
      <c r="G2185" s="3" t="s">
        <v>1642</v>
      </c>
      <c r="H2185" s="2" t="s">
        <v>21</v>
      </c>
      <c r="I2185" s="2" t="s">
        <v>5014</v>
      </c>
      <c r="J2185" s="3" t="str">
        <f>HYPERLINK("https://www.boe.es/gazeta/dias/1832/12/04/pdfs/GMD-1832-148.pdf#page=6","Abrir facsímil")</f>
        <v>Abrir facsímil</v>
      </c>
      <c r="K2185" s="3" t="s">
        <v>23</v>
      </c>
    </row>
    <row r="2186" spans="1:11" ht="42" customHeight="1">
      <c r="A2186" s="2" t="s">
        <v>5015</v>
      </c>
      <c r="B2186" s="2" t="s">
        <v>5016</v>
      </c>
      <c r="C2186" s="2" t="s">
        <v>164</v>
      </c>
      <c r="D2186" s="2" t="s">
        <v>27</v>
      </c>
      <c r="E2186" s="5" t="s">
        <v>156</v>
      </c>
      <c r="F2186" s="3" t="s">
        <v>157</v>
      </c>
      <c r="G2186" s="3" t="s">
        <v>152</v>
      </c>
      <c r="H2186" s="2" t="s">
        <v>21</v>
      </c>
      <c r="I2186" s="2" t="s">
        <v>5017</v>
      </c>
      <c r="J2186" s="3" t="str">
        <f>HYPERLINK("https://www.boe.es/gazeta/dias/1832/04/14/pdfs/GMD-1832-45.pdf#page=6","Abrir facsímil")</f>
        <v>Abrir facsímil</v>
      </c>
      <c r="K2186" s="3" t="s">
        <v>23</v>
      </c>
    </row>
    <row r="2187" spans="1:11" ht="42" customHeight="1">
      <c r="A2187" s="2" t="s">
        <v>5018</v>
      </c>
      <c r="B2187" s="2" t="s">
        <v>5019</v>
      </c>
      <c r="C2187" s="2" t="s">
        <v>51</v>
      </c>
      <c r="D2187" s="2" t="s">
        <v>27</v>
      </c>
      <c r="E2187" s="5" t="s">
        <v>255</v>
      </c>
      <c r="F2187" s="3" t="s">
        <v>256</v>
      </c>
      <c r="G2187" s="3" t="s">
        <v>38</v>
      </c>
      <c r="H2187" s="2" t="s">
        <v>21</v>
      </c>
      <c r="I2187" s="2" t="s">
        <v>5020</v>
      </c>
      <c r="J2187" s="3" t="str">
        <f>HYPERLINK("https://www.boe.es/gazeta/dias/1832/08/23/pdfs/GMD-1832-101.pdf#page=4","Abrir facsímil")</f>
        <v>Abrir facsímil</v>
      </c>
      <c r="K2187" s="3" t="s">
        <v>23</v>
      </c>
    </row>
    <row r="2188" spans="1:11" ht="42" customHeight="1">
      <c r="A2188" s="2" t="s">
        <v>5021</v>
      </c>
      <c r="B2188" s="2" t="s">
        <v>5021</v>
      </c>
      <c r="C2188" s="2" t="s">
        <v>16</v>
      </c>
      <c r="D2188" s="2" t="s">
        <v>17</v>
      </c>
      <c r="E2188" s="5" t="s">
        <v>46</v>
      </c>
      <c r="F2188" s="3" t="s">
        <v>47</v>
      </c>
      <c r="G2188" s="3" t="s">
        <v>42</v>
      </c>
      <c r="H2188" s="2" t="s">
        <v>21</v>
      </c>
      <c r="I2188" s="2" t="s">
        <v>5022</v>
      </c>
      <c r="J2188" s="3" t="str">
        <f>HYPERLINK("https://www.boe.es/gazeta/dias/1832/12/13/pdfs/GMD-1832-152.pdf#page=1","Abrir facsímil")</f>
        <v>Abrir facsímil</v>
      </c>
      <c r="K2188" s="3" t="s">
        <v>23</v>
      </c>
    </row>
    <row r="2189" spans="1:11" ht="42" customHeight="1">
      <c r="A2189" s="2" t="s">
        <v>5023</v>
      </c>
      <c r="B2189" s="2" t="s">
        <v>5023</v>
      </c>
      <c r="C2189" s="2" t="s">
        <v>16</v>
      </c>
      <c r="D2189" s="2" t="s">
        <v>17</v>
      </c>
      <c r="E2189" s="5" t="s">
        <v>263</v>
      </c>
      <c r="F2189" s="3" t="s">
        <v>264</v>
      </c>
      <c r="G2189" s="3" t="s">
        <v>42</v>
      </c>
      <c r="H2189" s="2" t="s">
        <v>21</v>
      </c>
      <c r="I2189" s="2" t="s">
        <v>5024</v>
      </c>
      <c r="J2189" s="3" t="str">
        <f>HYPERLINK("https://www.boe.es/gazeta/dias/1832/02/09/pdfs/GMD-1832-17.pdf#page=1","Abrir facsímil")</f>
        <v>Abrir facsímil</v>
      </c>
      <c r="K2189" s="3" t="s">
        <v>23</v>
      </c>
    </row>
    <row r="2190" spans="1:11" ht="42" customHeight="1">
      <c r="A2190" s="2" t="s">
        <v>5025</v>
      </c>
      <c r="B2190" s="2" t="s">
        <v>5025</v>
      </c>
      <c r="C2190" s="2" t="s">
        <v>16</v>
      </c>
      <c r="D2190" s="2" t="s">
        <v>17</v>
      </c>
      <c r="E2190" s="5" t="s">
        <v>1008</v>
      </c>
      <c r="F2190" s="3" t="s">
        <v>1009</v>
      </c>
      <c r="G2190" s="3" t="s">
        <v>42</v>
      </c>
      <c r="H2190" s="2" t="s">
        <v>21</v>
      </c>
      <c r="I2190" s="2" t="s">
        <v>5026</v>
      </c>
      <c r="J2190" s="3" t="str">
        <f>HYPERLINK("https://www.boe.es/gazeta/dias/1832/02/02/pdfs/GMD-1832-14.pdf#page=1","Abrir facsímil")</f>
        <v>Abrir facsímil</v>
      </c>
      <c r="K2190" s="3" t="s">
        <v>23</v>
      </c>
    </row>
    <row r="2191" spans="1:11" ht="42" customHeight="1">
      <c r="A2191" s="2" t="s">
        <v>5027</v>
      </c>
      <c r="B2191" s="2" t="s">
        <v>5027</v>
      </c>
      <c r="C2191" s="2" t="s">
        <v>16</v>
      </c>
      <c r="D2191" s="2" t="s">
        <v>17</v>
      </c>
      <c r="E2191" s="5" t="s">
        <v>46</v>
      </c>
      <c r="F2191" s="3" t="s">
        <v>47</v>
      </c>
      <c r="G2191" s="3" t="s">
        <v>58</v>
      </c>
      <c r="H2191" s="2" t="s">
        <v>21</v>
      </c>
      <c r="I2191" s="2" t="s">
        <v>5028</v>
      </c>
      <c r="J2191" s="3" t="str">
        <f>HYPERLINK("https://www.boe.es/gazeta/dias/1832/12/13/pdfs/GMD-1832-152.pdf#page=3","Abrir facsímil")</f>
        <v>Abrir facsímil</v>
      </c>
      <c r="K2191" s="3" t="s">
        <v>23</v>
      </c>
    </row>
    <row r="2192" spans="1:11" ht="42" customHeight="1">
      <c r="A2192" s="2" t="s">
        <v>5029</v>
      </c>
      <c r="B2192" s="2" t="s">
        <v>5029</v>
      </c>
      <c r="C2192" s="2" t="s">
        <v>16</v>
      </c>
      <c r="D2192" s="2" t="s">
        <v>17</v>
      </c>
      <c r="E2192" s="5" t="s">
        <v>279</v>
      </c>
      <c r="F2192" s="3" t="s">
        <v>280</v>
      </c>
      <c r="G2192" s="3" t="s">
        <v>42</v>
      </c>
      <c r="H2192" s="2" t="s">
        <v>21</v>
      </c>
      <c r="I2192" s="2" t="s">
        <v>5030</v>
      </c>
      <c r="J2192" s="3" t="str">
        <f>HYPERLINK("https://www.boe.es/gazeta/dias/1832/04/07/pdfs/GMD-1832-42.pdf#page=1","Abrir facsímil")</f>
        <v>Abrir facsímil</v>
      </c>
      <c r="K2192" s="3" t="s">
        <v>23</v>
      </c>
    </row>
    <row r="2193" spans="1:11" ht="42" customHeight="1">
      <c r="A2193" s="2" t="s">
        <v>5031</v>
      </c>
      <c r="B2193" s="2" t="s">
        <v>5031</v>
      </c>
      <c r="C2193" s="2" t="s">
        <v>16</v>
      </c>
      <c r="D2193" s="2" t="s">
        <v>17</v>
      </c>
      <c r="E2193" s="5" t="s">
        <v>156</v>
      </c>
      <c r="F2193" s="3" t="s">
        <v>157</v>
      </c>
      <c r="G2193" s="3" t="s">
        <v>42</v>
      </c>
      <c r="H2193" s="2" t="s">
        <v>21</v>
      </c>
      <c r="I2193" s="2" t="s">
        <v>5032</v>
      </c>
      <c r="J2193" s="3" t="str">
        <f>HYPERLINK("https://www.boe.es/gazeta/dias/1832/04/14/pdfs/GMD-1832-45.pdf#page=1","Abrir facsímil")</f>
        <v>Abrir facsímil</v>
      </c>
      <c r="K2193" s="3" t="s">
        <v>23</v>
      </c>
    </row>
    <row r="2194" spans="1:11" ht="42" customHeight="1">
      <c r="A2194" s="2" t="s">
        <v>5033</v>
      </c>
      <c r="B2194" s="2" t="s">
        <v>5033</v>
      </c>
      <c r="C2194" s="2" t="s">
        <v>16</v>
      </c>
      <c r="D2194" s="2" t="s">
        <v>17</v>
      </c>
      <c r="E2194" s="5" t="s">
        <v>102</v>
      </c>
      <c r="F2194" s="3" t="s">
        <v>103</v>
      </c>
      <c r="G2194" s="3" t="s">
        <v>2064</v>
      </c>
      <c r="H2194" s="2" t="s">
        <v>21</v>
      </c>
      <c r="I2194" s="2" t="s">
        <v>5034</v>
      </c>
      <c r="J2194" s="3" t="str">
        <f>HYPERLINK("https://www.boe.es/gazeta/dias/1832/08/30/pdfs/GMD-1832-104.pdf#page=3","Abrir facsímil")</f>
        <v>Abrir facsímil</v>
      </c>
      <c r="K2194" s="3" t="s">
        <v>23</v>
      </c>
    </row>
    <row r="2195" spans="1:11" ht="42" customHeight="1">
      <c r="A2195" s="2" t="s">
        <v>5035</v>
      </c>
      <c r="B2195" s="2" t="s">
        <v>5035</v>
      </c>
      <c r="C2195" s="2" t="s">
        <v>124</v>
      </c>
      <c r="D2195" s="2" t="s">
        <v>27</v>
      </c>
      <c r="E2195" s="5" t="s">
        <v>2706</v>
      </c>
      <c r="F2195" s="3" t="s">
        <v>2707</v>
      </c>
      <c r="G2195" s="3" t="s">
        <v>3495</v>
      </c>
      <c r="H2195" s="2" t="s">
        <v>21</v>
      </c>
      <c r="I2195" s="2" t="s">
        <v>5036</v>
      </c>
      <c r="J2195" s="3" t="str">
        <f>HYPERLINK("https://www.boe.es/gazeta/dias/1832/01/31/pdfs/GMD-1832-13.pdf#page=3","Abrir facsímil")</f>
        <v>Abrir facsímil</v>
      </c>
      <c r="K2195" s="3" t="s">
        <v>23</v>
      </c>
    </row>
    <row r="2196" spans="1:11" ht="42" customHeight="1">
      <c r="A2196" s="2" t="s">
        <v>5035</v>
      </c>
      <c r="B2196" s="2" t="s">
        <v>5035</v>
      </c>
      <c r="C2196" s="2" t="s">
        <v>164</v>
      </c>
      <c r="D2196" s="2" t="s">
        <v>27</v>
      </c>
      <c r="E2196" s="5" t="s">
        <v>251</v>
      </c>
      <c r="F2196" s="3" t="s">
        <v>252</v>
      </c>
      <c r="G2196" s="3" t="s">
        <v>42</v>
      </c>
      <c r="H2196" s="2" t="s">
        <v>21</v>
      </c>
      <c r="I2196" s="2" t="s">
        <v>5037</v>
      </c>
      <c r="J2196" s="3" t="str">
        <f>HYPERLINK("https://www.boe.es/gazeta/dias/1832/02/25/pdfs/GMD-1832-24.pdf#page=1","Abrir facsímil")</f>
        <v>Abrir facsímil</v>
      </c>
      <c r="K2196" s="3" t="s">
        <v>23</v>
      </c>
    </row>
    <row r="2197" spans="1:11" ht="42" customHeight="1">
      <c r="A2197" s="2" t="s">
        <v>5038</v>
      </c>
      <c r="B2197" s="2" t="s">
        <v>5038</v>
      </c>
      <c r="C2197" s="2" t="s">
        <v>26</v>
      </c>
      <c r="D2197" s="2" t="s">
        <v>27</v>
      </c>
      <c r="E2197" s="5" t="s">
        <v>487</v>
      </c>
      <c r="F2197" s="3" t="s">
        <v>488</v>
      </c>
      <c r="G2197" s="3" t="s">
        <v>1134</v>
      </c>
      <c r="H2197" s="2" t="s">
        <v>21</v>
      </c>
      <c r="I2197" s="2" t="s">
        <v>5039</v>
      </c>
      <c r="J2197" s="3" t="str">
        <f>HYPERLINK("https://www.boe.es/gazeta/dias/1832/10/18/pdfs/GMD-1832-127.pdf#page=2","Abrir facsímil")</f>
        <v>Abrir facsímil</v>
      </c>
      <c r="K2197" s="3" t="s">
        <v>23</v>
      </c>
    </row>
    <row r="2198" spans="1:11" ht="42" customHeight="1">
      <c r="A2198" s="2" t="s">
        <v>5040</v>
      </c>
      <c r="B2198" s="2" t="s">
        <v>5040</v>
      </c>
      <c r="C2198" s="2" t="s">
        <v>16</v>
      </c>
      <c r="D2198" s="2" t="s">
        <v>17</v>
      </c>
      <c r="E2198" s="5" t="s">
        <v>243</v>
      </c>
      <c r="F2198" s="3" t="s">
        <v>244</v>
      </c>
      <c r="G2198" s="3" t="s">
        <v>989</v>
      </c>
      <c r="H2198" s="2" t="s">
        <v>21</v>
      </c>
      <c r="I2198" s="2" t="s">
        <v>5041</v>
      </c>
      <c r="J2198" s="3" t="str">
        <f>HYPERLINK("https://www.boe.es/gazeta/dias/1832/04/10/pdfs/GMD-1832-43.pdf#page=2","Abrir facsímil")</f>
        <v>Abrir facsímil</v>
      </c>
      <c r="K2198" s="3" t="s">
        <v>23</v>
      </c>
    </row>
    <row r="2199" spans="1:11" ht="42" customHeight="1">
      <c r="A2199" s="2" t="s">
        <v>5042</v>
      </c>
      <c r="B2199" s="2" t="s">
        <v>5042</v>
      </c>
      <c r="C2199" s="2" t="s">
        <v>16</v>
      </c>
      <c r="D2199" s="2" t="s">
        <v>17</v>
      </c>
      <c r="E2199" s="5" t="s">
        <v>1584</v>
      </c>
      <c r="F2199" s="3" t="s">
        <v>1585</v>
      </c>
      <c r="G2199" s="3" t="s">
        <v>42</v>
      </c>
      <c r="H2199" s="2" t="s">
        <v>21</v>
      </c>
      <c r="I2199" s="2" t="s">
        <v>5043</v>
      </c>
      <c r="J2199" s="3" t="str">
        <f>HYPERLINK("https://www.boe.es/gazeta/dias/1832/09/22/pdfs/GMD-1832-115.pdf#page=1","Abrir facsímil")</f>
        <v>Abrir facsímil</v>
      </c>
      <c r="K2199" s="3" t="s">
        <v>23</v>
      </c>
    </row>
    <row r="2200" spans="1:11" ht="42" customHeight="1">
      <c r="A2200" s="2" t="s">
        <v>5044</v>
      </c>
      <c r="B2200" s="2" t="s">
        <v>5044</v>
      </c>
      <c r="C2200" s="2" t="s">
        <v>16</v>
      </c>
      <c r="D2200" s="2" t="s">
        <v>17</v>
      </c>
      <c r="E2200" s="5" t="s">
        <v>806</v>
      </c>
      <c r="F2200" s="3" t="s">
        <v>807</v>
      </c>
      <c r="G2200" s="3" t="s">
        <v>1114</v>
      </c>
      <c r="H2200" s="2" t="s">
        <v>21</v>
      </c>
      <c r="I2200" s="2" t="s">
        <v>5045</v>
      </c>
      <c r="J2200" s="3" t="str">
        <f>HYPERLINK("https://www.boe.es/gazeta/dias/1832/12/08/pdfs/GMD-1832-150.pdf#page=3","Abrir facsímil")</f>
        <v>Abrir facsímil</v>
      </c>
      <c r="K2200" s="3" t="s">
        <v>23</v>
      </c>
    </row>
    <row r="2201" spans="1:11" ht="42" customHeight="1">
      <c r="A2201" s="2" t="s">
        <v>5046</v>
      </c>
      <c r="B2201" s="2" t="s">
        <v>5046</v>
      </c>
      <c r="C2201" s="2" t="s">
        <v>51</v>
      </c>
      <c r="D2201" s="2" t="s">
        <v>27</v>
      </c>
      <c r="E2201" s="5" t="s">
        <v>903</v>
      </c>
      <c r="F2201" s="3" t="s">
        <v>904</v>
      </c>
      <c r="G2201" s="3" t="s">
        <v>42</v>
      </c>
      <c r="H2201" s="2" t="s">
        <v>21</v>
      </c>
      <c r="I2201" s="2" t="s">
        <v>5047</v>
      </c>
      <c r="J2201" s="3" t="str">
        <f>HYPERLINK("https://www.boe.es/gazeta/dias/1832/01/05/pdfs/GMD-1832-2.pdf#page=1","Abrir facsímil")</f>
        <v>Abrir facsímil</v>
      </c>
      <c r="K2201" s="3" t="s">
        <v>23</v>
      </c>
    </row>
    <row r="2202" spans="1:11" ht="42" customHeight="1">
      <c r="A2202" s="2" t="s">
        <v>5048</v>
      </c>
      <c r="B2202" s="2" t="s">
        <v>5049</v>
      </c>
      <c r="C2202" s="2" t="s">
        <v>124</v>
      </c>
      <c r="D2202" s="2" t="s">
        <v>27</v>
      </c>
      <c r="E2202" s="5" t="s">
        <v>193</v>
      </c>
      <c r="F2202" s="3" t="s">
        <v>194</v>
      </c>
      <c r="G2202" s="3" t="s">
        <v>38</v>
      </c>
      <c r="H2202" s="2" t="s">
        <v>21</v>
      </c>
      <c r="I2202" s="2" t="s">
        <v>5050</v>
      </c>
      <c r="J2202" s="3" t="str">
        <f>HYPERLINK("https://www.boe.es/gazeta/dias/1832/01/24/pdfs/GMD-1832-10.pdf#page=4","Abrir facsímil")</f>
        <v>Abrir facsímil</v>
      </c>
      <c r="K2202" s="3" t="s">
        <v>23</v>
      </c>
    </row>
    <row r="2203" spans="1:11" ht="42" customHeight="1">
      <c r="A2203" s="2" t="s">
        <v>5051</v>
      </c>
      <c r="B2203" s="2" t="s">
        <v>5052</v>
      </c>
      <c r="C2203" s="2" t="s">
        <v>16</v>
      </c>
      <c r="D2203" s="2" t="s">
        <v>17</v>
      </c>
      <c r="E2203" s="5" t="s">
        <v>1306</v>
      </c>
      <c r="F2203" s="3" t="s">
        <v>1307</v>
      </c>
      <c r="G2203" s="3" t="s">
        <v>38</v>
      </c>
      <c r="H2203" s="2" t="s">
        <v>21</v>
      </c>
      <c r="I2203" s="2" t="s">
        <v>5053</v>
      </c>
      <c r="J2203" s="3" t="str">
        <f>HYPERLINK("https://www.boe.es/gazeta/dias/1832/11/01/pdfs/GMD-1832-133.pdf#page=4","Abrir facsímil")</f>
        <v>Abrir facsímil</v>
      </c>
      <c r="K2203" s="3" t="s">
        <v>23</v>
      </c>
    </row>
    <row r="2204" spans="1:11" ht="42" customHeight="1">
      <c r="A2204" s="2" t="s">
        <v>5054</v>
      </c>
      <c r="B2204" s="2" t="s">
        <v>5055</v>
      </c>
      <c r="C2204" s="2" t="s">
        <v>16</v>
      </c>
      <c r="D2204" s="2" t="s">
        <v>17</v>
      </c>
      <c r="E2204" s="5" t="s">
        <v>468</v>
      </c>
      <c r="F2204" s="3" t="s">
        <v>469</v>
      </c>
      <c r="G2204" s="3" t="s">
        <v>470</v>
      </c>
      <c r="H2204" s="2" t="s">
        <v>21</v>
      </c>
      <c r="I2204" s="2" t="s">
        <v>5056</v>
      </c>
      <c r="J2204" s="3" t="str">
        <f>HYPERLINK("https://www.boe.es/gazeta/dias/1832/10/23/pdfs/GMD-1832-129.pdf#page=4","Abrir facsímil")</f>
        <v>Abrir facsímil</v>
      </c>
      <c r="K2204" s="3" t="s">
        <v>23</v>
      </c>
    </row>
    <row r="2205" spans="1:11" ht="42" customHeight="1">
      <c r="A2205" s="2" t="s">
        <v>5057</v>
      </c>
      <c r="B2205" s="2" t="s">
        <v>5058</v>
      </c>
      <c r="C2205" s="2" t="s">
        <v>26</v>
      </c>
      <c r="D2205" s="2" t="s">
        <v>27</v>
      </c>
      <c r="E2205" s="5" t="s">
        <v>423</v>
      </c>
      <c r="F2205" s="3" t="s">
        <v>424</v>
      </c>
      <c r="G2205" s="3" t="s">
        <v>152</v>
      </c>
      <c r="H2205" s="2" t="s">
        <v>21</v>
      </c>
      <c r="I2205" s="2" t="s">
        <v>5059</v>
      </c>
      <c r="J2205" s="3" t="str">
        <f>HYPERLINK("https://www.boe.es/gazeta/dias/1832/12/20/pdfs/GMD-1832-155.pdf#page=6","Abrir facsímil")</f>
        <v>Abrir facsímil</v>
      </c>
      <c r="K2205" s="3" t="s">
        <v>23</v>
      </c>
    </row>
    <row r="2206" spans="1:11" ht="42" customHeight="1">
      <c r="A2206" s="2" t="s">
        <v>5060</v>
      </c>
      <c r="B2206" s="2" t="s">
        <v>5060</v>
      </c>
      <c r="C2206" s="2" t="s">
        <v>26</v>
      </c>
      <c r="D2206" s="2" t="s">
        <v>27</v>
      </c>
      <c r="E2206" s="5" t="s">
        <v>1020</v>
      </c>
      <c r="F2206" s="3" t="s">
        <v>1021</v>
      </c>
      <c r="G2206" s="3" t="s">
        <v>58</v>
      </c>
      <c r="H2206" s="2" t="s">
        <v>21</v>
      </c>
      <c r="I2206" s="2" t="s">
        <v>5061</v>
      </c>
      <c r="J2206" s="3" t="str">
        <f>HYPERLINK("https://www.boe.es/gazeta/dias/1832/09/15/pdfs/GMD-1832-111.pdf#page=3","Abrir facsímil")</f>
        <v>Abrir facsímil</v>
      </c>
      <c r="K2206" s="3" t="s">
        <v>23</v>
      </c>
    </row>
    <row r="2207" spans="1:11" ht="42" customHeight="1">
      <c r="A2207" s="2" t="s">
        <v>5062</v>
      </c>
      <c r="B2207" s="2" t="s">
        <v>5062</v>
      </c>
      <c r="C2207" s="2" t="s">
        <v>164</v>
      </c>
      <c r="D2207" s="2" t="s">
        <v>27</v>
      </c>
      <c r="E2207" s="5" t="s">
        <v>882</v>
      </c>
      <c r="F2207" s="3" t="s">
        <v>883</v>
      </c>
      <c r="G2207" s="3" t="s">
        <v>38</v>
      </c>
      <c r="H2207" s="2" t="s">
        <v>21</v>
      </c>
      <c r="I2207" s="2" t="s">
        <v>5063</v>
      </c>
      <c r="J2207" s="3" t="str">
        <f>HYPERLINK("https://www.boe.es/gazeta/dias/1832/03/17/pdfs/GMD-1832-33.pdf#page=4","Abrir facsímil")</f>
        <v>Abrir facsímil</v>
      </c>
      <c r="K2207" s="3" t="s">
        <v>23</v>
      </c>
    </row>
    <row r="2208" spans="1:11" ht="42" customHeight="1">
      <c r="A2208" s="2" t="s">
        <v>5062</v>
      </c>
      <c r="B2208" s="2" t="s">
        <v>5062</v>
      </c>
      <c r="C2208" s="2" t="s">
        <v>26</v>
      </c>
      <c r="D2208" s="2" t="s">
        <v>27</v>
      </c>
      <c r="E2208" s="5" t="s">
        <v>125</v>
      </c>
      <c r="F2208" s="3" t="s">
        <v>126</v>
      </c>
      <c r="G2208" s="3" t="s">
        <v>38</v>
      </c>
      <c r="H2208" s="2" t="s">
        <v>21</v>
      </c>
      <c r="I2208" s="2" t="s">
        <v>5064</v>
      </c>
      <c r="J2208" s="3" t="str">
        <f>HYPERLINK("https://www.boe.es/gazeta/dias/1832/06/12/pdfs/GMD-1832-70.pdf#page=4","Abrir facsímil")</f>
        <v>Abrir facsímil</v>
      </c>
      <c r="K2208" s="3" t="s">
        <v>23</v>
      </c>
    </row>
    <row r="2209" spans="1:11" ht="42" customHeight="1">
      <c r="A2209" s="2" t="s">
        <v>5062</v>
      </c>
      <c r="B2209" s="2" t="s">
        <v>5062</v>
      </c>
      <c r="C2209" s="2" t="s">
        <v>61</v>
      </c>
      <c r="D2209" s="2" t="s">
        <v>62</v>
      </c>
      <c r="E2209" s="5" t="s">
        <v>447</v>
      </c>
      <c r="F2209" s="3" t="s">
        <v>448</v>
      </c>
      <c r="G2209" s="3" t="s">
        <v>38</v>
      </c>
      <c r="H2209" s="2" t="s">
        <v>21</v>
      </c>
      <c r="I2209" s="2" t="s">
        <v>5065</v>
      </c>
      <c r="J2209" s="3" t="str">
        <f>HYPERLINK("https://www.boe.es/gazeta/dias/1832/10/06/pdfs/GMD-1832-121.pdf#page=4","Abrir facsímil")</f>
        <v>Abrir facsímil</v>
      </c>
      <c r="K2209" s="3" t="s">
        <v>23</v>
      </c>
    </row>
    <row r="2210" spans="1:11" ht="42" customHeight="1">
      <c r="A2210" s="2" t="s">
        <v>5066</v>
      </c>
      <c r="B2210" s="2" t="s">
        <v>5066</v>
      </c>
      <c r="C2210" s="2" t="s">
        <v>61</v>
      </c>
      <c r="D2210" s="2" t="s">
        <v>62</v>
      </c>
      <c r="E2210" s="5" t="s">
        <v>193</v>
      </c>
      <c r="F2210" s="3" t="s">
        <v>194</v>
      </c>
      <c r="G2210" s="3" t="s">
        <v>38</v>
      </c>
      <c r="H2210" s="2" t="s">
        <v>21</v>
      </c>
      <c r="I2210" s="2" t="s">
        <v>5067</v>
      </c>
      <c r="J2210" s="3" t="str">
        <f>HYPERLINK("https://www.boe.es/gazeta/dias/1832/01/24/pdfs/GMD-1832-10.pdf#page=4","Abrir facsímil")</f>
        <v>Abrir facsímil</v>
      </c>
      <c r="K2210" s="3" t="s">
        <v>23</v>
      </c>
    </row>
    <row r="2211" spans="1:11" ht="42" customHeight="1">
      <c r="A2211" s="2" t="s">
        <v>5068</v>
      </c>
      <c r="B2211" s="2" t="s">
        <v>5068</v>
      </c>
      <c r="C2211" s="2" t="s">
        <v>16</v>
      </c>
      <c r="D2211" s="2" t="s">
        <v>17</v>
      </c>
      <c r="E2211" s="5" t="s">
        <v>588</v>
      </c>
      <c r="F2211" s="3" t="s">
        <v>589</v>
      </c>
      <c r="G2211" s="3" t="s">
        <v>38</v>
      </c>
      <c r="H2211" s="2" t="s">
        <v>21</v>
      </c>
      <c r="I2211" s="2" t="s">
        <v>5069</v>
      </c>
      <c r="J2211" s="3" t="str">
        <f>HYPERLINK("https://www.boe.es/gazeta/dias/1832/10/30/pdfs/GMD-1832-132.pdf#page=4","Abrir facsímil")</f>
        <v>Abrir facsímil</v>
      </c>
      <c r="K2211" s="3" t="s">
        <v>23</v>
      </c>
    </row>
    <row r="2212" spans="1:11" ht="42" customHeight="1">
      <c r="A2212" s="2" t="s">
        <v>5070</v>
      </c>
      <c r="B2212" s="2" t="s">
        <v>5071</v>
      </c>
      <c r="C2212" s="2" t="s">
        <v>51</v>
      </c>
      <c r="D2212" s="2" t="s">
        <v>27</v>
      </c>
      <c r="E2212" s="5" t="s">
        <v>279</v>
      </c>
      <c r="F2212" s="3" t="s">
        <v>280</v>
      </c>
      <c r="G2212" s="3" t="s">
        <v>38</v>
      </c>
      <c r="H2212" s="2" t="s">
        <v>21</v>
      </c>
      <c r="I2212" s="2" t="s">
        <v>5072</v>
      </c>
      <c r="J2212" s="3" t="str">
        <f>HYPERLINK("https://www.boe.es/gazeta/dias/1832/04/07/pdfs/GMD-1832-42.pdf#page=4","Abrir facsímil")</f>
        <v>Abrir facsímil</v>
      </c>
      <c r="K2212" s="3" t="s">
        <v>23</v>
      </c>
    </row>
    <row r="2213" spans="1:11" ht="42" customHeight="1">
      <c r="A2213" s="2" t="s">
        <v>5073</v>
      </c>
      <c r="B2213" s="2" t="s">
        <v>5074</v>
      </c>
      <c r="C2213" s="2" t="s">
        <v>16</v>
      </c>
      <c r="D2213" s="2" t="s">
        <v>17</v>
      </c>
      <c r="E2213" s="5" t="s">
        <v>243</v>
      </c>
      <c r="F2213" s="3" t="s">
        <v>244</v>
      </c>
      <c r="G2213" s="3" t="s">
        <v>245</v>
      </c>
      <c r="H2213" s="2" t="s">
        <v>21</v>
      </c>
      <c r="I2213" s="2" t="s">
        <v>5075</v>
      </c>
      <c r="J2213" s="3" t="str">
        <f>HYPERLINK("https://www.boe.es/gazeta/dias/1832/04/10/pdfs/GMD-1832-43.pdf#page=3","Abrir facsímil")</f>
        <v>Abrir facsímil</v>
      </c>
      <c r="K2213" s="3" t="s">
        <v>23</v>
      </c>
    </row>
    <row r="2214" spans="1:11" ht="42" customHeight="1">
      <c r="A2214" s="2" t="s">
        <v>5073</v>
      </c>
      <c r="B2214" s="2" t="s">
        <v>5074</v>
      </c>
      <c r="C2214" s="2" t="s">
        <v>16</v>
      </c>
      <c r="D2214" s="2" t="s">
        <v>17</v>
      </c>
      <c r="E2214" s="5" t="s">
        <v>1067</v>
      </c>
      <c r="F2214" s="3" t="s">
        <v>1068</v>
      </c>
      <c r="G2214" s="3" t="s">
        <v>42</v>
      </c>
      <c r="H2214" s="2" t="s">
        <v>21</v>
      </c>
      <c r="I2214" s="2" t="s">
        <v>5076</v>
      </c>
      <c r="J2214" s="3" t="str">
        <f>HYPERLINK("https://www.boe.es/gazeta/dias/1832/07/03/pdfs/GMD-1832-79.pdf#page=1","Abrir facsímil")</f>
        <v>Abrir facsímil</v>
      </c>
      <c r="K2214" s="3" t="s">
        <v>23</v>
      </c>
    </row>
    <row r="2215" spans="1:11" ht="42" customHeight="1">
      <c r="A2215" s="2" t="s">
        <v>5073</v>
      </c>
      <c r="B2215" s="2" t="s">
        <v>5074</v>
      </c>
      <c r="C2215" s="2" t="s">
        <v>16</v>
      </c>
      <c r="D2215" s="2" t="s">
        <v>17</v>
      </c>
      <c r="E2215" s="5" t="s">
        <v>835</v>
      </c>
      <c r="F2215" s="3" t="s">
        <v>836</v>
      </c>
      <c r="G2215" s="3" t="s">
        <v>986</v>
      </c>
      <c r="H2215" s="2" t="s">
        <v>21</v>
      </c>
      <c r="I2215" s="2" t="s">
        <v>5077</v>
      </c>
      <c r="J2215" s="3" t="str">
        <f>HYPERLINK("https://www.boe.es/gazeta/dias/1832/07/28/pdfs/GMD-1832-90.pdf#page=1","Abrir facsímil")</f>
        <v>Abrir facsímil</v>
      </c>
      <c r="K2215" s="3" t="s">
        <v>23</v>
      </c>
    </row>
    <row r="2216" spans="1:11" ht="42" customHeight="1">
      <c r="A2216" s="2" t="s">
        <v>5078</v>
      </c>
      <c r="B2216" s="2" t="s">
        <v>5078</v>
      </c>
      <c r="C2216" s="2" t="s">
        <v>16</v>
      </c>
      <c r="D2216" s="2" t="s">
        <v>17</v>
      </c>
      <c r="E2216" s="5" t="s">
        <v>165</v>
      </c>
      <c r="F2216" s="3" t="s">
        <v>166</v>
      </c>
      <c r="G2216" s="3" t="s">
        <v>38</v>
      </c>
      <c r="H2216" s="2" t="s">
        <v>21</v>
      </c>
      <c r="I2216" s="2" t="s">
        <v>5079</v>
      </c>
      <c r="J2216" s="3" t="str">
        <f>HYPERLINK("https://www.boe.es/gazeta/dias/1832/10/11/pdfs/GMD-1832-124.pdf#page=4","Abrir facsímil")</f>
        <v>Abrir facsímil</v>
      </c>
      <c r="K2216" s="3" t="s">
        <v>23</v>
      </c>
    </row>
    <row r="2217" spans="1:11" ht="42" customHeight="1">
      <c r="A2217" s="2" t="s">
        <v>5080</v>
      </c>
      <c r="B2217" s="2" t="s">
        <v>5080</v>
      </c>
      <c r="C2217" s="2" t="s">
        <v>61</v>
      </c>
      <c r="D2217" s="2" t="s">
        <v>62</v>
      </c>
      <c r="E2217" s="5" t="s">
        <v>1457</v>
      </c>
      <c r="F2217" s="3" t="s">
        <v>1458</v>
      </c>
      <c r="G2217" s="3" t="s">
        <v>42</v>
      </c>
      <c r="H2217" s="2" t="s">
        <v>21</v>
      </c>
      <c r="I2217" s="2" t="s">
        <v>5081</v>
      </c>
      <c r="J2217" s="3" t="str">
        <f>HYPERLINK("https://www.boe.es/gazeta/dias/1832/04/19/pdfs/GMD-1832-47.pdf#page=1","Abrir facsímil")</f>
        <v>Abrir facsímil</v>
      </c>
      <c r="K2217" s="3" t="s">
        <v>23</v>
      </c>
    </row>
    <row r="2218" spans="1:11" ht="42" customHeight="1">
      <c r="A2218" s="2" t="s">
        <v>5082</v>
      </c>
      <c r="B2218" s="2" t="s">
        <v>5083</v>
      </c>
      <c r="C2218" s="2" t="s">
        <v>16</v>
      </c>
      <c r="D2218" s="2" t="s">
        <v>17</v>
      </c>
      <c r="E2218" s="5" t="s">
        <v>178</v>
      </c>
      <c r="F2218" s="3" t="s">
        <v>179</v>
      </c>
      <c r="G2218" s="3" t="s">
        <v>42</v>
      </c>
      <c r="H2218" s="2" t="s">
        <v>21</v>
      </c>
      <c r="I2218" s="2" t="s">
        <v>5084</v>
      </c>
      <c r="J2218" s="3" t="str">
        <f>HYPERLINK("https://www.boe.es/gazeta/dias/1832/10/20/pdfs/GMD-1832-128.pdf#page=1","Abrir facsímil")</f>
        <v>Abrir facsímil</v>
      </c>
      <c r="K2218" s="3" t="s">
        <v>23</v>
      </c>
    </row>
    <row r="2219" spans="1:11" ht="42" customHeight="1">
      <c r="A2219" s="2" t="s">
        <v>5085</v>
      </c>
      <c r="B2219" s="2" t="s">
        <v>5085</v>
      </c>
      <c r="C2219" s="2" t="s">
        <v>51</v>
      </c>
      <c r="D2219" s="2" t="s">
        <v>27</v>
      </c>
      <c r="E2219" s="5" t="s">
        <v>482</v>
      </c>
      <c r="F2219" s="3" t="s">
        <v>483</v>
      </c>
      <c r="G2219" s="3" t="s">
        <v>38</v>
      </c>
      <c r="H2219" s="2" t="s">
        <v>21</v>
      </c>
      <c r="I2219" s="2" t="s">
        <v>5086</v>
      </c>
      <c r="J2219" s="3" t="str">
        <f>HYPERLINK("https://www.boe.es/gazeta/dias/1832/03/03/pdfs/GMD-1832-27.pdf#page=4","Abrir facsímil")</f>
        <v>Abrir facsímil</v>
      </c>
      <c r="K2219" s="3" t="s">
        <v>23</v>
      </c>
    </row>
    <row r="2220" spans="1:11" ht="42" customHeight="1">
      <c r="A2220" s="2" t="s">
        <v>5087</v>
      </c>
      <c r="B2220" s="2" t="s">
        <v>5088</v>
      </c>
      <c r="C2220" s="2" t="s">
        <v>61</v>
      </c>
      <c r="D2220" s="2" t="s">
        <v>62</v>
      </c>
      <c r="E2220" s="5" t="s">
        <v>689</v>
      </c>
      <c r="F2220" s="3" t="s">
        <v>690</v>
      </c>
      <c r="G2220" s="3" t="s">
        <v>58</v>
      </c>
      <c r="H2220" s="2" t="s">
        <v>21</v>
      </c>
      <c r="I2220" s="2" t="s">
        <v>5089</v>
      </c>
      <c r="J2220" s="3" t="str">
        <f>HYPERLINK("https://www.boe.es/gazeta/dias/1832/08/16/pdfs/GMD-1832-98.pdf#page=3","Abrir facsímil")</f>
        <v>Abrir facsímil</v>
      </c>
      <c r="K2220" s="3" t="s">
        <v>23</v>
      </c>
    </row>
    <row r="2221" spans="1:11" ht="42" customHeight="1">
      <c r="A2221" s="2" t="s">
        <v>5090</v>
      </c>
      <c r="B2221" s="2" t="s">
        <v>5091</v>
      </c>
      <c r="C2221" s="2" t="s">
        <v>26</v>
      </c>
      <c r="D2221" s="2" t="s">
        <v>27</v>
      </c>
      <c r="E2221" s="5" t="s">
        <v>598</v>
      </c>
      <c r="F2221" s="3" t="s">
        <v>599</v>
      </c>
      <c r="G2221" s="3" t="s">
        <v>38</v>
      </c>
      <c r="H2221" s="2" t="s">
        <v>21</v>
      </c>
      <c r="I2221" s="2" t="s">
        <v>5092</v>
      </c>
      <c r="J2221" s="3" t="str">
        <f>HYPERLINK("https://www.boe.es/gazeta/dias/1832/06/07/pdfs/GMD-1832-68.pdf#page=4","Abrir facsímil")</f>
        <v>Abrir facsímil</v>
      </c>
      <c r="K2221" s="3" t="s">
        <v>23</v>
      </c>
    </row>
    <row r="2222" spans="1:11" ht="42" customHeight="1">
      <c r="A2222" s="2" t="s">
        <v>5093</v>
      </c>
      <c r="B2222" s="2" t="s">
        <v>5093</v>
      </c>
      <c r="C2222" s="2" t="s">
        <v>124</v>
      </c>
      <c r="D2222" s="2" t="s">
        <v>27</v>
      </c>
      <c r="E2222" s="5" t="s">
        <v>193</v>
      </c>
      <c r="F2222" s="3" t="s">
        <v>194</v>
      </c>
      <c r="G2222" s="3" t="s">
        <v>38</v>
      </c>
      <c r="H2222" s="2" t="s">
        <v>21</v>
      </c>
      <c r="I2222" s="2" t="s">
        <v>5094</v>
      </c>
      <c r="J2222" s="3" t="str">
        <f>HYPERLINK("https://www.boe.es/gazeta/dias/1832/01/24/pdfs/GMD-1832-10.pdf#page=4","Abrir facsímil")</f>
        <v>Abrir facsímil</v>
      </c>
      <c r="K2222" s="3" t="s">
        <v>23</v>
      </c>
    </row>
    <row r="2223" spans="1:11" ht="42" customHeight="1">
      <c r="A2223" s="2" t="s">
        <v>5093</v>
      </c>
      <c r="B2223" s="2" t="s">
        <v>5093</v>
      </c>
      <c r="C2223" s="2" t="s">
        <v>51</v>
      </c>
      <c r="D2223" s="2" t="s">
        <v>27</v>
      </c>
      <c r="E2223" s="5" t="s">
        <v>593</v>
      </c>
      <c r="F2223" s="3" t="s">
        <v>594</v>
      </c>
      <c r="G2223" s="3" t="s">
        <v>38</v>
      </c>
      <c r="H2223" s="2" t="s">
        <v>21</v>
      </c>
      <c r="I2223" s="2" t="s">
        <v>5095</v>
      </c>
      <c r="J2223" s="3" t="str">
        <f>HYPERLINK("https://www.boe.es/gazeta/dias/1832/05/05/pdfs/GMD-1832-54.pdf#page=4","Abrir facsímil")</f>
        <v>Abrir facsímil</v>
      </c>
      <c r="K2223" s="3" t="s">
        <v>23</v>
      </c>
    </row>
    <row r="2224" spans="1:11" ht="42" customHeight="1">
      <c r="A2224" s="2" t="s">
        <v>5093</v>
      </c>
      <c r="B2224" s="2" t="s">
        <v>5093</v>
      </c>
      <c r="C2224" s="2" t="s">
        <v>26</v>
      </c>
      <c r="D2224" s="2" t="s">
        <v>27</v>
      </c>
      <c r="E2224" s="5" t="s">
        <v>295</v>
      </c>
      <c r="F2224" s="3" t="s">
        <v>296</v>
      </c>
      <c r="G2224" s="3" t="s">
        <v>4328</v>
      </c>
      <c r="H2224" s="2" t="s">
        <v>21</v>
      </c>
      <c r="I2224" s="2" t="s">
        <v>5096</v>
      </c>
      <c r="J2224" s="3" t="str">
        <f>HYPERLINK("https://www.boe.es/gazeta/dias/1832/07/21/pdfs/GMD-1832-87.pdf#page=2","Abrir facsímil")</f>
        <v>Abrir facsímil</v>
      </c>
      <c r="K2224" s="3" t="s">
        <v>23</v>
      </c>
    </row>
    <row r="2225" spans="1:11" ht="42" customHeight="1">
      <c r="A2225" s="2" t="s">
        <v>5093</v>
      </c>
      <c r="B2225" s="2" t="s">
        <v>5093</v>
      </c>
      <c r="C2225" s="2" t="s">
        <v>16</v>
      </c>
      <c r="D2225" s="2" t="s">
        <v>17</v>
      </c>
      <c r="E2225" s="5" t="s">
        <v>111</v>
      </c>
      <c r="F2225" s="3" t="s">
        <v>112</v>
      </c>
      <c r="G2225" s="3" t="s">
        <v>38</v>
      </c>
      <c r="H2225" s="2" t="s">
        <v>21</v>
      </c>
      <c r="I2225" s="2" t="s">
        <v>5097</v>
      </c>
      <c r="J2225" s="3" t="str">
        <f>HYPERLINK("https://www.boe.es/gazeta/dias/1832/10/04/pdfs/GMD-1832-120.pdf#page=4","Abrir facsímil")</f>
        <v>Abrir facsímil</v>
      </c>
      <c r="K2225" s="3" t="s">
        <v>23</v>
      </c>
    </row>
    <row r="2226" spans="1:11" ht="42" customHeight="1">
      <c r="A2226" s="2" t="s">
        <v>5098</v>
      </c>
      <c r="B2226" s="2" t="s">
        <v>5099</v>
      </c>
      <c r="C2226" s="2" t="s">
        <v>26</v>
      </c>
      <c r="D2226" s="2" t="s">
        <v>27</v>
      </c>
      <c r="E2226" s="5" t="s">
        <v>204</v>
      </c>
      <c r="F2226" s="3" t="s">
        <v>205</v>
      </c>
      <c r="G2226" s="3" t="s">
        <v>38</v>
      </c>
      <c r="H2226" s="2" t="s">
        <v>21</v>
      </c>
      <c r="I2226" s="2" t="s">
        <v>5100</v>
      </c>
      <c r="J2226" s="3" t="str">
        <f>HYPERLINK("https://www.boe.es/gazeta/dias/1832/09/20/pdfs/GMD-1832-114.pdf#page=4","Abrir facsímil")</f>
        <v>Abrir facsímil</v>
      </c>
      <c r="K2226" s="3" t="s">
        <v>23</v>
      </c>
    </row>
    <row r="2227" spans="1:11" ht="42" customHeight="1">
      <c r="A2227" s="2" t="s">
        <v>5101</v>
      </c>
      <c r="B2227" s="2" t="s">
        <v>5101</v>
      </c>
      <c r="C2227" s="2" t="s">
        <v>16</v>
      </c>
      <c r="D2227" s="2" t="s">
        <v>17</v>
      </c>
      <c r="E2227" s="5" t="s">
        <v>618</v>
      </c>
      <c r="F2227" s="3" t="s">
        <v>619</v>
      </c>
      <c r="G2227" s="3" t="s">
        <v>1442</v>
      </c>
      <c r="H2227" s="2" t="s">
        <v>21</v>
      </c>
      <c r="I2227" s="2" t="s">
        <v>5102</v>
      </c>
      <c r="J2227" s="3" t="str">
        <f>HYPERLINK("https://www.boe.es/gazeta/dias/1832/07/26/pdfs/GMD-1832-89.pdf#page=3","Abrir facsímil")</f>
        <v>Abrir facsímil</v>
      </c>
      <c r="K2227" s="3" t="s">
        <v>23</v>
      </c>
    </row>
    <row r="2228" spans="1:11" ht="42" customHeight="1">
      <c r="A2228" s="2" t="s">
        <v>5103</v>
      </c>
      <c r="B2228" s="2" t="s">
        <v>5103</v>
      </c>
      <c r="C2228" s="2" t="s">
        <v>164</v>
      </c>
      <c r="D2228" s="2" t="s">
        <v>27</v>
      </c>
      <c r="E2228" s="5" t="s">
        <v>1831</v>
      </c>
      <c r="F2228" s="3" t="s">
        <v>1832</v>
      </c>
      <c r="G2228" s="3" t="s">
        <v>58</v>
      </c>
      <c r="H2228" s="2" t="s">
        <v>21</v>
      </c>
      <c r="I2228" s="2" t="s">
        <v>5104</v>
      </c>
      <c r="J2228" s="3" t="str">
        <f>HYPERLINK("https://www.boe.es/gazeta/dias/1832/01/21/pdfs/GMD-1832-9.pdf#page=3","Abrir facsímil")</f>
        <v>Abrir facsímil</v>
      </c>
      <c r="K2228" s="3" t="s">
        <v>23</v>
      </c>
    </row>
    <row r="2229" spans="1:11" ht="42" customHeight="1">
      <c r="A2229" s="2" t="s">
        <v>5105</v>
      </c>
      <c r="B2229" s="2" t="s">
        <v>5106</v>
      </c>
      <c r="C2229" s="2" t="s">
        <v>16</v>
      </c>
      <c r="D2229" s="2" t="s">
        <v>17</v>
      </c>
      <c r="E2229" s="5" t="s">
        <v>618</v>
      </c>
      <c r="F2229" s="3" t="s">
        <v>619</v>
      </c>
      <c r="G2229" s="3" t="s">
        <v>42</v>
      </c>
      <c r="H2229" s="2" t="s">
        <v>21</v>
      </c>
      <c r="I2229" s="2" t="s">
        <v>5107</v>
      </c>
      <c r="J2229" s="3" t="str">
        <f>HYPERLINK("https://www.boe.es/gazeta/dias/1832/07/26/pdfs/GMD-1832-89.pdf#page=1","Abrir facsímil")</f>
        <v>Abrir facsímil</v>
      </c>
      <c r="K2229" s="3" t="s">
        <v>23</v>
      </c>
    </row>
    <row r="2230" spans="1:11" ht="42" customHeight="1">
      <c r="A2230" s="2" t="s">
        <v>5108</v>
      </c>
      <c r="B2230" s="2" t="s">
        <v>5108</v>
      </c>
      <c r="C2230" s="2" t="s">
        <v>91</v>
      </c>
      <c r="D2230" s="2" t="s">
        <v>27</v>
      </c>
      <c r="E2230" s="5" t="s">
        <v>685</v>
      </c>
      <c r="F2230" s="3" t="s">
        <v>686</v>
      </c>
      <c r="G2230" s="3" t="s">
        <v>38</v>
      </c>
      <c r="H2230" s="2" t="s">
        <v>21</v>
      </c>
      <c r="I2230" s="2" t="s">
        <v>5109</v>
      </c>
      <c r="J2230" s="3" t="str">
        <f>HYPERLINK("https://www.boe.es/gazeta/dias/1832/05/03/pdfs/GMD-1832-53.pdf#page=4","Abrir facsímil")</f>
        <v>Abrir facsímil</v>
      </c>
      <c r="K2230" s="3" t="s">
        <v>23</v>
      </c>
    </row>
    <row r="2231" spans="1:11" ht="42" customHeight="1">
      <c r="A2231" s="2" t="s">
        <v>5110</v>
      </c>
      <c r="B2231" s="2" t="s">
        <v>5110</v>
      </c>
      <c r="C2231" s="2" t="s">
        <v>91</v>
      </c>
      <c r="D2231" s="2" t="s">
        <v>27</v>
      </c>
      <c r="E2231" s="5" t="s">
        <v>119</v>
      </c>
      <c r="F2231" s="3" t="s">
        <v>120</v>
      </c>
      <c r="G2231" s="3" t="s">
        <v>92</v>
      </c>
      <c r="H2231" s="2" t="s">
        <v>21</v>
      </c>
      <c r="I2231" s="2" t="s">
        <v>5111</v>
      </c>
      <c r="J2231" s="3" t="str">
        <f>HYPERLINK("https://www.boe.es/gazeta/dias/1832/07/07/pdfs/GMD-1832-81.pdf#page=2","Abrir facsímil")</f>
        <v>Abrir facsímil</v>
      </c>
      <c r="K2231" s="3" t="s">
        <v>23</v>
      </c>
    </row>
    <row r="2232" spans="1:11" ht="42" customHeight="1">
      <c r="A2232" s="2" t="s">
        <v>5112</v>
      </c>
      <c r="B2232" s="2" t="s">
        <v>5112</v>
      </c>
      <c r="C2232" s="2" t="s">
        <v>418</v>
      </c>
      <c r="D2232" s="2" t="s">
        <v>27</v>
      </c>
      <c r="E2232" s="5" t="s">
        <v>1281</v>
      </c>
      <c r="F2232" s="3" t="s">
        <v>1282</v>
      </c>
      <c r="G2232" s="3" t="s">
        <v>58</v>
      </c>
      <c r="H2232" s="2" t="s">
        <v>21</v>
      </c>
      <c r="I2232" s="2" t="s">
        <v>5113</v>
      </c>
      <c r="J2232" s="3" t="str">
        <f>HYPERLINK("https://www.boe.es/gazeta/dias/1832/05/17/pdfs/GMD-1832-59.pdf#page=3","Abrir facsímil")</f>
        <v>Abrir facsímil</v>
      </c>
      <c r="K2232" s="3" t="s">
        <v>23</v>
      </c>
    </row>
    <row r="2233" spans="1:11" ht="42" customHeight="1">
      <c r="A2233" s="2" t="s">
        <v>5112</v>
      </c>
      <c r="B2233" s="2" t="s">
        <v>5112</v>
      </c>
      <c r="C2233" s="2" t="s">
        <v>26</v>
      </c>
      <c r="D2233" s="2" t="s">
        <v>27</v>
      </c>
      <c r="E2233" s="5" t="s">
        <v>63</v>
      </c>
      <c r="F2233" s="3" t="s">
        <v>64</v>
      </c>
      <c r="G2233" s="3" t="s">
        <v>1032</v>
      </c>
      <c r="H2233" s="2" t="s">
        <v>21</v>
      </c>
      <c r="I2233" s="2" t="s">
        <v>5114</v>
      </c>
      <c r="J2233" s="3" t="str">
        <f>HYPERLINK("https://www.boe.es/gazeta/dias/1832/05/22/pdfs/GMD-1832-61.pdf#page=2","Abrir facsímil")</f>
        <v>Abrir facsímil</v>
      </c>
      <c r="K2233" s="3" t="s">
        <v>23</v>
      </c>
    </row>
    <row r="2234" spans="1:11" ht="42" customHeight="1">
      <c r="A2234" s="2" t="s">
        <v>5112</v>
      </c>
      <c r="B2234" s="2" t="s">
        <v>5112</v>
      </c>
      <c r="C2234" s="2" t="s">
        <v>16</v>
      </c>
      <c r="D2234" s="2" t="s">
        <v>17</v>
      </c>
      <c r="E2234" s="5" t="s">
        <v>961</v>
      </c>
      <c r="F2234" s="3" t="s">
        <v>962</v>
      </c>
      <c r="G2234" s="3" t="s">
        <v>38</v>
      </c>
      <c r="H2234" s="2" t="s">
        <v>21</v>
      </c>
      <c r="I2234" s="2" t="s">
        <v>5115</v>
      </c>
      <c r="J2234" s="3" t="str">
        <f>HYPERLINK("https://www.boe.es/gazeta/dias/1832/06/30/pdfs/GMD-1832-78.pdf#page=4","Abrir facsímil")</f>
        <v>Abrir facsímil</v>
      </c>
      <c r="K2234" s="3" t="s">
        <v>23</v>
      </c>
    </row>
    <row r="2235" spans="1:11" ht="42" customHeight="1">
      <c r="A2235" s="2" t="s">
        <v>5112</v>
      </c>
      <c r="B2235" s="2" t="s">
        <v>5112</v>
      </c>
      <c r="C2235" s="2" t="s">
        <v>16</v>
      </c>
      <c r="D2235" s="2" t="s">
        <v>17</v>
      </c>
      <c r="E2235" s="5" t="s">
        <v>143</v>
      </c>
      <c r="F2235" s="3" t="s">
        <v>144</v>
      </c>
      <c r="G2235" s="3" t="s">
        <v>92</v>
      </c>
      <c r="H2235" s="2" t="s">
        <v>21</v>
      </c>
      <c r="I2235" s="2" t="s">
        <v>5116</v>
      </c>
      <c r="J2235" s="3" t="str">
        <f>HYPERLINK("https://www.boe.es/gazeta/dias/1832/12/18/pdfs/GMD-1832-154.pdf#page=2","Abrir facsímil")</f>
        <v>Abrir facsímil</v>
      </c>
      <c r="K2235" s="3" t="s">
        <v>23</v>
      </c>
    </row>
    <row r="2236" spans="1:11" ht="42" customHeight="1">
      <c r="A2236" s="2" t="s">
        <v>5117</v>
      </c>
      <c r="B2236" s="2" t="s">
        <v>5118</v>
      </c>
      <c r="C2236" s="2" t="s">
        <v>16</v>
      </c>
      <c r="D2236" s="2" t="s">
        <v>17</v>
      </c>
      <c r="E2236" s="5" t="s">
        <v>598</v>
      </c>
      <c r="F2236" s="3" t="s">
        <v>599</v>
      </c>
      <c r="G2236" s="3" t="s">
        <v>38</v>
      </c>
      <c r="H2236" s="2" t="s">
        <v>21</v>
      </c>
      <c r="I2236" s="2" t="s">
        <v>5119</v>
      </c>
      <c r="J2236" s="3" t="str">
        <f>HYPERLINK("https://www.boe.es/gazeta/dias/1832/06/07/pdfs/GMD-1832-68.pdf#page=4","Abrir facsímil")</f>
        <v>Abrir facsímil</v>
      </c>
      <c r="K2236" s="3" t="s">
        <v>23</v>
      </c>
    </row>
    <row r="2237" spans="1:11" ht="42" customHeight="1">
      <c r="A2237" s="2" t="s">
        <v>5120</v>
      </c>
      <c r="B2237" s="2" t="s">
        <v>5120</v>
      </c>
      <c r="C2237" s="2" t="s">
        <v>16</v>
      </c>
      <c r="D2237" s="2" t="s">
        <v>17</v>
      </c>
      <c r="E2237" s="5" t="s">
        <v>367</v>
      </c>
      <c r="F2237" s="3" t="s">
        <v>368</v>
      </c>
      <c r="G2237" s="3" t="s">
        <v>92</v>
      </c>
      <c r="H2237" s="2" t="s">
        <v>21</v>
      </c>
      <c r="I2237" s="2" t="s">
        <v>5121</v>
      </c>
      <c r="J2237" s="3" t="str">
        <f>HYPERLINK("https://www.boe.es/gazeta/dias/1832/08/28/pdfs/GMD-1832-103.pdf#page=2","Abrir facsímil")</f>
        <v>Abrir facsímil</v>
      </c>
      <c r="K2237" s="3" t="s">
        <v>23</v>
      </c>
    </row>
    <row r="2238" spans="1:11" ht="42" customHeight="1">
      <c r="A2238" s="2" t="s">
        <v>5120</v>
      </c>
      <c r="B2238" s="2" t="s">
        <v>5120</v>
      </c>
      <c r="C2238" s="2" t="s">
        <v>16</v>
      </c>
      <c r="D2238" s="2" t="s">
        <v>17</v>
      </c>
      <c r="E2238" s="5" t="s">
        <v>224</v>
      </c>
      <c r="F2238" s="3" t="s">
        <v>225</v>
      </c>
      <c r="G2238" s="3" t="s">
        <v>38</v>
      </c>
      <c r="H2238" s="2" t="s">
        <v>21</v>
      </c>
      <c r="I2238" s="2" t="s">
        <v>5122</v>
      </c>
      <c r="J2238" s="3" t="str">
        <f>HYPERLINK("https://www.boe.es/gazeta/dias/1832/09/08/pdfs/GMD-1832-108.pdf#page=4","Abrir facsímil")</f>
        <v>Abrir facsímil</v>
      </c>
      <c r="K2238" s="3" t="s">
        <v>23</v>
      </c>
    </row>
    <row r="2239" spans="1:11" ht="42" customHeight="1">
      <c r="A2239" s="2" t="s">
        <v>5123</v>
      </c>
      <c r="B2239" s="2" t="s">
        <v>5123</v>
      </c>
      <c r="C2239" s="2" t="s">
        <v>16</v>
      </c>
      <c r="D2239" s="2" t="s">
        <v>17</v>
      </c>
      <c r="E2239" s="5" t="s">
        <v>523</v>
      </c>
      <c r="F2239" s="3" t="s">
        <v>524</v>
      </c>
      <c r="G2239" s="3" t="s">
        <v>525</v>
      </c>
      <c r="H2239" s="2" t="s">
        <v>21</v>
      </c>
      <c r="I2239" s="2" t="s">
        <v>5124</v>
      </c>
      <c r="J2239" s="3" t="str">
        <f>HYPERLINK("https://www.boe.es/gazeta/dias/1832/11/10/pdfs/GMD-1832-137.pdf#page=3","Abrir facsímil")</f>
        <v>Abrir facsímil</v>
      </c>
      <c r="K2239" s="3" t="s">
        <v>23</v>
      </c>
    </row>
    <row r="2240" spans="1:11" ht="42" customHeight="1">
      <c r="A2240" s="2" t="s">
        <v>5125</v>
      </c>
      <c r="B2240" s="2" t="s">
        <v>5126</v>
      </c>
      <c r="C2240" s="2" t="s">
        <v>124</v>
      </c>
      <c r="D2240" s="2" t="s">
        <v>27</v>
      </c>
      <c r="E2240" s="5" t="s">
        <v>423</v>
      </c>
      <c r="F2240" s="3" t="s">
        <v>424</v>
      </c>
      <c r="G2240" s="3" t="s">
        <v>152</v>
      </c>
      <c r="H2240" s="2" t="s">
        <v>21</v>
      </c>
      <c r="I2240" s="2" t="s">
        <v>5127</v>
      </c>
      <c r="J2240" s="3" t="str">
        <f>HYPERLINK("https://www.boe.es/gazeta/dias/1832/12/20/pdfs/GMD-1832-155.pdf#page=6","Abrir facsímil")</f>
        <v>Abrir facsímil</v>
      </c>
      <c r="K2240" s="3" t="s">
        <v>23</v>
      </c>
    </row>
    <row r="2241" spans="1:11" ht="42" customHeight="1">
      <c r="A2241" s="2" t="s">
        <v>5128</v>
      </c>
      <c r="B2241" s="2" t="s">
        <v>5128</v>
      </c>
      <c r="C2241" s="2" t="s">
        <v>16</v>
      </c>
      <c r="D2241" s="2" t="s">
        <v>17</v>
      </c>
      <c r="E2241" s="5" t="s">
        <v>523</v>
      </c>
      <c r="F2241" s="3" t="s">
        <v>524</v>
      </c>
      <c r="G2241" s="3" t="s">
        <v>4529</v>
      </c>
      <c r="H2241" s="2" t="s">
        <v>21</v>
      </c>
      <c r="I2241" s="2" t="s">
        <v>5129</v>
      </c>
      <c r="J2241" s="3" t="str">
        <f>HYPERLINK("https://www.boe.es/gazeta/dias/1832/11/10/pdfs/GMD-1832-137.pdf#page=2","Abrir facsímil")</f>
        <v>Abrir facsímil</v>
      </c>
      <c r="K2241" s="3" t="s">
        <v>23</v>
      </c>
    </row>
    <row r="2242" spans="1:11" ht="42" customHeight="1">
      <c r="A2242" s="2" t="s">
        <v>5130</v>
      </c>
      <c r="B2242" s="2" t="s">
        <v>5130</v>
      </c>
      <c r="C2242" s="2" t="s">
        <v>51</v>
      </c>
      <c r="D2242" s="2" t="s">
        <v>27</v>
      </c>
      <c r="E2242" s="5" t="s">
        <v>2042</v>
      </c>
      <c r="F2242" s="3" t="s">
        <v>2043</v>
      </c>
      <c r="G2242" s="3" t="s">
        <v>2044</v>
      </c>
      <c r="H2242" s="2" t="s">
        <v>21</v>
      </c>
      <c r="I2242" s="2" t="s">
        <v>5131</v>
      </c>
      <c r="J2242" s="3" t="str">
        <f>HYPERLINK("https://www.boe.es/gazeta/dias/1832/01/07/pdfs/GMD-1832-3.pdf#page=2","Abrir facsímil")</f>
        <v>Abrir facsímil</v>
      </c>
      <c r="K2242" s="3" t="s">
        <v>23</v>
      </c>
    </row>
    <row r="2243" spans="1:11" ht="42" customHeight="1">
      <c r="A2243" s="2" t="s">
        <v>5130</v>
      </c>
      <c r="B2243" s="2" t="s">
        <v>5130</v>
      </c>
      <c r="C2243" s="2" t="s">
        <v>51</v>
      </c>
      <c r="D2243" s="2" t="s">
        <v>27</v>
      </c>
      <c r="E2243" s="5" t="s">
        <v>909</v>
      </c>
      <c r="F2243" s="3" t="s">
        <v>910</v>
      </c>
      <c r="G2243" s="3" t="s">
        <v>92</v>
      </c>
      <c r="H2243" s="2" t="s">
        <v>21</v>
      </c>
      <c r="I2243" s="2" t="s">
        <v>5132</v>
      </c>
      <c r="J2243" s="3" t="str">
        <f>HYPERLINK("https://www.boe.es/gazeta/dias/1832/01/17/pdfs/GMD-1832-7.pdf#page=2","Abrir facsímil")</f>
        <v>Abrir facsímil</v>
      </c>
      <c r="K2243" s="3" t="s">
        <v>23</v>
      </c>
    </row>
    <row r="2244" spans="1:11" ht="42" customHeight="1">
      <c r="A2244" s="2" t="s">
        <v>5130</v>
      </c>
      <c r="B2244" s="2" t="s">
        <v>5130</v>
      </c>
      <c r="C2244" s="2" t="s">
        <v>16</v>
      </c>
      <c r="D2244" s="2" t="s">
        <v>17</v>
      </c>
      <c r="E2244" s="5" t="s">
        <v>830</v>
      </c>
      <c r="F2244" s="3" t="s">
        <v>831</v>
      </c>
      <c r="G2244" s="3" t="s">
        <v>955</v>
      </c>
      <c r="H2244" s="2" t="s">
        <v>21</v>
      </c>
      <c r="I2244" s="2" t="s">
        <v>5133</v>
      </c>
      <c r="J2244" s="3" t="str">
        <f>HYPERLINK("https://www.boe.es/gazeta/dias/1832/01/26/pdfs/GMD-1832-11.pdf#page=2","Abrir facsímil")</f>
        <v>Abrir facsímil</v>
      </c>
      <c r="K2244" s="3" t="s">
        <v>23</v>
      </c>
    </row>
    <row r="2245" spans="1:11" ht="42" customHeight="1">
      <c r="A2245" s="2" t="s">
        <v>5130</v>
      </c>
      <c r="B2245" s="2" t="s">
        <v>5130</v>
      </c>
      <c r="C2245" s="2" t="s">
        <v>51</v>
      </c>
      <c r="D2245" s="2" t="s">
        <v>27</v>
      </c>
      <c r="E2245" s="5" t="s">
        <v>229</v>
      </c>
      <c r="F2245" s="3" t="s">
        <v>230</v>
      </c>
      <c r="G2245" s="3" t="s">
        <v>42</v>
      </c>
      <c r="H2245" s="2" t="s">
        <v>21</v>
      </c>
      <c r="I2245" s="2" t="s">
        <v>5134</v>
      </c>
      <c r="J2245" s="3" t="str">
        <f>HYPERLINK("https://www.boe.es/gazeta/dias/1832/01/28/pdfs/GMD-1832-12.pdf#page=1","Abrir facsímil")</f>
        <v>Abrir facsímil</v>
      </c>
      <c r="K2245" s="3" t="s">
        <v>23</v>
      </c>
    </row>
    <row r="2246" spans="1:11" ht="42" customHeight="1">
      <c r="A2246" s="2" t="s">
        <v>5130</v>
      </c>
      <c r="B2246" s="2" t="s">
        <v>5130</v>
      </c>
      <c r="C2246" s="2" t="s">
        <v>26</v>
      </c>
      <c r="D2246" s="2" t="s">
        <v>27</v>
      </c>
      <c r="E2246" s="5" t="s">
        <v>229</v>
      </c>
      <c r="F2246" s="3" t="s">
        <v>230</v>
      </c>
      <c r="G2246" s="3" t="s">
        <v>92</v>
      </c>
      <c r="H2246" s="2" t="s">
        <v>21</v>
      </c>
      <c r="I2246" s="2" t="s">
        <v>5135</v>
      </c>
      <c r="J2246" s="3" t="str">
        <f>HYPERLINK("https://www.boe.es/gazeta/dias/1832/01/28/pdfs/GMD-1832-12.pdf#page=2","Abrir facsímil")</f>
        <v>Abrir facsímil</v>
      </c>
      <c r="K2246" s="3" t="s">
        <v>23</v>
      </c>
    </row>
    <row r="2247" spans="1:11" ht="42" customHeight="1">
      <c r="A2247" s="2" t="s">
        <v>5130</v>
      </c>
      <c r="B2247" s="2" t="s">
        <v>5130</v>
      </c>
      <c r="C2247" s="2" t="s">
        <v>16</v>
      </c>
      <c r="D2247" s="2" t="s">
        <v>17</v>
      </c>
      <c r="E2247" s="5" t="s">
        <v>2706</v>
      </c>
      <c r="F2247" s="3" t="s">
        <v>2707</v>
      </c>
      <c r="G2247" s="3" t="s">
        <v>3495</v>
      </c>
      <c r="H2247" s="2" t="s">
        <v>21</v>
      </c>
      <c r="I2247" s="2" t="s">
        <v>5136</v>
      </c>
      <c r="J2247" s="3" t="str">
        <f>HYPERLINK("https://www.boe.es/gazeta/dias/1832/01/31/pdfs/GMD-1832-13.pdf#page=3","Abrir facsímil")</f>
        <v>Abrir facsímil</v>
      </c>
      <c r="K2247" s="3" t="s">
        <v>23</v>
      </c>
    </row>
    <row r="2248" spans="1:11" ht="42" customHeight="1">
      <c r="A2248" s="2" t="s">
        <v>5130</v>
      </c>
      <c r="B2248" s="2" t="s">
        <v>5130</v>
      </c>
      <c r="C2248" s="2" t="s">
        <v>26</v>
      </c>
      <c r="D2248" s="2" t="s">
        <v>27</v>
      </c>
      <c r="E2248" s="5" t="s">
        <v>1008</v>
      </c>
      <c r="F2248" s="3" t="s">
        <v>1009</v>
      </c>
      <c r="G2248" s="3" t="s">
        <v>92</v>
      </c>
      <c r="H2248" s="2" t="s">
        <v>21</v>
      </c>
      <c r="I2248" s="2" t="s">
        <v>5137</v>
      </c>
      <c r="J2248" s="3" t="str">
        <f>HYPERLINK("https://www.boe.es/gazeta/dias/1832/02/02/pdfs/GMD-1832-14.pdf#page=2","Abrir facsímil")</f>
        <v>Abrir facsímil</v>
      </c>
      <c r="K2248" s="3" t="s">
        <v>23</v>
      </c>
    </row>
    <row r="2249" spans="1:11" ht="42" customHeight="1">
      <c r="A2249" s="2" t="s">
        <v>5130</v>
      </c>
      <c r="B2249" s="2" t="s">
        <v>5130</v>
      </c>
      <c r="C2249" s="2" t="s">
        <v>418</v>
      </c>
      <c r="D2249" s="2" t="s">
        <v>27</v>
      </c>
      <c r="E2249" s="5" t="s">
        <v>1008</v>
      </c>
      <c r="F2249" s="3" t="s">
        <v>1009</v>
      </c>
      <c r="G2249" s="3" t="s">
        <v>38</v>
      </c>
      <c r="H2249" s="2" t="s">
        <v>21</v>
      </c>
      <c r="I2249" s="2" t="s">
        <v>5138</v>
      </c>
      <c r="J2249" s="3" t="str">
        <f>HYPERLINK("https://www.boe.es/gazeta/dias/1832/02/02/pdfs/GMD-1832-14.pdf#page=4","Abrir facsímil")</f>
        <v>Abrir facsímil</v>
      </c>
      <c r="K2249" s="3" t="s">
        <v>23</v>
      </c>
    </row>
    <row r="2250" spans="1:11" ht="42" customHeight="1">
      <c r="A2250" s="2" t="s">
        <v>5130</v>
      </c>
      <c r="B2250" s="2" t="s">
        <v>5130</v>
      </c>
      <c r="C2250" s="2" t="s">
        <v>26</v>
      </c>
      <c r="D2250" s="2" t="s">
        <v>27</v>
      </c>
      <c r="E2250" s="5" t="s">
        <v>583</v>
      </c>
      <c r="F2250" s="3" t="s">
        <v>584</v>
      </c>
      <c r="G2250" s="3" t="s">
        <v>92</v>
      </c>
      <c r="H2250" s="2" t="s">
        <v>21</v>
      </c>
      <c r="I2250" s="2" t="s">
        <v>5139</v>
      </c>
      <c r="J2250" s="3" t="str">
        <f>HYPERLINK("https://www.boe.es/gazeta/dias/1832/02/04/pdfs/GMD-1832-15.pdf#page=2","Abrir facsímil")</f>
        <v>Abrir facsímil</v>
      </c>
      <c r="K2250" s="3" t="s">
        <v>23</v>
      </c>
    </row>
    <row r="2251" spans="1:11" ht="42" customHeight="1">
      <c r="A2251" s="2" t="s">
        <v>5130</v>
      </c>
      <c r="B2251" s="2" t="s">
        <v>5130</v>
      </c>
      <c r="C2251" s="2" t="s">
        <v>16</v>
      </c>
      <c r="D2251" s="2" t="s">
        <v>17</v>
      </c>
      <c r="E2251" s="5" t="s">
        <v>84</v>
      </c>
      <c r="F2251" s="3" t="s">
        <v>85</v>
      </c>
      <c r="G2251" s="3" t="s">
        <v>86</v>
      </c>
      <c r="H2251" s="2" t="s">
        <v>21</v>
      </c>
      <c r="I2251" s="2" t="s">
        <v>5140</v>
      </c>
      <c r="J2251" s="3" t="str">
        <f>HYPERLINK("https://www.boe.es/gazeta/dias/1832/02/11/pdfs/GMD-1832-18.pdf#page=2","Abrir facsímil")</f>
        <v>Abrir facsímil</v>
      </c>
      <c r="K2251" s="3" t="s">
        <v>23</v>
      </c>
    </row>
    <row r="2252" spans="1:11" ht="42" customHeight="1">
      <c r="A2252" s="2" t="s">
        <v>5130</v>
      </c>
      <c r="B2252" s="2" t="s">
        <v>5130</v>
      </c>
      <c r="C2252" s="2" t="s">
        <v>61</v>
      </c>
      <c r="D2252" s="2" t="s">
        <v>62</v>
      </c>
      <c r="E2252" s="5" t="s">
        <v>84</v>
      </c>
      <c r="F2252" s="3" t="s">
        <v>85</v>
      </c>
      <c r="G2252" s="3" t="s">
        <v>58</v>
      </c>
      <c r="H2252" s="2" t="s">
        <v>21</v>
      </c>
      <c r="I2252" s="2" t="s">
        <v>5141</v>
      </c>
      <c r="J2252" s="3" t="str">
        <f>HYPERLINK("https://www.boe.es/gazeta/dias/1832/02/11/pdfs/GMD-1832-18.pdf#page=3","Abrir facsímil")</f>
        <v>Abrir facsímil</v>
      </c>
      <c r="K2252" s="3" t="s">
        <v>23</v>
      </c>
    </row>
    <row r="2253" spans="1:11" ht="42" customHeight="1">
      <c r="A2253" s="2" t="s">
        <v>5130</v>
      </c>
      <c r="B2253" s="2" t="s">
        <v>5130</v>
      </c>
      <c r="C2253" s="2" t="s">
        <v>61</v>
      </c>
      <c r="D2253" s="2" t="s">
        <v>62</v>
      </c>
      <c r="E2253" s="5" t="s">
        <v>269</v>
      </c>
      <c r="F2253" s="3" t="s">
        <v>270</v>
      </c>
      <c r="G2253" s="3" t="s">
        <v>58</v>
      </c>
      <c r="H2253" s="2" t="s">
        <v>21</v>
      </c>
      <c r="I2253" s="2" t="s">
        <v>5142</v>
      </c>
      <c r="J2253" s="3" t="str">
        <f>HYPERLINK("https://www.boe.es/gazeta/dias/1832/02/18/pdfs/GMD-1832-21.pdf#page=3","Abrir facsímil")</f>
        <v>Abrir facsímil</v>
      </c>
      <c r="K2253" s="3" t="s">
        <v>23</v>
      </c>
    </row>
    <row r="2254" spans="1:11" ht="42" customHeight="1">
      <c r="A2254" s="2" t="s">
        <v>5130</v>
      </c>
      <c r="B2254" s="2" t="s">
        <v>5130</v>
      </c>
      <c r="C2254" s="2" t="s">
        <v>16</v>
      </c>
      <c r="D2254" s="2" t="s">
        <v>17</v>
      </c>
      <c r="E2254" s="5" t="s">
        <v>272</v>
      </c>
      <c r="F2254" s="3" t="s">
        <v>273</v>
      </c>
      <c r="G2254" s="3" t="s">
        <v>92</v>
      </c>
      <c r="H2254" s="2" t="s">
        <v>21</v>
      </c>
      <c r="I2254" s="2" t="s">
        <v>5143</v>
      </c>
      <c r="J2254" s="3" t="str">
        <f>HYPERLINK("https://www.boe.es/gazeta/dias/1832/02/21/pdfs/GMD-1832-22.pdf#page=2","Abrir facsímil")</f>
        <v>Abrir facsímil</v>
      </c>
      <c r="K2254" s="3" t="s">
        <v>23</v>
      </c>
    </row>
    <row r="2255" spans="1:11" ht="42" customHeight="1">
      <c r="A2255" s="2" t="s">
        <v>5130</v>
      </c>
      <c r="B2255" s="2" t="s">
        <v>5130</v>
      </c>
      <c r="C2255" s="2" t="s">
        <v>16</v>
      </c>
      <c r="D2255" s="2" t="s">
        <v>17</v>
      </c>
      <c r="E2255" s="5" t="s">
        <v>251</v>
      </c>
      <c r="F2255" s="3" t="s">
        <v>252</v>
      </c>
      <c r="G2255" s="3" t="s">
        <v>38</v>
      </c>
      <c r="H2255" s="2" t="s">
        <v>21</v>
      </c>
      <c r="I2255" s="2" t="s">
        <v>5144</v>
      </c>
      <c r="J2255" s="3" t="str">
        <f>HYPERLINK("https://www.boe.es/gazeta/dias/1832/02/25/pdfs/GMD-1832-24.pdf#page=4","Abrir facsímil")</f>
        <v>Abrir facsímil</v>
      </c>
      <c r="K2255" s="3" t="s">
        <v>23</v>
      </c>
    </row>
    <row r="2256" spans="1:11" ht="42" customHeight="1">
      <c r="A2256" s="2" t="s">
        <v>5130</v>
      </c>
      <c r="B2256" s="2" t="s">
        <v>5130</v>
      </c>
      <c r="C2256" s="2" t="s">
        <v>26</v>
      </c>
      <c r="D2256" s="2" t="s">
        <v>27</v>
      </c>
      <c r="E2256" s="5" t="s">
        <v>388</v>
      </c>
      <c r="F2256" s="3" t="s">
        <v>389</v>
      </c>
      <c r="G2256" s="3" t="s">
        <v>42</v>
      </c>
      <c r="H2256" s="2" t="s">
        <v>21</v>
      </c>
      <c r="I2256" s="2" t="s">
        <v>5145</v>
      </c>
      <c r="J2256" s="3" t="str">
        <f>HYPERLINK("https://www.boe.es/gazeta/dias/1832/02/28/pdfs/GMD-1832-25.pdf#page=1","Abrir facsímil")</f>
        <v>Abrir facsímil</v>
      </c>
      <c r="K2256" s="3" t="s">
        <v>23</v>
      </c>
    </row>
    <row r="2257" spans="1:11" ht="42" customHeight="1">
      <c r="A2257" s="2" t="s">
        <v>5130</v>
      </c>
      <c r="B2257" s="2" t="s">
        <v>5130</v>
      </c>
      <c r="C2257" s="2" t="s">
        <v>51</v>
      </c>
      <c r="D2257" s="2" t="s">
        <v>27</v>
      </c>
      <c r="E2257" s="5" t="s">
        <v>388</v>
      </c>
      <c r="F2257" s="3" t="s">
        <v>389</v>
      </c>
      <c r="G2257" s="3" t="s">
        <v>92</v>
      </c>
      <c r="H2257" s="2" t="s">
        <v>21</v>
      </c>
      <c r="I2257" s="2" t="s">
        <v>5146</v>
      </c>
      <c r="J2257" s="3" t="str">
        <f>HYPERLINK("https://www.boe.es/gazeta/dias/1832/02/28/pdfs/GMD-1832-25.pdf#page=2","Abrir facsímil")</f>
        <v>Abrir facsímil</v>
      </c>
      <c r="K2257" s="3" t="s">
        <v>23</v>
      </c>
    </row>
    <row r="2258" spans="1:11" ht="42" customHeight="1">
      <c r="A2258" s="2" t="s">
        <v>5130</v>
      </c>
      <c r="B2258" s="2" t="s">
        <v>5130</v>
      </c>
      <c r="C2258" s="2" t="s">
        <v>16</v>
      </c>
      <c r="D2258" s="2" t="s">
        <v>17</v>
      </c>
      <c r="E2258" s="5" t="s">
        <v>482</v>
      </c>
      <c r="F2258" s="3" t="s">
        <v>483</v>
      </c>
      <c r="G2258" s="3" t="s">
        <v>38</v>
      </c>
      <c r="H2258" s="2" t="s">
        <v>21</v>
      </c>
      <c r="I2258" s="2" t="s">
        <v>5147</v>
      </c>
      <c r="J2258" s="3" t="str">
        <f>HYPERLINK("https://www.boe.es/gazeta/dias/1832/03/03/pdfs/GMD-1832-27.pdf#page=4","Abrir facsímil")</f>
        <v>Abrir facsímil</v>
      </c>
      <c r="K2258" s="3" t="s">
        <v>23</v>
      </c>
    </row>
    <row r="2259" spans="1:11" ht="42" customHeight="1">
      <c r="A2259" s="2" t="s">
        <v>5130</v>
      </c>
      <c r="B2259" s="2" t="s">
        <v>5130</v>
      </c>
      <c r="C2259" s="2" t="s">
        <v>26</v>
      </c>
      <c r="D2259" s="2" t="s">
        <v>27</v>
      </c>
      <c r="E2259" s="5" t="s">
        <v>626</v>
      </c>
      <c r="F2259" s="3" t="s">
        <v>627</v>
      </c>
      <c r="G2259" s="3" t="s">
        <v>42</v>
      </c>
      <c r="H2259" s="2" t="s">
        <v>21</v>
      </c>
      <c r="I2259" s="2" t="s">
        <v>5148</v>
      </c>
      <c r="J2259" s="3" t="str">
        <f>HYPERLINK("https://www.boe.es/gazeta/dias/1832/03/10/pdfs/GMD-1832-30.pdf#page=1","Abrir facsímil")</f>
        <v>Abrir facsímil</v>
      </c>
      <c r="K2259" s="3" t="s">
        <v>23</v>
      </c>
    </row>
    <row r="2260" spans="1:11" ht="42" customHeight="1">
      <c r="A2260" s="2" t="s">
        <v>5130</v>
      </c>
      <c r="B2260" s="2" t="s">
        <v>5130</v>
      </c>
      <c r="C2260" s="2" t="s">
        <v>26</v>
      </c>
      <c r="D2260" s="2" t="s">
        <v>27</v>
      </c>
      <c r="E2260" s="5" t="s">
        <v>306</v>
      </c>
      <c r="F2260" s="3" t="s">
        <v>307</v>
      </c>
      <c r="G2260" s="3" t="s">
        <v>986</v>
      </c>
      <c r="H2260" s="2" t="s">
        <v>21</v>
      </c>
      <c r="I2260" s="2" t="s">
        <v>5149</v>
      </c>
      <c r="J2260" s="3" t="str">
        <f>HYPERLINK("https://www.boe.es/gazeta/dias/1832/03/13/pdfs/GMD-1832-31.pdf#page=1","Abrir facsímil")</f>
        <v>Abrir facsímil</v>
      </c>
      <c r="K2260" s="3" t="s">
        <v>23</v>
      </c>
    </row>
    <row r="2261" spans="1:11" ht="42" customHeight="1">
      <c r="A2261" s="2" t="s">
        <v>5130</v>
      </c>
      <c r="B2261" s="2" t="s">
        <v>5130</v>
      </c>
      <c r="C2261" s="2" t="s">
        <v>16</v>
      </c>
      <c r="D2261" s="2" t="s">
        <v>17</v>
      </c>
      <c r="E2261" s="5" t="s">
        <v>1410</v>
      </c>
      <c r="F2261" s="3" t="s">
        <v>1411</v>
      </c>
      <c r="G2261" s="3" t="s">
        <v>58</v>
      </c>
      <c r="H2261" s="2" t="s">
        <v>21</v>
      </c>
      <c r="I2261" s="2" t="s">
        <v>5150</v>
      </c>
      <c r="J2261" s="3" t="str">
        <f>HYPERLINK("https://www.boe.es/gazeta/dias/1832/03/15/pdfs/GMD-1832-32.pdf#page=3","Abrir facsímil")</f>
        <v>Abrir facsímil</v>
      </c>
      <c r="K2261" s="3" t="s">
        <v>23</v>
      </c>
    </row>
    <row r="2262" spans="1:11" ht="42" customHeight="1">
      <c r="A2262" s="2" t="s">
        <v>5130</v>
      </c>
      <c r="B2262" s="2" t="s">
        <v>5130</v>
      </c>
      <c r="C2262" s="2" t="s">
        <v>61</v>
      </c>
      <c r="D2262" s="2" t="s">
        <v>62</v>
      </c>
      <c r="E2262" s="5" t="s">
        <v>882</v>
      </c>
      <c r="F2262" s="3" t="s">
        <v>883</v>
      </c>
      <c r="G2262" s="3" t="s">
        <v>1819</v>
      </c>
      <c r="H2262" s="2" t="s">
        <v>21</v>
      </c>
      <c r="I2262" s="2" t="s">
        <v>5151</v>
      </c>
      <c r="J2262" s="3" t="str">
        <f>HYPERLINK("https://www.boe.es/gazeta/dias/1832/03/17/pdfs/GMD-1832-33.pdf#page=3","Abrir facsímil")</f>
        <v>Abrir facsímil</v>
      </c>
      <c r="K2262" s="3" t="s">
        <v>23</v>
      </c>
    </row>
    <row r="2263" spans="1:11" ht="42" customHeight="1">
      <c r="A2263" s="2" t="s">
        <v>5130</v>
      </c>
      <c r="B2263" s="2" t="s">
        <v>5130</v>
      </c>
      <c r="C2263" s="2" t="s">
        <v>26</v>
      </c>
      <c r="D2263" s="2" t="s">
        <v>27</v>
      </c>
      <c r="E2263" s="5" t="s">
        <v>463</v>
      </c>
      <c r="F2263" s="3" t="s">
        <v>464</v>
      </c>
      <c r="G2263" s="3" t="s">
        <v>42</v>
      </c>
      <c r="H2263" s="2" t="s">
        <v>21</v>
      </c>
      <c r="I2263" s="2" t="s">
        <v>5152</v>
      </c>
      <c r="J2263" s="3" t="str">
        <f>HYPERLINK("https://www.boe.es/gazeta/dias/1832/03/24/pdfs/GMD-1832-36.pdf#page=1","Abrir facsímil")</f>
        <v>Abrir facsímil</v>
      </c>
      <c r="K2263" s="3" t="s">
        <v>23</v>
      </c>
    </row>
    <row r="2264" spans="1:11" ht="42" customHeight="1">
      <c r="A2264" s="2" t="s">
        <v>5130</v>
      </c>
      <c r="B2264" s="2" t="s">
        <v>5130</v>
      </c>
      <c r="C2264" s="2" t="s">
        <v>16</v>
      </c>
      <c r="D2264" s="2" t="s">
        <v>17</v>
      </c>
      <c r="E2264" s="5" t="s">
        <v>88</v>
      </c>
      <c r="F2264" s="3" t="s">
        <v>89</v>
      </c>
      <c r="G2264" s="3" t="s">
        <v>92</v>
      </c>
      <c r="H2264" s="2" t="s">
        <v>21</v>
      </c>
      <c r="I2264" s="2" t="s">
        <v>5153</v>
      </c>
      <c r="J2264" s="3" t="str">
        <f>HYPERLINK("https://www.boe.es/gazeta/dias/1832/03/27/pdfs/GMD-1832-37.pdf#page=2","Abrir facsímil")</f>
        <v>Abrir facsímil</v>
      </c>
      <c r="K2264" s="3" t="s">
        <v>23</v>
      </c>
    </row>
    <row r="2265" spans="1:11" ht="42" customHeight="1">
      <c r="A2265" s="2" t="s">
        <v>5130</v>
      </c>
      <c r="B2265" s="2" t="s">
        <v>5130</v>
      </c>
      <c r="C2265" s="2" t="s">
        <v>91</v>
      </c>
      <c r="D2265" s="2" t="s">
        <v>27</v>
      </c>
      <c r="E2265" s="5" t="s">
        <v>88</v>
      </c>
      <c r="F2265" s="3" t="s">
        <v>89</v>
      </c>
      <c r="G2265" s="3" t="s">
        <v>38</v>
      </c>
      <c r="H2265" s="2" t="s">
        <v>21</v>
      </c>
      <c r="I2265" s="2" t="s">
        <v>5154</v>
      </c>
      <c r="J2265" s="3" t="str">
        <f>HYPERLINK("https://www.boe.es/gazeta/dias/1832/03/27/pdfs/GMD-1832-37.pdf#page=4","Abrir facsímil")</f>
        <v>Abrir facsímil</v>
      </c>
      <c r="K2265" s="3" t="s">
        <v>23</v>
      </c>
    </row>
    <row r="2266" spans="1:11" ht="42" customHeight="1">
      <c r="A2266" s="2" t="s">
        <v>5130</v>
      </c>
      <c r="B2266" s="2" t="s">
        <v>5130</v>
      </c>
      <c r="C2266" s="2" t="s">
        <v>16</v>
      </c>
      <c r="D2266" s="2" t="s">
        <v>17</v>
      </c>
      <c r="E2266" s="5" t="s">
        <v>500</v>
      </c>
      <c r="F2266" s="3" t="s">
        <v>501</v>
      </c>
      <c r="G2266" s="3" t="s">
        <v>58</v>
      </c>
      <c r="H2266" s="2" t="s">
        <v>21</v>
      </c>
      <c r="I2266" s="2" t="s">
        <v>5155</v>
      </c>
      <c r="J2266" s="3" t="str">
        <f>HYPERLINK("https://www.boe.es/gazeta/dias/1832/03/29/pdfs/GMD-1832-38.pdf#page=3","Abrir facsímil")</f>
        <v>Abrir facsímil</v>
      </c>
      <c r="K2266" s="3" t="s">
        <v>23</v>
      </c>
    </row>
    <row r="2267" spans="1:11" ht="42" customHeight="1">
      <c r="A2267" s="2" t="s">
        <v>5130</v>
      </c>
      <c r="B2267" s="2" t="s">
        <v>5130</v>
      </c>
      <c r="C2267" s="2" t="s">
        <v>16</v>
      </c>
      <c r="D2267" s="2" t="s">
        <v>17</v>
      </c>
      <c r="E2267" s="5" t="s">
        <v>1794</v>
      </c>
      <c r="F2267" s="3" t="s">
        <v>1795</v>
      </c>
      <c r="G2267" s="3" t="s">
        <v>1059</v>
      </c>
      <c r="H2267" s="2" t="s">
        <v>21</v>
      </c>
      <c r="I2267" s="2" t="s">
        <v>5156</v>
      </c>
      <c r="J2267" s="3" t="str">
        <f>HYPERLINK("https://www.boe.es/gazeta/dias/1832/04/03/pdfs/GMD-1832-40.pdf#page=2","Abrir facsímil")</f>
        <v>Abrir facsímil</v>
      </c>
      <c r="K2267" s="3" t="s">
        <v>23</v>
      </c>
    </row>
    <row r="2268" spans="1:11" ht="42" customHeight="1">
      <c r="A2268" s="2" t="s">
        <v>5130</v>
      </c>
      <c r="B2268" s="2" t="s">
        <v>5130</v>
      </c>
      <c r="C2268" s="2" t="s">
        <v>16</v>
      </c>
      <c r="D2268" s="2" t="s">
        <v>17</v>
      </c>
      <c r="E2268" s="5" t="s">
        <v>994</v>
      </c>
      <c r="F2268" s="3" t="s">
        <v>995</v>
      </c>
      <c r="G2268" s="3" t="s">
        <v>58</v>
      </c>
      <c r="H2268" s="2" t="s">
        <v>21</v>
      </c>
      <c r="I2268" s="2" t="s">
        <v>5157</v>
      </c>
      <c r="J2268" s="3" t="str">
        <f>HYPERLINK("https://www.boe.es/gazeta/dias/1832/04/05/pdfs/GMD-1832-41.pdf#page=3","Abrir facsímil")</f>
        <v>Abrir facsímil</v>
      </c>
      <c r="K2268" s="3" t="s">
        <v>23</v>
      </c>
    </row>
    <row r="2269" spans="1:11" ht="42" customHeight="1">
      <c r="A2269" s="2" t="s">
        <v>5130</v>
      </c>
      <c r="B2269" s="2" t="s">
        <v>5130</v>
      </c>
      <c r="C2269" s="2" t="s">
        <v>91</v>
      </c>
      <c r="D2269" s="2" t="s">
        <v>27</v>
      </c>
      <c r="E2269" s="5" t="s">
        <v>279</v>
      </c>
      <c r="F2269" s="3" t="s">
        <v>280</v>
      </c>
      <c r="G2269" s="3" t="s">
        <v>1480</v>
      </c>
      <c r="H2269" s="2" t="s">
        <v>21</v>
      </c>
      <c r="I2269" s="2" t="s">
        <v>5158</v>
      </c>
      <c r="J2269" s="3" t="str">
        <f>HYPERLINK("https://www.boe.es/gazeta/dias/1832/04/07/pdfs/GMD-1832-42.pdf#page=2","Abrir facsímil")</f>
        <v>Abrir facsímil</v>
      </c>
      <c r="K2269" s="3" t="s">
        <v>23</v>
      </c>
    </row>
    <row r="2270" spans="1:11" ht="42" customHeight="1">
      <c r="A2270" s="2" t="s">
        <v>5130</v>
      </c>
      <c r="B2270" s="2" t="s">
        <v>5130</v>
      </c>
      <c r="C2270" s="2" t="s">
        <v>51</v>
      </c>
      <c r="D2270" s="2" t="s">
        <v>27</v>
      </c>
      <c r="E2270" s="5" t="s">
        <v>279</v>
      </c>
      <c r="F2270" s="3" t="s">
        <v>280</v>
      </c>
      <c r="G2270" s="3" t="s">
        <v>58</v>
      </c>
      <c r="H2270" s="2" t="s">
        <v>21</v>
      </c>
      <c r="I2270" s="2" t="s">
        <v>5159</v>
      </c>
      <c r="J2270" s="3" t="str">
        <f>HYPERLINK("https://www.boe.es/gazeta/dias/1832/04/07/pdfs/GMD-1832-42.pdf#page=3","Abrir facsímil")</f>
        <v>Abrir facsímil</v>
      </c>
      <c r="K2270" s="3" t="s">
        <v>23</v>
      </c>
    </row>
    <row r="2271" spans="1:11" ht="42" customHeight="1">
      <c r="A2271" s="2" t="s">
        <v>5130</v>
      </c>
      <c r="B2271" s="2" t="s">
        <v>5130</v>
      </c>
      <c r="C2271" s="2" t="s">
        <v>16</v>
      </c>
      <c r="D2271" s="2" t="s">
        <v>17</v>
      </c>
      <c r="E2271" s="5" t="s">
        <v>243</v>
      </c>
      <c r="F2271" s="3" t="s">
        <v>244</v>
      </c>
      <c r="G2271" s="3" t="s">
        <v>989</v>
      </c>
      <c r="H2271" s="2" t="s">
        <v>21</v>
      </c>
      <c r="I2271" s="2" t="s">
        <v>5160</v>
      </c>
      <c r="J2271" s="3" t="str">
        <f>HYPERLINK("https://www.boe.es/gazeta/dias/1832/04/10/pdfs/GMD-1832-43.pdf#page=2","Abrir facsímil")</f>
        <v>Abrir facsímil</v>
      </c>
      <c r="K2271" s="3" t="s">
        <v>23</v>
      </c>
    </row>
    <row r="2272" spans="1:11" ht="42" customHeight="1">
      <c r="A2272" s="2" t="s">
        <v>5130</v>
      </c>
      <c r="B2272" s="2" t="s">
        <v>5130</v>
      </c>
      <c r="C2272" s="2" t="s">
        <v>164</v>
      </c>
      <c r="D2272" s="2" t="s">
        <v>27</v>
      </c>
      <c r="E2272" s="5" t="s">
        <v>341</v>
      </c>
      <c r="F2272" s="3" t="s">
        <v>342</v>
      </c>
      <c r="G2272" s="3" t="s">
        <v>762</v>
      </c>
      <c r="H2272" s="2" t="s">
        <v>21</v>
      </c>
      <c r="I2272" s="2" t="s">
        <v>5161</v>
      </c>
      <c r="J2272" s="3" t="str">
        <f>HYPERLINK("https://www.boe.es/gazeta/dias/1832/04/12/pdfs/GMD-1832-44.pdf#page=6","Abrir facsímil")</f>
        <v>Abrir facsímil</v>
      </c>
      <c r="K2272" s="3" t="s">
        <v>23</v>
      </c>
    </row>
    <row r="2273" spans="1:11" ht="42" customHeight="1">
      <c r="A2273" s="2" t="s">
        <v>5130</v>
      </c>
      <c r="B2273" s="2" t="s">
        <v>5130</v>
      </c>
      <c r="C2273" s="2" t="s">
        <v>91</v>
      </c>
      <c r="D2273" s="2" t="s">
        <v>27</v>
      </c>
      <c r="E2273" s="5" t="s">
        <v>341</v>
      </c>
      <c r="F2273" s="3" t="s">
        <v>342</v>
      </c>
      <c r="G2273" s="3" t="s">
        <v>343</v>
      </c>
      <c r="H2273" s="2" t="s">
        <v>21</v>
      </c>
      <c r="I2273" s="2" t="s">
        <v>5162</v>
      </c>
      <c r="J2273" s="3" t="str">
        <f>HYPERLINK("https://www.boe.es/gazeta/dias/1832/04/12/pdfs/GMD-1832-44.pdf#page=5","Abrir facsímil")</f>
        <v>Abrir facsímil</v>
      </c>
      <c r="K2273" s="3" t="s">
        <v>23</v>
      </c>
    </row>
    <row r="2274" spans="1:11" ht="42" customHeight="1">
      <c r="A2274" s="2" t="s">
        <v>5130</v>
      </c>
      <c r="B2274" s="2" t="s">
        <v>5130</v>
      </c>
      <c r="C2274" s="2" t="s">
        <v>164</v>
      </c>
      <c r="D2274" s="2" t="s">
        <v>27</v>
      </c>
      <c r="E2274" s="5" t="s">
        <v>156</v>
      </c>
      <c r="F2274" s="3" t="s">
        <v>157</v>
      </c>
      <c r="G2274" s="3" t="s">
        <v>152</v>
      </c>
      <c r="H2274" s="2" t="s">
        <v>21</v>
      </c>
      <c r="I2274" s="2" t="s">
        <v>5163</v>
      </c>
      <c r="J2274" s="3" t="str">
        <f>HYPERLINK("https://www.boe.es/gazeta/dias/1832/04/14/pdfs/GMD-1832-45.pdf#page=6","Abrir facsímil")</f>
        <v>Abrir facsímil</v>
      </c>
      <c r="K2274" s="3" t="s">
        <v>23</v>
      </c>
    </row>
    <row r="2275" spans="1:11" ht="42" customHeight="1">
      <c r="A2275" s="2" t="s">
        <v>5130</v>
      </c>
      <c r="B2275" s="2" t="s">
        <v>5130</v>
      </c>
      <c r="C2275" s="2" t="s">
        <v>26</v>
      </c>
      <c r="D2275" s="2" t="s">
        <v>27</v>
      </c>
      <c r="E2275" s="5" t="s">
        <v>1798</v>
      </c>
      <c r="F2275" s="3" t="s">
        <v>1799</v>
      </c>
      <c r="G2275" s="3" t="s">
        <v>42</v>
      </c>
      <c r="H2275" s="2" t="s">
        <v>21</v>
      </c>
      <c r="I2275" s="2" t="s">
        <v>5164</v>
      </c>
      <c r="J2275" s="3" t="str">
        <f>HYPERLINK("https://www.boe.es/gazeta/dias/1832/04/26/pdfs/GMD-1832-50.pdf#page=1","Abrir facsímil")</f>
        <v>Abrir facsímil</v>
      </c>
      <c r="K2275" s="3" t="s">
        <v>23</v>
      </c>
    </row>
    <row r="2276" spans="1:11" ht="42" customHeight="1">
      <c r="A2276" s="2" t="s">
        <v>5130</v>
      </c>
      <c r="B2276" s="2" t="s">
        <v>5130</v>
      </c>
      <c r="C2276" s="2" t="s">
        <v>16</v>
      </c>
      <c r="D2276" s="2" t="s">
        <v>17</v>
      </c>
      <c r="E2276" s="5" t="s">
        <v>685</v>
      </c>
      <c r="F2276" s="3" t="s">
        <v>686</v>
      </c>
      <c r="G2276" s="3" t="s">
        <v>92</v>
      </c>
      <c r="H2276" s="2" t="s">
        <v>21</v>
      </c>
      <c r="I2276" s="2" t="s">
        <v>5165</v>
      </c>
      <c r="J2276" s="3" t="str">
        <f>HYPERLINK("https://www.boe.es/gazeta/dias/1832/05/03/pdfs/GMD-1832-53.pdf#page=2","Abrir facsímil")</f>
        <v>Abrir facsímil</v>
      </c>
      <c r="K2276" s="3" t="s">
        <v>23</v>
      </c>
    </row>
    <row r="2277" spans="1:11" ht="42" customHeight="1">
      <c r="A2277" s="2" t="s">
        <v>5130</v>
      </c>
      <c r="B2277" s="2" t="s">
        <v>5130</v>
      </c>
      <c r="C2277" s="2" t="s">
        <v>16</v>
      </c>
      <c r="D2277" s="2" t="s">
        <v>17</v>
      </c>
      <c r="E2277" s="5" t="s">
        <v>685</v>
      </c>
      <c r="F2277" s="3" t="s">
        <v>686</v>
      </c>
      <c r="G2277" s="3" t="s">
        <v>38</v>
      </c>
      <c r="H2277" s="2" t="s">
        <v>21</v>
      </c>
      <c r="I2277" s="2" t="s">
        <v>5166</v>
      </c>
      <c r="J2277" s="3" t="str">
        <f>HYPERLINK("https://www.boe.es/gazeta/dias/1832/05/03/pdfs/GMD-1832-53.pdf#page=4","Abrir facsímil")</f>
        <v>Abrir facsímil</v>
      </c>
      <c r="K2277" s="3" t="s">
        <v>23</v>
      </c>
    </row>
    <row r="2278" spans="1:11" ht="42" customHeight="1">
      <c r="A2278" s="2" t="s">
        <v>5130</v>
      </c>
      <c r="B2278" s="2" t="s">
        <v>5130</v>
      </c>
      <c r="C2278" s="2" t="s">
        <v>26</v>
      </c>
      <c r="D2278" s="2" t="s">
        <v>27</v>
      </c>
      <c r="E2278" s="5" t="s">
        <v>593</v>
      </c>
      <c r="F2278" s="3" t="s">
        <v>594</v>
      </c>
      <c r="G2278" s="3" t="s">
        <v>5167</v>
      </c>
      <c r="H2278" s="2" t="s">
        <v>21</v>
      </c>
      <c r="I2278" s="2" t="s">
        <v>5168</v>
      </c>
      <c r="J2278" s="3" t="str">
        <f>HYPERLINK("https://www.boe.es/gazeta/dias/1832/05/05/pdfs/GMD-1832-54.pdf#page=2","Abrir facsímil")</f>
        <v>Abrir facsímil</v>
      </c>
      <c r="K2278" s="3" t="s">
        <v>23</v>
      </c>
    </row>
    <row r="2279" spans="1:11" ht="42" customHeight="1">
      <c r="A2279" s="2" t="s">
        <v>5130</v>
      </c>
      <c r="B2279" s="2" t="s">
        <v>5130</v>
      </c>
      <c r="C2279" s="2" t="s">
        <v>26</v>
      </c>
      <c r="D2279" s="2" t="s">
        <v>27</v>
      </c>
      <c r="E2279" s="5" t="s">
        <v>593</v>
      </c>
      <c r="F2279" s="3" t="s">
        <v>594</v>
      </c>
      <c r="G2279" s="3" t="s">
        <v>38</v>
      </c>
      <c r="H2279" s="2" t="s">
        <v>21</v>
      </c>
      <c r="I2279" s="2" t="s">
        <v>5169</v>
      </c>
      <c r="J2279" s="3" t="str">
        <f>HYPERLINK("https://www.boe.es/gazeta/dias/1832/05/05/pdfs/GMD-1832-54.pdf#page=4","Abrir facsímil")</f>
        <v>Abrir facsímil</v>
      </c>
      <c r="K2279" s="3" t="s">
        <v>23</v>
      </c>
    </row>
    <row r="2280" spans="1:11" ht="42" customHeight="1">
      <c r="A2280" s="2" t="s">
        <v>5130</v>
      </c>
      <c r="B2280" s="2" t="s">
        <v>5130</v>
      </c>
      <c r="C2280" s="2" t="s">
        <v>16</v>
      </c>
      <c r="D2280" s="2" t="s">
        <v>17</v>
      </c>
      <c r="E2280" s="5" t="s">
        <v>115</v>
      </c>
      <c r="F2280" s="3" t="s">
        <v>116</v>
      </c>
      <c r="G2280" s="3" t="s">
        <v>42</v>
      </c>
      <c r="H2280" s="2" t="s">
        <v>21</v>
      </c>
      <c r="I2280" s="2" t="s">
        <v>5170</v>
      </c>
      <c r="J2280" s="3" t="str">
        <f>HYPERLINK("https://www.boe.es/gazeta/dias/1832/05/10/pdfs/GMD-1832-56.pdf#page=1","Abrir facsímil")</f>
        <v>Abrir facsímil</v>
      </c>
      <c r="K2280" s="3" t="s">
        <v>23</v>
      </c>
    </row>
    <row r="2281" spans="1:11" ht="42" customHeight="1">
      <c r="A2281" s="2" t="s">
        <v>5130</v>
      </c>
      <c r="B2281" s="2" t="s">
        <v>5130</v>
      </c>
      <c r="C2281" s="2" t="s">
        <v>164</v>
      </c>
      <c r="D2281" s="2" t="s">
        <v>27</v>
      </c>
      <c r="E2281" s="5" t="s">
        <v>1281</v>
      </c>
      <c r="F2281" s="3" t="s">
        <v>1282</v>
      </c>
      <c r="G2281" s="3" t="s">
        <v>38</v>
      </c>
      <c r="H2281" s="2" t="s">
        <v>21</v>
      </c>
      <c r="I2281" s="2" t="s">
        <v>5171</v>
      </c>
      <c r="J2281" s="3" t="str">
        <f>HYPERLINK("https://www.boe.es/gazeta/dias/1832/05/17/pdfs/GMD-1832-59.pdf#page=4","Abrir facsímil")</f>
        <v>Abrir facsímil</v>
      </c>
      <c r="K2281" s="3" t="s">
        <v>23</v>
      </c>
    </row>
    <row r="2282" spans="1:11" ht="42" customHeight="1">
      <c r="A2282" s="2" t="s">
        <v>5130</v>
      </c>
      <c r="B2282" s="2" t="s">
        <v>5130</v>
      </c>
      <c r="C2282" s="2" t="s">
        <v>26</v>
      </c>
      <c r="D2282" s="2" t="s">
        <v>27</v>
      </c>
      <c r="E2282" s="5" t="s">
        <v>570</v>
      </c>
      <c r="F2282" s="3" t="s">
        <v>571</v>
      </c>
      <c r="G2282" s="3" t="s">
        <v>42</v>
      </c>
      <c r="H2282" s="2" t="s">
        <v>21</v>
      </c>
      <c r="I2282" s="2" t="s">
        <v>5172</v>
      </c>
      <c r="J2282" s="3" t="str">
        <f>HYPERLINK("https://www.boe.es/gazeta/dias/1832/05/19/pdfs/GMD-1832-60.pdf#page=1","Abrir facsímil")</f>
        <v>Abrir facsímil</v>
      </c>
      <c r="K2282" s="3" t="s">
        <v>23</v>
      </c>
    </row>
    <row r="2283" spans="1:11" ht="42" customHeight="1">
      <c r="A2283" s="2" t="s">
        <v>5130</v>
      </c>
      <c r="B2283" s="2" t="s">
        <v>5130</v>
      </c>
      <c r="C2283" s="2" t="s">
        <v>164</v>
      </c>
      <c r="D2283" s="2" t="s">
        <v>27</v>
      </c>
      <c r="E2283" s="5" t="s">
        <v>382</v>
      </c>
      <c r="F2283" s="3" t="s">
        <v>383</v>
      </c>
      <c r="G2283" s="3" t="s">
        <v>38</v>
      </c>
      <c r="H2283" s="2" t="s">
        <v>21</v>
      </c>
      <c r="I2283" s="2" t="s">
        <v>5173</v>
      </c>
      <c r="J2283" s="3" t="str">
        <f>HYPERLINK("https://www.boe.es/gazeta/dias/1832/05/31/pdfs/GMD-1832-65.pdf#page=4","Abrir facsímil")</f>
        <v>Abrir facsímil</v>
      </c>
      <c r="K2283" s="3" t="s">
        <v>23</v>
      </c>
    </row>
    <row r="2284" spans="1:11" ht="42" customHeight="1">
      <c r="A2284" s="2" t="s">
        <v>5130</v>
      </c>
      <c r="B2284" s="2" t="s">
        <v>5130</v>
      </c>
      <c r="C2284" s="2" t="s">
        <v>16</v>
      </c>
      <c r="D2284" s="2" t="s">
        <v>17</v>
      </c>
      <c r="E2284" s="5" t="s">
        <v>125</v>
      </c>
      <c r="F2284" s="3" t="s">
        <v>126</v>
      </c>
      <c r="G2284" s="3" t="s">
        <v>42</v>
      </c>
      <c r="H2284" s="2" t="s">
        <v>21</v>
      </c>
      <c r="I2284" s="2" t="s">
        <v>5174</v>
      </c>
      <c r="J2284" s="3" t="str">
        <f>HYPERLINK("https://www.boe.es/gazeta/dias/1832/06/12/pdfs/GMD-1832-70.pdf#page=1","Abrir facsímil")</f>
        <v>Abrir facsímil</v>
      </c>
      <c r="K2284" s="3" t="s">
        <v>23</v>
      </c>
    </row>
    <row r="2285" spans="1:11" ht="42" customHeight="1">
      <c r="A2285" s="2" t="s">
        <v>5130</v>
      </c>
      <c r="B2285" s="2" t="s">
        <v>5130</v>
      </c>
      <c r="C2285" s="2" t="s">
        <v>16</v>
      </c>
      <c r="D2285" s="2" t="s">
        <v>17</v>
      </c>
      <c r="E2285" s="5" t="s">
        <v>211</v>
      </c>
      <c r="F2285" s="3" t="s">
        <v>212</v>
      </c>
      <c r="G2285" s="3" t="s">
        <v>2229</v>
      </c>
      <c r="H2285" s="2" t="s">
        <v>21</v>
      </c>
      <c r="I2285" s="2" t="s">
        <v>5175</v>
      </c>
      <c r="J2285" s="3" t="str">
        <f>HYPERLINK("https://www.boe.es/gazeta/dias/1832/06/14/pdfs/GMD-1832-71.pdf#page=2","Abrir facsímil")</f>
        <v>Abrir facsímil</v>
      </c>
      <c r="K2285" s="3" t="s">
        <v>23</v>
      </c>
    </row>
    <row r="2286" spans="1:11" ht="42" customHeight="1">
      <c r="A2286" s="2" t="s">
        <v>5130</v>
      </c>
      <c r="B2286" s="2" t="s">
        <v>5130</v>
      </c>
      <c r="C2286" s="2" t="s">
        <v>16</v>
      </c>
      <c r="D2286" s="2" t="s">
        <v>17</v>
      </c>
      <c r="E2286" s="5" t="s">
        <v>2231</v>
      </c>
      <c r="F2286" s="3" t="s">
        <v>2232</v>
      </c>
      <c r="G2286" s="3" t="s">
        <v>3047</v>
      </c>
      <c r="H2286" s="2" t="s">
        <v>21</v>
      </c>
      <c r="I2286" s="2" t="s">
        <v>5176</v>
      </c>
      <c r="J2286" s="3" t="str">
        <f>HYPERLINK("https://www.boe.es/gazeta/dias/1832/06/19/pdfs/GMD-1832-73.pdf#page=4","Abrir facsímil")</f>
        <v>Abrir facsímil</v>
      </c>
      <c r="K2286" s="3" t="s">
        <v>23</v>
      </c>
    </row>
    <row r="2287" spans="1:11" ht="42" customHeight="1">
      <c r="A2287" s="2" t="s">
        <v>5130</v>
      </c>
      <c r="B2287" s="2" t="s">
        <v>5130</v>
      </c>
      <c r="C2287" s="2" t="s">
        <v>61</v>
      </c>
      <c r="D2287" s="2" t="s">
        <v>62</v>
      </c>
      <c r="E2287" s="5" t="s">
        <v>28</v>
      </c>
      <c r="F2287" s="3" t="s">
        <v>29</v>
      </c>
      <c r="G2287" s="3" t="s">
        <v>30</v>
      </c>
      <c r="H2287" s="2" t="s">
        <v>21</v>
      </c>
      <c r="I2287" s="2" t="s">
        <v>5177</v>
      </c>
      <c r="J2287" s="3" t="str">
        <f>HYPERLINK("https://www.boe.es/gazeta/dias/1832/06/23/pdfs/GMD-1832-75.pdf#page=4","Abrir facsímil")</f>
        <v>Abrir facsímil</v>
      </c>
      <c r="K2287" s="3" t="s">
        <v>23</v>
      </c>
    </row>
    <row r="2288" spans="1:11" ht="42" customHeight="1">
      <c r="A2288" s="2" t="s">
        <v>5130</v>
      </c>
      <c r="B2288" s="2" t="s">
        <v>5130</v>
      </c>
      <c r="C2288" s="2" t="s">
        <v>418</v>
      </c>
      <c r="D2288" s="2" t="s">
        <v>27</v>
      </c>
      <c r="E2288" s="5" t="s">
        <v>1538</v>
      </c>
      <c r="F2288" s="3" t="s">
        <v>1539</v>
      </c>
      <c r="G2288" s="3" t="s">
        <v>38</v>
      </c>
      <c r="H2288" s="2" t="s">
        <v>21</v>
      </c>
      <c r="I2288" s="2" t="s">
        <v>5178</v>
      </c>
      <c r="J2288" s="3" t="str">
        <f>HYPERLINK("https://www.boe.es/gazeta/dias/1832/06/28/pdfs/GMD-1832-77.pdf#page=4","Abrir facsímil")</f>
        <v>Abrir facsímil</v>
      </c>
      <c r="K2288" s="3" t="s">
        <v>23</v>
      </c>
    </row>
    <row r="2289" spans="1:11" ht="42" customHeight="1">
      <c r="A2289" s="2" t="s">
        <v>5130</v>
      </c>
      <c r="B2289" s="2" t="s">
        <v>5130</v>
      </c>
      <c r="C2289" s="2" t="s">
        <v>61</v>
      </c>
      <c r="D2289" s="2" t="s">
        <v>62</v>
      </c>
      <c r="E2289" s="5" t="s">
        <v>961</v>
      </c>
      <c r="F2289" s="3" t="s">
        <v>962</v>
      </c>
      <c r="G2289" s="3" t="s">
        <v>38</v>
      </c>
      <c r="H2289" s="2" t="s">
        <v>21</v>
      </c>
      <c r="I2289" s="2" t="s">
        <v>5179</v>
      </c>
      <c r="J2289" s="3" t="str">
        <f>HYPERLINK("https://www.boe.es/gazeta/dias/1832/06/30/pdfs/GMD-1832-78.pdf#page=4","Abrir facsímil")</f>
        <v>Abrir facsímil</v>
      </c>
      <c r="K2289" s="3" t="s">
        <v>23</v>
      </c>
    </row>
    <row r="2290" spans="1:11" ht="42" customHeight="1">
      <c r="A2290" s="2" t="s">
        <v>5130</v>
      </c>
      <c r="B2290" s="2" t="s">
        <v>5130</v>
      </c>
      <c r="C2290" s="2" t="s">
        <v>26</v>
      </c>
      <c r="D2290" s="2" t="s">
        <v>27</v>
      </c>
      <c r="E2290" s="5" t="s">
        <v>1692</v>
      </c>
      <c r="F2290" s="3" t="s">
        <v>1693</v>
      </c>
      <c r="G2290" s="3" t="s">
        <v>38</v>
      </c>
      <c r="H2290" s="2" t="s">
        <v>21</v>
      </c>
      <c r="I2290" s="2" t="s">
        <v>5180</v>
      </c>
      <c r="J2290" s="3" t="str">
        <f>HYPERLINK("https://www.boe.es/gazeta/dias/1832/07/10/pdfs/GMD-1832-82.pdf#page=4","Abrir facsímil")</f>
        <v>Abrir facsímil</v>
      </c>
      <c r="K2290" s="3" t="s">
        <v>23</v>
      </c>
    </row>
    <row r="2291" spans="1:11" ht="42" customHeight="1">
      <c r="A2291" s="2" t="s">
        <v>5130</v>
      </c>
      <c r="B2291" s="2" t="s">
        <v>5130</v>
      </c>
      <c r="C2291" s="2" t="s">
        <v>16</v>
      </c>
      <c r="D2291" s="2" t="s">
        <v>17</v>
      </c>
      <c r="E2291" s="5" t="s">
        <v>787</v>
      </c>
      <c r="F2291" s="3" t="s">
        <v>788</v>
      </c>
      <c r="G2291" s="3" t="s">
        <v>58</v>
      </c>
      <c r="H2291" s="2" t="s">
        <v>21</v>
      </c>
      <c r="I2291" s="2" t="s">
        <v>5181</v>
      </c>
      <c r="J2291" s="3" t="str">
        <f>HYPERLINK("https://www.boe.es/gazeta/dias/1832/07/14/pdfs/GMD-1832-84.pdf#page=3","Abrir facsímil")</f>
        <v>Abrir facsímil</v>
      </c>
      <c r="K2291" s="3" t="s">
        <v>23</v>
      </c>
    </row>
    <row r="2292" spans="1:11" ht="42" customHeight="1">
      <c r="A2292" s="2" t="s">
        <v>5130</v>
      </c>
      <c r="B2292" s="2" t="s">
        <v>5130</v>
      </c>
      <c r="C2292" s="2" t="s">
        <v>26</v>
      </c>
      <c r="D2292" s="2" t="s">
        <v>27</v>
      </c>
      <c r="E2292" s="5" t="s">
        <v>324</v>
      </c>
      <c r="F2292" s="3" t="s">
        <v>325</v>
      </c>
      <c r="G2292" s="3" t="s">
        <v>5182</v>
      </c>
      <c r="H2292" s="2" t="s">
        <v>21</v>
      </c>
      <c r="I2292" s="2" t="s">
        <v>5183</v>
      </c>
      <c r="J2292" s="3" t="str">
        <f>HYPERLINK("https://www.boe.es/gazeta/dias/1832/07/17/pdfs/GMD-1832-85.pdf#page=4","Abrir facsímil")</f>
        <v>Abrir facsímil</v>
      </c>
      <c r="K2292" s="3" t="s">
        <v>23</v>
      </c>
    </row>
    <row r="2293" spans="1:11" ht="42" customHeight="1">
      <c r="A2293" s="2" t="s">
        <v>5130</v>
      </c>
      <c r="B2293" s="2" t="s">
        <v>5130</v>
      </c>
      <c r="C2293" s="2" t="s">
        <v>26</v>
      </c>
      <c r="D2293" s="2" t="s">
        <v>27</v>
      </c>
      <c r="E2293" s="5" t="s">
        <v>295</v>
      </c>
      <c r="F2293" s="3" t="s">
        <v>296</v>
      </c>
      <c r="G2293" s="3" t="s">
        <v>4328</v>
      </c>
      <c r="H2293" s="2" t="s">
        <v>21</v>
      </c>
      <c r="I2293" s="2" t="s">
        <v>5184</v>
      </c>
      <c r="J2293" s="3" t="str">
        <f>HYPERLINK("https://www.boe.es/gazeta/dias/1832/07/21/pdfs/GMD-1832-87.pdf#page=2","Abrir facsímil")</f>
        <v>Abrir facsímil</v>
      </c>
      <c r="K2293" s="3" t="s">
        <v>23</v>
      </c>
    </row>
    <row r="2294" spans="1:11" ht="42" customHeight="1">
      <c r="A2294" s="2" t="s">
        <v>5130</v>
      </c>
      <c r="B2294" s="2" t="s">
        <v>5130</v>
      </c>
      <c r="C2294" s="2" t="s">
        <v>16</v>
      </c>
      <c r="D2294" s="2" t="s">
        <v>17</v>
      </c>
      <c r="E2294" s="5" t="s">
        <v>295</v>
      </c>
      <c r="F2294" s="3" t="s">
        <v>296</v>
      </c>
      <c r="G2294" s="3" t="s">
        <v>58</v>
      </c>
      <c r="H2294" s="2" t="s">
        <v>21</v>
      </c>
      <c r="I2294" s="2" t="s">
        <v>5185</v>
      </c>
      <c r="J2294" s="3" t="str">
        <f>HYPERLINK("https://www.boe.es/gazeta/dias/1832/07/21/pdfs/GMD-1832-87.pdf#page=3","Abrir facsímil")</f>
        <v>Abrir facsímil</v>
      </c>
      <c r="K2294" s="3" t="s">
        <v>23</v>
      </c>
    </row>
    <row r="2295" spans="1:11" ht="42" customHeight="1">
      <c r="A2295" s="2" t="s">
        <v>5130</v>
      </c>
      <c r="B2295" s="2" t="s">
        <v>5130</v>
      </c>
      <c r="C2295" s="2" t="s">
        <v>16</v>
      </c>
      <c r="D2295" s="2" t="s">
        <v>17</v>
      </c>
      <c r="E2295" s="5" t="s">
        <v>722</v>
      </c>
      <c r="F2295" s="3" t="s">
        <v>723</v>
      </c>
      <c r="G2295" s="3" t="s">
        <v>38</v>
      </c>
      <c r="H2295" s="2" t="s">
        <v>21</v>
      </c>
      <c r="I2295" s="2" t="s">
        <v>5186</v>
      </c>
      <c r="J2295" s="3" t="str">
        <f>HYPERLINK("https://www.boe.es/gazeta/dias/1832/07/24/pdfs/GMD-1832-88.pdf#page=4","Abrir facsímil")</f>
        <v>Abrir facsímil</v>
      </c>
      <c r="K2295" s="3" t="s">
        <v>23</v>
      </c>
    </row>
    <row r="2296" spans="1:11" ht="42" customHeight="1">
      <c r="A2296" s="2" t="s">
        <v>5130</v>
      </c>
      <c r="B2296" s="2" t="s">
        <v>5130</v>
      </c>
      <c r="C2296" s="2" t="s">
        <v>16</v>
      </c>
      <c r="D2296" s="2" t="s">
        <v>17</v>
      </c>
      <c r="E2296" s="5" t="s">
        <v>618</v>
      </c>
      <c r="F2296" s="3" t="s">
        <v>619</v>
      </c>
      <c r="G2296" s="3" t="s">
        <v>1442</v>
      </c>
      <c r="H2296" s="2" t="s">
        <v>21</v>
      </c>
      <c r="I2296" s="2" t="s">
        <v>5187</v>
      </c>
      <c r="J2296" s="3" t="str">
        <f>HYPERLINK("https://www.boe.es/gazeta/dias/1832/07/26/pdfs/GMD-1832-89.pdf#page=3","Abrir facsímil")</f>
        <v>Abrir facsímil</v>
      </c>
      <c r="K2296" s="3" t="s">
        <v>23</v>
      </c>
    </row>
    <row r="2297" spans="1:11" ht="42" customHeight="1">
      <c r="A2297" s="2" t="s">
        <v>5130</v>
      </c>
      <c r="B2297" s="2" t="s">
        <v>5130</v>
      </c>
      <c r="C2297" s="2" t="s">
        <v>124</v>
      </c>
      <c r="D2297" s="2" t="s">
        <v>27</v>
      </c>
      <c r="E2297" s="5" t="s">
        <v>618</v>
      </c>
      <c r="F2297" s="3" t="s">
        <v>619</v>
      </c>
      <c r="G2297" s="3" t="s">
        <v>38</v>
      </c>
      <c r="H2297" s="2" t="s">
        <v>21</v>
      </c>
      <c r="I2297" s="2" t="s">
        <v>5188</v>
      </c>
      <c r="J2297" s="3" t="str">
        <f>HYPERLINK("https://www.boe.es/gazeta/dias/1832/07/26/pdfs/GMD-1832-89.pdf#page=4","Abrir facsímil")</f>
        <v>Abrir facsímil</v>
      </c>
      <c r="K2297" s="3" t="s">
        <v>23</v>
      </c>
    </row>
    <row r="2298" spans="1:11" ht="42" customHeight="1">
      <c r="A2298" s="2" t="s">
        <v>5130</v>
      </c>
      <c r="B2298" s="2" t="s">
        <v>5130</v>
      </c>
      <c r="C2298" s="2" t="s">
        <v>16</v>
      </c>
      <c r="D2298" s="2" t="s">
        <v>17</v>
      </c>
      <c r="E2298" s="5" t="s">
        <v>183</v>
      </c>
      <c r="F2298" s="3" t="s">
        <v>184</v>
      </c>
      <c r="G2298" s="3" t="s">
        <v>58</v>
      </c>
      <c r="H2298" s="2" t="s">
        <v>21</v>
      </c>
      <c r="I2298" s="2" t="s">
        <v>5189</v>
      </c>
      <c r="J2298" s="3" t="str">
        <f>HYPERLINK("https://www.boe.es/gazeta/dias/1832/07/31/pdfs/GMD-1832-91.pdf#page=3","Abrir facsímil")</f>
        <v>Abrir facsímil</v>
      </c>
      <c r="K2298" s="3" t="s">
        <v>23</v>
      </c>
    </row>
    <row r="2299" spans="1:11" ht="42" customHeight="1">
      <c r="A2299" s="2" t="s">
        <v>5130</v>
      </c>
      <c r="B2299" s="2" t="s">
        <v>5130</v>
      </c>
      <c r="C2299" s="2" t="s">
        <v>26</v>
      </c>
      <c r="D2299" s="2" t="s">
        <v>27</v>
      </c>
      <c r="E2299" s="5" t="s">
        <v>183</v>
      </c>
      <c r="F2299" s="3" t="s">
        <v>184</v>
      </c>
      <c r="G2299" s="3" t="s">
        <v>38</v>
      </c>
      <c r="H2299" s="2" t="s">
        <v>21</v>
      </c>
      <c r="I2299" s="2" t="s">
        <v>5190</v>
      </c>
      <c r="J2299" s="3" t="str">
        <f>HYPERLINK("https://www.boe.es/gazeta/dias/1832/07/31/pdfs/GMD-1832-91.pdf#page=4","Abrir facsímil")</f>
        <v>Abrir facsímil</v>
      </c>
      <c r="K2299" s="3" t="s">
        <v>23</v>
      </c>
    </row>
    <row r="2300" spans="1:11" ht="42" customHeight="1">
      <c r="A2300" s="2" t="s">
        <v>5130</v>
      </c>
      <c r="B2300" s="2" t="s">
        <v>5130</v>
      </c>
      <c r="C2300" s="2" t="s">
        <v>26</v>
      </c>
      <c r="D2300" s="2" t="s">
        <v>27</v>
      </c>
      <c r="E2300" s="5" t="s">
        <v>1172</v>
      </c>
      <c r="F2300" s="3" t="s">
        <v>1173</v>
      </c>
      <c r="G2300" s="3" t="s">
        <v>3578</v>
      </c>
      <c r="H2300" s="2" t="s">
        <v>21</v>
      </c>
      <c r="I2300" s="2" t="s">
        <v>5191</v>
      </c>
      <c r="J2300" s="3" t="str">
        <f>HYPERLINK("https://www.boe.es/gazeta/dias/1832/08/09/pdfs/GMD-1832-95.pdf#page=3","Abrir facsímil")</f>
        <v>Abrir facsímil</v>
      </c>
      <c r="K2300" s="3" t="s">
        <v>23</v>
      </c>
    </row>
    <row r="2301" spans="1:11" ht="42" customHeight="1">
      <c r="A2301" s="2" t="s">
        <v>5130</v>
      </c>
      <c r="B2301" s="2" t="s">
        <v>5130</v>
      </c>
      <c r="C2301" s="2" t="s">
        <v>16</v>
      </c>
      <c r="D2301" s="2" t="s">
        <v>17</v>
      </c>
      <c r="E2301" s="5" t="s">
        <v>651</v>
      </c>
      <c r="F2301" s="3" t="s">
        <v>652</v>
      </c>
      <c r="G2301" s="3" t="s">
        <v>38</v>
      </c>
      <c r="H2301" s="2" t="s">
        <v>21</v>
      </c>
      <c r="I2301" s="2" t="s">
        <v>5192</v>
      </c>
      <c r="J2301" s="3" t="str">
        <f>HYPERLINK("https://www.boe.es/gazeta/dias/1832/08/11/pdfs/GMD-1832-96.pdf#page=4","Abrir facsímil")</f>
        <v>Abrir facsímil</v>
      </c>
      <c r="K2301" s="3" t="s">
        <v>23</v>
      </c>
    </row>
    <row r="2302" spans="1:11" ht="42" customHeight="1">
      <c r="A2302" s="2" t="s">
        <v>5130</v>
      </c>
      <c r="B2302" s="2" t="s">
        <v>5130</v>
      </c>
      <c r="C2302" s="2" t="s">
        <v>16</v>
      </c>
      <c r="D2302" s="2" t="s">
        <v>17</v>
      </c>
      <c r="E2302" s="5" t="s">
        <v>408</v>
      </c>
      <c r="F2302" s="3" t="s">
        <v>409</v>
      </c>
      <c r="G2302" s="3" t="s">
        <v>38</v>
      </c>
      <c r="H2302" s="2" t="s">
        <v>21</v>
      </c>
      <c r="I2302" s="2" t="s">
        <v>5193</v>
      </c>
      <c r="J2302" s="3" t="str">
        <f>HYPERLINK("https://www.boe.es/gazeta/dias/1832/08/14/pdfs/GMD-1832-97.pdf#page=4","Abrir facsímil")</f>
        <v>Abrir facsímil</v>
      </c>
      <c r="K2302" s="3" t="s">
        <v>23</v>
      </c>
    </row>
    <row r="2303" spans="1:11" ht="42" customHeight="1">
      <c r="A2303" s="2" t="s">
        <v>5130</v>
      </c>
      <c r="B2303" s="2" t="s">
        <v>5130</v>
      </c>
      <c r="C2303" s="2" t="s">
        <v>16</v>
      </c>
      <c r="D2303" s="2" t="s">
        <v>17</v>
      </c>
      <c r="E2303" s="5" t="s">
        <v>689</v>
      </c>
      <c r="F2303" s="3" t="s">
        <v>690</v>
      </c>
      <c r="G2303" s="3" t="s">
        <v>38</v>
      </c>
      <c r="H2303" s="2" t="s">
        <v>21</v>
      </c>
      <c r="I2303" s="2" t="s">
        <v>5194</v>
      </c>
      <c r="J2303" s="3" t="str">
        <f>HYPERLINK("https://www.boe.es/gazeta/dias/1832/08/16/pdfs/GMD-1832-98.pdf#page=4","Abrir facsímil")</f>
        <v>Abrir facsímil</v>
      </c>
      <c r="K2303" s="3" t="s">
        <v>23</v>
      </c>
    </row>
    <row r="2304" spans="1:11" ht="42" customHeight="1">
      <c r="A2304" s="2" t="s">
        <v>5130</v>
      </c>
      <c r="B2304" s="2" t="s">
        <v>5130</v>
      </c>
      <c r="C2304" s="2" t="s">
        <v>16</v>
      </c>
      <c r="D2304" s="2" t="s">
        <v>17</v>
      </c>
      <c r="E2304" s="5" t="s">
        <v>367</v>
      </c>
      <c r="F2304" s="3" t="s">
        <v>368</v>
      </c>
      <c r="G2304" s="3" t="s">
        <v>58</v>
      </c>
      <c r="H2304" s="2" t="s">
        <v>21</v>
      </c>
      <c r="I2304" s="2" t="s">
        <v>5195</v>
      </c>
      <c r="J2304" s="3" t="str">
        <f>HYPERLINK("https://www.boe.es/gazeta/dias/1832/08/28/pdfs/GMD-1832-103.pdf#page=3","Abrir facsímil")</f>
        <v>Abrir facsímil</v>
      </c>
      <c r="K2304" s="3" t="s">
        <v>23</v>
      </c>
    </row>
    <row r="2305" spans="1:11" ht="42" customHeight="1">
      <c r="A2305" s="2" t="s">
        <v>5130</v>
      </c>
      <c r="B2305" s="2" t="s">
        <v>5130</v>
      </c>
      <c r="C2305" s="2" t="s">
        <v>16</v>
      </c>
      <c r="D2305" s="2" t="s">
        <v>17</v>
      </c>
      <c r="E2305" s="5" t="s">
        <v>102</v>
      </c>
      <c r="F2305" s="3" t="s">
        <v>103</v>
      </c>
      <c r="G2305" s="3" t="s">
        <v>92</v>
      </c>
      <c r="H2305" s="2" t="s">
        <v>21</v>
      </c>
      <c r="I2305" s="2" t="s">
        <v>5196</v>
      </c>
      <c r="J2305" s="3" t="str">
        <f>HYPERLINK("https://www.boe.es/gazeta/dias/1832/08/30/pdfs/GMD-1832-104.pdf#page=2","Abrir facsímil")</f>
        <v>Abrir facsímil</v>
      </c>
      <c r="K2305" s="3" t="s">
        <v>23</v>
      </c>
    </row>
    <row r="2306" spans="1:11" ht="42" customHeight="1">
      <c r="A2306" s="2" t="s">
        <v>5130</v>
      </c>
      <c r="B2306" s="2" t="s">
        <v>5130</v>
      </c>
      <c r="C2306" s="2" t="s">
        <v>124</v>
      </c>
      <c r="D2306" s="2" t="s">
        <v>27</v>
      </c>
      <c r="E2306" s="5" t="s">
        <v>102</v>
      </c>
      <c r="F2306" s="3" t="s">
        <v>103</v>
      </c>
      <c r="G2306" s="3" t="s">
        <v>38</v>
      </c>
      <c r="H2306" s="2" t="s">
        <v>21</v>
      </c>
      <c r="I2306" s="2" t="s">
        <v>5197</v>
      </c>
      <c r="J2306" s="3" t="str">
        <f>HYPERLINK("https://www.boe.es/gazeta/dias/1832/08/30/pdfs/GMD-1832-104.pdf#page=4","Abrir facsímil")</f>
        <v>Abrir facsímil</v>
      </c>
      <c r="K2306" s="3" t="s">
        <v>23</v>
      </c>
    </row>
    <row r="2307" spans="1:11" ht="42" customHeight="1">
      <c r="A2307" s="2" t="s">
        <v>5130</v>
      </c>
      <c r="B2307" s="2" t="s">
        <v>5130</v>
      </c>
      <c r="C2307" s="2" t="s">
        <v>26</v>
      </c>
      <c r="D2307" s="2" t="s">
        <v>27</v>
      </c>
      <c r="E2307" s="5" t="s">
        <v>1968</v>
      </c>
      <c r="F2307" s="3" t="s">
        <v>1969</v>
      </c>
      <c r="G2307" s="3" t="s">
        <v>38</v>
      </c>
      <c r="H2307" s="2" t="s">
        <v>21</v>
      </c>
      <c r="I2307" s="2" t="s">
        <v>5198</v>
      </c>
      <c r="J2307" s="3" t="str">
        <f>HYPERLINK("https://www.boe.es/gazeta/dias/1832/09/11/pdfs/GMD-1832-109.pdf#page=4","Abrir facsímil")</f>
        <v>Abrir facsímil</v>
      </c>
      <c r="K2307" s="3" t="s">
        <v>23</v>
      </c>
    </row>
    <row r="2308" spans="1:11" ht="42" customHeight="1">
      <c r="A2308" s="2" t="s">
        <v>5130</v>
      </c>
      <c r="B2308" s="2" t="s">
        <v>5130</v>
      </c>
      <c r="C2308" s="2" t="s">
        <v>16</v>
      </c>
      <c r="D2308" s="2" t="s">
        <v>17</v>
      </c>
      <c r="E2308" s="5" t="s">
        <v>105</v>
      </c>
      <c r="F2308" s="3" t="s">
        <v>106</v>
      </c>
      <c r="G2308" s="3" t="s">
        <v>107</v>
      </c>
      <c r="H2308" s="2" t="s">
        <v>21</v>
      </c>
      <c r="I2308" s="2" t="s">
        <v>5199</v>
      </c>
      <c r="J2308" s="3" t="str">
        <f>HYPERLINK("https://www.boe.es/gazeta/dias/1832/09/18/pdfs/GMD-1832-113.pdf#page=3","Abrir facsímil")</f>
        <v>Abrir facsímil</v>
      </c>
      <c r="K2308" s="3" t="s">
        <v>23</v>
      </c>
    </row>
    <row r="2309" spans="1:11" ht="42" customHeight="1">
      <c r="A2309" s="2" t="s">
        <v>5130</v>
      </c>
      <c r="B2309" s="2" t="s">
        <v>5130</v>
      </c>
      <c r="C2309" s="2" t="s">
        <v>16</v>
      </c>
      <c r="D2309" s="2" t="s">
        <v>17</v>
      </c>
      <c r="E2309" s="5" t="s">
        <v>413</v>
      </c>
      <c r="F2309" s="3" t="s">
        <v>414</v>
      </c>
      <c r="G2309" s="3" t="s">
        <v>42</v>
      </c>
      <c r="H2309" s="2" t="s">
        <v>21</v>
      </c>
      <c r="I2309" s="2" t="s">
        <v>5200</v>
      </c>
      <c r="J2309" s="3" t="str">
        <f>HYPERLINK("https://www.boe.es/gazeta/dias/1832/10/16/pdfs/GMD-1832-126.pdf#page=1","Abrir facsímil")</f>
        <v>Abrir facsímil</v>
      </c>
      <c r="K2309" s="3" t="s">
        <v>23</v>
      </c>
    </row>
    <row r="2310" spans="1:11" ht="42" customHeight="1">
      <c r="A2310" s="2" t="s">
        <v>5130</v>
      </c>
      <c r="B2310" s="2" t="s">
        <v>5130</v>
      </c>
      <c r="C2310" s="2" t="s">
        <v>418</v>
      </c>
      <c r="D2310" s="2" t="s">
        <v>27</v>
      </c>
      <c r="E2310" s="5" t="s">
        <v>76</v>
      </c>
      <c r="F2310" s="3" t="s">
        <v>77</v>
      </c>
      <c r="G2310" s="3" t="s">
        <v>674</v>
      </c>
      <c r="H2310" s="2" t="s">
        <v>21</v>
      </c>
      <c r="I2310" s="2" t="s">
        <v>5201</v>
      </c>
      <c r="J2310" s="3" t="str">
        <f>HYPERLINK("https://www.boe.es/gazeta/dias/1832/10/25/pdfs/GMD-1832-130.pdf#page=2","Abrir facsímil")</f>
        <v>Abrir facsímil</v>
      </c>
      <c r="K2310" s="3" t="s">
        <v>23</v>
      </c>
    </row>
    <row r="2311" spans="1:11" ht="42" customHeight="1">
      <c r="A2311" s="2" t="s">
        <v>5130</v>
      </c>
      <c r="B2311" s="2" t="s">
        <v>5130</v>
      </c>
      <c r="C2311" s="2" t="s">
        <v>1098</v>
      </c>
      <c r="D2311" s="2" t="s">
        <v>62</v>
      </c>
      <c r="E2311" s="5" t="s">
        <v>1306</v>
      </c>
      <c r="F2311" s="3" t="s">
        <v>1307</v>
      </c>
      <c r="G2311" s="3" t="s">
        <v>38</v>
      </c>
      <c r="H2311" s="2" t="s">
        <v>21</v>
      </c>
      <c r="I2311" s="2" t="s">
        <v>5202</v>
      </c>
      <c r="J2311" s="3" t="str">
        <f>HYPERLINK("https://www.boe.es/gazeta/dias/1832/11/01/pdfs/GMD-1832-133.pdf#page=4","Abrir facsímil")</f>
        <v>Abrir facsímil</v>
      </c>
      <c r="K2311" s="3" t="s">
        <v>23</v>
      </c>
    </row>
    <row r="2312" spans="1:11" ht="42" customHeight="1">
      <c r="A2312" s="2" t="s">
        <v>5130</v>
      </c>
      <c r="B2312" s="2" t="s">
        <v>5130</v>
      </c>
      <c r="C2312" s="2" t="s">
        <v>418</v>
      </c>
      <c r="D2312" s="2" t="s">
        <v>27</v>
      </c>
      <c r="E2312" s="5" t="s">
        <v>170</v>
      </c>
      <c r="F2312" s="3" t="s">
        <v>171</v>
      </c>
      <c r="G2312" s="3" t="s">
        <v>172</v>
      </c>
      <c r="H2312" s="2" t="s">
        <v>21</v>
      </c>
      <c r="I2312" s="2" t="s">
        <v>5203</v>
      </c>
      <c r="J2312" s="3" t="str">
        <f>HYPERLINK("https://www.boe.es/gazeta/dias/1832/11/08/pdfs/GMD-1832-136.pdf#page=4","Abrir facsímil")</f>
        <v>Abrir facsímil</v>
      </c>
      <c r="K2312" s="3" t="s">
        <v>23</v>
      </c>
    </row>
    <row r="2313" spans="1:11" ht="42" customHeight="1">
      <c r="A2313" s="2" t="s">
        <v>5130</v>
      </c>
      <c r="B2313" s="2" t="s">
        <v>5130</v>
      </c>
      <c r="C2313" s="2" t="s">
        <v>51</v>
      </c>
      <c r="D2313" s="2" t="s">
        <v>27</v>
      </c>
      <c r="E2313" s="5" t="s">
        <v>140</v>
      </c>
      <c r="F2313" s="3" t="s">
        <v>141</v>
      </c>
      <c r="G2313" s="3" t="s">
        <v>345</v>
      </c>
      <c r="H2313" s="2" t="s">
        <v>21</v>
      </c>
      <c r="I2313" s="2" t="s">
        <v>5204</v>
      </c>
      <c r="J2313" s="3" t="str">
        <f>HYPERLINK("https://www.boe.es/gazeta/dias/1832/11/27/pdfs/GMD-1832-145.pdf#page=3","Abrir facsímil")</f>
        <v>Abrir facsímil</v>
      </c>
      <c r="K2313" s="3" t="s">
        <v>23</v>
      </c>
    </row>
    <row r="2314" spans="1:11" ht="42" customHeight="1">
      <c r="A2314" s="2" t="s">
        <v>5130</v>
      </c>
      <c r="B2314" s="2" t="s">
        <v>5130</v>
      </c>
      <c r="C2314" s="2" t="s">
        <v>16</v>
      </c>
      <c r="D2314" s="2" t="s">
        <v>17</v>
      </c>
      <c r="E2314" s="5" t="s">
        <v>140</v>
      </c>
      <c r="F2314" s="3" t="s">
        <v>141</v>
      </c>
      <c r="G2314" s="3" t="s">
        <v>38</v>
      </c>
      <c r="H2314" s="2" t="s">
        <v>21</v>
      </c>
      <c r="I2314" s="2" t="s">
        <v>5205</v>
      </c>
      <c r="J2314" s="3" t="str">
        <f>HYPERLINK("https://www.boe.es/gazeta/dias/1832/11/27/pdfs/GMD-1832-145.pdf#page=4","Abrir facsímil")</f>
        <v>Abrir facsímil</v>
      </c>
      <c r="K2314" s="3" t="s">
        <v>23</v>
      </c>
    </row>
    <row r="2315" spans="1:11" ht="42" customHeight="1">
      <c r="A2315" s="2" t="s">
        <v>5130</v>
      </c>
      <c r="B2315" s="2" t="s">
        <v>5130</v>
      </c>
      <c r="C2315" s="2" t="s">
        <v>26</v>
      </c>
      <c r="D2315" s="2" t="s">
        <v>27</v>
      </c>
      <c r="E2315" s="5" t="s">
        <v>56</v>
      </c>
      <c r="F2315" s="3" t="s">
        <v>57</v>
      </c>
      <c r="G2315" s="3" t="s">
        <v>38</v>
      </c>
      <c r="H2315" s="2" t="s">
        <v>21</v>
      </c>
      <c r="I2315" s="2" t="s">
        <v>5206</v>
      </c>
      <c r="J2315" s="3" t="str">
        <f>HYPERLINK("https://www.boe.es/gazeta/dias/1832/11/29/pdfs/GMD-1832-146.pdf#page=4","Abrir facsímil")</f>
        <v>Abrir facsímil</v>
      </c>
      <c r="K2315" s="3" t="s">
        <v>23</v>
      </c>
    </row>
    <row r="2316" spans="1:11" ht="42" customHeight="1">
      <c r="A2316" s="2" t="s">
        <v>5130</v>
      </c>
      <c r="B2316" s="2" t="s">
        <v>5130</v>
      </c>
      <c r="C2316" s="2" t="s">
        <v>26</v>
      </c>
      <c r="D2316" s="2" t="s">
        <v>27</v>
      </c>
      <c r="E2316" s="5" t="s">
        <v>557</v>
      </c>
      <c r="F2316" s="3" t="s">
        <v>558</v>
      </c>
      <c r="G2316" s="3" t="s">
        <v>559</v>
      </c>
      <c r="H2316" s="2" t="s">
        <v>21</v>
      </c>
      <c r="I2316" s="2" t="s">
        <v>5207</v>
      </c>
      <c r="J2316" s="3" t="str">
        <f>HYPERLINK("https://www.boe.es/gazeta/dias/1832/12/04/pdfs/GMD-1832-148.pdf#page=8","Abrir facsímil")</f>
        <v>Abrir facsímil</v>
      </c>
      <c r="K2316" s="3" t="s">
        <v>23</v>
      </c>
    </row>
    <row r="2317" spans="1:11" ht="42" customHeight="1">
      <c r="A2317" s="2" t="s">
        <v>5130</v>
      </c>
      <c r="B2317" s="2" t="s">
        <v>5130</v>
      </c>
      <c r="C2317" s="2" t="s">
        <v>16</v>
      </c>
      <c r="D2317" s="2" t="s">
        <v>17</v>
      </c>
      <c r="E2317" s="5" t="s">
        <v>354</v>
      </c>
      <c r="F2317" s="3" t="s">
        <v>355</v>
      </c>
      <c r="G2317" s="3" t="s">
        <v>58</v>
      </c>
      <c r="H2317" s="2" t="s">
        <v>21</v>
      </c>
      <c r="I2317" s="2" t="s">
        <v>5208</v>
      </c>
      <c r="J2317" s="3" t="str">
        <f>HYPERLINK("https://www.boe.es/gazeta/dias/1832/12/06/pdfs/GMD-1832-149.pdf#page=3","Abrir facsímil")</f>
        <v>Abrir facsímil</v>
      </c>
      <c r="K2317" s="3" t="s">
        <v>23</v>
      </c>
    </row>
    <row r="2318" spans="1:11" ht="42" customHeight="1">
      <c r="A2318" s="2" t="s">
        <v>5130</v>
      </c>
      <c r="B2318" s="2" t="s">
        <v>5130</v>
      </c>
      <c r="C2318" s="2" t="s">
        <v>26</v>
      </c>
      <c r="D2318" s="2" t="s">
        <v>27</v>
      </c>
      <c r="E2318" s="5" t="s">
        <v>46</v>
      </c>
      <c r="F2318" s="3" t="s">
        <v>47</v>
      </c>
      <c r="G2318" s="3" t="s">
        <v>1176</v>
      </c>
      <c r="H2318" s="2" t="s">
        <v>21</v>
      </c>
      <c r="I2318" s="2" t="s">
        <v>5209</v>
      </c>
      <c r="J2318" s="3" t="str">
        <f>HYPERLINK("https://www.boe.es/gazeta/dias/1832/12/13/pdfs/GMD-1832-152.pdf#page=4","Abrir facsímil")</f>
        <v>Abrir facsímil</v>
      </c>
      <c r="K2318" s="3" t="s">
        <v>23</v>
      </c>
    </row>
    <row r="2319" spans="1:11" ht="42" customHeight="1">
      <c r="A2319" s="2" t="s">
        <v>5130</v>
      </c>
      <c r="B2319" s="2" t="s">
        <v>5130</v>
      </c>
      <c r="C2319" s="2" t="s">
        <v>164</v>
      </c>
      <c r="D2319" s="2" t="s">
        <v>27</v>
      </c>
      <c r="E2319" s="5" t="s">
        <v>757</v>
      </c>
      <c r="F2319" s="3" t="s">
        <v>758</v>
      </c>
      <c r="G2319" s="3" t="s">
        <v>38</v>
      </c>
      <c r="H2319" s="2" t="s">
        <v>21</v>
      </c>
      <c r="I2319" s="2" t="s">
        <v>5210</v>
      </c>
      <c r="J2319" s="3" t="str">
        <f>HYPERLINK("https://www.boe.es/gazeta/dias/1832/12/15/pdfs/GMD-1832-153.pdf#page=4","Abrir facsímil")</f>
        <v>Abrir facsímil</v>
      </c>
      <c r="K2319" s="3" t="s">
        <v>23</v>
      </c>
    </row>
    <row r="2320" spans="1:11" ht="42" customHeight="1">
      <c r="A2320" s="2" t="s">
        <v>5130</v>
      </c>
      <c r="B2320" s="2" t="s">
        <v>5130</v>
      </c>
      <c r="C2320" s="2" t="s">
        <v>418</v>
      </c>
      <c r="D2320" s="2" t="s">
        <v>27</v>
      </c>
      <c r="E2320" s="5" t="s">
        <v>143</v>
      </c>
      <c r="F2320" s="3" t="s">
        <v>144</v>
      </c>
      <c r="G2320" s="3" t="s">
        <v>92</v>
      </c>
      <c r="H2320" s="2" t="s">
        <v>21</v>
      </c>
      <c r="I2320" s="2" t="s">
        <v>5211</v>
      </c>
      <c r="J2320" s="3" t="str">
        <f>HYPERLINK("https://www.boe.es/gazeta/dias/1832/12/18/pdfs/GMD-1832-154.pdf#page=2","Abrir facsímil")</f>
        <v>Abrir facsímil</v>
      </c>
      <c r="K2320" s="3" t="s">
        <v>23</v>
      </c>
    </row>
    <row r="2321" spans="1:11" ht="42" customHeight="1">
      <c r="A2321" s="2" t="s">
        <v>5130</v>
      </c>
      <c r="B2321" s="2" t="s">
        <v>5130</v>
      </c>
      <c r="C2321" s="2" t="s">
        <v>16</v>
      </c>
      <c r="D2321" s="2" t="s">
        <v>17</v>
      </c>
      <c r="E2321" s="5" t="s">
        <v>614</v>
      </c>
      <c r="F2321" s="3" t="s">
        <v>615</v>
      </c>
      <c r="G2321" s="3" t="s">
        <v>58</v>
      </c>
      <c r="H2321" s="2" t="s">
        <v>21</v>
      </c>
      <c r="I2321" s="2" t="s">
        <v>5212</v>
      </c>
      <c r="J2321" s="3" t="str">
        <f>HYPERLINK("https://www.boe.es/gazeta/dias/1832/12/25/pdfs/GMD-1832-157.pdf#page=3","Abrir facsímil")</f>
        <v>Abrir facsímil</v>
      </c>
      <c r="K2321" s="3" t="s">
        <v>23</v>
      </c>
    </row>
    <row r="2322" spans="1:11" ht="42" customHeight="1">
      <c r="A2322" s="2" t="s">
        <v>5130</v>
      </c>
      <c r="B2322" s="2" t="s">
        <v>5130</v>
      </c>
      <c r="C2322" s="2" t="s">
        <v>418</v>
      </c>
      <c r="D2322" s="2" t="s">
        <v>27</v>
      </c>
      <c r="E2322" s="5" t="s">
        <v>320</v>
      </c>
      <c r="F2322" s="3" t="s">
        <v>321</v>
      </c>
      <c r="G2322" s="3" t="s">
        <v>38</v>
      </c>
      <c r="H2322" s="2" t="s">
        <v>21</v>
      </c>
      <c r="I2322" s="2" t="s">
        <v>5213</v>
      </c>
      <c r="J2322" s="3" t="str">
        <f>HYPERLINK("https://www.boe.es/gazeta/dias/1832/12/29/pdfs/GMD-1832-159.pdf#page=4","Abrir facsímil")</f>
        <v>Abrir facsímil</v>
      </c>
      <c r="K2322" s="3" t="s">
        <v>23</v>
      </c>
    </row>
    <row r="2323" spans="1:11" ht="42" customHeight="1">
      <c r="A2323" s="2" t="s">
        <v>5214</v>
      </c>
      <c r="B2323" s="2" t="s">
        <v>5215</v>
      </c>
      <c r="C2323" s="2" t="s">
        <v>26</v>
      </c>
      <c r="D2323" s="2" t="s">
        <v>27</v>
      </c>
      <c r="E2323" s="5" t="s">
        <v>119</v>
      </c>
      <c r="F2323" s="3" t="s">
        <v>120</v>
      </c>
      <c r="G2323" s="3" t="s">
        <v>92</v>
      </c>
      <c r="H2323" s="2" t="s">
        <v>31</v>
      </c>
      <c r="I2323" s="2" t="s">
        <v>5216</v>
      </c>
      <c r="J2323" s="3" t="str">
        <f>HYPERLINK("https://www.boe.es/gazeta/dias/1832/07/07/pdfs/GMD-1832-81.pdf#page=2","Abrir facsímil")</f>
        <v>Abrir facsímil</v>
      </c>
      <c r="K2323" s="3" t="s">
        <v>33</v>
      </c>
    </row>
    <row r="2324" spans="1:11" ht="42" customHeight="1">
      <c r="A2324" s="2" t="s">
        <v>5217</v>
      </c>
      <c r="B2324" s="2" t="s">
        <v>5217</v>
      </c>
      <c r="C2324" s="2" t="s">
        <v>26</v>
      </c>
      <c r="D2324" s="2" t="s">
        <v>27</v>
      </c>
      <c r="E2324" s="5" t="s">
        <v>1968</v>
      </c>
      <c r="F2324" s="3" t="s">
        <v>1969</v>
      </c>
      <c r="G2324" s="3" t="s">
        <v>38</v>
      </c>
      <c r="H2324" s="2" t="s">
        <v>21</v>
      </c>
      <c r="I2324" s="2" t="s">
        <v>5218</v>
      </c>
      <c r="J2324" s="3" t="str">
        <f>HYPERLINK("https://www.boe.es/gazeta/dias/1832/09/11/pdfs/GMD-1832-109.pdf#page=4","Abrir facsímil")</f>
        <v>Abrir facsímil</v>
      </c>
      <c r="K2324" s="3" t="s">
        <v>23</v>
      </c>
    </row>
    <row r="2325" spans="1:11" ht="42" customHeight="1">
      <c r="A2325" s="2" t="s">
        <v>5219</v>
      </c>
      <c r="B2325" s="2" t="s">
        <v>5219</v>
      </c>
      <c r="C2325" s="2" t="s">
        <v>26</v>
      </c>
      <c r="D2325" s="2" t="s">
        <v>27</v>
      </c>
      <c r="E2325" s="5" t="s">
        <v>1020</v>
      </c>
      <c r="F2325" s="3" t="s">
        <v>1021</v>
      </c>
      <c r="G2325" s="3" t="s">
        <v>92</v>
      </c>
      <c r="H2325" s="2" t="s">
        <v>21</v>
      </c>
      <c r="I2325" s="2" t="s">
        <v>5220</v>
      </c>
      <c r="J2325" s="3" t="str">
        <f>HYPERLINK("https://www.boe.es/gazeta/dias/1832/09/15/pdfs/GMD-1832-111.pdf#page=2","Abrir facsímil")</f>
        <v>Abrir facsímil</v>
      </c>
      <c r="K2325" s="3" t="s">
        <v>23</v>
      </c>
    </row>
    <row r="2326" spans="1:11" ht="42" customHeight="1">
      <c r="A2326" s="2" t="s">
        <v>5221</v>
      </c>
      <c r="B2326" s="2" t="s">
        <v>5221</v>
      </c>
      <c r="C2326" s="2" t="s">
        <v>26</v>
      </c>
      <c r="D2326" s="2" t="s">
        <v>27</v>
      </c>
      <c r="E2326" s="5" t="s">
        <v>188</v>
      </c>
      <c r="F2326" s="3" t="s">
        <v>189</v>
      </c>
      <c r="G2326" s="3" t="s">
        <v>38</v>
      </c>
      <c r="H2326" s="2" t="s">
        <v>21</v>
      </c>
      <c r="I2326" s="2" t="s">
        <v>5222</v>
      </c>
      <c r="J2326" s="3" t="str">
        <f>HYPERLINK("https://www.boe.es/gazeta/dias/1832/01/14/pdfs/GMD-1832-6.pdf#page=4","Abrir facsímil")</f>
        <v>Abrir facsímil</v>
      </c>
      <c r="K2326" s="3" t="s">
        <v>23</v>
      </c>
    </row>
    <row r="2327" spans="1:11" ht="42" customHeight="1">
      <c r="A2327" s="2" t="s">
        <v>5223</v>
      </c>
      <c r="B2327" s="2" t="s">
        <v>5223</v>
      </c>
      <c r="C2327" s="2" t="s">
        <v>61</v>
      </c>
      <c r="D2327" s="2" t="s">
        <v>62</v>
      </c>
      <c r="E2327" s="5" t="s">
        <v>1732</v>
      </c>
      <c r="F2327" s="3" t="s">
        <v>1733</v>
      </c>
      <c r="G2327" s="3" t="s">
        <v>38</v>
      </c>
      <c r="H2327" s="2" t="s">
        <v>21</v>
      </c>
      <c r="I2327" s="2" t="s">
        <v>5224</v>
      </c>
      <c r="J2327" s="3" t="str">
        <f>HYPERLINK("https://www.boe.es/gazeta/dias/1832/06/16/pdfs/GMD-1832-72.pdf#page=4","Abrir facsímil")</f>
        <v>Abrir facsímil</v>
      </c>
      <c r="K2327" s="3" t="s">
        <v>23</v>
      </c>
    </row>
    <row r="2328" spans="1:11" ht="42" customHeight="1">
      <c r="A2328" s="2" t="s">
        <v>5225</v>
      </c>
      <c r="B2328" s="2" t="s">
        <v>5226</v>
      </c>
      <c r="C2328" s="2" t="s">
        <v>164</v>
      </c>
      <c r="D2328" s="2" t="s">
        <v>27</v>
      </c>
      <c r="E2328" s="5" t="s">
        <v>341</v>
      </c>
      <c r="F2328" s="3" t="s">
        <v>342</v>
      </c>
      <c r="G2328" s="3" t="s">
        <v>762</v>
      </c>
      <c r="H2328" s="2" t="s">
        <v>21</v>
      </c>
      <c r="I2328" s="2" t="s">
        <v>5227</v>
      </c>
      <c r="J2328" s="3" t="str">
        <f>HYPERLINK("https://www.boe.es/gazeta/dias/1832/04/12/pdfs/GMD-1832-44.pdf#page=6","Abrir facsímil")</f>
        <v>Abrir facsímil</v>
      </c>
      <c r="K2328" s="3" t="s">
        <v>23</v>
      </c>
    </row>
    <row r="2329" spans="1:11" ht="42" customHeight="1">
      <c r="A2329" s="2" t="s">
        <v>5228</v>
      </c>
      <c r="B2329" s="2" t="s">
        <v>5229</v>
      </c>
      <c r="C2329" s="2" t="s">
        <v>16</v>
      </c>
      <c r="D2329" s="2" t="s">
        <v>17</v>
      </c>
      <c r="E2329" s="5" t="s">
        <v>1306</v>
      </c>
      <c r="F2329" s="3" t="s">
        <v>1307</v>
      </c>
      <c r="G2329" s="3" t="s">
        <v>38</v>
      </c>
      <c r="H2329" s="2" t="s">
        <v>21</v>
      </c>
      <c r="I2329" s="2" t="s">
        <v>5230</v>
      </c>
      <c r="J2329" s="3" t="str">
        <f>HYPERLINK("https://www.boe.es/gazeta/dias/1832/11/01/pdfs/GMD-1832-133.pdf#page=4","Abrir facsímil")</f>
        <v>Abrir facsímil</v>
      </c>
      <c r="K2329" s="3" t="s">
        <v>23</v>
      </c>
    </row>
    <row r="2330" spans="1:11" ht="42" customHeight="1">
      <c r="A2330" s="2" t="s">
        <v>5231</v>
      </c>
      <c r="B2330" s="2" t="s">
        <v>5231</v>
      </c>
      <c r="C2330" s="2" t="s">
        <v>164</v>
      </c>
      <c r="D2330" s="2" t="s">
        <v>27</v>
      </c>
      <c r="E2330" s="5" t="s">
        <v>216</v>
      </c>
      <c r="F2330" s="3" t="s">
        <v>217</v>
      </c>
      <c r="G2330" s="3" t="s">
        <v>42</v>
      </c>
      <c r="H2330" s="2" t="s">
        <v>21</v>
      </c>
      <c r="I2330" s="2" t="s">
        <v>5232</v>
      </c>
      <c r="J2330" s="3" t="str">
        <f>HYPERLINK("https://www.boe.es/gazeta/dias/1832/12/22/pdfs/GMD-1832-156.pdf#page=1","Abrir facsímil")</f>
        <v>Abrir facsímil</v>
      </c>
      <c r="K2330" s="3" t="s">
        <v>23</v>
      </c>
    </row>
    <row r="2331" spans="1:11" ht="42" customHeight="1">
      <c r="A2331" s="2" t="s">
        <v>5233</v>
      </c>
      <c r="B2331" s="2" t="s">
        <v>5233</v>
      </c>
      <c r="C2331" s="2" t="s">
        <v>16</v>
      </c>
      <c r="D2331" s="2" t="s">
        <v>17</v>
      </c>
      <c r="E2331" s="5" t="s">
        <v>500</v>
      </c>
      <c r="F2331" s="3" t="s">
        <v>501</v>
      </c>
      <c r="G2331" s="3" t="s">
        <v>58</v>
      </c>
      <c r="H2331" s="2" t="s">
        <v>21</v>
      </c>
      <c r="I2331" s="2" t="s">
        <v>5234</v>
      </c>
      <c r="J2331" s="3" t="str">
        <f>HYPERLINK("https://www.boe.es/gazeta/dias/1832/03/29/pdfs/GMD-1832-38.pdf#page=3","Abrir facsímil")</f>
        <v>Abrir facsímil</v>
      </c>
      <c r="K2331" s="3" t="s">
        <v>23</v>
      </c>
    </row>
    <row r="2332" spans="1:11" ht="42" customHeight="1">
      <c r="A2332" s="2" t="s">
        <v>5235</v>
      </c>
      <c r="B2332" s="2" t="s">
        <v>5235</v>
      </c>
      <c r="C2332" s="2" t="s">
        <v>16</v>
      </c>
      <c r="D2332" s="2" t="s">
        <v>17</v>
      </c>
      <c r="E2332" s="5" t="s">
        <v>97</v>
      </c>
      <c r="F2332" s="3" t="s">
        <v>98</v>
      </c>
      <c r="G2332" s="3" t="s">
        <v>38</v>
      </c>
      <c r="H2332" s="2" t="s">
        <v>21</v>
      </c>
      <c r="I2332" s="2" t="s">
        <v>5236</v>
      </c>
      <c r="J2332" s="3" t="str">
        <f>HYPERLINK("https://www.boe.es/gazeta/dias/1832/08/18/pdfs/GMD-1832-99.pdf#page=4","Abrir facsímil")</f>
        <v>Abrir facsímil</v>
      </c>
      <c r="K2332" s="3" t="s">
        <v>23</v>
      </c>
    </row>
    <row r="2333" spans="1:11" ht="42" customHeight="1">
      <c r="A2333" s="2" t="s">
        <v>5237</v>
      </c>
      <c r="B2333" s="2" t="s">
        <v>5238</v>
      </c>
      <c r="C2333" s="2" t="s">
        <v>16</v>
      </c>
      <c r="D2333" s="2" t="s">
        <v>17</v>
      </c>
      <c r="E2333" s="5" t="s">
        <v>97</v>
      </c>
      <c r="F2333" s="3" t="s">
        <v>98</v>
      </c>
      <c r="G2333" s="3" t="s">
        <v>38</v>
      </c>
      <c r="H2333" s="2" t="s">
        <v>21</v>
      </c>
      <c r="I2333" s="2" t="s">
        <v>5239</v>
      </c>
      <c r="J2333" s="3" t="str">
        <f>HYPERLINK("https://www.boe.es/gazeta/dias/1832/08/18/pdfs/GMD-1832-99.pdf#page=4","Abrir facsímil")</f>
        <v>Abrir facsímil</v>
      </c>
      <c r="K2333" s="3" t="s">
        <v>23</v>
      </c>
    </row>
    <row r="2334" spans="1:11" ht="42" customHeight="1">
      <c r="A2334" s="2" t="s">
        <v>5240</v>
      </c>
      <c r="B2334" s="2" t="s">
        <v>5241</v>
      </c>
      <c r="C2334" s="2" t="s">
        <v>164</v>
      </c>
      <c r="D2334" s="2" t="s">
        <v>27</v>
      </c>
      <c r="E2334" s="5" t="s">
        <v>156</v>
      </c>
      <c r="F2334" s="3" t="s">
        <v>157</v>
      </c>
      <c r="G2334" s="3" t="s">
        <v>152</v>
      </c>
      <c r="H2334" s="2" t="s">
        <v>31</v>
      </c>
      <c r="I2334" s="2" t="s">
        <v>5242</v>
      </c>
      <c r="J2334" s="3" t="str">
        <f>HYPERLINK("https://www.boe.es/gazeta/dias/1832/04/14/pdfs/GMD-1832-45.pdf#page=6","Abrir facsímil")</f>
        <v>Abrir facsímil</v>
      </c>
      <c r="K2334" s="3" t="s">
        <v>33</v>
      </c>
    </row>
    <row r="2335" spans="1:11" ht="42" customHeight="1">
      <c r="A2335" s="2" t="s">
        <v>5243</v>
      </c>
      <c r="B2335" s="2" t="s">
        <v>5244</v>
      </c>
      <c r="C2335" s="2" t="s">
        <v>51</v>
      </c>
      <c r="D2335" s="2" t="s">
        <v>27</v>
      </c>
      <c r="E2335" s="5" t="s">
        <v>224</v>
      </c>
      <c r="F2335" s="3" t="s">
        <v>225</v>
      </c>
      <c r="G2335" s="3" t="s">
        <v>38</v>
      </c>
      <c r="H2335" s="2" t="s">
        <v>21</v>
      </c>
      <c r="I2335" s="2" t="s">
        <v>5245</v>
      </c>
      <c r="J2335" s="3" t="str">
        <f>HYPERLINK("https://www.boe.es/gazeta/dias/1832/09/08/pdfs/GMD-1832-108.pdf#page=4","Abrir facsímil")</f>
        <v>Abrir facsímil</v>
      </c>
      <c r="K2335" s="3" t="s">
        <v>23</v>
      </c>
    </row>
    <row r="2336" spans="1:11" ht="42" customHeight="1">
      <c r="A2336" s="2" t="s">
        <v>5246</v>
      </c>
      <c r="B2336" s="2" t="s">
        <v>5247</v>
      </c>
      <c r="C2336" s="2" t="s">
        <v>26</v>
      </c>
      <c r="D2336" s="2" t="s">
        <v>27</v>
      </c>
      <c r="E2336" s="5" t="s">
        <v>408</v>
      </c>
      <c r="F2336" s="3" t="s">
        <v>409</v>
      </c>
      <c r="G2336" s="3" t="s">
        <v>38</v>
      </c>
      <c r="H2336" s="2" t="s">
        <v>21</v>
      </c>
      <c r="I2336" s="2" t="s">
        <v>5248</v>
      </c>
      <c r="J2336" s="3" t="str">
        <f>HYPERLINK("https://www.boe.es/gazeta/dias/1832/08/14/pdfs/GMD-1832-97.pdf#page=4","Abrir facsímil")</f>
        <v>Abrir facsímil</v>
      </c>
      <c r="K2336" s="3" t="s">
        <v>23</v>
      </c>
    </row>
    <row r="2337" spans="1:11" ht="42" customHeight="1">
      <c r="A2337" s="2" t="s">
        <v>5249</v>
      </c>
      <c r="B2337" s="2" t="s">
        <v>5250</v>
      </c>
      <c r="C2337" s="2" t="s">
        <v>418</v>
      </c>
      <c r="D2337" s="2" t="s">
        <v>27</v>
      </c>
      <c r="E2337" s="5" t="s">
        <v>286</v>
      </c>
      <c r="F2337" s="3" t="s">
        <v>287</v>
      </c>
      <c r="G2337" s="3" t="s">
        <v>42</v>
      </c>
      <c r="H2337" s="2" t="s">
        <v>21</v>
      </c>
      <c r="I2337" s="2" t="s">
        <v>5251</v>
      </c>
      <c r="J2337" s="3" t="str">
        <f>HYPERLINK("https://www.boe.es/gazeta/dias/1832/11/20/pdfs/GMD-1832-142.pdf#page=1","Abrir facsímil")</f>
        <v>Abrir facsímil</v>
      </c>
      <c r="K2337" s="3" t="s">
        <v>23</v>
      </c>
    </row>
    <row r="2338" spans="1:11" ht="42" customHeight="1">
      <c r="A2338" s="2" t="s">
        <v>5252</v>
      </c>
      <c r="B2338" s="2" t="s">
        <v>5253</v>
      </c>
      <c r="C2338" s="2" t="s">
        <v>51</v>
      </c>
      <c r="D2338" s="2" t="s">
        <v>27</v>
      </c>
      <c r="E2338" s="5" t="s">
        <v>1281</v>
      </c>
      <c r="F2338" s="3" t="s">
        <v>1282</v>
      </c>
      <c r="G2338" s="3" t="s">
        <v>42</v>
      </c>
      <c r="H2338" s="2" t="s">
        <v>21</v>
      </c>
      <c r="I2338" s="2" t="s">
        <v>5254</v>
      </c>
      <c r="J2338" s="3" t="str">
        <f>HYPERLINK("https://www.boe.es/gazeta/dias/1832/05/17/pdfs/GMD-1832-59.pdf#page=1","Abrir facsímil")</f>
        <v>Abrir facsímil</v>
      </c>
      <c r="K2338" s="3" t="s">
        <v>23</v>
      </c>
    </row>
    <row r="2339" spans="1:11" ht="42" customHeight="1">
      <c r="A2339" s="2" t="s">
        <v>5255</v>
      </c>
      <c r="B2339" s="2" t="s">
        <v>5256</v>
      </c>
      <c r="C2339" s="2" t="s">
        <v>26</v>
      </c>
      <c r="D2339" s="2" t="s">
        <v>27</v>
      </c>
      <c r="E2339" s="5" t="s">
        <v>188</v>
      </c>
      <c r="F2339" s="3" t="s">
        <v>189</v>
      </c>
      <c r="G2339" s="3" t="s">
        <v>38</v>
      </c>
      <c r="H2339" s="2" t="s">
        <v>21</v>
      </c>
      <c r="I2339" s="2" t="s">
        <v>5257</v>
      </c>
      <c r="J2339" s="3" t="str">
        <f>HYPERLINK("https://www.boe.es/gazeta/dias/1832/01/14/pdfs/GMD-1832-6.pdf#page=4","Abrir facsímil")</f>
        <v>Abrir facsímil</v>
      </c>
      <c r="K2339" s="3" t="s">
        <v>23</v>
      </c>
    </row>
    <row r="2340" spans="1:11" ht="42" customHeight="1">
      <c r="A2340" s="2" t="s">
        <v>5258</v>
      </c>
      <c r="B2340" s="2" t="s">
        <v>5259</v>
      </c>
      <c r="C2340" s="2" t="s">
        <v>51</v>
      </c>
      <c r="D2340" s="2" t="s">
        <v>27</v>
      </c>
      <c r="E2340" s="5" t="s">
        <v>282</v>
      </c>
      <c r="F2340" s="3" t="s">
        <v>283</v>
      </c>
      <c r="G2340" s="3" t="s">
        <v>38</v>
      </c>
      <c r="H2340" s="2" t="s">
        <v>21</v>
      </c>
      <c r="I2340" s="2" t="s">
        <v>5260</v>
      </c>
      <c r="J2340" s="3" t="str">
        <f>HYPERLINK("https://www.boe.es/gazeta/dias/1832/09/06/pdfs/GMD-1832-107.pdf#page=4","Abrir facsímil")</f>
        <v>Abrir facsímil</v>
      </c>
      <c r="K2340" s="3" t="s">
        <v>23</v>
      </c>
    </row>
    <row r="2341" spans="1:11" ht="42" customHeight="1">
      <c r="A2341" s="2" t="s">
        <v>5261</v>
      </c>
      <c r="B2341" s="2" t="s">
        <v>5262</v>
      </c>
      <c r="C2341" s="2" t="s">
        <v>16</v>
      </c>
      <c r="D2341" s="2" t="s">
        <v>17</v>
      </c>
      <c r="E2341" s="5" t="s">
        <v>255</v>
      </c>
      <c r="F2341" s="3" t="s">
        <v>256</v>
      </c>
      <c r="G2341" s="3" t="s">
        <v>38</v>
      </c>
      <c r="H2341" s="2" t="s">
        <v>21</v>
      </c>
      <c r="I2341" s="2" t="s">
        <v>5263</v>
      </c>
      <c r="J2341" s="3" t="str">
        <f>HYPERLINK("https://www.boe.es/gazeta/dias/1832/08/23/pdfs/GMD-1832-101.pdf#page=4","Abrir facsímil")</f>
        <v>Abrir facsímil</v>
      </c>
      <c r="K2341" s="3" t="s">
        <v>23</v>
      </c>
    </row>
    <row r="2342" spans="1:11" ht="42" customHeight="1">
      <c r="A2342" s="2" t="s">
        <v>5264</v>
      </c>
      <c r="B2342" s="2" t="s">
        <v>5265</v>
      </c>
      <c r="C2342" s="2" t="s">
        <v>51</v>
      </c>
      <c r="D2342" s="2" t="s">
        <v>27</v>
      </c>
      <c r="E2342" s="5" t="s">
        <v>150</v>
      </c>
      <c r="F2342" s="3" t="s">
        <v>151</v>
      </c>
      <c r="G2342" s="3" t="s">
        <v>152</v>
      </c>
      <c r="H2342" s="2" t="s">
        <v>31</v>
      </c>
      <c r="I2342" s="2" t="s">
        <v>5266</v>
      </c>
      <c r="J2342" s="3" t="str">
        <f>HYPERLINK("https://www.boe.es/gazeta/dias/1832/06/02/pdfs/GMD-1832-66.pdf#page=6","Abrir facsímil")</f>
        <v>Abrir facsímil</v>
      </c>
      <c r="K2342" s="3" t="s">
        <v>33</v>
      </c>
    </row>
    <row r="2343" spans="1:11" ht="42" customHeight="1">
      <c r="A2343" s="2" t="s">
        <v>5267</v>
      </c>
      <c r="B2343" s="2" t="s">
        <v>5267</v>
      </c>
      <c r="C2343" s="2" t="s">
        <v>16</v>
      </c>
      <c r="D2343" s="2" t="s">
        <v>17</v>
      </c>
      <c r="E2343" s="5" t="s">
        <v>88</v>
      </c>
      <c r="F2343" s="3" t="s">
        <v>89</v>
      </c>
      <c r="G2343" s="3" t="s">
        <v>38</v>
      </c>
      <c r="H2343" s="2" t="s">
        <v>21</v>
      </c>
      <c r="I2343" s="2" t="s">
        <v>5268</v>
      </c>
      <c r="J2343" s="3" t="str">
        <f>HYPERLINK("https://www.boe.es/gazeta/dias/1832/03/27/pdfs/GMD-1832-37.pdf#page=4","Abrir facsímil")</f>
        <v>Abrir facsímil</v>
      </c>
      <c r="K2343" s="3" t="s">
        <v>23</v>
      </c>
    </row>
    <row r="2344" spans="1:11" ht="42" customHeight="1">
      <c r="A2344" s="2" t="s">
        <v>5269</v>
      </c>
      <c r="B2344" s="2" t="s">
        <v>5269</v>
      </c>
      <c r="C2344" s="2" t="s">
        <v>16</v>
      </c>
      <c r="D2344" s="2" t="s">
        <v>17</v>
      </c>
      <c r="E2344" s="5" t="s">
        <v>903</v>
      </c>
      <c r="F2344" s="3" t="s">
        <v>904</v>
      </c>
      <c r="G2344" s="3" t="s">
        <v>42</v>
      </c>
      <c r="H2344" s="2" t="s">
        <v>21</v>
      </c>
      <c r="I2344" s="2" t="s">
        <v>5270</v>
      </c>
      <c r="J2344" s="3" t="str">
        <f>HYPERLINK("https://www.boe.es/gazeta/dias/1832/01/05/pdfs/GMD-1832-2.pdf#page=1","Abrir facsímil")</f>
        <v>Abrir facsímil</v>
      </c>
      <c r="K2344" s="3" t="s">
        <v>23</v>
      </c>
    </row>
    <row r="2345" spans="1:11" ht="42" customHeight="1">
      <c r="A2345" s="2" t="s">
        <v>5271</v>
      </c>
      <c r="B2345" s="2" t="s">
        <v>5271</v>
      </c>
      <c r="C2345" s="2" t="s">
        <v>16</v>
      </c>
      <c r="D2345" s="2" t="s">
        <v>17</v>
      </c>
      <c r="E2345" s="5" t="s">
        <v>140</v>
      </c>
      <c r="F2345" s="3" t="s">
        <v>141</v>
      </c>
      <c r="G2345" s="3" t="s">
        <v>92</v>
      </c>
      <c r="H2345" s="2" t="s">
        <v>21</v>
      </c>
      <c r="I2345" s="2" t="s">
        <v>5272</v>
      </c>
      <c r="J2345" s="3" t="str">
        <f>HYPERLINK("https://www.boe.es/gazeta/dias/1832/11/27/pdfs/GMD-1832-145.pdf#page=2","Abrir facsímil")</f>
        <v>Abrir facsímil</v>
      </c>
      <c r="K2345" s="3" t="s">
        <v>23</v>
      </c>
    </row>
    <row r="2346" spans="1:11" ht="42" customHeight="1">
      <c r="A2346" s="2" t="s">
        <v>5273</v>
      </c>
      <c r="B2346" s="2" t="s">
        <v>5273</v>
      </c>
      <c r="C2346" s="2" t="s">
        <v>26</v>
      </c>
      <c r="D2346" s="2" t="s">
        <v>27</v>
      </c>
      <c r="E2346" s="5" t="s">
        <v>160</v>
      </c>
      <c r="F2346" s="3" t="s">
        <v>161</v>
      </c>
      <c r="G2346" s="3" t="s">
        <v>38</v>
      </c>
      <c r="H2346" s="2" t="s">
        <v>21</v>
      </c>
      <c r="I2346" s="2" t="s">
        <v>5274</v>
      </c>
      <c r="J2346" s="3" t="str">
        <f>HYPERLINK("https://www.boe.es/gazeta/dias/1832/05/24/pdfs/GMD-1832-62.pdf#page=4","Abrir facsímil")</f>
        <v>Abrir facsímil</v>
      </c>
      <c r="K2346" s="3" t="s">
        <v>23</v>
      </c>
    </row>
    <row r="2347" spans="1:11" ht="42" customHeight="1">
      <c r="A2347" s="2" t="s">
        <v>5275</v>
      </c>
      <c r="B2347" s="2" t="s">
        <v>5275</v>
      </c>
      <c r="C2347" s="2" t="s">
        <v>16</v>
      </c>
      <c r="D2347" s="2" t="s">
        <v>17</v>
      </c>
      <c r="E2347" s="5" t="s">
        <v>334</v>
      </c>
      <c r="F2347" s="3" t="s">
        <v>335</v>
      </c>
      <c r="G2347" s="3" t="s">
        <v>42</v>
      </c>
      <c r="H2347" s="2" t="s">
        <v>21</v>
      </c>
      <c r="I2347" s="2" t="s">
        <v>5276</v>
      </c>
      <c r="J2347" s="3" t="str">
        <f>HYPERLINK("https://www.boe.es/gazeta/dias/1832/05/26/pdfs/GMD-1832-63.pdf#page=1","Abrir facsímil")</f>
        <v>Abrir facsímil</v>
      </c>
      <c r="K2347" s="3" t="s">
        <v>23</v>
      </c>
    </row>
    <row r="2348" spans="1:11" ht="42" customHeight="1">
      <c r="A2348" s="2" t="s">
        <v>5277</v>
      </c>
      <c r="B2348" s="2" t="s">
        <v>5278</v>
      </c>
      <c r="C2348" s="2" t="s">
        <v>61</v>
      </c>
      <c r="D2348" s="2" t="s">
        <v>62</v>
      </c>
      <c r="E2348" s="5" t="s">
        <v>544</v>
      </c>
      <c r="F2348" s="3" t="s">
        <v>545</v>
      </c>
      <c r="G2348" s="3" t="s">
        <v>42</v>
      </c>
      <c r="H2348" s="2" t="s">
        <v>31</v>
      </c>
      <c r="I2348" s="2" t="s">
        <v>5279</v>
      </c>
      <c r="J2348" s="3" t="str">
        <f>HYPERLINK("https://www.boe.es/gazeta/dias/1832/10/09/pdfs/GMD-1832-122.pdf#page=1","Abrir facsímil")</f>
        <v>Abrir facsímil</v>
      </c>
      <c r="K2348" s="3" t="s">
        <v>33</v>
      </c>
    </row>
    <row r="2349" spans="1:11" ht="42" customHeight="1">
      <c r="A2349" s="2" t="s">
        <v>5277</v>
      </c>
      <c r="B2349" s="2" t="s">
        <v>5278</v>
      </c>
      <c r="C2349" s="2" t="s">
        <v>91</v>
      </c>
      <c r="D2349" s="2" t="s">
        <v>27</v>
      </c>
      <c r="E2349" s="5" t="s">
        <v>487</v>
      </c>
      <c r="F2349" s="3" t="s">
        <v>488</v>
      </c>
      <c r="G2349" s="3" t="s">
        <v>42</v>
      </c>
      <c r="H2349" s="2" t="s">
        <v>31</v>
      </c>
      <c r="I2349" s="2" t="s">
        <v>5280</v>
      </c>
      <c r="J2349" s="3" t="str">
        <f>HYPERLINK("https://www.boe.es/gazeta/dias/1832/10/18/pdfs/GMD-1832-127.pdf#page=1","Abrir facsímil")</f>
        <v>Abrir facsímil</v>
      </c>
      <c r="K2349" s="3" t="s">
        <v>33</v>
      </c>
    </row>
    <row r="2350" spans="1:11" ht="42" customHeight="1">
      <c r="A2350" s="2" t="s">
        <v>5277</v>
      </c>
      <c r="B2350" s="2" t="s">
        <v>5278</v>
      </c>
      <c r="C2350" s="2" t="s">
        <v>61</v>
      </c>
      <c r="D2350" s="2" t="s">
        <v>62</v>
      </c>
      <c r="E2350" s="5" t="s">
        <v>1462</v>
      </c>
      <c r="F2350" s="3" t="s">
        <v>1463</v>
      </c>
      <c r="G2350" s="3" t="s">
        <v>42</v>
      </c>
      <c r="H2350" s="2" t="s">
        <v>31</v>
      </c>
      <c r="I2350" s="2" t="s">
        <v>5281</v>
      </c>
      <c r="J2350" s="3" t="str">
        <f>HYPERLINK("https://www.boe.es/gazeta/dias/1832/11/06/pdfs/GMD-1832-135.pdf#page=1","Abrir facsímil")</f>
        <v>Abrir facsímil</v>
      </c>
      <c r="K2350" s="3" t="s">
        <v>33</v>
      </c>
    </row>
    <row r="2351" spans="1:11" ht="42" customHeight="1">
      <c r="A2351" s="2" t="s">
        <v>5277</v>
      </c>
      <c r="B2351" s="2" t="s">
        <v>5278</v>
      </c>
      <c r="C2351" s="2" t="s">
        <v>26</v>
      </c>
      <c r="D2351" s="2" t="s">
        <v>27</v>
      </c>
      <c r="E2351" s="5" t="s">
        <v>286</v>
      </c>
      <c r="F2351" s="3" t="s">
        <v>287</v>
      </c>
      <c r="G2351" s="3" t="s">
        <v>42</v>
      </c>
      <c r="H2351" s="2" t="s">
        <v>31</v>
      </c>
      <c r="I2351" s="2" t="s">
        <v>5282</v>
      </c>
      <c r="J2351" s="3" t="str">
        <f>HYPERLINK("https://www.boe.es/gazeta/dias/1832/11/20/pdfs/GMD-1832-142.pdf#page=1","Abrir facsímil")</f>
        <v>Abrir facsímil</v>
      </c>
      <c r="K2351" s="3" t="s">
        <v>33</v>
      </c>
    </row>
    <row r="2352" spans="1:11" ht="42" customHeight="1">
      <c r="A2352" s="2" t="s">
        <v>5277</v>
      </c>
      <c r="B2352" s="2" t="s">
        <v>5278</v>
      </c>
      <c r="C2352" s="2" t="s">
        <v>16</v>
      </c>
      <c r="D2352" s="2" t="s">
        <v>17</v>
      </c>
      <c r="E2352" s="5" t="s">
        <v>140</v>
      </c>
      <c r="F2352" s="3" t="s">
        <v>141</v>
      </c>
      <c r="G2352" s="3" t="s">
        <v>42</v>
      </c>
      <c r="H2352" s="2" t="s">
        <v>31</v>
      </c>
      <c r="I2352" s="2" t="s">
        <v>5283</v>
      </c>
      <c r="J2352" s="3" t="str">
        <f>HYPERLINK("https://www.boe.es/gazeta/dias/1832/11/27/pdfs/GMD-1832-145.pdf#page=1","Abrir facsímil")</f>
        <v>Abrir facsímil</v>
      </c>
      <c r="K2352" s="3" t="s">
        <v>33</v>
      </c>
    </row>
    <row r="2353" spans="1:11" ht="42" customHeight="1">
      <c r="A2353" s="2" t="s">
        <v>5277</v>
      </c>
      <c r="B2353" s="2" t="s">
        <v>5278</v>
      </c>
      <c r="C2353" s="2" t="s">
        <v>61</v>
      </c>
      <c r="D2353" s="2" t="s">
        <v>62</v>
      </c>
      <c r="E2353" s="5" t="s">
        <v>557</v>
      </c>
      <c r="F2353" s="3" t="s">
        <v>558</v>
      </c>
      <c r="G2353" s="3" t="s">
        <v>92</v>
      </c>
      <c r="H2353" s="2" t="s">
        <v>31</v>
      </c>
      <c r="I2353" s="2" t="s">
        <v>5284</v>
      </c>
      <c r="J2353" s="3" t="str">
        <f>HYPERLINK("https://www.boe.es/gazeta/dias/1832/12/04/pdfs/GMD-1832-148.pdf#page=2","Abrir facsímil")</f>
        <v>Abrir facsímil</v>
      </c>
      <c r="K2353" s="3" t="s">
        <v>33</v>
      </c>
    </row>
    <row r="2354" spans="1:11" ht="42" customHeight="1">
      <c r="A2354" s="2" t="s">
        <v>5277</v>
      </c>
      <c r="B2354" s="2" t="s">
        <v>5278</v>
      </c>
      <c r="C2354" s="2" t="s">
        <v>61</v>
      </c>
      <c r="D2354" s="2" t="s">
        <v>62</v>
      </c>
      <c r="E2354" s="5" t="s">
        <v>46</v>
      </c>
      <c r="F2354" s="3" t="s">
        <v>47</v>
      </c>
      <c r="G2354" s="3" t="s">
        <v>42</v>
      </c>
      <c r="H2354" s="2" t="s">
        <v>31</v>
      </c>
      <c r="I2354" s="2" t="s">
        <v>5285</v>
      </c>
      <c r="J2354" s="3" t="str">
        <f>HYPERLINK("https://www.boe.es/gazeta/dias/1832/12/13/pdfs/GMD-1832-152.pdf#page=1","Abrir facsímil")</f>
        <v>Abrir facsímil</v>
      </c>
      <c r="K2354" s="3" t="s">
        <v>33</v>
      </c>
    </row>
    <row r="2355" spans="1:11" ht="42" customHeight="1">
      <c r="A2355" s="2" t="s">
        <v>5277</v>
      </c>
      <c r="B2355" s="2" t="s">
        <v>5278</v>
      </c>
      <c r="C2355" s="2" t="s">
        <v>124</v>
      </c>
      <c r="D2355" s="2" t="s">
        <v>27</v>
      </c>
      <c r="E2355" s="5" t="s">
        <v>320</v>
      </c>
      <c r="F2355" s="3" t="s">
        <v>321</v>
      </c>
      <c r="G2355" s="3" t="s">
        <v>42</v>
      </c>
      <c r="H2355" s="2" t="s">
        <v>31</v>
      </c>
      <c r="I2355" s="2" t="s">
        <v>5286</v>
      </c>
      <c r="J2355" s="3" t="str">
        <f>HYPERLINK("https://www.boe.es/gazeta/dias/1832/12/29/pdfs/GMD-1832-159.pdf#page=1","Abrir facsímil")</f>
        <v>Abrir facsímil</v>
      </c>
      <c r="K2355" s="3" t="s">
        <v>33</v>
      </c>
    </row>
    <row r="2356" spans="1:11" ht="42" customHeight="1">
      <c r="A2356" s="2" t="s">
        <v>5287</v>
      </c>
      <c r="B2356" s="2" t="s">
        <v>5288</v>
      </c>
      <c r="C2356" s="2" t="s">
        <v>16</v>
      </c>
      <c r="D2356" s="2" t="s">
        <v>17</v>
      </c>
      <c r="E2356" s="5" t="s">
        <v>632</v>
      </c>
      <c r="F2356" s="3" t="s">
        <v>633</v>
      </c>
      <c r="G2356" s="3" t="s">
        <v>38</v>
      </c>
      <c r="H2356" s="2" t="s">
        <v>21</v>
      </c>
      <c r="I2356" s="2" t="s">
        <v>5289</v>
      </c>
      <c r="J2356" s="3" t="str">
        <f>HYPERLINK("https://www.boe.es/gazeta/dias/1832/07/05/pdfs/GMD-1832-80.pdf#page=4","Abrir facsímil")</f>
        <v>Abrir facsímil</v>
      </c>
      <c r="K2356" s="3" t="s">
        <v>23</v>
      </c>
    </row>
    <row r="2357" spans="1:11" ht="42" customHeight="1">
      <c r="A2357" s="2" t="s">
        <v>5290</v>
      </c>
      <c r="B2357" s="2" t="s">
        <v>5290</v>
      </c>
      <c r="C2357" s="2" t="s">
        <v>91</v>
      </c>
      <c r="D2357" s="2" t="s">
        <v>27</v>
      </c>
      <c r="E2357" s="5" t="s">
        <v>1692</v>
      </c>
      <c r="F2357" s="3" t="s">
        <v>1693</v>
      </c>
      <c r="G2357" s="3" t="s">
        <v>92</v>
      </c>
      <c r="H2357" s="2" t="s">
        <v>21</v>
      </c>
      <c r="I2357" s="2" t="s">
        <v>5291</v>
      </c>
      <c r="J2357" s="3" t="str">
        <f>HYPERLINK("https://www.boe.es/gazeta/dias/1832/07/10/pdfs/GMD-1832-82.pdf#page=2","Abrir facsímil")</f>
        <v>Abrir facsímil</v>
      </c>
      <c r="K2357" s="3" t="s">
        <v>23</v>
      </c>
    </row>
    <row r="2358" spans="1:11" ht="42" customHeight="1">
      <c r="A2358" s="2" t="s">
        <v>5292</v>
      </c>
      <c r="B2358" s="2" t="s">
        <v>5293</v>
      </c>
      <c r="C2358" s="2" t="s">
        <v>16</v>
      </c>
      <c r="D2358" s="2" t="s">
        <v>17</v>
      </c>
      <c r="E2358" s="5" t="s">
        <v>557</v>
      </c>
      <c r="F2358" s="3" t="s">
        <v>558</v>
      </c>
      <c r="G2358" s="3" t="s">
        <v>559</v>
      </c>
      <c r="H2358" s="2" t="s">
        <v>21</v>
      </c>
      <c r="I2358" s="2" t="s">
        <v>5294</v>
      </c>
      <c r="J2358" s="3" t="str">
        <f>HYPERLINK("https://www.boe.es/gazeta/dias/1832/12/04/pdfs/GMD-1832-148.pdf#page=8","Abrir facsímil")</f>
        <v>Abrir facsímil</v>
      </c>
      <c r="K2358" s="3" t="s">
        <v>23</v>
      </c>
    </row>
    <row r="2359" spans="1:11" ht="42" customHeight="1">
      <c r="A2359" s="2" t="s">
        <v>5295</v>
      </c>
      <c r="B2359" s="2" t="s">
        <v>5296</v>
      </c>
      <c r="C2359" s="2" t="s">
        <v>16</v>
      </c>
      <c r="D2359" s="2" t="s">
        <v>17</v>
      </c>
      <c r="E2359" s="5" t="s">
        <v>557</v>
      </c>
      <c r="F2359" s="3" t="s">
        <v>558</v>
      </c>
      <c r="G2359" s="3" t="s">
        <v>92</v>
      </c>
      <c r="H2359" s="2" t="s">
        <v>21</v>
      </c>
      <c r="I2359" s="2" t="s">
        <v>5297</v>
      </c>
      <c r="J2359" s="3" t="str">
        <f>HYPERLINK("https://www.boe.es/gazeta/dias/1832/12/04/pdfs/GMD-1832-148.pdf#page=2","Abrir facsímil")</f>
        <v>Abrir facsímil</v>
      </c>
      <c r="K2359" s="3" t="s">
        <v>23</v>
      </c>
    </row>
    <row r="2360" spans="1:11" ht="42" customHeight="1">
      <c r="A2360" s="2" t="s">
        <v>5298</v>
      </c>
      <c r="B2360" s="2" t="s">
        <v>5299</v>
      </c>
      <c r="C2360" s="2" t="s">
        <v>16</v>
      </c>
      <c r="D2360" s="2" t="s">
        <v>17</v>
      </c>
      <c r="E2360" s="5" t="s">
        <v>1692</v>
      </c>
      <c r="F2360" s="3" t="s">
        <v>1693</v>
      </c>
      <c r="G2360" s="3" t="s">
        <v>38</v>
      </c>
      <c r="H2360" s="2" t="s">
        <v>21</v>
      </c>
      <c r="I2360" s="2" t="s">
        <v>5300</v>
      </c>
      <c r="J2360" s="3" t="str">
        <f>HYPERLINK("https://www.boe.es/gazeta/dias/1832/07/10/pdfs/GMD-1832-82.pdf#page=4","Abrir facsímil")</f>
        <v>Abrir facsímil</v>
      </c>
      <c r="K2360" s="3" t="s">
        <v>23</v>
      </c>
    </row>
    <row r="2361" spans="1:11" ht="42" customHeight="1">
      <c r="A2361" s="2" t="s">
        <v>5301</v>
      </c>
      <c r="B2361" s="2" t="s">
        <v>5302</v>
      </c>
      <c r="C2361" s="2" t="s">
        <v>26</v>
      </c>
      <c r="D2361" s="2" t="s">
        <v>27</v>
      </c>
      <c r="E2361" s="5" t="s">
        <v>500</v>
      </c>
      <c r="F2361" s="3" t="s">
        <v>501</v>
      </c>
      <c r="G2361" s="3" t="s">
        <v>38</v>
      </c>
      <c r="H2361" s="2" t="s">
        <v>21</v>
      </c>
      <c r="I2361" s="2" t="s">
        <v>5303</v>
      </c>
      <c r="J2361" s="3" t="str">
        <f>HYPERLINK("https://www.boe.es/gazeta/dias/1832/03/29/pdfs/GMD-1832-38.pdf#page=4","Abrir facsímil")</f>
        <v>Abrir facsímil</v>
      </c>
      <c r="K2361" s="3" t="s">
        <v>23</v>
      </c>
    </row>
    <row r="2362" spans="1:11" ht="42" customHeight="1">
      <c r="A2362" s="2" t="s">
        <v>5304</v>
      </c>
      <c r="B2362" s="2" t="s">
        <v>5305</v>
      </c>
      <c r="C2362" s="2" t="s">
        <v>16</v>
      </c>
      <c r="D2362" s="2" t="s">
        <v>17</v>
      </c>
      <c r="E2362" s="5" t="s">
        <v>388</v>
      </c>
      <c r="F2362" s="3" t="s">
        <v>389</v>
      </c>
      <c r="G2362" s="3" t="s">
        <v>38</v>
      </c>
      <c r="H2362" s="2" t="s">
        <v>21</v>
      </c>
      <c r="I2362" s="2" t="s">
        <v>5306</v>
      </c>
      <c r="J2362" s="3" t="str">
        <f>HYPERLINK("https://www.boe.es/gazeta/dias/1832/02/28/pdfs/GMD-1832-25.pdf#page=4","Abrir facsímil")</f>
        <v>Abrir facsímil</v>
      </c>
      <c r="K2362" s="3" t="s">
        <v>23</v>
      </c>
    </row>
    <row r="2363" spans="1:11" ht="42" customHeight="1">
      <c r="A2363" s="2" t="s">
        <v>5307</v>
      </c>
      <c r="B2363" s="2" t="s">
        <v>5308</v>
      </c>
      <c r="C2363" s="2" t="s">
        <v>26</v>
      </c>
      <c r="D2363" s="2" t="s">
        <v>27</v>
      </c>
      <c r="E2363" s="5" t="s">
        <v>76</v>
      </c>
      <c r="F2363" s="3" t="s">
        <v>77</v>
      </c>
      <c r="G2363" s="3" t="s">
        <v>38</v>
      </c>
      <c r="H2363" s="2" t="s">
        <v>21</v>
      </c>
      <c r="I2363" s="2" t="s">
        <v>5309</v>
      </c>
      <c r="J2363" s="3" t="str">
        <f>HYPERLINK("https://www.boe.es/gazeta/dias/1832/10/25/pdfs/GMD-1832-130.pdf#page=4","Abrir facsímil")</f>
        <v>Abrir facsímil</v>
      </c>
      <c r="K2363" s="3" t="s">
        <v>23</v>
      </c>
    </row>
    <row r="2364" spans="1:11" ht="42" customHeight="1">
      <c r="A2364" s="2" t="s">
        <v>5310</v>
      </c>
      <c r="B2364" s="2" t="s">
        <v>5310</v>
      </c>
      <c r="C2364" s="2" t="s">
        <v>16</v>
      </c>
      <c r="D2364" s="2" t="s">
        <v>17</v>
      </c>
      <c r="E2364" s="5" t="s">
        <v>18</v>
      </c>
      <c r="F2364" s="3" t="s">
        <v>19</v>
      </c>
      <c r="G2364" s="3" t="s">
        <v>1895</v>
      </c>
      <c r="H2364" s="2" t="s">
        <v>21</v>
      </c>
      <c r="I2364" s="2" t="s">
        <v>5311</v>
      </c>
      <c r="J2364" s="3" t="str">
        <f>HYPERLINK("https://www.boe.es/gazeta/dias/1832/08/07/pdfs/GMD-1832-94.pdf#page=3","Abrir facsímil")</f>
        <v>Abrir facsímil</v>
      </c>
      <c r="K2364" s="3" t="s">
        <v>23</v>
      </c>
    </row>
    <row r="2365" spans="1:11" ht="42" customHeight="1">
      <c r="A2365" s="2" t="s">
        <v>5312</v>
      </c>
      <c r="B2365" s="2" t="s">
        <v>5313</v>
      </c>
      <c r="C2365" s="2" t="s">
        <v>51</v>
      </c>
      <c r="D2365" s="2" t="s">
        <v>27</v>
      </c>
      <c r="E2365" s="5" t="s">
        <v>570</v>
      </c>
      <c r="F2365" s="3" t="s">
        <v>571</v>
      </c>
      <c r="G2365" s="3" t="s">
        <v>38</v>
      </c>
      <c r="H2365" s="2" t="s">
        <v>21</v>
      </c>
      <c r="I2365" s="2" t="s">
        <v>5314</v>
      </c>
      <c r="J2365" s="3" t="str">
        <f>HYPERLINK("https://www.boe.es/gazeta/dias/1832/05/19/pdfs/GMD-1832-60.pdf#page=4","Abrir facsímil")</f>
        <v>Abrir facsímil</v>
      </c>
      <c r="K2365" s="3" t="s">
        <v>23</v>
      </c>
    </row>
    <row r="2366" spans="1:11" ht="42" customHeight="1">
      <c r="A2366" s="2" t="s">
        <v>5315</v>
      </c>
      <c r="B2366" s="2" t="s">
        <v>5316</v>
      </c>
      <c r="C2366" s="2" t="s">
        <v>16</v>
      </c>
      <c r="D2366" s="2" t="s">
        <v>17</v>
      </c>
      <c r="E2366" s="5" t="s">
        <v>150</v>
      </c>
      <c r="F2366" s="3" t="s">
        <v>151</v>
      </c>
      <c r="G2366" s="3" t="s">
        <v>152</v>
      </c>
      <c r="H2366" s="2" t="s">
        <v>21</v>
      </c>
      <c r="I2366" s="2" t="s">
        <v>5317</v>
      </c>
      <c r="J2366" s="3" t="str">
        <f>HYPERLINK("https://www.boe.es/gazeta/dias/1832/06/02/pdfs/GMD-1832-66.pdf#page=6","Abrir facsímil")</f>
        <v>Abrir facsímil</v>
      </c>
      <c r="K2366" s="3" t="s">
        <v>23</v>
      </c>
    </row>
    <row r="2367" spans="1:11" ht="42" customHeight="1">
      <c r="A2367" s="2" t="s">
        <v>5318</v>
      </c>
      <c r="B2367" s="2" t="s">
        <v>5319</v>
      </c>
      <c r="C2367" s="2" t="s">
        <v>124</v>
      </c>
      <c r="D2367" s="2" t="s">
        <v>27</v>
      </c>
      <c r="E2367" s="5" t="s">
        <v>593</v>
      </c>
      <c r="F2367" s="3" t="s">
        <v>594</v>
      </c>
      <c r="G2367" s="3" t="s">
        <v>38</v>
      </c>
      <c r="H2367" s="2" t="s">
        <v>21</v>
      </c>
      <c r="I2367" s="2" t="s">
        <v>5320</v>
      </c>
      <c r="J2367" s="3" t="str">
        <f>HYPERLINK("https://www.boe.es/gazeta/dias/1832/05/05/pdfs/GMD-1832-54.pdf#page=4","Abrir facsímil")</f>
        <v>Abrir facsímil</v>
      </c>
      <c r="K2367" s="3" t="s">
        <v>23</v>
      </c>
    </row>
    <row r="2368" spans="1:11" ht="42" customHeight="1">
      <c r="A2368" s="2" t="s">
        <v>5321</v>
      </c>
      <c r="B2368" s="2" t="s">
        <v>5322</v>
      </c>
      <c r="C2368" s="2" t="s">
        <v>51</v>
      </c>
      <c r="D2368" s="2" t="s">
        <v>27</v>
      </c>
      <c r="E2368" s="5" t="s">
        <v>476</v>
      </c>
      <c r="F2368" s="3" t="s">
        <v>477</v>
      </c>
      <c r="G2368" s="3" t="s">
        <v>38</v>
      </c>
      <c r="H2368" s="2" t="s">
        <v>21</v>
      </c>
      <c r="I2368" s="2" t="s">
        <v>5323</v>
      </c>
      <c r="J2368" s="3" t="str">
        <f>HYPERLINK("https://www.boe.es/gazeta/dias/1832/08/04/pdfs/GMD-1832-93.pdf#page=4","Abrir facsímil")</f>
        <v>Abrir facsímil</v>
      </c>
      <c r="K2368" s="3" t="s">
        <v>23</v>
      </c>
    </row>
    <row r="2369" spans="1:11" ht="42" customHeight="1">
      <c r="A2369" s="2" t="s">
        <v>5324</v>
      </c>
      <c r="B2369" s="2" t="s">
        <v>5324</v>
      </c>
      <c r="C2369" s="2" t="s">
        <v>16</v>
      </c>
      <c r="D2369" s="2" t="s">
        <v>17</v>
      </c>
      <c r="E2369" s="5" t="s">
        <v>286</v>
      </c>
      <c r="F2369" s="3" t="s">
        <v>287</v>
      </c>
      <c r="G2369" s="3" t="s">
        <v>58</v>
      </c>
      <c r="H2369" s="2" t="s">
        <v>21</v>
      </c>
      <c r="I2369" s="2" t="s">
        <v>5325</v>
      </c>
      <c r="J2369" s="3" t="str">
        <f>HYPERLINK("https://www.boe.es/gazeta/dias/1832/11/20/pdfs/GMD-1832-142.pdf#page=3","Abrir facsímil")</f>
        <v>Abrir facsímil</v>
      </c>
      <c r="K2369" s="3" t="s">
        <v>23</v>
      </c>
    </row>
    <row r="2370" spans="1:11" ht="42" customHeight="1">
      <c r="A2370" s="2" t="s">
        <v>5326</v>
      </c>
      <c r="B2370" s="2" t="s">
        <v>5327</v>
      </c>
      <c r="C2370" s="2" t="s">
        <v>26</v>
      </c>
      <c r="D2370" s="2" t="s">
        <v>27</v>
      </c>
      <c r="E2370" s="5" t="s">
        <v>312</v>
      </c>
      <c r="F2370" s="3" t="s">
        <v>313</v>
      </c>
      <c r="G2370" s="3" t="s">
        <v>38</v>
      </c>
      <c r="H2370" s="2" t="s">
        <v>31</v>
      </c>
      <c r="I2370" s="2" t="s">
        <v>5328</v>
      </c>
      <c r="J2370" s="3" t="str">
        <f>HYPERLINK("https://www.boe.es/gazeta/dias/1832/10/27/pdfs/GMD-1832-131.pdf#page=4","Abrir facsímil")</f>
        <v>Abrir facsímil</v>
      </c>
      <c r="K2370" s="3" t="s">
        <v>33</v>
      </c>
    </row>
    <row r="2371" spans="1:11" ht="42" customHeight="1">
      <c r="A2371" s="2" t="s">
        <v>5329</v>
      </c>
      <c r="B2371" s="2" t="s">
        <v>5329</v>
      </c>
      <c r="C2371" s="2" t="s">
        <v>16</v>
      </c>
      <c r="D2371" s="2" t="s">
        <v>17</v>
      </c>
      <c r="E2371" s="5" t="s">
        <v>243</v>
      </c>
      <c r="F2371" s="3" t="s">
        <v>244</v>
      </c>
      <c r="G2371" s="3" t="s">
        <v>245</v>
      </c>
      <c r="H2371" s="2" t="s">
        <v>21</v>
      </c>
      <c r="I2371" s="2" t="s">
        <v>5330</v>
      </c>
      <c r="J2371" s="3" t="str">
        <f>HYPERLINK("https://www.boe.es/gazeta/dias/1832/04/10/pdfs/GMD-1832-43.pdf#page=3","Abrir facsímil")</f>
        <v>Abrir facsímil</v>
      </c>
      <c r="K2371" s="3" t="s">
        <v>23</v>
      </c>
    </row>
    <row r="2372" spans="1:11" ht="42" customHeight="1">
      <c r="A2372" s="2" t="s">
        <v>5331</v>
      </c>
      <c r="B2372" s="2" t="s">
        <v>5331</v>
      </c>
      <c r="C2372" s="2" t="s">
        <v>61</v>
      </c>
      <c r="D2372" s="2" t="s">
        <v>62</v>
      </c>
      <c r="E2372" s="5" t="s">
        <v>544</v>
      </c>
      <c r="F2372" s="3" t="s">
        <v>545</v>
      </c>
      <c r="G2372" s="3" t="s">
        <v>92</v>
      </c>
      <c r="H2372" s="2" t="s">
        <v>21</v>
      </c>
      <c r="I2372" s="2" t="s">
        <v>5332</v>
      </c>
      <c r="J2372" s="3" t="str">
        <f>HYPERLINK("https://www.boe.es/gazeta/dias/1832/10/09/pdfs/GMD-1832-122.pdf#page=2","Abrir facsímil")</f>
        <v>Abrir facsímil</v>
      </c>
      <c r="K2372" s="3" t="s">
        <v>23</v>
      </c>
    </row>
    <row r="2373" spans="1:11" ht="42" customHeight="1">
      <c r="A2373" s="2" t="s">
        <v>5333</v>
      </c>
      <c r="B2373" s="2" t="s">
        <v>5334</v>
      </c>
      <c r="C2373" s="2" t="s">
        <v>26</v>
      </c>
      <c r="D2373" s="2" t="s">
        <v>27</v>
      </c>
      <c r="E2373" s="5" t="s">
        <v>598</v>
      </c>
      <c r="F2373" s="3" t="s">
        <v>599</v>
      </c>
      <c r="G2373" s="3" t="s">
        <v>38</v>
      </c>
      <c r="H2373" s="2" t="s">
        <v>21</v>
      </c>
      <c r="I2373" s="2" t="s">
        <v>5335</v>
      </c>
      <c r="J2373" s="3" t="str">
        <f>HYPERLINK("https://www.boe.es/gazeta/dias/1832/06/07/pdfs/GMD-1832-68.pdf#page=4","Abrir facsímil")</f>
        <v>Abrir facsímil</v>
      </c>
      <c r="K2373" s="3" t="s">
        <v>23</v>
      </c>
    </row>
    <row r="2374" spans="1:11" ht="42" customHeight="1">
      <c r="A2374" s="2" t="s">
        <v>5336</v>
      </c>
      <c r="B2374" s="2" t="s">
        <v>5337</v>
      </c>
      <c r="C2374" s="2" t="s">
        <v>164</v>
      </c>
      <c r="D2374" s="2" t="s">
        <v>27</v>
      </c>
      <c r="E2374" s="5" t="s">
        <v>165</v>
      </c>
      <c r="F2374" s="3" t="s">
        <v>166</v>
      </c>
      <c r="G2374" s="3" t="s">
        <v>38</v>
      </c>
      <c r="H2374" s="2" t="s">
        <v>21</v>
      </c>
      <c r="I2374" s="2" t="s">
        <v>5338</v>
      </c>
      <c r="J2374" s="3" t="str">
        <f>HYPERLINK("https://www.boe.es/gazeta/dias/1832/10/11/pdfs/GMD-1832-124.pdf#page=4","Abrir facsímil")</f>
        <v>Abrir facsímil</v>
      </c>
      <c r="K2374" s="3" t="s">
        <v>23</v>
      </c>
    </row>
    <row r="2375" spans="1:11" ht="42" customHeight="1">
      <c r="A2375" s="2" t="s">
        <v>5339</v>
      </c>
      <c r="B2375" s="2" t="s">
        <v>5340</v>
      </c>
      <c r="C2375" s="2" t="s">
        <v>16</v>
      </c>
      <c r="D2375" s="2" t="s">
        <v>17</v>
      </c>
      <c r="E2375" s="5" t="s">
        <v>140</v>
      </c>
      <c r="F2375" s="3" t="s">
        <v>141</v>
      </c>
      <c r="G2375" s="3" t="s">
        <v>42</v>
      </c>
      <c r="H2375" s="2" t="s">
        <v>21</v>
      </c>
      <c r="I2375" s="2" t="s">
        <v>5341</v>
      </c>
      <c r="J2375" s="3" t="str">
        <f>HYPERLINK("https://www.boe.es/gazeta/dias/1832/11/27/pdfs/GMD-1832-145.pdf#page=1","Abrir facsímil")</f>
        <v>Abrir facsímil</v>
      </c>
      <c r="K2375" s="3" t="s">
        <v>23</v>
      </c>
    </row>
    <row r="2376" spans="1:11" ht="42" customHeight="1">
      <c r="A2376" s="2" t="s">
        <v>5342</v>
      </c>
      <c r="B2376" s="2" t="s">
        <v>5342</v>
      </c>
      <c r="C2376" s="2" t="s">
        <v>16</v>
      </c>
      <c r="D2376" s="2" t="s">
        <v>17</v>
      </c>
      <c r="E2376" s="5" t="s">
        <v>193</v>
      </c>
      <c r="F2376" s="3" t="s">
        <v>194</v>
      </c>
      <c r="G2376" s="3" t="s">
        <v>58</v>
      </c>
      <c r="H2376" s="2" t="s">
        <v>21</v>
      </c>
      <c r="I2376" s="2" t="s">
        <v>5343</v>
      </c>
      <c r="J2376" s="3" t="str">
        <f>HYPERLINK("https://www.boe.es/gazeta/dias/1832/01/24/pdfs/GMD-1832-10.pdf#page=3","Abrir facsímil")</f>
        <v>Abrir facsímil</v>
      </c>
      <c r="K2376" s="3" t="s">
        <v>23</v>
      </c>
    </row>
    <row r="2377" spans="1:11" ht="42" customHeight="1">
      <c r="A2377" s="2" t="s">
        <v>5342</v>
      </c>
      <c r="B2377" s="2" t="s">
        <v>5342</v>
      </c>
      <c r="C2377" s="2" t="s">
        <v>61</v>
      </c>
      <c r="D2377" s="2" t="s">
        <v>62</v>
      </c>
      <c r="E2377" s="5" t="s">
        <v>251</v>
      </c>
      <c r="F2377" s="3" t="s">
        <v>252</v>
      </c>
      <c r="G2377" s="3" t="s">
        <v>5344</v>
      </c>
      <c r="H2377" s="2" t="s">
        <v>21</v>
      </c>
      <c r="I2377" s="2" t="s">
        <v>5345</v>
      </c>
      <c r="J2377" s="3" t="str">
        <f>HYPERLINK("https://www.boe.es/gazeta/dias/1832/02/25/pdfs/GMD-1832-24.pdf#page=3","Abrir facsímil")</f>
        <v>Abrir facsímil</v>
      </c>
      <c r="K2377" s="3" t="s">
        <v>23</v>
      </c>
    </row>
    <row r="2378" spans="1:11" ht="42" customHeight="1">
      <c r="A2378" s="2" t="s">
        <v>5342</v>
      </c>
      <c r="B2378" s="2" t="s">
        <v>5342</v>
      </c>
      <c r="C2378" s="2" t="s">
        <v>418</v>
      </c>
      <c r="D2378" s="2" t="s">
        <v>27</v>
      </c>
      <c r="E2378" s="5" t="s">
        <v>1449</v>
      </c>
      <c r="F2378" s="3" t="s">
        <v>1450</v>
      </c>
      <c r="G2378" s="3" t="s">
        <v>92</v>
      </c>
      <c r="H2378" s="2" t="s">
        <v>21</v>
      </c>
      <c r="I2378" s="2" t="s">
        <v>5346</v>
      </c>
      <c r="J2378" s="3" t="str">
        <f>HYPERLINK("https://www.boe.es/gazeta/dias/1832/09/25/pdfs/GMD-1832-116.pdf#page=2","Abrir facsímil")</f>
        <v>Abrir facsímil</v>
      </c>
      <c r="K2378" s="3" t="s">
        <v>23</v>
      </c>
    </row>
    <row r="2379" spans="1:11" ht="42" customHeight="1">
      <c r="A2379" s="2" t="s">
        <v>5347</v>
      </c>
      <c r="B2379" s="2" t="s">
        <v>5347</v>
      </c>
      <c r="C2379" s="2" t="s">
        <v>16</v>
      </c>
      <c r="D2379" s="2" t="s">
        <v>17</v>
      </c>
      <c r="E2379" s="5" t="s">
        <v>52</v>
      </c>
      <c r="F2379" s="3" t="s">
        <v>53</v>
      </c>
      <c r="G2379" s="3" t="s">
        <v>58</v>
      </c>
      <c r="H2379" s="2" t="s">
        <v>21</v>
      </c>
      <c r="I2379" s="2" t="s">
        <v>5348</v>
      </c>
      <c r="J2379" s="3" t="str">
        <f>HYPERLINK("https://www.boe.es/gazeta/dias/1832/03/08/pdfs/GMD-1832-29.pdf#page=3","Abrir facsímil")</f>
        <v>Abrir facsímil</v>
      </c>
      <c r="K2379" s="3" t="s">
        <v>23</v>
      </c>
    </row>
    <row r="2380" spans="1:11" ht="42" customHeight="1">
      <c r="A2380" s="2" t="s">
        <v>5349</v>
      </c>
      <c r="B2380" s="2" t="s">
        <v>5350</v>
      </c>
      <c r="C2380" s="2" t="s">
        <v>51</v>
      </c>
      <c r="D2380" s="2" t="s">
        <v>27</v>
      </c>
      <c r="E2380" s="5" t="s">
        <v>312</v>
      </c>
      <c r="F2380" s="3" t="s">
        <v>313</v>
      </c>
      <c r="G2380" s="3" t="s">
        <v>38</v>
      </c>
      <c r="H2380" s="2" t="s">
        <v>21</v>
      </c>
      <c r="I2380" s="2" t="s">
        <v>5351</v>
      </c>
      <c r="J2380" s="3" t="str">
        <f>HYPERLINK("https://www.boe.es/gazeta/dias/1832/10/27/pdfs/GMD-1832-131.pdf#page=4","Abrir facsímil")</f>
        <v>Abrir facsímil</v>
      </c>
      <c r="K2380" s="3" t="s">
        <v>23</v>
      </c>
    </row>
    <row r="2381" spans="1:11" ht="42" customHeight="1">
      <c r="A2381" s="2" t="s">
        <v>5352</v>
      </c>
      <c r="B2381" s="2" t="s">
        <v>5353</v>
      </c>
      <c r="C2381" s="2" t="s">
        <v>61</v>
      </c>
      <c r="D2381" s="2" t="s">
        <v>62</v>
      </c>
      <c r="E2381" s="5" t="s">
        <v>140</v>
      </c>
      <c r="F2381" s="3" t="s">
        <v>141</v>
      </c>
      <c r="G2381" s="3" t="s">
        <v>42</v>
      </c>
      <c r="H2381" s="2" t="s">
        <v>21</v>
      </c>
      <c r="I2381" s="2" t="s">
        <v>5354</v>
      </c>
      <c r="J2381" s="3" t="str">
        <f>HYPERLINK("https://www.boe.es/gazeta/dias/1832/11/27/pdfs/GMD-1832-145.pdf#page=1","Abrir facsímil")</f>
        <v>Abrir facsímil</v>
      </c>
      <c r="K2381" s="3" t="s">
        <v>23</v>
      </c>
    </row>
    <row r="2382" spans="1:11" ht="42" customHeight="1">
      <c r="A2382" s="2" t="s">
        <v>5355</v>
      </c>
      <c r="B2382" s="2" t="s">
        <v>5355</v>
      </c>
      <c r="C2382" s="2" t="s">
        <v>16</v>
      </c>
      <c r="D2382" s="2" t="s">
        <v>17</v>
      </c>
      <c r="E2382" s="5" t="s">
        <v>689</v>
      </c>
      <c r="F2382" s="3" t="s">
        <v>690</v>
      </c>
      <c r="G2382" s="3" t="s">
        <v>38</v>
      </c>
      <c r="H2382" s="2" t="s">
        <v>21</v>
      </c>
      <c r="I2382" s="2" t="s">
        <v>5356</v>
      </c>
      <c r="J2382" s="3" t="str">
        <f>HYPERLINK("https://www.boe.es/gazeta/dias/1832/08/16/pdfs/GMD-1832-98.pdf#page=4","Abrir facsímil")</f>
        <v>Abrir facsímil</v>
      </c>
      <c r="K2382" s="3" t="s">
        <v>23</v>
      </c>
    </row>
    <row r="2383" spans="1:11" ht="42" customHeight="1">
      <c r="A2383" s="2" t="s">
        <v>5357</v>
      </c>
      <c r="B2383" s="2" t="s">
        <v>5357</v>
      </c>
      <c r="C2383" s="2" t="s">
        <v>16</v>
      </c>
      <c r="D2383" s="2" t="s">
        <v>17</v>
      </c>
      <c r="E2383" s="5" t="s">
        <v>183</v>
      </c>
      <c r="F2383" s="3" t="s">
        <v>184</v>
      </c>
      <c r="G2383" s="3" t="s">
        <v>58</v>
      </c>
      <c r="H2383" s="2" t="s">
        <v>21</v>
      </c>
      <c r="I2383" s="2" t="s">
        <v>5358</v>
      </c>
      <c r="J2383" s="3" t="str">
        <f>HYPERLINK("https://www.boe.es/gazeta/dias/1832/07/31/pdfs/GMD-1832-91.pdf#page=3","Abrir facsímil")</f>
        <v>Abrir facsímil</v>
      </c>
      <c r="K2383" s="3" t="s">
        <v>23</v>
      </c>
    </row>
    <row r="2384" spans="1:11" ht="42" customHeight="1">
      <c r="A2384" s="2" t="s">
        <v>5357</v>
      </c>
      <c r="B2384" s="2" t="s">
        <v>5357</v>
      </c>
      <c r="C2384" s="2" t="s">
        <v>16</v>
      </c>
      <c r="D2384" s="2" t="s">
        <v>17</v>
      </c>
      <c r="E2384" s="5" t="s">
        <v>18</v>
      </c>
      <c r="F2384" s="3" t="s">
        <v>19</v>
      </c>
      <c r="G2384" s="3" t="s">
        <v>1895</v>
      </c>
      <c r="H2384" s="2" t="s">
        <v>21</v>
      </c>
      <c r="I2384" s="2" t="s">
        <v>5359</v>
      </c>
      <c r="J2384" s="3" t="str">
        <f>HYPERLINK("https://www.boe.es/gazeta/dias/1832/08/07/pdfs/GMD-1832-94.pdf#page=3","Abrir facsímil")</f>
        <v>Abrir facsímil</v>
      </c>
      <c r="K2384" s="3" t="s">
        <v>23</v>
      </c>
    </row>
    <row r="2385" spans="1:11" ht="42" customHeight="1">
      <c r="A2385" s="2" t="s">
        <v>5357</v>
      </c>
      <c r="B2385" s="2" t="s">
        <v>5357</v>
      </c>
      <c r="C2385" s="2" t="s">
        <v>16</v>
      </c>
      <c r="D2385" s="2" t="s">
        <v>17</v>
      </c>
      <c r="E2385" s="5" t="s">
        <v>97</v>
      </c>
      <c r="F2385" s="3" t="s">
        <v>98</v>
      </c>
      <c r="G2385" s="3" t="s">
        <v>38</v>
      </c>
      <c r="H2385" s="2" t="s">
        <v>21</v>
      </c>
      <c r="I2385" s="2" t="s">
        <v>5360</v>
      </c>
      <c r="J2385" s="3" t="str">
        <f>HYPERLINK("https://www.boe.es/gazeta/dias/1832/08/18/pdfs/GMD-1832-99.pdf#page=4","Abrir facsímil")</f>
        <v>Abrir facsímil</v>
      </c>
      <c r="K2385" s="3" t="s">
        <v>23</v>
      </c>
    </row>
    <row r="2386" spans="1:11" ht="42" customHeight="1">
      <c r="A2386" s="2" t="s">
        <v>5361</v>
      </c>
      <c r="B2386" s="2" t="s">
        <v>5361</v>
      </c>
      <c r="C2386" s="2" t="s">
        <v>16</v>
      </c>
      <c r="D2386" s="2" t="s">
        <v>17</v>
      </c>
      <c r="E2386" s="5" t="s">
        <v>476</v>
      </c>
      <c r="F2386" s="3" t="s">
        <v>477</v>
      </c>
      <c r="G2386" s="3" t="s">
        <v>38</v>
      </c>
      <c r="H2386" s="2" t="s">
        <v>21</v>
      </c>
      <c r="I2386" s="2" t="s">
        <v>5362</v>
      </c>
      <c r="J2386" s="3" t="str">
        <f>HYPERLINK("https://www.boe.es/gazeta/dias/1832/08/04/pdfs/GMD-1832-93.pdf#page=4","Abrir facsímil")</f>
        <v>Abrir facsímil</v>
      </c>
      <c r="K2386" s="3" t="s">
        <v>23</v>
      </c>
    </row>
    <row r="2387" spans="1:11" ht="42" customHeight="1">
      <c r="A2387" s="2" t="s">
        <v>5361</v>
      </c>
      <c r="B2387" s="2" t="s">
        <v>5361</v>
      </c>
      <c r="C2387" s="2" t="s">
        <v>16</v>
      </c>
      <c r="D2387" s="2" t="s">
        <v>17</v>
      </c>
      <c r="E2387" s="5" t="s">
        <v>588</v>
      </c>
      <c r="F2387" s="3" t="s">
        <v>589</v>
      </c>
      <c r="G2387" s="3" t="s">
        <v>58</v>
      </c>
      <c r="H2387" s="2" t="s">
        <v>21</v>
      </c>
      <c r="I2387" s="2" t="s">
        <v>5363</v>
      </c>
      <c r="J2387" s="3" t="str">
        <f>HYPERLINK("https://www.boe.es/gazeta/dias/1832/10/30/pdfs/GMD-1832-132.pdf#page=3","Abrir facsímil")</f>
        <v>Abrir facsímil</v>
      </c>
      <c r="K2387" s="3" t="s">
        <v>23</v>
      </c>
    </row>
    <row r="2388" spans="1:11" ht="42" customHeight="1">
      <c r="A2388" s="2" t="s">
        <v>5364</v>
      </c>
      <c r="B2388" s="2" t="s">
        <v>5365</v>
      </c>
      <c r="C2388" s="2" t="s">
        <v>26</v>
      </c>
      <c r="D2388" s="2" t="s">
        <v>27</v>
      </c>
      <c r="E2388" s="5" t="s">
        <v>626</v>
      </c>
      <c r="F2388" s="3" t="s">
        <v>627</v>
      </c>
      <c r="G2388" s="3" t="s">
        <v>38</v>
      </c>
      <c r="H2388" s="2" t="s">
        <v>21</v>
      </c>
      <c r="I2388" s="2" t="s">
        <v>5366</v>
      </c>
      <c r="J2388" s="3" t="str">
        <f>HYPERLINK("https://www.boe.es/gazeta/dias/1832/03/10/pdfs/GMD-1832-30.pdf#page=4","Abrir facsímil")</f>
        <v>Abrir facsímil</v>
      </c>
      <c r="K2388" s="3" t="s">
        <v>23</v>
      </c>
    </row>
    <row r="2389" spans="1:11" ht="42" customHeight="1">
      <c r="A2389" s="2" t="s">
        <v>5367</v>
      </c>
      <c r="B2389" s="2" t="s">
        <v>5367</v>
      </c>
      <c r="C2389" s="2" t="s">
        <v>91</v>
      </c>
      <c r="D2389" s="2" t="s">
        <v>27</v>
      </c>
      <c r="E2389" s="5" t="s">
        <v>2110</v>
      </c>
      <c r="F2389" s="3" t="s">
        <v>2111</v>
      </c>
      <c r="G2389" s="3" t="s">
        <v>58</v>
      </c>
      <c r="H2389" s="2" t="s">
        <v>21</v>
      </c>
      <c r="I2389" s="2" t="s">
        <v>5368</v>
      </c>
      <c r="J2389" s="3" t="str">
        <f>HYPERLINK("https://www.boe.es/gazeta/dias/1832/11/17/pdfs/GMD-1832-141.pdf#page=3","Abrir facsímil")</f>
        <v>Abrir facsímil</v>
      </c>
      <c r="K2389" s="3" t="s">
        <v>23</v>
      </c>
    </row>
    <row r="2390" spans="1:11" ht="42" customHeight="1">
      <c r="A2390" s="2" t="s">
        <v>5369</v>
      </c>
      <c r="B2390" s="2" t="s">
        <v>5369</v>
      </c>
      <c r="C2390" s="2" t="s">
        <v>61</v>
      </c>
      <c r="D2390" s="2" t="s">
        <v>62</v>
      </c>
      <c r="E2390" s="5" t="s">
        <v>544</v>
      </c>
      <c r="F2390" s="3" t="s">
        <v>545</v>
      </c>
      <c r="G2390" s="3" t="s">
        <v>92</v>
      </c>
      <c r="H2390" s="2" t="s">
        <v>21</v>
      </c>
      <c r="I2390" s="2" t="s">
        <v>5370</v>
      </c>
      <c r="J2390" s="3" t="str">
        <f>HYPERLINK("https://www.boe.es/gazeta/dias/1832/10/09/pdfs/GMD-1832-122.pdf#page=2","Abrir facsímil")</f>
        <v>Abrir facsímil</v>
      </c>
      <c r="K2390" s="3" t="s">
        <v>23</v>
      </c>
    </row>
    <row r="2391" spans="1:11" ht="42" customHeight="1">
      <c r="A2391" s="2" t="s">
        <v>5369</v>
      </c>
      <c r="B2391" s="2" t="s">
        <v>5369</v>
      </c>
      <c r="C2391" s="2" t="s">
        <v>26</v>
      </c>
      <c r="D2391" s="2" t="s">
        <v>27</v>
      </c>
      <c r="E2391" s="5" t="s">
        <v>507</v>
      </c>
      <c r="F2391" s="3" t="s">
        <v>508</v>
      </c>
      <c r="G2391" s="3" t="s">
        <v>58</v>
      </c>
      <c r="H2391" s="2" t="s">
        <v>21</v>
      </c>
      <c r="I2391" s="2" t="s">
        <v>5371</v>
      </c>
      <c r="J2391" s="3" t="str">
        <f>HYPERLINK("https://www.boe.es/gazeta/dias/1832/11/22/pdfs/GMD-1832-143.pdf#page=3","Abrir facsímil")</f>
        <v>Abrir facsímil</v>
      </c>
      <c r="K2391" s="3" t="s">
        <v>23</v>
      </c>
    </row>
    <row r="2392" spans="1:11" ht="42" customHeight="1">
      <c r="A2392" s="2" t="s">
        <v>5372</v>
      </c>
      <c r="B2392" s="2" t="s">
        <v>5372</v>
      </c>
      <c r="C2392" s="2" t="s">
        <v>26</v>
      </c>
      <c r="D2392" s="2" t="s">
        <v>27</v>
      </c>
      <c r="E2392" s="5" t="s">
        <v>1968</v>
      </c>
      <c r="F2392" s="3" t="s">
        <v>1969</v>
      </c>
      <c r="G2392" s="3" t="s">
        <v>38</v>
      </c>
      <c r="H2392" s="2" t="s">
        <v>21</v>
      </c>
      <c r="I2392" s="2" t="s">
        <v>5373</v>
      </c>
      <c r="J2392" s="3" t="str">
        <f>HYPERLINK("https://www.boe.es/gazeta/dias/1832/09/11/pdfs/GMD-1832-109.pdf#page=4","Abrir facsímil")</f>
        <v>Abrir facsímil</v>
      </c>
      <c r="K2392" s="3" t="s">
        <v>23</v>
      </c>
    </row>
    <row r="2393" spans="1:11" ht="42" customHeight="1">
      <c r="A2393" s="2" t="s">
        <v>5374</v>
      </c>
      <c r="B2393" s="2" t="s">
        <v>5375</v>
      </c>
      <c r="C2393" s="2" t="s">
        <v>164</v>
      </c>
      <c r="D2393" s="2" t="s">
        <v>27</v>
      </c>
      <c r="E2393" s="5" t="s">
        <v>204</v>
      </c>
      <c r="F2393" s="3" t="s">
        <v>205</v>
      </c>
      <c r="G2393" s="3" t="s">
        <v>38</v>
      </c>
      <c r="H2393" s="2" t="s">
        <v>21</v>
      </c>
      <c r="I2393" s="2" t="s">
        <v>5376</v>
      </c>
      <c r="J2393" s="3" t="str">
        <f>HYPERLINK("https://www.boe.es/gazeta/dias/1832/09/20/pdfs/GMD-1832-114.pdf#page=4","Abrir facsímil")</f>
        <v>Abrir facsímil</v>
      </c>
      <c r="K2393" s="3" t="s">
        <v>23</v>
      </c>
    </row>
    <row r="2394" spans="1:11" ht="42" customHeight="1">
      <c r="A2394" s="2" t="s">
        <v>5377</v>
      </c>
      <c r="B2394" s="2" t="s">
        <v>5378</v>
      </c>
      <c r="C2394" s="2" t="s">
        <v>91</v>
      </c>
      <c r="D2394" s="2" t="s">
        <v>27</v>
      </c>
      <c r="E2394" s="5" t="s">
        <v>593</v>
      </c>
      <c r="F2394" s="3" t="s">
        <v>594</v>
      </c>
      <c r="G2394" s="3" t="s">
        <v>918</v>
      </c>
      <c r="H2394" s="2" t="s">
        <v>21</v>
      </c>
      <c r="I2394" s="2" t="s">
        <v>5379</v>
      </c>
      <c r="J2394" s="3" t="str">
        <f>HYPERLINK("https://www.boe.es/gazeta/dias/1832/05/05/pdfs/GMD-1832-54.pdf#page=3","Abrir facsímil")</f>
        <v>Abrir facsímil</v>
      </c>
      <c r="K2394" s="3" t="s">
        <v>23</v>
      </c>
    </row>
    <row r="2395" spans="1:11" ht="42" customHeight="1">
      <c r="A2395" s="2" t="s">
        <v>5380</v>
      </c>
      <c r="B2395" s="2" t="s">
        <v>5381</v>
      </c>
      <c r="C2395" s="2" t="s">
        <v>61</v>
      </c>
      <c r="D2395" s="2" t="s">
        <v>62</v>
      </c>
      <c r="E2395" s="5" t="s">
        <v>320</v>
      </c>
      <c r="F2395" s="3" t="s">
        <v>321</v>
      </c>
      <c r="G2395" s="3" t="s">
        <v>38</v>
      </c>
      <c r="H2395" s="2" t="s">
        <v>21</v>
      </c>
      <c r="I2395" s="2" t="s">
        <v>5382</v>
      </c>
      <c r="J2395" s="3" t="str">
        <f>HYPERLINK("https://www.boe.es/gazeta/dias/1832/12/29/pdfs/GMD-1832-159.pdf#page=4","Abrir facsímil")</f>
        <v>Abrir facsímil</v>
      </c>
      <c r="K2395" s="3" t="s">
        <v>23</v>
      </c>
    </row>
    <row r="2396" spans="1:11" ht="42" customHeight="1">
      <c r="A2396" s="2" t="s">
        <v>5383</v>
      </c>
      <c r="B2396" s="2" t="s">
        <v>5384</v>
      </c>
      <c r="C2396" s="2" t="s">
        <v>16</v>
      </c>
      <c r="D2396" s="2" t="s">
        <v>17</v>
      </c>
      <c r="E2396" s="5" t="s">
        <v>408</v>
      </c>
      <c r="F2396" s="3" t="s">
        <v>409</v>
      </c>
      <c r="G2396" s="3" t="s">
        <v>38</v>
      </c>
      <c r="H2396" s="2" t="s">
        <v>21</v>
      </c>
      <c r="I2396" s="2" t="s">
        <v>5385</v>
      </c>
      <c r="J2396" s="3" t="str">
        <f>HYPERLINK("https://www.boe.es/gazeta/dias/1832/08/14/pdfs/GMD-1832-97.pdf#page=4","Abrir facsímil")</f>
        <v>Abrir facsímil</v>
      </c>
      <c r="K2396" s="3" t="s">
        <v>23</v>
      </c>
    </row>
    <row r="2397" spans="1:11" ht="42" customHeight="1">
      <c r="A2397" s="2" t="s">
        <v>5386</v>
      </c>
      <c r="B2397" s="2" t="s">
        <v>5386</v>
      </c>
      <c r="C2397" s="2" t="s">
        <v>26</v>
      </c>
      <c r="D2397" s="2" t="s">
        <v>27</v>
      </c>
      <c r="E2397" s="5" t="s">
        <v>835</v>
      </c>
      <c r="F2397" s="3" t="s">
        <v>836</v>
      </c>
      <c r="G2397" s="3" t="s">
        <v>38</v>
      </c>
      <c r="H2397" s="2" t="s">
        <v>21</v>
      </c>
      <c r="I2397" s="2" t="s">
        <v>5387</v>
      </c>
      <c r="J2397" s="3" t="str">
        <f>HYPERLINK("https://www.boe.es/gazeta/dias/1832/07/28/pdfs/GMD-1832-90.pdf#page=4","Abrir facsímil")</f>
        <v>Abrir facsímil</v>
      </c>
      <c r="K2397" s="3" t="s">
        <v>23</v>
      </c>
    </row>
    <row r="2398" spans="1:11" ht="42" customHeight="1">
      <c r="A2398" s="2" t="s">
        <v>5388</v>
      </c>
      <c r="B2398" s="2" t="s">
        <v>5388</v>
      </c>
      <c r="C2398" s="2" t="s">
        <v>61</v>
      </c>
      <c r="D2398" s="2" t="s">
        <v>62</v>
      </c>
      <c r="E2398" s="5" t="s">
        <v>583</v>
      </c>
      <c r="F2398" s="3" t="s">
        <v>584</v>
      </c>
      <c r="G2398" s="3" t="s">
        <v>92</v>
      </c>
      <c r="H2398" s="2" t="s">
        <v>21</v>
      </c>
      <c r="I2398" s="2" t="s">
        <v>5389</v>
      </c>
      <c r="J2398" s="3" t="str">
        <f>HYPERLINK("https://www.boe.es/gazeta/dias/1832/02/04/pdfs/GMD-1832-15.pdf#page=2","Abrir facsímil")</f>
        <v>Abrir facsímil</v>
      </c>
      <c r="K2398" s="3" t="s">
        <v>23</v>
      </c>
    </row>
    <row r="2399" spans="1:11" ht="42" customHeight="1">
      <c r="A2399" s="2" t="s">
        <v>5390</v>
      </c>
      <c r="B2399" s="2" t="s">
        <v>5390</v>
      </c>
      <c r="C2399" s="2" t="s">
        <v>16</v>
      </c>
      <c r="D2399" s="2" t="s">
        <v>17</v>
      </c>
      <c r="E2399" s="5" t="s">
        <v>251</v>
      </c>
      <c r="F2399" s="3" t="s">
        <v>252</v>
      </c>
      <c r="G2399" s="3" t="s">
        <v>38</v>
      </c>
      <c r="H2399" s="2" t="s">
        <v>21</v>
      </c>
      <c r="I2399" s="2" t="s">
        <v>5391</v>
      </c>
      <c r="J2399" s="3" t="str">
        <f>HYPERLINK("https://www.boe.es/gazeta/dias/1832/02/25/pdfs/GMD-1832-24.pdf#page=4","Abrir facsímil")</f>
        <v>Abrir facsímil</v>
      </c>
      <c r="K2399" s="3" t="s">
        <v>23</v>
      </c>
    </row>
    <row r="2400" spans="1:11" ht="42" customHeight="1">
      <c r="A2400" s="2" t="s">
        <v>5392</v>
      </c>
      <c r="B2400" s="2" t="s">
        <v>5392</v>
      </c>
      <c r="C2400" s="2" t="s">
        <v>26</v>
      </c>
      <c r="D2400" s="2" t="s">
        <v>27</v>
      </c>
      <c r="E2400" s="5" t="s">
        <v>229</v>
      </c>
      <c r="F2400" s="3" t="s">
        <v>230</v>
      </c>
      <c r="G2400" s="3" t="s">
        <v>38</v>
      </c>
      <c r="H2400" s="2" t="s">
        <v>21</v>
      </c>
      <c r="I2400" s="2" t="s">
        <v>5393</v>
      </c>
      <c r="J2400" s="3" t="str">
        <f>HYPERLINK("https://www.boe.es/gazeta/dias/1832/01/28/pdfs/GMD-1832-12.pdf#page=4","Abrir facsímil")</f>
        <v>Abrir facsímil</v>
      </c>
      <c r="K2400" s="3" t="s">
        <v>23</v>
      </c>
    </row>
    <row r="2401" spans="1:11" ht="42" customHeight="1">
      <c r="A2401" s="2" t="s">
        <v>5394</v>
      </c>
      <c r="B2401" s="2" t="s">
        <v>5394</v>
      </c>
      <c r="C2401" s="2" t="s">
        <v>26</v>
      </c>
      <c r="D2401" s="2" t="s">
        <v>27</v>
      </c>
      <c r="E2401" s="5" t="s">
        <v>540</v>
      </c>
      <c r="F2401" s="3" t="s">
        <v>541</v>
      </c>
      <c r="G2401" s="3" t="s">
        <v>38</v>
      </c>
      <c r="H2401" s="2" t="s">
        <v>21</v>
      </c>
      <c r="I2401" s="2" t="s">
        <v>5395</v>
      </c>
      <c r="J2401" s="3" t="str">
        <f>HYPERLINK("https://www.boe.es/gazeta/dias/1832/01/10/pdfs/GMD-1832-4.pdf#page=4","Abrir facsímil")</f>
        <v>Abrir facsímil</v>
      </c>
      <c r="K2401" s="3" t="s">
        <v>23</v>
      </c>
    </row>
    <row r="2402" spans="1:11" ht="42" customHeight="1">
      <c r="A2402" s="2" t="s">
        <v>5394</v>
      </c>
      <c r="B2402" s="2" t="s">
        <v>5394</v>
      </c>
      <c r="C2402" s="2" t="s">
        <v>61</v>
      </c>
      <c r="D2402" s="2" t="s">
        <v>62</v>
      </c>
      <c r="E2402" s="5" t="s">
        <v>188</v>
      </c>
      <c r="F2402" s="3" t="s">
        <v>189</v>
      </c>
      <c r="G2402" s="3" t="s">
        <v>58</v>
      </c>
      <c r="H2402" s="2" t="s">
        <v>21</v>
      </c>
      <c r="I2402" s="2" t="s">
        <v>5396</v>
      </c>
      <c r="J2402" s="3" t="str">
        <f>HYPERLINK("https://www.boe.es/gazeta/dias/1832/01/14/pdfs/GMD-1832-6.pdf#page=3","Abrir facsímil")</f>
        <v>Abrir facsímil</v>
      </c>
      <c r="K2402" s="3" t="s">
        <v>23</v>
      </c>
    </row>
    <row r="2403" spans="1:11" ht="42" customHeight="1">
      <c r="A2403" s="2" t="s">
        <v>5394</v>
      </c>
      <c r="B2403" s="2" t="s">
        <v>5394</v>
      </c>
      <c r="C2403" s="2" t="s">
        <v>16</v>
      </c>
      <c r="D2403" s="2" t="s">
        <v>17</v>
      </c>
      <c r="E2403" s="5" t="s">
        <v>193</v>
      </c>
      <c r="F2403" s="3" t="s">
        <v>194</v>
      </c>
      <c r="G2403" s="3" t="s">
        <v>58</v>
      </c>
      <c r="H2403" s="2" t="s">
        <v>21</v>
      </c>
      <c r="I2403" s="2" t="s">
        <v>5397</v>
      </c>
      <c r="J2403" s="3" t="str">
        <f>HYPERLINK("https://www.boe.es/gazeta/dias/1832/01/24/pdfs/GMD-1832-10.pdf#page=3","Abrir facsímil")</f>
        <v>Abrir facsímil</v>
      </c>
      <c r="K2403" s="3" t="s">
        <v>23</v>
      </c>
    </row>
    <row r="2404" spans="1:11" ht="42" customHeight="1">
      <c r="A2404" s="2" t="s">
        <v>5394</v>
      </c>
      <c r="B2404" s="2" t="s">
        <v>5394</v>
      </c>
      <c r="C2404" s="2" t="s">
        <v>61</v>
      </c>
      <c r="D2404" s="2" t="s">
        <v>62</v>
      </c>
      <c r="E2404" s="5" t="s">
        <v>830</v>
      </c>
      <c r="F2404" s="3" t="s">
        <v>831</v>
      </c>
      <c r="G2404" s="3" t="s">
        <v>58</v>
      </c>
      <c r="H2404" s="2" t="s">
        <v>21</v>
      </c>
      <c r="I2404" s="2" t="s">
        <v>5398</v>
      </c>
      <c r="J2404" s="3" t="str">
        <f>HYPERLINK("https://www.boe.es/gazeta/dias/1832/01/26/pdfs/GMD-1832-11.pdf#page=3","Abrir facsímil")</f>
        <v>Abrir facsímil</v>
      </c>
      <c r="K2404" s="3" t="s">
        <v>23</v>
      </c>
    </row>
    <row r="2405" spans="1:11" ht="42" customHeight="1">
      <c r="A2405" s="2" t="s">
        <v>5394</v>
      </c>
      <c r="B2405" s="2" t="s">
        <v>5394</v>
      </c>
      <c r="C2405" s="2" t="s">
        <v>16</v>
      </c>
      <c r="D2405" s="2" t="s">
        <v>17</v>
      </c>
      <c r="E2405" s="5" t="s">
        <v>229</v>
      </c>
      <c r="F2405" s="3" t="s">
        <v>230</v>
      </c>
      <c r="G2405" s="3" t="s">
        <v>5399</v>
      </c>
      <c r="H2405" s="2" t="s">
        <v>21</v>
      </c>
      <c r="I2405" s="2" t="s">
        <v>5400</v>
      </c>
      <c r="J2405" s="3" t="str">
        <f>HYPERLINK("https://www.boe.es/gazeta/dias/1832/01/28/pdfs/GMD-1832-12.pdf#page=3","Abrir facsímil")</f>
        <v>Abrir facsímil</v>
      </c>
      <c r="K2405" s="3" t="s">
        <v>23</v>
      </c>
    </row>
    <row r="2406" spans="1:11" ht="42" customHeight="1">
      <c r="A2406" s="2" t="s">
        <v>5394</v>
      </c>
      <c r="B2406" s="2" t="s">
        <v>5394</v>
      </c>
      <c r="C2406" s="2" t="s">
        <v>26</v>
      </c>
      <c r="D2406" s="2" t="s">
        <v>27</v>
      </c>
      <c r="E2406" s="5" t="s">
        <v>2706</v>
      </c>
      <c r="F2406" s="3" t="s">
        <v>2707</v>
      </c>
      <c r="G2406" s="3" t="s">
        <v>38</v>
      </c>
      <c r="H2406" s="2" t="s">
        <v>21</v>
      </c>
      <c r="I2406" s="2" t="s">
        <v>5401</v>
      </c>
      <c r="J2406" s="3" t="str">
        <f>HYPERLINK("https://www.boe.es/gazeta/dias/1832/01/31/pdfs/GMD-1832-13.pdf#page=4","Abrir facsímil")</f>
        <v>Abrir facsímil</v>
      </c>
      <c r="K2406" s="3" t="s">
        <v>23</v>
      </c>
    </row>
    <row r="2407" spans="1:11" ht="42" customHeight="1">
      <c r="A2407" s="2" t="s">
        <v>5394</v>
      </c>
      <c r="B2407" s="2" t="s">
        <v>5394</v>
      </c>
      <c r="C2407" s="2" t="s">
        <v>61</v>
      </c>
      <c r="D2407" s="2" t="s">
        <v>62</v>
      </c>
      <c r="E2407" s="5" t="s">
        <v>583</v>
      </c>
      <c r="F2407" s="3" t="s">
        <v>584</v>
      </c>
      <c r="G2407" s="3" t="s">
        <v>92</v>
      </c>
      <c r="H2407" s="2" t="s">
        <v>21</v>
      </c>
      <c r="I2407" s="2" t="s">
        <v>5402</v>
      </c>
      <c r="J2407" s="3" t="str">
        <f>HYPERLINK("https://www.boe.es/gazeta/dias/1832/02/04/pdfs/GMD-1832-15.pdf#page=2","Abrir facsímil")</f>
        <v>Abrir facsímil</v>
      </c>
      <c r="K2407" s="3" t="s">
        <v>23</v>
      </c>
    </row>
    <row r="2408" spans="1:11" ht="42" customHeight="1">
      <c r="A2408" s="2" t="s">
        <v>5394</v>
      </c>
      <c r="B2408" s="2" t="s">
        <v>5394</v>
      </c>
      <c r="C2408" s="2" t="s">
        <v>26</v>
      </c>
      <c r="D2408" s="2" t="s">
        <v>27</v>
      </c>
      <c r="E2408" s="5" t="s">
        <v>251</v>
      </c>
      <c r="F2408" s="3" t="s">
        <v>252</v>
      </c>
      <c r="G2408" s="3" t="s">
        <v>5344</v>
      </c>
      <c r="H2408" s="2" t="s">
        <v>21</v>
      </c>
      <c r="I2408" s="2" t="s">
        <v>5403</v>
      </c>
      <c r="J2408" s="3" t="str">
        <f>HYPERLINK("https://www.boe.es/gazeta/dias/1832/02/25/pdfs/GMD-1832-24.pdf#page=3","Abrir facsímil")</f>
        <v>Abrir facsímil</v>
      </c>
      <c r="K2408" s="3" t="s">
        <v>23</v>
      </c>
    </row>
    <row r="2409" spans="1:11" ht="42" customHeight="1">
      <c r="A2409" s="2" t="s">
        <v>5394</v>
      </c>
      <c r="B2409" s="2" t="s">
        <v>5394</v>
      </c>
      <c r="C2409" s="2" t="s">
        <v>16</v>
      </c>
      <c r="D2409" s="2" t="s">
        <v>17</v>
      </c>
      <c r="E2409" s="5" t="s">
        <v>251</v>
      </c>
      <c r="F2409" s="3" t="s">
        <v>252</v>
      </c>
      <c r="G2409" s="3" t="s">
        <v>38</v>
      </c>
      <c r="H2409" s="2" t="s">
        <v>21</v>
      </c>
      <c r="I2409" s="2" t="s">
        <v>5404</v>
      </c>
      <c r="J2409" s="3" t="str">
        <f>HYPERLINK("https://www.boe.es/gazeta/dias/1832/02/25/pdfs/GMD-1832-24.pdf#page=4","Abrir facsímil")</f>
        <v>Abrir facsímil</v>
      </c>
      <c r="K2409" s="3" t="s">
        <v>23</v>
      </c>
    </row>
    <row r="2410" spans="1:11" ht="42" customHeight="1">
      <c r="A2410" s="2" t="s">
        <v>5394</v>
      </c>
      <c r="B2410" s="2" t="s">
        <v>5394</v>
      </c>
      <c r="C2410" s="2" t="s">
        <v>61</v>
      </c>
      <c r="D2410" s="2" t="s">
        <v>62</v>
      </c>
      <c r="E2410" s="5" t="s">
        <v>200</v>
      </c>
      <c r="F2410" s="3" t="s">
        <v>201</v>
      </c>
      <c r="G2410" s="3" t="s">
        <v>58</v>
      </c>
      <c r="H2410" s="2" t="s">
        <v>21</v>
      </c>
      <c r="I2410" s="2" t="s">
        <v>5405</v>
      </c>
      <c r="J2410" s="3" t="str">
        <f>HYPERLINK("https://www.boe.es/gazeta/dias/1832/03/20/pdfs/GMD-1832-34.pdf#page=3","Abrir facsímil")</f>
        <v>Abrir facsímil</v>
      </c>
      <c r="K2410" s="3" t="s">
        <v>23</v>
      </c>
    </row>
    <row r="2411" spans="1:11" ht="42" customHeight="1">
      <c r="A2411" s="2" t="s">
        <v>5394</v>
      </c>
      <c r="B2411" s="2" t="s">
        <v>5394</v>
      </c>
      <c r="C2411" s="2" t="s">
        <v>61</v>
      </c>
      <c r="D2411" s="2" t="s">
        <v>62</v>
      </c>
      <c r="E2411" s="5" t="s">
        <v>463</v>
      </c>
      <c r="F2411" s="3" t="s">
        <v>464</v>
      </c>
      <c r="G2411" s="3" t="s">
        <v>5406</v>
      </c>
      <c r="H2411" s="2" t="s">
        <v>21</v>
      </c>
      <c r="I2411" s="2" t="s">
        <v>5407</v>
      </c>
      <c r="J2411" s="3" t="str">
        <f>HYPERLINK("https://www.boe.es/gazeta/dias/1832/03/24/pdfs/GMD-1832-36.pdf#page=3","Abrir facsímil")</f>
        <v>Abrir facsímil</v>
      </c>
      <c r="K2411" s="3" t="s">
        <v>23</v>
      </c>
    </row>
    <row r="2412" spans="1:11" ht="42" customHeight="1">
      <c r="A2412" s="2" t="s">
        <v>5394</v>
      </c>
      <c r="B2412" s="2" t="s">
        <v>5394</v>
      </c>
      <c r="C2412" s="2" t="s">
        <v>124</v>
      </c>
      <c r="D2412" s="2" t="s">
        <v>27</v>
      </c>
      <c r="E2412" s="5" t="s">
        <v>88</v>
      </c>
      <c r="F2412" s="3" t="s">
        <v>89</v>
      </c>
      <c r="G2412" s="3" t="s">
        <v>58</v>
      </c>
      <c r="H2412" s="2" t="s">
        <v>21</v>
      </c>
      <c r="I2412" s="2" t="s">
        <v>5408</v>
      </c>
      <c r="J2412" s="3" t="str">
        <f>HYPERLINK("https://www.boe.es/gazeta/dias/1832/03/27/pdfs/GMD-1832-37.pdf#page=3","Abrir facsímil")</f>
        <v>Abrir facsímil</v>
      </c>
      <c r="K2412" s="3" t="s">
        <v>23</v>
      </c>
    </row>
    <row r="2413" spans="1:11" ht="42" customHeight="1">
      <c r="A2413" s="2" t="s">
        <v>5394</v>
      </c>
      <c r="B2413" s="2" t="s">
        <v>5394</v>
      </c>
      <c r="C2413" s="2" t="s">
        <v>16</v>
      </c>
      <c r="D2413" s="2" t="s">
        <v>17</v>
      </c>
      <c r="E2413" s="5" t="s">
        <v>994</v>
      </c>
      <c r="F2413" s="3" t="s">
        <v>995</v>
      </c>
      <c r="G2413" s="3" t="s">
        <v>92</v>
      </c>
      <c r="H2413" s="2" t="s">
        <v>21</v>
      </c>
      <c r="I2413" s="2" t="s">
        <v>5409</v>
      </c>
      <c r="J2413" s="3" t="str">
        <f>HYPERLINK("https://www.boe.es/gazeta/dias/1832/04/05/pdfs/GMD-1832-41.pdf#page=2","Abrir facsímil")</f>
        <v>Abrir facsímil</v>
      </c>
      <c r="K2413" s="3" t="s">
        <v>23</v>
      </c>
    </row>
    <row r="2414" spans="1:11" ht="42" customHeight="1">
      <c r="A2414" s="2" t="s">
        <v>5394</v>
      </c>
      <c r="B2414" s="2" t="s">
        <v>5394</v>
      </c>
      <c r="C2414" s="2" t="s">
        <v>61</v>
      </c>
      <c r="D2414" s="2" t="s">
        <v>62</v>
      </c>
      <c r="E2414" s="5" t="s">
        <v>374</v>
      </c>
      <c r="F2414" s="3" t="s">
        <v>375</v>
      </c>
      <c r="G2414" s="3" t="s">
        <v>92</v>
      </c>
      <c r="H2414" s="2" t="s">
        <v>21</v>
      </c>
      <c r="I2414" s="2" t="s">
        <v>5410</v>
      </c>
      <c r="J2414" s="3" t="str">
        <f>HYPERLINK("https://www.boe.es/gazeta/dias/1832/04/17/pdfs/GMD-1832-46.pdf#page=2","Abrir facsímil")</f>
        <v>Abrir facsímil</v>
      </c>
      <c r="K2414" s="3" t="s">
        <v>23</v>
      </c>
    </row>
    <row r="2415" spans="1:11" ht="42" customHeight="1">
      <c r="A2415" s="2" t="s">
        <v>5394</v>
      </c>
      <c r="B2415" s="2" t="s">
        <v>5394</v>
      </c>
      <c r="C2415" s="2" t="s">
        <v>61</v>
      </c>
      <c r="D2415" s="2" t="s">
        <v>62</v>
      </c>
      <c r="E2415" s="5" t="s">
        <v>324</v>
      </c>
      <c r="F2415" s="3" t="s">
        <v>325</v>
      </c>
      <c r="G2415" s="3" t="s">
        <v>42</v>
      </c>
      <c r="H2415" s="2" t="s">
        <v>21</v>
      </c>
      <c r="I2415" s="2" t="s">
        <v>5411</v>
      </c>
      <c r="J2415" s="3" t="str">
        <f>HYPERLINK("https://www.boe.es/gazeta/dias/1832/07/17/pdfs/GMD-1832-85.pdf#page=1","Abrir facsímil")</f>
        <v>Abrir facsímil</v>
      </c>
      <c r="K2415" s="3" t="s">
        <v>23</v>
      </c>
    </row>
    <row r="2416" spans="1:11" ht="42" customHeight="1">
      <c r="A2416" s="2" t="s">
        <v>5394</v>
      </c>
      <c r="B2416" s="2" t="s">
        <v>5394</v>
      </c>
      <c r="C2416" s="2" t="s">
        <v>16</v>
      </c>
      <c r="D2416" s="2" t="s">
        <v>17</v>
      </c>
      <c r="E2416" s="5" t="s">
        <v>76</v>
      </c>
      <c r="F2416" s="3" t="s">
        <v>77</v>
      </c>
      <c r="G2416" s="3" t="s">
        <v>42</v>
      </c>
      <c r="H2416" s="2" t="s">
        <v>21</v>
      </c>
      <c r="I2416" s="2" t="s">
        <v>5412</v>
      </c>
      <c r="J2416" s="3" t="str">
        <f>HYPERLINK("https://www.boe.es/gazeta/dias/1832/10/25/pdfs/GMD-1832-130.pdf#page=1","Abrir facsímil")</f>
        <v>Abrir facsímil</v>
      </c>
      <c r="K2416" s="3" t="s">
        <v>23</v>
      </c>
    </row>
    <row r="2417" spans="1:11" ht="42" customHeight="1">
      <c r="A2417" s="2" t="s">
        <v>5413</v>
      </c>
      <c r="B2417" s="2" t="s">
        <v>5413</v>
      </c>
      <c r="C2417" s="2" t="s">
        <v>16</v>
      </c>
      <c r="D2417" s="2" t="s">
        <v>17</v>
      </c>
      <c r="E2417" s="5" t="s">
        <v>263</v>
      </c>
      <c r="F2417" s="3" t="s">
        <v>264</v>
      </c>
      <c r="G2417" s="3" t="s">
        <v>42</v>
      </c>
      <c r="H2417" s="2" t="s">
        <v>21</v>
      </c>
      <c r="I2417" s="2" t="s">
        <v>5414</v>
      </c>
      <c r="J2417" s="3" t="str">
        <f>HYPERLINK("https://www.boe.es/gazeta/dias/1832/02/09/pdfs/GMD-1832-17.pdf#page=1","Abrir facsímil")</f>
        <v>Abrir facsímil</v>
      </c>
      <c r="K2417" s="3" t="s">
        <v>23</v>
      </c>
    </row>
    <row r="2418" spans="1:11" ht="42" customHeight="1">
      <c r="A2418" s="2" t="s">
        <v>5415</v>
      </c>
      <c r="B2418" s="2" t="s">
        <v>5415</v>
      </c>
      <c r="C2418" s="2" t="s">
        <v>16</v>
      </c>
      <c r="D2418" s="2" t="s">
        <v>17</v>
      </c>
      <c r="E2418" s="5" t="s">
        <v>263</v>
      </c>
      <c r="F2418" s="3" t="s">
        <v>264</v>
      </c>
      <c r="G2418" s="3" t="s">
        <v>42</v>
      </c>
      <c r="H2418" s="2" t="s">
        <v>21</v>
      </c>
      <c r="I2418" s="2" t="s">
        <v>5416</v>
      </c>
      <c r="J2418" s="3" t="str">
        <f>HYPERLINK("https://www.boe.es/gazeta/dias/1832/02/09/pdfs/GMD-1832-17.pdf#page=1","Abrir facsímil")</f>
        <v>Abrir facsímil</v>
      </c>
      <c r="K2418" s="3" t="s">
        <v>23</v>
      </c>
    </row>
    <row r="2419" spans="1:11" ht="42" customHeight="1">
      <c r="A2419" s="2" t="s">
        <v>5417</v>
      </c>
      <c r="B2419" s="2" t="s">
        <v>5417</v>
      </c>
      <c r="C2419" s="2" t="s">
        <v>16</v>
      </c>
      <c r="D2419" s="2" t="s">
        <v>17</v>
      </c>
      <c r="E2419" s="5" t="s">
        <v>76</v>
      </c>
      <c r="F2419" s="3" t="s">
        <v>77</v>
      </c>
      <c r="G2419" s="3" t="s">
        <v>674</v>
      </c>
      <c r="H2419" s="2" t="s">
        <v>21</v>
      </c>
      <c r="I2419" s="2" t="s">
        <v>5418</v>
      </c>
      <c r="J2419" s="3" t="str">
        <f>HYPERLINK("https://www.boe.es/gazeta/dias/1832/10/25/pdfs/GMD-1832-130.pdf#page=2","Abrir facsímil")</f>
        <v>Abrir facsímil</v>
      </c>
      <c r="K2419" s="3" t="s">
        <v>23</v>
      </c>
    </row>
    <row r="2420" spans="1:11" ht="42" customHeight="1">
      <c r="A2420" s="2" t="s">
        <v>5419</v>
      </c>
      <c r="B2420" s="2" t="s">
        <v>5420</v>
      </c>
      <c r="C2420" s="2" t="s">
        <v>51</v>
      </c>
      <c r="D2420" s="2" t="s">
        <v>27</v>
      </c>
      <c r="E2420" s="5" t="s">
        <v>312</v>
      </c>
      <c r="F2420" s="3" t="s">
        <v>313</v>
      </c>
      <c r="G2420" s="3" t="s">
        <v>38</v>
      </c>
      <c r="H2420" s="2" t="s">
        <v>21</v>
      </c>
      <c r="I2420" s="2" t="s">
        <v>5421</v>
      </c>
      <c r="J2420" s="3" t="str">
        <f>HYPERLINK("https://www.boe.es/gazeta/dias/1832/10/27/pdfs/GMD-1832-131.pdf#page=4","Abrir facsímil")</f>
        <v>Abrir facsímil</v>
      </c>
      <c r="K2420" s="3" t="s">
        <v>23</v>
      </c>
    </row>
    <row r="2421" spans="1:11" ht="42" customHeight="1">
      <c r="A2421" s="2" t="s">
        <v>5422</v>
      </c>
      <c r="B2421" s="2" t="s">
        <v>5423</v>
      </c>
      <c r="C2421" s="2" t="s">
        <v>61</v>
      </c>
      <c r="D2421" s="2" t="s">
        <v>62</v>
      </c>
      <c r="E2421" s="5" t="s">
        <v>282</v>
      </c>
      <c r="F2421" s="3" t="s">
        <v>283</v>
      </c>
      <c r="G2421" s="3" t="s">
        <v>38</v>
      </c>
      <c r="H2421" s="2" t="s">
        <v>21</v>
      </c>
      <c r="I2421" s="2" t="s">
        <v>5424</v>
      </c>
      <c r="J2421" s="3" t="str">
        <f>HYPERLINK("https://www.boe.es/gazeta/dias/1832/09/06/pdfs/GMD-1832-107.pdf#page=4","Abrir facsímil")</f>
        <v>Abrir facsímil</v>
      </c>
      <c r="K2421" s="3" t="s">
        <v>23</v>
      </c>
    </row>
    <row r="2422" spans="1:11" ht="42" customHeight="1">
      <c r="A2422" s="2" t="s">
        <v>5425</v>
      </c>
      <c r="B2422" s="2" t="s">
        <v>5425</v>
      </c>
      <c r="C2422" s="2" t="s">
        <v>16</v>
      </c>
      <c r="D2422" s="2" t="s">
        <v>17</v>
      </c>
      <c r="E2422" s="5" t="s">
        <v>906</v>
      </c>
      <c r="F2422" s="3" t="s">
        <v>907</v>
      </c>
      <c r="G2422" s="3" t="s">
        <v>92</v>
      </c>
      <c r="H2422" s="2" t="s">
        <v>21</v>
      </c>
      <c r="I2422" s="2" t="s">
        <v>5426</v>
      </c>
      <c r="J2422" s="3" t="str">
        <f>HYPERLINK("https://www.boe.es/gazeta/dias/1832/01/12/pdfs/GMD-1832-5.pdf#page=2","Abrir facsímil")</f>
        <v>Abrir facsímil</v>
      </c>
      <c r="K2422" s="3" t="s">
        <v>23</v>
      </c>
    </row>
    <row r="2423" spans="1:11" ht="42" customHeight="1">
      <c r="A2423" s="2" t="s">
        <v>5427</v>
      </c>
      <c r="B2423" s="2" t="s">
        <v>5427</v>
      </c>
      <c r="C2423" s="2" t="s">
        <v>124</v>
      </c>
      <c r="D2423" s="2" t="s">
        <v>27</v>
      </c>
      <c r="E2423" s="5" t="s">
        <v>130</v>
      </c>
      <c r="F2423" s="3" t="s">
        <v>131</v>
      </c>
      <c r="G2423" s="3" t="s">
        <v>38</v>
      </c>
      <c r="H2423" s="2" t="s">
        <v>21</v>
      </c>
      <c r="I2423" s="2" t="s">
        <v>5428</v>
      </c>
      <c r="J2423" s="3" t="str">
        <f>HYPERLINK("https://www.boe.es/gazeta/dias/1832/04/28/pdfs/GMD-1832-51.pdf#page=4","Abrir facsímil")</f>
        <v>Abrir facsímil</v>
      </c>
      <c r="K2423" s="3" t="s">
        <v>23</v>
      </c>
    </row>
    <row r="2424" spans="1:11" ht="42" customHeight="1">
      <c r="A2424" s="2" t="s">
        <v>5429</v>
      </c>
      <c r="B2424" s="2" t="s">
        <v>5429</v>
      </c>
      <c r="C2424" s="2" t="s">
        <v>16</v>
      </c>
      <c r="D2424" s="2" t="s">
        <v>17</v>
      </c>
      <c r="E2424" s="5" t="s">
        <v>799</v>
      </c>
      <c r="F2424" s="3" t="s">
        <v>800</v>
      </c>
      <c r="G2424" s="3" t="s">
        <v>38</v>
      </c>
      <c r="H2424" s="2" t="s">
        <v>21</v>
      </c>
      <c r="I2424" s="2" t="s">
        <v>5430</v>
      </c>
      <c r="J2424" s="3" t="str">
        <f>HYPERLINK("https://www.boe.es/gazeta/dias/1832/06/09/pdfs/GMD-1832-69.pdf#page=4","Abrir facsímil")</f>
        <v>Abrir facsímil</v>
      </c>
      <c r="K2424" s="3" t="s">
        <v>23</v>
      </c>
    </row>
    <row r="2425" spans="1:11" ht="42" customHeight="1">
      <c r="A2425" s="2" t="s">
        <v>5431</v>
      </c>
      <c r="B2425" s="2" t="s">
        <v>5432</v>
      </c>
      <c r="C2425" s="2" t="s">
        <v>26</v>
      </c>
      <c r="D2425" s="2" t="s">
        <v>27</v>
      </c>
      <c r="E2425" s="5" t="s">
        <v>1831</v>
      </c>
      <c r="F2425" s="3" t="s">
        <v>1832</v>
      </c>
      <c r="G2425" s="3" t="s">
        <v>92</v>
      </c>
      <c r="H2425" s="2" t="s">
        <v>21</v>
      </c>
      <c r="I2425" s="2" t="s">
        <v>5433</v>
      </c>
      <c r="J2425" s="3" t="str">
        <f>HYPERLINK("https://www.boe.es/gazeta/dias/1832/01/21/pdfs/GMD-1832-9.pdf#page=2","Abrir facsímil")</f>
        <v>Abrir facsímil</v>
      </c>
      <c r="K2425" s="3" t="s">
        <v>23</v>
      </c>
    </row>
    <row r="2426" spans="1:11" ht="42" customHeight="1">
      <c r="A2426" s="2" t="s">
        <v>5434</v>
      </c>
      <c r="B2426" s="2" t="s">
        <v>5435</v>
      </c>
      <c r="C2426" s="2" t="s">
        <v>16</v>
      </c>
      <c r="D2426" s="2" t="s">
        <v>17</v>
      </c>
      <c r="E2426" s="5" t="s">
        <v>115</v>
      </c>
      <c r="F2426" s="3" t="s">
        <v>116</v>
      </c>
      <c r="G2426" s="3" t="s">
        <v>42</v>
      </c>
      <c r="H2426" s="2" t="s">
        <v>21</v>
      </c>
      <c r="I2426" s="2" t="s">
        <v>5436</v>
      </c>
      <c r="J2426" s="3" t="str">
        <f>HYPERLINK("https://www.boe.es/gazeta/dias/1832/05/10/pdfs/GMD-1832-56.pdf#page=1","Abrir facsímil")</f>
        <v>Abrir facsímil</v>
      </c>
      <c r="K2426" s="3" t="s">
        <v>23</v>
      </c>
    </row>
    <row r="2427" spans="1:11" ht="42" customHeight="1">
      <c r="A2427" s="2" t="s">
        <v>5437</v>
      </c>
      <c r="B2427" s="2" t="s">
        <v>5438</v>
      </c>
      <c r="C2427" s="2" t="s">
        <v>16</v>
      </c>
      <c r="D2427" s="2" t="s">
        <v>17</v>
      </c>
      <c r="E2427" s="5" t="s">
        <v>882</v>
      </c>
      <c r="F2427" s="3" t="s">
        <v>883</v>
      </c>
      <c r="G2427" s="3" t="s">
        <v>42</v>
      </c>
      <c r="H2427" s="2" t="s">
        <v>21</v>
      </c>
      <c r="I2427" s="2" t="s">
        <v>5439</v>
      </c>
      <c r="J2427" s="3" t="str">
        <f>HYPERLINK("https://www.boe.es/gazeta/dias/1832/03/17/pdfs/GMD-1832-33.pdf#page=1","Abrir facsímil")</f>
        <v>Abrir facsímil</v>
      </c>
      <c r="K2427" s="3" t="s">
        <v>23</v>
      </c>
    </row>
    <row r="2428" spans="1:11" ht="42" customHeight="1">
      <c r="A2428" s="2" t="s">
        <v>5440</v>
      </c>
      <c r="B2428" s="2" t="s">
        <v>5441</v>
      </c>
      <c r="C2428" s="2" t="s">
        <v>26</v>
      </c>
      <c r="D2428" s="2" t="s">
        <v>27</v>
      </c>
      <c r="E2428" s="5" t="s">
        <v>618</v>
      </c>
      <c r="F2428" s="3" t="s">
        <v>619</v>
      </c>
      <c r="G2428" s="3" t="s">
        <v>1442</v>
      </c>
      <c r="H2428" s="2" t="s">
        <v>21</v>
      </c>
      <c r="I2428" s="2" t="s">
        <v>5442</v>
      </c>
      <c r="J2428" s="3" t="str">
        <f>HYPERLINK("https://www.boe.es/gazeta/dias/1832/07/26/pdfs/GMD-1832-89.pdf#page=3","Abrir facsímil")</f>
        <v>Abrir facsímil</v>
      </c>
      <c r="K2428" s="3" t="s">
        <v>23</v>
      </c>
    </row>
    <row r="2429" spans="1:11" ht="42" customHeight="1">
      <c r="A2429" s="2" t="s">
        <v>5440</v>
      </c>
      <c r="B2429" s="2" t="s">
        <v>5441</v>
      </c>
      <c r="C2429" s="2" t="s">
        <v>26</v>
      </c>
      <c r="D2429" s="2" t="s">
        <v>27</v>
      </c>
      <c r="E2429" s="5" t="s">
        <v>1020</v>
      </c>
      <c r="F2429" s="3" t="s">
        <v>1021</v>
      </c>
      <c r="G2429" s="3" t="s">
        <v>42</v>
      </c>
      <c r="H2429" s="2" t="s">
        <v>21</v>
      </c>
      <c r="I2429" s="2" t="s">
        <v>5443</v>
      </c>
      <c r="J2429" s="3" t="str">
        <f>HYPERLINK("https://www.boe.es/gazeta/dias/1832/09/15/pdfs/GMD-1832-111.pdf#page=1","Abrir facsímil")</f>
        <v>Abrir facsímil</v>
      </c>
      <c r="K2429" s="3" t="s">
        <v>23</v>
      </c>
    </row>
    <row r="2430" spans="1:11" ht="42" customHeight="1">
      <c r="A2430" s="2" t="s">
        <v>5440</v>
      </c>
      <c r="B2430" s="2" t="s">
        <v>5441</v>
      </c>
      <c r="C2430" s="2" t="s">
        <v>16</v>
      </c>
      <c r="D2430" s="2" t="s">
        <v>17</v>
      </c>
      <c r="E2430" s="5" t="s">
        <v>806</v>
      </c>
      <c r="F2430" s="3" t="s">
        <v>807</v>
      </c>
      <c r="G2430" s="3" t="s">
        <v>92</v>
      </c>
      <c r="H2430" s="2" t="s">
        <v>21</v>
      </c>
      <c r="I2430" s="2" t="s">
        <v>5444</v>
      </c>
      <c r="J2430" s="3" t="str">
        <f>HYPERLINK("https://www.boe.es/gazeta/dias/1832/12/08/pdfs/GMD-1832-150.pdf#page=2","Abrir facsímil")</f>
        <v>Abrir facsímil</v>
      </c>
      <c r="K2430" s="3" t="s">
        <v>23</v>
      </c>
    </row>
    <row r="2431" spans="1:11" ht="42" customHeight="1">
      <c r="A2431" s="2" t="s">
        <v>5445</v>
      </c>
      <c r="B2431" s="2" t="s">
        <v>5446</v>
      </c>
      <c r="C2431" s="2" t="s">
        <v>26</v>
      </c>
      <c r="D2431" s="2" t="s">
        <v>27</v>
      </c>
      <c r="E2431" s="5" t="s">
        <v>689</v>
      </c>
      <c r="F2431" s="3" t="s">
        <v>690</v>
      </c>
      <c r="G2431" s="3" t="s">
        <v>42</v>
      </c>
      <c r="H2431" s="2" t="s">
        <v>21</v>
      </c>
      <c r="I2431" s="2" t="s">
        <v>5447</v>
      </c>
      <c r="J2431" s="3" t="str">
        <f>HYPERLINK("https://www.boe.es/gazeta/dias/1832/08/16/pdfs/GMD-1832-98.pdf#page=1","Abrir facsímil")</f>
        <v>Abrir facsímil</v>
      </c>
      <c r="K2431" s="3" t="s">
        <v>23</v>
      </c>
    </row>
    <row r="2432" spans="1:11" ht="42" customHeight="1">
      <c r="A2432" s="2" t="s">
        <v>5448</v>
      </c>
      <c r="B2432" s="2" t="s">
        <v>5448</v>
      </c>
      <c r="C2432" s="2" t="s">
        <v>61</v>
      </c>
      <c r="D2432" s="2" t="s">
        <v>62</v>
      </c>
      <c r="E2432" s="5" t="s">
        <v>906</v>
      </c>
      <c r="F2432" s="3" t="s">
        <v>907</v>
      </c>
      <c r="G2432" s="3" t="s">
        <v>92</v>
      </c>
      <c r="H2432" s="2" t="s">
        <v>21</v>
      </c>
      <c r="I2432" s="2" t="s">
        <v>5449</v>
      </c>
      <c r="J2432" s="3" t="str">
        <f>HYPERLINK("https://www.boe.es/gazeta/dias/1832/01/12/pdfs/GMD-1832-5.pdf#page=2","Abrir facsímil")</f>
        <v>Abrir facsímil</v>
      </c>
      <c r="K2432" s="3" t="s">
        <v>23</v>
      </c>
    </row>
    <row r="2433" spans="1:11" ht="42" customHeight="1">
      <c r="A2433" s="2" t="s">
        <v>5450</v>
      </c>
      <c r="B2433" s="2" t="s">
        <v>5451</v>
      </c>
      <c r="C2433" s="2" t="s">
        <v>164</v>
      </c>
      <c r="D2433" s="2" t="s">
        <v>27</v>
      </c>
      <c r="E2433" s="5" t="s">
        <v>367</v>
      </c>
      <c r="F2433" s="3" t="s">
        <v>368</v>
      </c>
      <c r="G2433" s="3" t="s">
        <v>58</v>
      </c>
      <c r="H2433" s="2" t="s">
        <v>21</v>
      </c>
      <c r="I2433" s="2" t="s">
        <v>5452</v>
      </c>
      <c r="J2433" s="3" t="str">
        <f>HYPERLINK("https://www.boe.es/gazeta/dias/1832/08/28/pdfs/GMD-1832-103.pdf#page=3","Abrir facsímil")</f>
        <v>Abrir facsímil</v>
      </c>
      <c r="K2433" s="3" t="s">
        <v>23</v>
      </c>
    </row>
    <row r="2434" spans="1:11" ht="42" customHeight="1">
      <c r="A2434" s="2" t="s">
        <v>5453</v>
      </c>
      <c r="B2434" s="2" t="s">
        <v>5454</v>
      </c>
      <c r="C2434" s="2" t="s">
        <v>164</v>
      </c>
      <c r="D2434" s="2" t="s">
        <v>27</v>
      </c>
      <c r="E2434" s="5" t="s">
        <v>224</v>
      </c>
      <c r="F2434" s="3" t="s">
        <v>225</v>
      </c>
      <c r="G2434" s="3" t="s">
        <v>38</v>
      </c>
      <c r="H2434" s="2" t="s">
        <v>21</v>
      </c>
      <c r="I2434" s="2" t="s">
        <v>5455</v>
      </c>
      <c r="J2434" s="3" t="str">
        <f>HYPERLINK("https://www.boe.es/gazeta/dias/1832/09/08/pdfs/GMD-1832-108.pdf#page=4","Abrir facsímil")</f>
        <v>Abrir facsímil</v>
      </c>
      <c r="K2434" s="3" t="s">
        <v>23</v>
      </c>
    </row>
    <row r="2435" spans="1:11" ht="42" customHeight="1">
      <c r="A2435" s="2" t="s">
        <v>5456</v>
      </c>
      <c r="B2435" s="2" t="s">
        <v>5457</v>
      </c>
      <c r="C2435" s="2" t="s">
        <v>61</v>
      </c>
      <c r="D2435" s="2" t="s">
        <v>62</v>
      </c>
      <c r="E2435" s="5" t="s">
        <v>757</v>
      </c>
      <c r="F2435" s="3" t="s">
        <v>758</v>
      </c>
      <c r="G2435" s="3" t="s">
        <v>42</v>
      </c>
      <c r="H2435" s="2" t="s">
        <v>21</v>
      </c>
      <c r="I2435" s="2" t="s">
        <v>5458</v>
      </c>
      <c r="J2435" s="3" t="str">
        <f>HYPERLINK("https://www.boe.es/gazeta/dias/1832/12/15/pdfs/GMD-1832-153.pdf#page=1","Abrir facsímil")</f>
        <v>Abrir facsímil</v>
      </c>
      <c r="K2435" s="3" t="s">
        <v>23</v>
      </c>
    </row>
    <row r="2436" spans="1:11" ht="42" customHeight="1">
      <c r="A2436" s="2" t="s">
        <v>5459</v>
      </c>
      <c r="B2436" s="2" t="s">
        <v>5460</v>
      </c>
      <c r="C2436" s="2" t="s">
        <v>26</v>
      </c>
      <c r="D2436" s="2" t="s">
        <v>27</v>
      </c>
      <c r="E2436" s="5" t="s">
        <v>937</v>
      </c>
      <c r="F2436" s="3" t="s">
        <v>938</v>
      </c>
      <c r="G2436" s="3" t="s">
        <v>38</v>
      </c>
      <c r="H2436" s="2" t="s">
        <v>21</v>
      </c>
      <c r="I2436" s="2" t="s">
        <v>5461</v>
      </c>
      <c r="J2436" s="3" t="str">
        <f>HYPERLINK("https://www.boe.es/gazeta/dias/1832/07/12/pdfs/GMD-1832-83.pdf#page=4","Abrir facsímil")</f>
        <v>Abrir facsímil</v>
      </c>
      <c r="K2436" s="3" t="s">
        <v>23</v>
      </c>
    </row>
    <row r="2437" spans="1:11" ht="42" customHeight="1">
      <c r="A2437" s="2" t="s">
        <v>5462</v>
      </c>
      <c r="B2437" s="2" t="s">
        <v>5462</v>
      </c>
      <c r="C2437" s="2" t="s">
        <v>16</v>
      </c>
      <c r="D2437" s="2" t="s">
        <v>17</v>
      </c>
      <c r="E2437" s="5" t="s">
        <v>651</v>
      </c>
      <c r="F2437" s="3" t="s">
        <v>652</v>
      </c>
      <c r="G2437" s="3" t="s">
        <v>2236</v>
      </c>
      <c r="H2437" s="2" t="s">
        <v>21</v>
      </c>
      <c r="I2437" s="2" t="s">
        <v>5463</v>
      </c>
      <c r="J2437" s="3" t="str">
        <f>HYPERLINK("https://www.boe.es/gazeta/dias/1832/08/11/pdfs/GMD-1832-96.pdf#page=3","Abrir facsímil")</f>
        <v>Abrir facsímil</v>
      </c>
      <c r="K2437" s="3" t="s">
        <v>23</v>
      </c>
    </row>
    <row r="2438" spans="1:11" ht="42" customHeight="1">
      <c r="A2438" s="2" t="s">
        <v>5464</v>
      </c>
      <c r="B2438" s="2" t="s">
        <v>5465</v>
      </c>
      <c r="C2438" s="2" t="s">
        <v>61</v>
      </c>
      <c r="D2438" s="2" t="s">
        <v>62</v>
      </c>
      <c r="E2438" s="5" t="s">
        <v>806</v>
      </c>
      <c r="F2438" s="3" t="s">
        <v>807</v>
      </c>
      <c r="G2438" s="3" t="s">
        <v>42</v>
      </c>
      <c r="H2438" s="2" t="s">
        <v>21</v>
      </c>
      <c r="I2438" s="2" t="s">
        <v>5466</v>
      </c>
      <c r="J2438" s="3" t="str">
        <f>HYPERLINK("https://www.boe.es/gazeta/dias/1832/12/08/pdfs/GMD-1832-150.pdf#page=1","Abrir facsímil")</f>
        <v>Abrir facsímil</v>
      </c>
      <c r="K2438" s="3" t="s">
        <v>23</v>
      </c>
    </row>
    <row r="2439" spans="1:11" ht="42" customHeight="1">
      <c r="A2439" s="2" t="s">
        <v>5467</v>
      </c>
      <c r="B2439" s="2" t="s">
        <v>5467</v>
      </c>
      <c r="C2439" s="2" t="s">
        <v>91</v>
      </c>
      <c r="D2439" s="2" t="s">
        <v>27</v>
      </c>
      <c r="E2439" s="5" t="s">
        <v>84</v>
      </c>
      <c r="F2439" s="3" t="s">
        <v>85</v>
      </c>
      <c r="G2439" s="3" t="s">
        <v>86</v>
      </c>
      <c r="H2439" s="2" t="s">
        <v>21</v>
      </c>
      <c r="I2439" s="2" t="s">
        <v>5468</v>
      </c>
      <c r="J2439" s="3" t="str">
        <f>HYPERLINK("https://www.boe.es/gazeta/dias/1832/02/11/pdfs/GMD-1832-18.pdf#page=2","Abrir facsímil")</f>
        <v>Abrir facsímil</v>
      </c>
      <c r="K2439" s="3" t="s">
        <v>23</v>
      </c>
    </row>
    <row r="2440" spans="1:11" ht="42" customHeight="1">
      <c r="A2440" s="2" t="s">
        <v>5469</v>
      </c>
      <c r="B2440" s="2" t="s">
        <v>5470</v>
      </c>
      <c r="C2440" s="2" t="s">
        <v>51</v>
      </c>
      <c r="D2440" s="2" t="s">
        <v>27</v>
      </c>
      <c r="E2440" s="5" t="s">
        <v>516</v>
      </c>
      <c r="F2440" s="3" t="s">
        <v>517</v>
      </c>
      <c r="G2440" s="3" t="s">
        <v>38</v>
      </c>
      <c r="H2440" s="2" t="s">
        <v>21</v>
      </c>
      <c r="I2440" s="2" t="s">
        <v>5471</v>
      </c>
      <c r="J2440" s="3" t="str">
        <f>HYPERLINK("https://www.boe.es/gazeta/dias/1832/05/01/pdfs/GMD-1832-52.pdf#page=4","Abrir facsímil")</f>
        <v>Abrir facsímil</v>
      </c>
      <c r="K2440" s="3" t="s">
        <v>23</v>
      </c>
    </row>
    <row r="2441" spans="1:11" ht="42" customHeight="1">
      <c r="A2441" s="2" t="s">
        <v>5472</v>
      </c>
      <c r="B2441" s="2" t="s">
        <v>5472</v>
      </c>
      <c r="C2441" s="2" t="s">
        <v>26</v>
      </c>
      <c r="D2441" s="2" t="s">
        <v>27</v>
      </c>
      <c r="E2441" s="5" t="s">
        <v>211</v>
      </c>
      <c r="F2441" s="3" t="s">
        <v>212</v>
      </c>
      <c r="G2441" s="3" t="s">
        <v>38</v>
      </c>
      <c r="H2441" s="2" t="s">
        <v>21</v>
      </c>
      <c r="I2441" s="2" t="s">
        <v>5473</v>
      </c>
      <c r="J2441" s="3" t="str">
        <f>HYPERLINK("https://www.boe.es/gazeta/dias/1832/06/14/pdfs/GMD-1832-71.pdf#page=4","Abrir facsímil")</f>
        <v>Abrir facsímil</v>
      </c>
      <c r="K2441" s="3" t="s">
        <v>23</v>
      </c>
    </row>
    <row r="2442" spans="1:11" ht="42" customHeight="1">
      <c r="A2442" s="2" t="s">
        <v>5474</v>
      </c>
      <c r="B2442" s="2" t="s">
        <v>5475</v>
      </c>
      <c r="C2442" s="2" t="s">
        <v>164</v>
      </c>
      <c r="D2442" s="2" t="s">
        <v>27</v>
      </c>
      <c r="E2442" s="5" t="s">
        <v>532</v>
      </c>
      <c r="F2442" s="3" t="s">
        <v>533</v>
      </c>
      <c r="G2442" s="3" t="s">
        <v>38</v>
      </c>
      <c r="H2442" s="2" t="s">
        <v>21</v>
      </c>
      <c r="I2442" s="2" t="s">
        <v>5476</v>
      </c>
      <c r="J2442" s="3" t="str">
        <f>HYPERLINK("https://www.boe.es/gazeta/dias/1832/12/01/pdfs/GMD-1832-147.pdf#page=4","Abrir facsímil")</f>
        <v>Abrir facsímil</v>
      </c>
      <c r="K2442" s="3" t="s">
        <v>23</v>
      </c>
    </row>
    <row r="2443" spans="1:11" ht="42" customHeight="1">
      <c r="A2443" s="2" t="s">
        <v>5477</v>
      </c>
      <c r="B2443" s="2" t="s">
        <v>5478</v>
      </c>
      <c r="C2443" s="2" t="s">
        <v>124</v>
      </c>
      <c r="D2443" s="2" t="s">
        <v>27</v>
      </c>
      <c r="E2443" s="5" t="s">
        <v>150</v>
      </c>
      <c r="F2443" s="3" t="s">
        <v>151</v>
      </c>
      <c r="G2443" s="3" t="s">
        <v>152</v>
      </c>
      <c r="H2443" s="2" t="s">
        <v>21</v>
      </c>
      <c r="I2443" s="2" t="s">
        <v>5479</v>
      </c>
      <c r="J2443" s="3" t="str">
        <f>HYPERLINK("https://www.boe.es/gazeta/dias/1832/06/02/pdfs/GMD-1832-66.pdf#page=6","Abrir facsímil")</f>
        <v>Abrir facsímil</v>
      </c>
      <c r="K2443" s="3" t="s">
        <v>23</v>
      </c>
    </row>
    <row r="2444" spans="1:11" ht="42" customHeight="1">
      <c r="A2444" s="2" t="s">
        <v>5480</v>
      </c>
      <c r="B2444" s="2" t="s">
        <v>5480</v>
      </c>
      <c r="C2444" s="2" t="s">
        <v>26</v>
      </c>
      <c r="D2444" s="2" t="s">
        <v>27</v>
      </c>
      <c r="E2444" s="5" t="s">
        <v>835</v>
      </c>
      <c r="F2444" s="3" t="s">
        <v>836</v>
      </c>
      <c r="G2444" s="3" t="s">
        <v>38</v>
      </c>
      <c r="H2444" s="2" t="s">
        <v>21</v>
      </c>
      <c r="I2444" s="2" t="s">
        <v>5481</v>
      </c>
      <c r="J2444" s="3" t="str">
        <f>HYPERLINK("https://www.boe.es/gazeta/dias/1832/07/28/pdfs/GMD-1832-90.pdf#page=4","Abrir facsímil")</f>
        <v>Abrir facsímil</v>
      </c>
      <c r="K2444" s="3" t="s">
        <v>23</v>
      </c>
    </row>
    <row r="2445" spans="1:11" ht="42" customHeight="1">
      <c r="A2445" s="2" t="s">
        <v>5482</v>
      </c>
      <c r="B2445" s="2" t="s">
        <v>5482</v>
      </c>
      <c r="C2445" s="2" t="s">
        <v>26</v>
      </c>
      <c r="D2445" s="2" t="s">
        <v>27</v>
      </c>
      <c r="E2445" s="5" t="s">
        <v>588</v>
      </c>
      <c r="F2445" s="3" t="s">
        <v>589</v>
      </c>
      <c r="G2445" s="3" t="s">
        <v>58</v>
      </c>
      <c r="H2445" s="2" t="s">
        <v>21</v>
      </c>
      <c r="I2445" s="2" t="s">
        <v>5483</v>
      </c>
      <c r="J2445" s="3" t="str">
        <f>HYPERLINK("https://www.boe.es/gazeta/dias/1832/10/30/pdfs/GMD-1832-132.pdf#page=3","Abrir facsímil")</f>
        <v>Abrir facsímil</v>
      </c>
      <c r="K2445" s="3" t="s">
        <v>23</v>
      </c>
    </row>
    <row r="2446" spans="1:11" ht="42" customHeight="1">
      <c r="A2446" s="2" t="s">
        <v>5482</v>
      </c>
      <c r="B2446" s="2" t="s">
        <v>5482</v>
      </c>
      <c r="C2446" s="2" t="s">
        <v>26</v>
      </c>
      <c r="D2446" s="2" t="s">
        <v>27</v>
      </c>
      <c r="E2446" s="5" t="s">
        <v>2110</v>
      </c>
      <c r="F2446" s="3" t="s">
        <v>2111</v>
      </c>
      <c r="G2446" s="3" t="s">
        <v>38</v>
      </c>
      <c r="H2446" s="2" t="s">
        <v>21</v>
      </c>
      <c r="I2446" s="2" t="s">
        <v>5484</v>
      </c>
      <c r="J2446" s="3" t="str">
        <f>HYPERLINK("https://www.boe.es/gazeta/dias/1832/11/17/pdfs/GMD-1832-141.pdf#page=4","Abrir facsímil")</f>
        <v>Abrir facsímil</v>
      </c>
      <c r="K2446" s="3" t="s">
        <v>23</v>
      </c>
    </row>
    <row r="2447" spans="1:11" ht="42" customHeight="1">
      <c r="A2447" s="2" t="s">
        <v>5485</v>
      </c>
      <c r="B2447" s="2" t="s">
        <v>5485</v>
      </c>
      <c r="C2447" s="2" t="s">
        <v>26</v>
      </c>
      <c r="D2447" s="2" t="s">
        <v>27</v>
      </c>
      <c r="E2447" s="5" t="s">
        <v>651</v>
      </c>
      <c r="F2447" s="3" t="s">
        <v>652</v>
      </c>
      <c r="G2447" s="3" t="s">
        <v>2236</v>
      </c>
      <c r="H2447" s="2" t="s">
        <v>21</v>
      </c>
      <c r="I2447" s="2" t="s">
        <v>5486</v>
      </c>
      <c r="J2447" s="3" t="str">
        <f>HYPERLINK("https://www.boe.es/gazeta/dias/1832/08/11/pdfs/GMD-1832-96.pdf#page=3","Abrir facsímil")</f>
        <v>Abrir facsímil</v>
      </c>
      <c r="K2447" s="3" t="s">
        <v>23</v>
      </c>
    </row>
    <row r="2448" spans="1:11" ht="42" customHeight="1">
      <c r="A2448" s="2" t="s">
        <v>5487</v>
      </c>
      <c r="B2448" s="2" t="s">
        <v>5488</v>
      </c>
      <c r="C2448" s="2" t="s">
        <v>26</v>
      </c>
      <c r="D2448" s="2" t="s">
        <v>27</v>
      </c>
      <c r="E2448" s="5" t="s">
        <v>1462</v>
      </c>
      <c r="F2448" s="3" t="s">
        <v>1463</v>
      </c>
      <c r="G2448" s="3" t="s">
        <v>38</v>
      </c>
      <c r="H2448" s="2" t="s">
        <v>31</v>
      </c>
      <c r="I2448" s="2" t="s">
        <v>5489</v>
      </c>
      <c r="J2448" s="3" t="str">
        <f>HYPERLINK("https://www.boe.es/gazeta/dias/1832/11/06/pdfs/GMD-1832-135.pdf#page=4","Abrir facsímil")</f>
        <v>Abrir facsímil</v>
      </c>
      <c r="K2448" s="3" t="s">
        <v>33</v>
      </c>
    </row>
    <row r="2449" spans="1:11" ht="42" customHeight="1">
      <c r="A2449" s="2" t="s">
        <v>5490</v>
      </c>
      <c r="B2449" s="2" t="s">
        <v>5491</v>
      </c>
      <c r="C2449" s="2" t="s">
        <v>16</v>
      </c>
      <c r="D2449" s="2" t="s">
        <v>17</v>
      </c>
      <c r="E2449" s="5" t="s">
        <v>806</v>
      </c>
      <c r="F2449" s="3" t="s">
        <v>807</v>
      </c>
      <c r="G2449" s="3" t="s">
        <v>42</v>
      </c>
      <c r="H2449" s="2" t="s">
        <v>31</v>
      </c>
      <c r="I2449" s="2" t="s">
        <v>5492</v>
      </c>
      <c r="J2449" s="3" t="str">
        <f>HYPERLINK("https://www.boe.es/gazeta/dias/1832/12/08/pdfs/GMD-1832-150.pdf#page=1","Abrir facsímil")</f>
        <v>Abrir facsímil</v>
      </c>
      <c r="K2449" s="3" t="s">
        <v>33</v>
      </c>
    </row>
    <row r="2450" spans="1:11" ht="42" customHeight="1">
      <c r="A2450" s="2" t="s">
        <v>5493</v>
      </c>
      <c r="B2450" s="2" t="s">
        <v>5493</v>
      </c>
      <c r="C2450" s="2" t="s">
        <v>124</v>
      </c>
      <c r="D2450" s="2" t="s">
        <v>27</v>
      </c>
      <c r="E2450" s="5" t="s">
        <v>56</v>
      </c>
      <c r="F2450" s="3" t="s">
        <v>57</v>
      </c>
      <c r="G2450" s="3" t="s">
        <v>38</v>
      </c>
      <c r="H2450" s="2" t="s">
        <v>21</v>
      </c>
      <c r="I2450" s="2" t="s">
        <v>5494</v>
      </c>
      <c r="J2450" s="3" t="str">
        <f>HYPERLINK("https://www.boe.es/gazeta/dias/1832/11/29/pdfs/GMD-1832-146.pdf#page=4","Abrir facsímil")</f>
        <v>Abrir facsímil</v>
      </c>
      <c r="K2450" s="3" t="s">
        <v>23</v>
      </c>
    </row>
    <row r="2451" spans="1:11" ht="42" customHeight="1">
      <c r="A2451" s="2" t="s">
        <v>5495</v>
      </c>
      <c r="B2451" s="2" t="s">
        <v>5495</v>
      </c>
      <c r="C2451" s="2" t="s">
        <v>16</v>
      </c>
      <c r="D2451" s="2" t="s">
        <v>17</v>
      </c>
      <c r="E2451" s="5" t="s">
        <v>306</v>
      </c>
      <c r="F2451" s="3" t="s">
        <v>307</v>
      </c>
      <c r="G2451" s="3" t="s">
        <v>986</v>
      </c>
      <c r="H2451" s="2" t="s">
        <v>21</v>
      </c>
      <c r="I2451" s="2" t="s">
        <v>5496</v>
      </c>
      <c r="J2451" s="3" t="str">
        <f>HYPERLINK("https://www.boe.es/gazeta/dias/1832/03/13/pdfs/GMD-1832-31.pdf#page=1","Abrir facsímil")</f>
        <v>Abrir facsímil</v>
      </c>
      <c r="K2451" s="3" t="s">
        <v>23</v>
      </c>
    </row>
    <row r="2452" spans="1:11" ht="42" customHeight="1">
      <c r="A2452" s="2" t="s">
        <v>5497</v>
      </c>
      <c r="B2452" s="2" t="s">
        <v>5497</v>
      </c>
      <c r="C2452" s="2" t="s">
        <v>124</v>
      </c>
      <c r="D2452" s="2" t="s">
        <v>27</v>
      </c>
      <c r="E2452" s="5" t="s">
        <v>269</v>
      </c>
      <c r="F2452" s="3" t="s">
        <v>270</v>
      </c>
      <c r="G2452" s="3" t="s">
        <v>42</v>
      </c>
      <c r="H2452" s="2" t="s">
        <v>21</v>
      </c>
      <c r="I2452" s="2" t="s">
        <v>5498</v>
      </c>
      <c r="J2452" s="3" t="str">
        <f>HYPERLINK("https://www.boe.es/gazeta/dias/1832/02/18/pdfs/GMD-1832-21.pdf#page=1","Abrir facsímil")</f>
        <v>Abrir facsímil</v>
      </c>
      <c r="K2452" s="3" t="s">
        <v>23</v>
      </c>
    </row>
    <row r="2453" spans="1:11" ht="42" customHeight="1">
      <c r="A2453" s="2" t="s">
        <v>5499</v>
      </c>
      <c r="B2453" s="2" t="s">
        <v>5499</v>
      </c>
      <c r="C2453" s="2" t="s">
        <v>16</v>
      </c>
      <c r="D2453" s="2" t="s">
        <v>17</v>
      </c>
      <c r="E2453" s="5" t="s">
        <v>266</v>
      </c>
      <c r="F2453" s="3" t="s">
        <v>267</v>
      </c>
      <c r="G2453" s="3" t="s">
        <v>42</v>
      </c>
      <c r="H2453" s="2" t="s">
        <v>21</v>
      </c>
      <c r="I2453" s="2" t="s">
        <v>5500</v>
      </c>
      <c r="J2453" s="3" t="str">
        <f>HYPERLINK("https://www.boe.es/gazeta/dias/1832/02/14/pdfs/GMD-1832-19.pdf#page=1","Abrir facsímil")</f>
        <v>Abrir facsímil</v>
      </c>
      <c r="K2453" s="3" t="s">
        <v>23</v>
      </c>
    </row>
    <row r="2454" spans="1:11" ht="42" customHeight="1">
      <c r="A2454" s="2" t="s">
        <v>5499</v>
      </c>
      <c r="B2454" s="2" t="s">
        <v>5499</v>
      </c>
      <c r="C2454" s="2" t="s">
        <v>16</v>
      </c>
      <c r="D2454" s="2" t="s">
        <v>17</v>
      </c>
      <c r="E2454" s="5" t="s">
        <v>251</v>
      </c>
      <c r="F2454" s="3" t="s">
        <v>252</v>
      </c>
      <c r="G2454" s="3" t="s">
        <v>42</v>
      </c>
      <c r="H2454" s="2" t="s">
        <v>21</v>
      </c>
      <c r="I2454" s="2" t="s">
        <v>5501</v>
      </c>
      <c r="J2454" s="3" t="str">
        <f>HYPERLINK("https://www.boe.es/gazeta/dias/1832/02/25/pdfs/GMD-1832-24.pdf#page=1","Abrir facsímil")</f>
        <v>Abrir facsímil</v>
      </c>
      <c r="K2454" s="3" t="s">
        <v>23</v>
      </c>
    </row>
    <row r="2455" spans="1:11" ht="42" customHeight="1">
      <c r="A2455" s="2" t="s">
        <v>5502</v>
      </c>
      <c r="B2455" s="2" t="s">
        <v>5502</v>
      </c>
      <c r="C2455" s="2" t="s">
        <v>61</v>
      </c>
      <c r="D2455" s="2" t="s">
        <v>62</v>
      </c>
      <c r="E2455" s="5" t="s">
        <v>150</v>
      </c>
      <c r="F2455" s="3" t="s">
        <v>151</v>
      </c>
      <c r="G2455" s="3" t="s">
        <v>92</v>
      </c>
      <c r="H2455" s="2" t="s">
        <v>21</v>
      </c>
      <c r="I2455" s="2" t="s">
        <v>5503</v>
      </c>
      <c r="J2455" s="3" t="str">
        <f>HYPERLINK("https://www.boe.es/gazeta/dias/1832/06/02/pdfs/GMD-1832-66.pdf#page=2","Abrir facsímil")</f>
        <v>Abrir facsímil</v>
      </c>
      <c r="K2455" s="3" t="s">
        <v>23</v>
      </c>
    </row>
    <row r="2456" spans="1:11" ht="42" customHeight="1">
      <c r="A2456" s="2" t="s">
        <v>5504</v>
      </c>
      <c r="B2456" s="2" t="s">
        <v>5504</v>
      </c>
      <c r="C2456" s="2" t="s">
        <v>16</v>
      </c>
      <c r="D2456" s="2" t="s">
        <v>17</v>
      </c>
      <c r="E2456" s="5" t="s">
        <v>540</v>
      </c>
      <c r="F2456" s="3" t="s">
        <v>541</v>
      </c>
      <c r="G2456" s="3" t="s">
        <v>58</v>
      </c>
      <c r="H2456" s="2" t="s">
        <v>21</v>
      </c>
      <c r="I2456" s="2" t="s">
        <v>5505</v>
      </c>
      <c r="J2456" s="3" t="str">
        <f>HYPERLINK("https://www.boe.es/gazeta/dias/1832/01/10/pdfs/GMD-1832-4.pdf#page=3","Abrir facsímil")</f>
        <v>Abrir facsímil</v>
      </c>
      <c r="K2456" s="3" t="s">
        <v>23</v>
      </c>
    </row>
    <row r="2457" spans="1:11" ht="42" customHeight="1">
      <c r="A2457" s="2" t="s">
        <v>5506</v>
      </c>
      <c r="B2457" s="2" t="s">
        <v>5506</v>
      </c>
      <c r="C2457" s="2" t="s">
        <v>418</v>
      </c>
      <c r="D2457" s="2" t="s">
        <v>27</v>
      </c>
      <c r="E2457" s="5" t="s">
        <v>408</v>
      </c>
      <c r="F2457" s="3" t="s">
        <v>409</v>
      </c>
      <c r="G2457" s="3" t="s">
        <v>38</v>
      </c>
      <c r="H2457" s="2" t="s">
        <v>21</v>
      </c>
      <c r="I2457" s="2" t="s">
        <v>5507</v>
      </c>
      <c r="J2457" s="3" t="str">
        <f>HYPERLINK("https://www.boe.es/gazeta/dias/1832/08/14/pdfs/GMD-1832-97.pdf#page=4","Abrir facsímil")</f>
        <v>Abrir facsímil</v>
      </c>
      <c r="K2457" s="3" t="s">
        <v>23</v>
      </c>
    </row>
    <row r="2458" spans="1:11" ht="42" customHeight="1">
      <c r="A2458" s="2" t="s">
        <v>5506</v>
      </c>
      <c r="B2458" s="2" t="s">
        <v>5506</v>
      </c>
      <c r="C2458" s="2" t="s">
        <v>164</v>
      </c>
      <c r="D2458" s="2" t="s">
        <v>27</v>
      </c>
      <c r="E2458" s="5" t="s">
        <v>56</v>
      </c>
      <c r="F2458" s="3" t="s">
        <v>57</v>
      </c>
      <c r="G2458" s="3" t="s">
        <v>38</v>
      </c>
      <c r="H2458" s="2" t="s">
        <v>21</v>
      </c>
      <c r="I2458" s="2" t="s">
        <v>5508</v>
      </c>
      <c r="J2458" s="3" t="str">
        <f>HYPERLINK("https://www.boe.es/gazeta/dias/1832/11/29/pdfs/GMD-1832-146.pdf#page=4","Abrir facsímil")</f>
        <v>Abrir facsímil</v>
      </c>
      <c r="K2458" s="3" t="s">
        <v>23</v>
      </c>
    </row>
    <row r="2459" spans="1:11" ht="42" customHeight="1">
      <c r="A2459" s="2" t="s">
        <v>5509</v>
      </c>
      <c r="B2459" s="2" t="s">
        <v>5510</v>
      </c>
      <c r="C2459" s="2" t="s">
        <v>26</v>
      </c>
      <c r="D2459" s="2" t="s">
        <v>27</v>
      </c>
      <c r="E2459" s="5" t="s">
        <v>52</v>
      </c>
      <c r="F2459" s="3" t="s">
        <v>53</v>
      </c>
      <c r="G2459" s="3" t="s">
        <v>58</v>
      </c>
      <c r="H2459" s="2" t="s">
        <v>21</v>
      </c>
      <c r="I2459" s="2" t="s">
        <v>5511</v>
      </c>
      <c r="J2459" s="3" t="str">
        <f>HYPERLINK("https://www.boe.es/gazeta/dias/1832/03/08/pdfs/GMD-1832-29.pdf#page=3","Abrir facsímil")</f>
        <v>Abrir facsímil</v>
      </c>
      <c r="K2459" s="3" t="s">
        <v>23</v>
      </c>
    </row>
    <row r="2460" spans="1:11" ht="42" customHeight="1">
      <c r="A2460" s="2" t="s">
        <v>5512</v>
      </c>
      <c r="B2460" s="2" t="s">
        <v>5513</v>
      </c>
      <c r="C2460" s="2" t="s">
        <v>91</v>
      </c>
      <c r="D2460" s="2" t="s">
        <v>27</v>
      </c>
      <c r="E2460" s="5" t="s">
        <v>84</v>
      </c>
      <c r="F2460" s="3" t="s">
        <v>85</v>
      </c>
      <c r="G2460" s="3" t="s">
        <v>58</v>
      </c>
      <c r="H2460" s="2" t="s">
        <v>21</v>
      </c>
      <c r="I2460" s="2" t="s">
        <v>5514</v>
      </c>
      <c r="J2460" s="3" t="str">
        <f>HYPERLINK("https://www.boe.es/gazeta/dias/1832/02/11/pdfs/GMD-1832-18.pdf#page=3","Abrir facsímil")</f>
        <v>Abrir facsímil</v>
      </c>
      <c r="K2460" s="3" t="s">
        <v>23</v>
      </c>
    </row>
    <row r="2461" spans="1:11" ht="42" customHeight="1">
      <c r="A2461" s="2" t="s">
        <v>5515</v>
      </c>
      <c r="B2461" s="2" t="s">
        <v>5516</v>
      </c>
      <c r="C2461" s="2" t="s">
        <v>16</v>
      </c>
      <c r="D2461" s="2" t="s">
        <v>17</v>
      </c>
      <c r="E2461" s="5" t="s">
        <v>68</v>
      </c>
      <c r="F2461" s="3" t="s">
        <v>69</v>
      </c>
      <c r="G2461" s="3" t="s">
        <v>70</v>
      </c>
      <c r="H2461" s="2" t="s">
        <v>21</v>
      </c>
      <c r="I2461" s="2" t="s">
        <v>5517</v>
      </c>
      <c r="J2461" s="3" t="str">
        <f>HYPERLINK("https://www.boe.es/gazeta/dias/1832/11/13/pdfs/GMD-1832-138.pdf#page=2","Abrir facsímil")</f>
        <v>Abrir facsímil</v>
      </c>
      <c r="K2461" s="3" t="s">
        <v>23</v>
      </c>
    </row>
    <row r="2462" spans="1:11" ht="42" customHeight="1">
      <c r="A2462" s="2" t="s">
        <v>5518</v>
      </c>
      <c r="B2462" s="2" t="s">
        <v>5518</v>
      </c>
      <c r="C2462" s="2" t="s">
        <v>124</v>
      </c>
      <c r="D2462" s="2" t="s">
        <v>27</v>
      </c>
      <c r="E2462" s="5" t="s">
        <v>1410</v>
      </c>
      <c r="F2462" s="3" t="s">
        <v>1411</v>
      </c>
      <c r="G2462" s="3" t="s">
        <v>38</v>
      </c>
      <c r="H2462" s="2" t="s">
        <v>21</v>
      </c>
      <c r="I2462" s="2" t="s">
        <v>5519</v>
      </c>
      <c r="J2462" s="3" t="str">
        <f>HYPERLINK("https://www.boe.es/gazeta/dias/1832/03/15/pdfs/GMD-1832-32.pdf#page=4","Abrir facsímil")</f>
        <v>Abrir facsímil</v>
      </c>
      <c r="K2462" s="3" t="s">
        <v>23</v>
      </c>
    </row>
    <row r="2463" spans="1:11" ht="42" customHeight="1">
      <c r="A2463" s="2" t="s">
        <v>5518</v>
      </c>
      <c r="B2463" s="2" t="s">
        <v>5518</v>
      </c>
      <c r="C2463" s="2" t="s">
        <v>26</v>
      </c>
      <c r="D2463" s="2" t="s">
        <v>27</v>
      </c>
      <c r="E2463" s="5" t="s">
        <v>97</v>
      </c>
      <c r="F2463" s="3" t="s">
        <v>98</v>
      </c>
      <c r="G2463" s="3" t="s">
        <v>99</v>
      </c>
      <c r="H2463" s="2" t="s">
        <v>21</v>
      </c>
      <c r="I2463" s="2" t="s">
        <v>5520</v>
      </c>
      <c r="J2463" s="3" t="str">
        <f>HYPERLINK("https://www.boe.es/gazeta/dias/1832/08/18/pdfs/GMD-1832-99.pdf#page=3","Abrir facsímil")</f>
        <v>Abrir facsímil</v>
      </c>
      <c r="K2463" s="3" t="s">
        <v>23</v>
      </c>
    </row>
    <row r="2464" spans="1:11" ht="42" customHeight="1">
      <c r="A2464" s="2" t="s">
        <v>5521</v>
      </c>
      <c r="B2464" s="2" t="s">
        <v>5522</v>
      </c>
      <c r="C2464" s="2" t="s">
        <v>61</v>
      </c>
      <c r="D2464" s="2" t="s">
        <v>62</v>
      </c>
      <c r="E2464" s="5" t="s">
        <v>1692</v>
      </c>
      <c r="F2464" s="3" t="s">
        <v>1693</v>
      </c>
      <c r="G2464" s="3" t="s">
        <v>38</v>
      </c>
      <c r="H2464" s="2" t="s">
        <v>21</v>
      </c>
      <c r="I2464" s="2" t="s">
        <v>5523</v>
      </c>
      <c r="J2464" s="3" t="str">
        <f>HYPERLINK("https://www.boe.es/gazeta/dias/1832/07/10/pdfs/GMD-1832-82.pdf#page=4","Abrir facsímil")</f>
        <v>Abrir facsímil</v>
      </c>
      <c r="K2464" s="3" t="s">
        <v>23</v>
      </c>
    </row>
    <row r="2465" spans="1:11" ht="42" customHeight="1">
      <c r="A2465" s="2" t="s">
        <v>5524</v>
      </c>
      <c r="B2465" s="2" t="s">
        <v>5524</v>
      </c>
      <c r="C2465" s="2" t="s">
        <v>16</v>
      </c>
      <c r="D2465" s="2" t="s">
        <v>17</v>
      </c>
      <c r="E2465" s="5" t="s">
        <v>423</v>
      </c>
      <c r="F2465" s="3" t="s">
        <v>424</v>
      </c>
      <c r="G2465" s="3" t="s">
        <v>152</v>
      </c>
      <c r="H2465" s="2" t="s">
        <v>21</v>
      </c>
      <c r="I2465" s="2" t="s">
        <v>5525</v>
      </c>
      <c r="J2465" s="3" t="str">
        <f>HYPERLINK("https://www.boe.es/gazeta/dias/1832/12/20/pdfs/GMD-1832-155.pdf#page=6","Abrir facsímil")</f>
        <v>Abrir facsímil</v>
      </c>
      <c r="K2465" s="3" t="s">
        <v>23</v>
      </c>
    </row>
    <row r="2466" spans="1:11" ht="42" customHeight="1">
      <c r="A2466" s="2" t="s">
        <v>5526</v>
      </c>
      <c r="B2466" s="2" t="s">
        <v>5526</v>
      </c>
      <c r="C2466" s="2" t="s">
        <v>16</v>
      </c>
      <c r="D2466" s="2" t="s">
        <v>17</v>
      </c>
      <c r="E2466" s="5" t="s">
        <v>18</v>
      </c>
      <c r="F2466" s="3" t="s">
        <v>19</v>
      </c>
      <c r="G2466" s="3" t="s">
        <v>1895</v>
      </c>
      <c r="H2466" s="2" t="s">
        <v>21</v>
      </c>
      <c r="I2466" s="2" t="s">
        <v>5527</v>
      </c>
      <c r="J2466" s="3" t="str">
        <f>HYPERLINK("https://www.boe.es/gazeta/dias/1832/08/07/pdfs/GMD-1832-94.pdf#page=3","Abrir facsímil")</f>
        <v>Abrir facsímil</v>
      </c>
      <c r="K2466" s="3" t="s">
        <v>23</v>
      </c>
    </row>
    <row r="2467" spans="1:11" ht="42" customHeight="1">
      <c r="A2467" s="2" t="s">
        <v>5528</v>
      </c>
      <c r="B2467" s="2" t="s">
        <v>5528</v>
      </c>
      <c r="C2467" s="2" t="s">
        <v>16</v>
      </c>
      <c r="D2467" s="2" t="s">
        <v>17</v>
      </c>
      <c r="E2467" s="5" t="s">
        <v>593</v>
      </c>
      <c r="F2467" s="3" t="s">
        <v>594</v>
      </c>
      <c r="G2467" s="3" t="s">
        <v>5167</v>
      </c>
      <c r="H2467" s="2" t="s">
        <v>21</v>
      </c>
      <c r="I2467" s="2" t="s">
        <v>5529</v>
      </c>
      <c r="J2467" s="3" t="str">
        <f>HYPERLINK("https://www.boe.es/gazeta/dias/1832/05/05/pdfs/GMD-1832-54.pdf#page=2","Abrir facsímil")</f>
        <v>Abrir facsímil</v>
      </c>
      <c r="K2467" s="3" t="s">
        <v>23</v>
      </c>
    </row>
    <row r="2468" spans="1:11" ht="42" customHeight="1">
      <c r="A2468" s="2" t="s">
        <v>5530</v>
      </c>
      <c r="B2468" s="2" t="s">
        <v>5530</v>
      </c>
      <c r="C2468" s="2" t="s">
        <v>26</v>
      </c>
      <c r="D2468" s="2" t="s">
        <v>27</v>
      </c>
      <c r="E2468" s="5" t="s">
        <v>392</v>
      </c>
      <c r="F2468" s="3" t="s">
        <v>393</v>
      </c>
      <c r="G2468" s="3" t="s">
        <v>92</v>
      </c>
      <c r="H2468" s="2" t="s">
        <v>21</v>
      </c>
      <c r="I2468" s="2" t="s">
        <v>5531</v>
      </c>
      <c r="J2468" s="3" t="str">
        <f>HYPERLINK("https://www.boe.es/gazeta/dias/1832/05/29/pdfs/GMD-1832-64.pdf#page=2","Abrir facsímil")</f>
        <v>Abrir facsímil</v>
      </c>
      <c r="K2468" s="3" t="s">
        <v>23</v>
      </c>
    </row>
    <row r="2469" spans="1:11" ht="42" customHeight="1">
      <c r="A2469" s="2" t="s">
        <v>5532</v>
      </c>
      <c r="B2469" s="2" t="s">
        <v>5533</v>
      </c>
      <c r="C2469" s="2" t="s">
        <v>91</v>
      </c>
      <c r="D2469" s="2" t="s">
        <v>27</v>
      </c>
      <c r="E2469" s="5" t="s">
        <v>200</v>
      </c>
      <c r="F2469" s="3" t="s">
        <v>201</v>
      </c>
      <c r="G2469" s="3" t="s">
        <v>827</v>
      </c>
      <c r="H2469" s="2" t="s">
        <v>21</v>
      </c>
      <c r="I2469" s="2" t="s">
        <v>5534</v>
      </c>
      <c r="J2469" s="3" t="str">
        <f>HYPERLINK("https://www.boe.es/gazeta/dias/1832/03/20/pdfs/GMD-1832-34.pdf#page=1","Abrir facsímil")</f>
        <v>Abrir facsímil</v>
      </c>
      <c r="K2469" s="3" t="s">
        <v>23</v>
      </c>
    </row>
    <row r="2470" spans="1:11" ht="42" customHeight="1">
      <c r="A2470" s="2" t="s">
        <v>5535</v>
      </c>
      <c r="B2470" s="2" t="s">
        <v>5536</v>
      </c>
      <c r="C2470" s="2" t="s">
        <v>61</v>
      </c>
      <c r="D2470" s="2" t="s">
        <v>62</v>
      </c>
      <c r="E2470" s="5" t="s">
        <v>1020</v>
      </c>
      <c r="F2470" s="3" t="s">
        <v>1021</v>
      </c>
      <c r="G2470" s="3" t="s">
        <v>58</v>
      </c>
      <c r="H2470" s="2" t="s">
        <v>31</v>
      </c>
      <c r="I2470" s="2" t="s">
        <v>5537</v>
      </c>
      <c r="J2470" s="3" t="str">
        <f>HYPERLINK("https://www.boe.es/gazeta/dias/1832/09/15/pdfs/GMD-1832-111.pdf#page=3","Abrir facsímil")</f>
        <v>Abrir facsímil</v>
      </c>
      <c r="K2470" s="3" t="s">
        <v>33</v>
      </c>
    </row>
    <row r="2471" spans="1:11" ht="42" customHeight="1">
      <c r="A2471" s="2" t="s">
        <v>5538</v>
      </c>
      <c r="B2471" s="2" t="s">
        <v>5539</v>
      </c>
      <c r="C2471" s="2" t="s">
        <v>16</v>
      </c>
      <c r="D2471" s="2" t="s">
        <v>17</v>
      </c>
      <c r="E2471" s="5" t="s">
        <v>68</v>
      </c>
      <c r="F2471" s="3" t="s">
        <v>69</v>
      </c>
      <c r="G2471" s="3" t="s">
        <v>42</v>
      </c>
      <c r="H2471" s="2" t="s">
        <v>21</v>
      </c>
      <c r="I2471" s="2" t="s">
        <v>5540</v>
      </c>
      <c r="J2471" s="3" t="str">
        <f>HYPERLINK("https://www.boe.es/gazeta/dias/1832/11/13/pdfs/GMD-1832-138.pdf#page=1","Abrir facsímil")</f>
        <v>Abrir facsímil</v>
      </c>
      <c r="K2471" s="3" t="s">
        <v>23</v>
      </c>
    </row>
    <row r="2472" spans="1:11" ht="42" customHeight="1">
      <c r="A2472" s="2" t="s">
        <v>5541</v>
      </c>
      <c r="B2472" s="2" t="s">
        <v>5542</v>
      </c>
      <c r="C2472" s="2" t="s">
        <v>51</v>
      </c>
      <c r="D2472" s="2" t="s">
        <v>27</v>
      </c>
      <c r="E2472" s="5" t="s">
        <v>269</v>
      </c>
      <c r="F2472" s="3" t="s">
        <v>270</v>
      </c>
      <c r="G2472" s="3" t="s">
        <v>58</v>
      </c>
      <c r="H2472" s="2" t="s">
        <v>21</v>
      </c>
      <c r="I2472" s="2" t="s">
        <v>5543</v>
      </c>
      <c r="J2472" s="3" t="str">
        <f>HYPERLINK("https://www.boe.es/gazeta/dias/1832/02/18/pdfs/GMD-1832-21.pdf#page=3","Abrir facsímil")</f>
        <v>Abrir facsímil</v>
      </c>
      <c r="K2472" s="3" t="s">
        <v>23</v>
      </c>
    </row>
    <row r="2473" spans="1:11" ht="42" customHeight="1">
      <c r="A2473" s="2" t="s">
        <v>5544</v>
      </c>
      <c r="B2473" s="2" t="s">
        <v>5545</v>
      </c>
      <c r="C2473" s="2" t="s">
        <v>61</v>
      </c>
      <c r="D2473" s="2" t="s">
        <v>62</v>
      </c>
      <c r="E2473" s="5" t="s">
        <v>588</v>
      </c>
      <c r="F2473" s="3" t="s">
        <v>589</v>
      </c>
      <c r="G2473" s="3" t="s">
        <v>42</v>
      </c>
      <c r="H2473" s="2" t="s">
        <v>21</v>
      </c>
      <c r="I2473" s="2" t="s">
        <v>5546</v>
      </c>
      <c r="J2473" s="3" t="str">
        <f>HYPERLINK("https://www.boe.es/gazeta/dias/1832/10/30/pdfs/GMD-1832-132.pdf#page=1","Abrir facsímil")</f>
        <v>Abrir facsímil</v>
      </c>
      <c r="K2473" s="3" t="s">
        <v>23</v>
      </c>
    </row>
    <row r="2474" spans="1:11" ht="42" customHeight="1">
      <c r="A2474" s="2" t="s">
        <v>5547</v>
      </c>
      <c r="B2474" s="2" t="s">
        <v>5547</v>
      </c>
      <c r="C2474" s="2" t="s">
        <v>16</v>
      </c>
      <c r="D2474" s="2" t="s">
        <v>17</v>
      </c>
      <c r="E2474" s="5" t="s">
        <v>374</v>
      </c>
      <c r="F2474" s="3" t="s">
        <v>375</v>
      </c>
      <c r="G2474" s="3" t="s">
        <v>376</v>
      </c>
      <c r="H2474" s="2" t="s">
        <v>21</v>
      </c>
      <c r="I2474" s="2" t="s">
        <v>5548</v>
      </c>
      <c r="J2474" s="3" t="str">
        <f>HYPERLINK("https://www.boe.es/gazeta/dias/1832/04/17/pdfs/GMD-1832-46.pdf#page=4","Abrir facsímil")</f>
        <v>Abrir facsímil</v>
      </c>
      <c r="K2474" s="3" t="s">
        <v>23</v>
      </c>
    </row>
    <row r="2475" spans="1:11" ht="42" customHeight="1">
      <c r="A2475" s="2" t="s">
        <v>5549</v>
      </c>
      <c r="B2475" s="2" t="s">
        <v>5550</v>
      </c>
      <c r="C2475" s="2" t="s">
        <v>26</v>
      </c>
      <c r="D2475" s="2" t="s">
        <v>27</v>
      </c>
      <c r="E2475" s="5" t="s">
        <v>286</v>
      </c>
      <c r="F2475" s="3" t="s">
        <v>287</v>
      </c>
      <c r="G2475" s="3" t="s">
        <v>38</v>
      </c>
      <c r="H2475" s="2" t="s">
        <v>21</v>
      </c>
      <c r="I2475" s="2" t="s">
        <v>5551</v>
      </c>
      <c r="J2475" s="3" t="str">
        <f>HYPERLINK("https://www.boe.es/gazeta/dias/1832/11/20/pdfs/GMD-1832-142.pdf#page=4","Abrir facsímil")</f>
        <v>Abrir facsímil</v>
      </c>
      <c r="K2475" s="3" t="s">
        <v>23</v>
      </c>
    </row>
    <row r="2476" spans="1:11" ht="42" customHeight="1">
      <c r="A2476" s="2" t="s">
        <v>5552</v>
      </c>
      <c r="B2476" s="2" t="s">
        <v>5553</v>
      </c>
      <c r="C2476" s="2" t="s">
        <v>26</v>
      </c>
      <c r="D2476" s="2" t="s">
        <v>27</v>
      </c>
      <c r="E2476" s="5" t="s">
        <v>408</v>
      </c>
      <c r="F2476" s="3" t="s">
        <v>409</v>
      </c>
      <c r="G2476" s="3" t="s">
        <v>38</v>
      </c>
      <c r="H2476" s="2" t="s">
        <v>21</v>
      </c>
      <c r="I2476" s="2" t="s">
        <v>5554</v>
      </c>
      <c r="J2476" s="3" t="str">
        <f>HYPERLINK("https://www.boe.es/gazeta/dias/1832/08/14/pdfs/GMD-1832-97.pdf#page=4","Abrir facsímil")</f>
        <v>Abrir facsímil</v>
      </c>
      <c r="K2476" s="3" t="s">
        <v>23</v>
      </c>
    </row>
    <row r="2477" spans="1:11" ht="42" customHeight="1">
      <c r="A2477" s="2" t="s">
        <v>5555</v>
      </c>
      <c r="B2477" s="2" t="s">
        <v>5556</v>
      </c>
      <c r="C2477" s="2" t="s">
        <v>16</v>
      </c>
      <c r="D2477" s="2" t="s">
        <v>17</v>
      </c>
      <c r="E2477" s="5" t="s">
        <v>367</v>
      </c>
      <c r="F2477" s="3" t="s">
        <v>368</v>
      </c>
      <c r="G2477" s="3" t="s">
        <v>58</v>
      </c>
      <c r="H2477" s="2" t="s">
        <v>21</v>
      </c>
      <c r="I2477" s="2" t="s">
        <v>5557</v>
      </c>
      <c r="J2477" s="3" t="str">
        <f>HYPERLINK("https://www.boe.es/gazeta/dias/1832/08/28/pdfs/GMD-1832-103.pdf#page=3","Abrir facsímil")</f>
        <v>Abrir facsímil</v>
      </c>
      <c r="K2477" s="3" t="s">
        <v>23</v>
      </c>
    </row>
    <row r="2478" spans="1:11" ht="42" customHeight="1">
      <c r="A2478" s="2" t="s">
        <v>5558</v>
      </c>
      <c r="B2478" s="2" t="s">
        <v>5559</v>
      </c>
      <c r="C2478" s="2" t="s">
        <v>26</v>
      </c>
      <c r="D2478" s="2" t="s">
        <v>27</v>
      </c>
      <c r="E2478" s="5" t="s">
        <v>286</v>
      </c>
      <c r="F2478" s="3" t="s">
        <v>287</v>
      </c>
      <c r="G2478" s="3" t="s">
        <v>38</v>
      </c>
      <c r="H2478" s="2" t="s">
        <v>21</v>
      </c>
      <c r="I2478" s="2" t="s">
        <v>5560</v>
      </c>
      <c r="J2478" s="3" t="str">
        <f>HYPERLINK("https://www.boe.es/gazeta/dias/1832/11/20/pdfs/GMD-1832-142.pdf#page=4","Abrir facsímil")</f>
        <v>Abrir facsímil</v>
      </c>
      <c r="K2478" s="3" t="s">
        <v>23</v>
      </c>
    </row>
    <row r="2479" spans="1:11" ht="42" customHeight="1">
      <c r="A2479" s="2" t="s">
        <v>5561</v>
      </c>
      <c r="B2479" s="2" t="s">
        <v>5562</v>
      </c>
      <c r="C2479" s="2" t="s">
        <v>26</v>
      </c>
      <c r="D2479" s="2" t="s">
        <v>27</v>
      </c>
      <c r="E2479" s="5" t="s">
        <v>408</v>
      </c>
      <c r="F2479" s="3" t="s">
        <v>409</v>
      </c>
      <c r="G2479" s="3" t="s">
        <v>38</v>
      </c>
      <c r="H2479" s="2" t="s">
        <v>21</v>
      </c>
      <c r="I2479" s="2" t="s">
        <v>5563</v>
      </c>
      <c r="J2479" s="3" t="str">
        <f>HYPERLINK("https://www.boe.es/gazeta/dias/1832/08/14/pdfs/GMD-1832-97.pdf#page=4","Abrir facsímil")</f>
        <v>Abrir facsímil</v>
      </c>
      <c r="K2479" s="3" t="s">
        <v>23</v>
      </c>
    </row>
    <row r="2480" spans="1:11" ht="42" customHeight="1">
      <c r="A2480" s="2" t="s">
        <v>5564</v>
      </c>
      <c r="B2480" s="2" t="s">
        <v>5564</v>
      </c>
      <c r="C2480" s="2" t="s">
        <v>26</v>
      </c>
      <c r="D2480" s="2" t="s">
        <v>27</v>
      </c>
      <c r="E2480" s="5" t="s">
        <v>282</v>
      </c>
      <c r="F2480" s="3" t="s">
        <v>283</v>
      </c>
      <c r="G2480" s="3" t="s">
        <v>58</v>
      </c>
      <c r="H2480" s="2" t="s">
        <v>21</v>
      </c>
      <c r="I2480" s="2" t="s">
        <v>5565</v>
      </c>
      <c r="J2480" s="3" t="str">
        <f>HYPERLINK("https://www.boe.es/gazeta/dias/1832/09/06/pdfs/GMD-1832-107.pdf#page=3","Abrir facsímil")</f>
        <v>Abrir facsímil</v>
      </c>
      <c r="K2480" s="3" t="s">
        <v>23</v>
      </c>
    </row>
    <row r="2481" spans="1:11" ht="42" customHeight="1">
      <c r="A2481" s="2" t="s">
        <v>5566</v>
      </c>
      <c r="B2481" s="2" t="s">
        <v>5566</v>
      </c>
      <c r="C2481" s="2" t="s">
        <v>16</v>
      </c>
      <c r="D2481" s="2" t="s">
        <v>17</v>
      </c>
      <c r="E2481" s="5" t="s">
        <v>1160</v>
      </c>
      <c r="F2481" s="3" t="s">
        <v>1161</v>
      </c>
      <c r="G2481" s="3" t="s">
        <v>38</v>
      </c>
      <c r="H2481" s="2" t="s">
        <v>21</v>
      </c>
      <c r="I2481" s="2" t="s">
        <v>5567</v>
      </c>
      <c r="J2481" s="3" t="str">
        <f>HYPERLINK("https://www.boe.es/gazeta/dias/1832/03/06/pdfs/GMD-1832-28.pdf#page=4","Abrir facsímil")</f>
        <v>Abrir facsímil</v>
      </c>
      <c r="K2481" s="3" t="s">
        <v>23</v>
      </c>
    </row>
    <row r="2482" spans="1:11" ht="42" customHeight="1">
      <c r="A2482" s="2" t="s">
        <v>5568</v>
      </c>
      <c r="B2482" s="2" t="s">
        <v>5569</v>
      </c>
      <c r="C2482" s="2" t="s">
        <v>16</v>
      </c>
      <c r="D2482" s="2" t="s">
        <v>17</v>
      </c>
      <c r="E2482" s="5" t="s">
        <v>903</v>
      </c>
      <c r="F2482" s="3" t="s">
        <v>904</v>
      </c>
      <c r="G2482" s="3" t="s">
        <v>38</v>
      </c>
      <c r="H2482" s="2" t="s">
        <v>31</v>
      </c>
      <c r="I2482" s="2" t="s">
        <v>5570</v>
      </c>
      <c r="J2482" s="3" t="str">
        <f>HYPERLINK("https://www.boe.es/gazeta/dias/1832/01/05/pdfs/GMD-1832-2.pdf#page=4","Abrir facsímil")</f>
        <v>Abrir facsímil</v>
      </c>
      <c r="K2482" s="3" t="s">
        <v>33</v>
      </c>
    </row>
    <row r="2483" spans="1:11" ht="42" customHeight="1">
      <c r="A2483" s="2" t="s">
        <v>5571</v>
      </c>
      <c r="B2483" s="2" t="s">
        <v>5571</v>
      </c>
      <c r="C2483" s="2" t="s">
        <v>124</v>
      </c>
      <c r="D2483" s="2" t="s">
        <v>27</v>
      </c>
      <c r="E2483" s="5" t="s">
        <v>598</v>
      </c>
      <c r="F2483" s="3" t="s">
        <v>599</v>
      </c>
      <c r="G2483" s="3" t="s">
        <v>704</v>
      </c>
      <c r="H2483" s="2" t="s">
        <v>21</v>
      </c>
      <c r="I2483" s="2" t="s">
        <v>5572</v>
      </c>
      <c r="J2483" s="3" t="str">
        <f>HYPERLINK("https://www.boe.es/gazeta/dias/1832/06/07/pdfs/GMD-1832-68.pdf#page=2","Abrir facsímil")</f>
        <v>Abrir facsímil</v>
      </c>
      <c r="K2483" s="3" t="s">
        <v>23</v>
      </c>
    </row>
    <row r="2484" spans="1:11" ht="42" customHeight="1">
      <c r="A2484" s="2" t="s">
        <v>5573</v>
      </c>
      <c r="B2484" s="2" t="s">
        <v>5574</v>
      </c>
      <c r="C2484" s="2" t="s">
        <v>16</v>
      </c>
      <c r="D2484" s="2" t="s">
        <v>17</v>
      </c>
      <c r="E2484" s="5" t="s">
        <v>903</v>
      </c>
      <c r="F2484" s="3" t="s">
        <v>904</v>
      </c>
      <c r="G2484" s="3" t="s">
        <v>38</v>
      </c>
      <c r="H2484" s="2" t="s">
        <v>31</v>
      </c>
      <c r="I2484" s="2" t="s">
        <v>5575</v>
      </c>
      <c r="J2484" s="3" t="str">
        <f>HYPERLINK("https://www.boe.es/gazeta/dias/1832/01/05/pdfs/GMD-1832-2.pdf#page=4","Abrir facsímil")</f>
        <v>Abrir facsímil</v>
      </c>
      <c r="K2484" s="3" t="s">
        <v>33</v>
      </c>
    </row>
    <row r="2485" spans="1:11" ht="42" customHeight="1">
      <c r="A2485" s="2" t="s">
        <v>5576</v>
      </c>
      <c r="B2485" s="2" t="s">
        <v>5577</v>
      </c>
      <c r="C2485" s="2" t="s">
        <v>61</v>
      </c>
      <c r="D2485" s="2" t="s">
        <v>62</v>
      </c>
      <c r="E2485" s="5" t="s">
        <v>211</v>
      </c>
      <c r="F2485" s="3" t="s">
        <v>212</v>
      </c>
      <c r="G2485" s="3" t="s">
        <v>38</v>
      </c>
      <c r="H2485" s="2" t="s">
        <v>21</v>
      </c>
      <c r="I2485" s="2" t="s">
        <v>5578</v>
      </c>
      <c r="J2485" s="3" t="str">
        <f>HYPERLINK("https://www.boe.es/gazeta/dias/1832/06/14/pdfs/GMD-1832-71.pdf#page=4","Abrir facsímil")</f>
        <v>Abrir facsímil</v>
      </c>
      <c r="K2485" s="3" t="s">
        <v>23</v>
      </c>
    </row>
    <row r="2486" spans="1:11" ht="42" customHeight="1">
      <c r="A2486" s="2" t="s">
        <v>5579</v>
      </c>
      <c r="B2486" s="2" t="s">
        <v>5579</v>
      </c>
      <c r="C2486" s="2" t="s">
        <v>26</v>
      </c>
      <c r="D2486" s="2" t="s">
        <v>27</v>
      </c>
      <c r="E2486" s="5" t="s">
        <v>251</v>
      </c>
      <c r="F2486" s="3" t="s">
        <v>252</v>
      </c>
      <c r="G2486" s="3" t="s">
        <v>42</v>
      </c>
      <c r="H2486" s="2" t="s">
        <v>21</v>
      </c>
      <c r="I2486" s="2" t="s">
        <v>5580</v>
      </c>
      <c r="J2486" s="3" t="str">
        <f>HYPERLINK("https://www.boe.es/gazeta/dias/1832/02/25/pdfs/GMD-1832-24.pdf#page=1","Abrir facsímil")</f>
        <v>Abrir facsímil</v>
      </c>
      <c r="K2486" s="3" t="s">
        <v>23</v>
      </c>
    </row>
    <row r="2487" spans="1:11" ht="42" customHeight="1">
      <c r="A2487" s="2" t="s">
        <v>5581</v>
      </c>
      <c r="B2487" s="2" t="s">
        <v>5582</v>
      </c>
      <c r="C2487" s="2" t="s">
        <v>164</v>
      </c>
      <c r="D2487" s="2" t="s">
        <v>27</v>
      </c>
      <c r="E2487" s="5" t="s">
        <v>156</v>
      </c>
      <c r="F2487" s="3" t="s">
        <v>157</v>
      </c>
      <c r="G2487" s="3" t="s">
        <v>152</v>
      </c>
      <c r="H2487" s="2" t="s">
        <v>21</v>
      </c>
      <c r="I2487" s="2" t="s">
        <v>5583</v>
      </c>
      <c r="J2487" s="3" t="str">
        <f>HYPERLINK("https://www.boe.es/gazeta/dias/1832/04/14/pdfs/GMD-1832-45.pdf#page=6","Abrir facsímil")</f>
        <v>Abrir facsímil</v>
      </c>
      <c r="K2487" s="3" t="s">
        <v>23</v>
      </c>
    </row>
    <row r="2488" spans="1:11" ht="42" customHeight="1">
      <c r="A2488" s="2" t="s">
        <v>5584</v>
      </c>
      <c r="B2488" s="2" t="s">
        <v>5585</v>
      </c>
      <c r="C2488" s="2" t="s">
        <v>16</v>
      </c>
      <c r="D2488" s="2" t="s">
        <v>17</v>
      </c>
      <c r="E2488" s="5" t="s">
        <v>52</v>
      </c>
      <c r="F2488" s="3" t="s">
        <v>53</v>
      </c>
      <c r="G2488" s="3" t="s">
        <v>4516</v>
      </c>
      <c r="H2488" s="2" t="s">
        <v>21</v>
      </c>
      <c r="I2488" s="2" t="s">
        <v>5586</v>
      </c>
      <c r="J2488" s="3" t="str">
        <f>HYPERLINK("https://www.boe.es/gazeta/dias/1832/03/08/pdfs/GMD-1832-29.pdf#page=2","Abrir facsímil")</f>
        <v>Abrir facsímil</v>
      </c>
      <c r="K2488" s="3" t="s">
        <v>23</v>
      </c>
    </row>
    <row r="2489" spans="1:11" ht="42" customHeight="1">
      <c r="A2489" s="2" t="s">
        <v>5587</v>
      </c>
      <c r="B2489" s="2" t="s">
        <v>5588</v>
      </c>
      <c r="C2489" s="2" t="s">
        <v>164</v>
      </c>
      <c r="D2489" s="2" t="s">
        <v>27</v>
      </c>
      <c r="E2489" s="5" t="s">
        <v>193</v>
      </c>
      <c r="F2489" s="3" t="s">
        <v>194</v>
      </c>
      <c r="G2489" s="3" t="s">
        <v>38</v>
      </c>
      <c r="H2489" s="2" t="s">
        <v>21</v>
      </c>
      <c r="I2489" s="2" t="s">
        <v>5589</v>
      </c>
      <c r="J2489" s="3" t="str">
        <f>HYPERLINK("https://www.boe.es/gazeta/dias/1832/01/24/pdfs/GMD-1832-10.pdf#page=4","Abrir facsímil")</f>
        <v>Abrir facsímil</v>
      </c>
      <c r="K2489" s="3" t="s">
        <v>23</v>
      </c>
    </row>
    <row r="2490" spans="1:11" ht="42" customHeight="1">
      <c r="A2490" s="2" t="s">
        <v>5590</v>
      </c>
      <c r="B2490" s="2" t="s">
        <v>5590</v>
      </c>
      <c r="C2490" s="2" t="s">
        <v>91</v>
      </c>
      <c r="D2490" s="2" t="s">
        <v>27</v>
      </c>
      <c r="E2490" s="5" t="s">
        <v>341</v>
      </c>
      <c r="F2490" s="3" t="s">
        <v>342</v>
      </c>
      <c r="G2490" s="3" t="s">
        <v>343</v>
      </c>
      <c r="H2490" s="2" t="s">
        <v>21</v>
      </c>
      <c r="I2490" s="2" t="s">
        <v>5591</v>
      </c>
      <c r="J2490" s="3" t="str">
        <f>HYPERLINK("https://www.boe.es/gazeta/dias/1832/04/12/pdfs/GMD-1832-44.pdf#page=5","Abrir facsímil")</f>
        <v>Abrir facsímil</v>
      </c>
      <c r="K2490" s="3" t="s">
        <v>23</v>
      </c>
    </row>
    <row r="2491" spans="1:11" ht="42" customHeight="1">
      <c r="A2491" s="2" t="s">
        <v>5590</v>
      </c>
      <c r="B2491" s="2" t="s">
        <v>5590</v>
      </c>
      <c r="C2491" s="2" t="s">
        <v>16</v>
      </c>
      <c r="D2491" s="2" t="s">
        <v>17</v>
      </c>
      <c r="E2491" s="5" t="s">
        <v>156</v>
      </c>
      <c r="F2491" s="3" t="s">
        <v>157</v>
      </c>
      <c r="G2491" s="3" t="s">
        <v>3567</v>
      </c>
      <c r="H2491" s="2" t="s">
        <v>21</v>
      </c>
      <c r="I2491" s="2" t="s">
        <v>5592</v>
      </c>
      <c r="J2491" s="3" t="str">
        <f>HYPERLINK("https://www.boe.es/gazeta/dias/1832/04/14/pdfs/GMD-1832-45.pdf#page=3","Abrir facsímil")</f>
        <v>Abrir facsímil</v>
      </c>
      <c r="K2491" s="3" t="s">
        <v>23</v>
      </c>
    </row>
    <row r="2492" spans="1:11" ht="42" customHeight="1">
      <c r="A2492" s="2" t="s">
        <v>5590</v>
      </c>
      <c r="B2492" s="2" t="s">
        <v>5590</v>
      </c>
      <c r="C2492" s="2" t="s">
        <v>26</v>
      </c>
      <c r="D2492" s="2" t="s">
        <v>27</v>
      </c>
      <c r="E2492" s="5" t="s">
        <v>156</v>
      </c>
      <c r="F2492" s="3" t="s">
        <v>157</v>
      </c>
      <c r="G2492" s="3" t="s">
        <v>38</v>
      </c>
      <c r="H2492" s="2" t="s">
        <v>21</v>
      </c>
      <c r="I2492" s="2" t="s">
        <v>5593</v>
      </c>
      <c r="J2492" s="3" t="str">
        <f>HYPERLINK("https://www.boe.es/gazeta/dias/1832/04/14/pdfs/GMD-1832-45.pdf#page=4","Abrir facsímil")</f>
        <v>Abrir facsímil</v>
      </c>
      <c r="K2492" s="3" t="s">
        <v>23</v>
      </c>
    </row>
    <row r="2493" spans="1:11" ht="42" customHeight="1">
      <c r="A2493" s="2" t="s">
        <v>5590</v>
      </c>
      <c r="B2493" s="2" t="s">
        <v>5590</v>
      </c>
      <c r="C2493" s="2" t="s">
        <v>61</v>
      </c>
      <c r="D2493" s="2" t="s">
        <v>62</v>
      </c>
      <c r="E2493" s="5" t="s">
        <v>156</v>
      </c>
      <c r="F2493" s="3" t="s">
        <v>157</v>
      </c>
      <c r="G2493" s="3" t="s">
        <v>343</v>
      </c>
      <c r="H2493" s="2" t="s">
        <v>21</v>
      </c>
      <c r="I2493" s="2" t="s">
        <v>5594</v>
      </c>
      <c r="J2493" s="3" t="str">
        <f>HYPERLINK("https://www.boe.es/gazeta/dias/1832/04/14/pdfs/GMD-1832-45.pdf#page=5","Abrir facsímil")</f>
        <v>Abrir facsímil</v>
      </c>
      <c r="K2493" s="3" t="s">
        <v>23</v>
      </c>
    </row>
    <row r="2494" spans="1:11" ht="42" customHeight="1">
      <c r="A2494" s="2" t="s">
        <v>5590</v>
      </c>
      <c r="B2494" s="2" t="s">
        <v>5590</v>
      </c>
      <c r="C2494" s="2" t="s">
        <v>61</v>
      </c>
      <c r="D2494" s="2" t="s">
        <v>62</v>
      </c>
      <c r="E2494" s="5" t="s">
        <v>1692</v>
      </c>
      <c r="F2494" s="3" t="s">
        <v>1693</v>
      </c>
      <c r="G2494" s="3" t="s">
        <v>38</v>
      </c>
      <c r="H2494" s="2" t="s">
        <v>21</v>
      </c>
      <c r="I2494" s="2" t="s">
        <v>5595</v>
      </c>
      <c r="J2494" s="3" t="str">
        <f>HYPERLINK("https://www.boe.es/gazeta/dias/1832/07/10/pdfs/GMD-1832-82.pdf#page=4","Abrir facsímil")</f>
        <v>Abrir facsímil</v>
      </c>
      <c r="K2494" s="3" t="s">
        <v>23</v>
      </c>
    </row>
    <row r="2495" spans="1:11" ht="42" customHeight="1">
      <c r="A2495" s="2" t="s">
        <v>5590</v>
      </c>
      <c r="B2495" s="2" t="s">
        <v>5590</v>
      </c>
      <c r="C2495" s="2" t="s">
        <v>16</v>
      </c>
      <c r="D2495" s="2" t="s">
        <v>17</v>
      </c>
      <c r="E2495" s="5" t="s">
        <v>143</v>
      </c>
      <c r="F2495" s="3" t="s">
        <v>144</v>
      </c>
      <c r="G2495" s="3" t="s">
        <v>2668</v>
      </c>
      <c r="H2495" s="2" t="s">
        <v>21</v>
      </c>
      <c r="I2495" s="2" t="s">
        <v>5596</v>
      </c>
      <c r="J2495" s="3" t="str">
        <f>HYPERLINK("https://www.boe.es/gazeta/dias/1832/12/18/pdfs/GMD-1832-154.pdf#page=4","Abrir facsímil")</f>
        <v>Abrir facsímil</v>
      </c>
      <c r="K2495" s="3" t="s">
        <v>23</v>
      </c>
    </row>
    <row r="2496" spans="1:11" ht="42" customHeight="1">
      <c r="A2496" s="2" t="s">
        <v>5597</v>
      </c>
      <c r="B2496" s="2" t="s">
        <v>5598</v>
      </c>
      <c r="C2496" s="2" t="s">
        <v>26</v>
      </c>
      <c r="D2496" s="2" t="s">
        <v>27</v>
      </c>
      <c r="E2496" s="5" t="s">
        <v>243</v>
      </c>
      <c r="F2496" s="3" t="s">
        <v>244</v>
      </c>
      <c r="G2496" s="3" t="s">
        <v>245</v>
      </c>
      <c r="H2496" s="2" t="s">
        <v>21</v>
      </c>
      <c r="I2496" s="2" t="s">
        <v>5599</v>
      </c>
      <c r="J2496" s="3" t="str">
        <f>HYPERLINK("https://www.boe.es/gazeta/dias/1832/04/10/pdfs/GMD-1832-43.pdf#page=3","Abrir facsímil")</f>
        <v>Abrir facsímil</v>
      </c>
      <c r="K2496" s="3" t="s">
        <v>23</v>
      </c>
    </row>
    <row r="2497" spans="1:11" ht="42" customHeight="1">
      <c r="A2497" s="2" t="s">
        <v>5600</v>
      </c>
      <c r="B2497" s="2" t="s">
        <v>5601</v>
      </c>
      <c r="C2497" s="2" t="s">
        <v>16</v>
      </c>
      <c r="D2497" s="2" t="s">
        <v>17</v>
      </c>
      <c r="E2497" s="5" t="s">
        <v>835</v>
      </c>
      <c r="F2497" s="3" t="s">
        <v>836</v>
      </c>
      <c r="G2497" s="3" t="s">
        <v>38</v>
      </c>
      <c r="H2497" s="2" t="s">
        <v>21</v>
      </c>
      <c r="I2497" s="2" t="s">
        <v>5602</v>
      </c>
      <c r="J2497" s="3" t="str">
        <f>HYPERLINK("https://www.boe.es/gazeta/dias/1832/07/28/pdfs/GMD-1832-90.pdf#page=4","Abrir facsímil")</f>
        <v>Abrir facsímil</v>
      </c>
      <c r="K2497" s="3" t="s">
        <v>23</v>
      </c>
    </row>
    <row r="2498" spans="1:11" ht="42" customHeight="1">
      <c r="A2498" s="2" t="s">
        <v>5603</v>
      </c>
      <c r="B2498" s="2" t="s">
        <v>5604</v>
      </c>
      <c r="C2498" s="2" t="s">
        <v>61</v>
      </c>
      <c r="D2498" s="2" t="s">
        <v>62</v>
      </c>
      <c r="E2498" s="5" t="s">
        <v>408</v>
      </c>
      <c r="F2498" s="3" t="s">
        <v>409</v>
      </c>
      <c r="G2498" s="3" t="s">
        <v>38</v>
      </c>
      <c r="H2498" s="2" t="s">
        <v>21</v>
      </c>
      <c r="I2498" s="2" t="s">
        <v>5605</v>
      </c>
      <c r="J2498" s="3" t="str">
        <f>HYPERLINK("https://www.boe.es/gazeta/dias/1832/08/14/pdfs/GMD-1832-97.pdf#page=4","Abrir facsímil")</f>
        <v>Abrir facsímil</v>
      </c>
      <c r="K2498" s="3" t="s">
        <v>23</v>
      </c>
    </row>
    <row r="2499" spans="1:11" ht="42" customHeight="1">
      <c r="A2499" s="2" t="s">
        <v>5606</v>
      </c>
      <c r="B2499" s="2" t="s">
        <v>5607</v>
      </c>
      <c r="C2499" s="2" t="s">
        <v>26</v>
      </c>
      <c r="D2499" s="2" t="s">
        <v>27</v>
      </c>
      <c r="E2499" s="5" t="s">
        <v>423</v>
      </c>
      <c r="F2499" s="3" t="s">
        <v>424</v>
      </c>
      <c r="G2499" s="3" t="s">
        <v>152</v>
      </c>
      <c r="H2499" s="2" t="s">
        <v>21</v>
      </c>
      <c r="I2499" s="2" t="s">
        <v>5608</v>
      </c>
      <c r="J2499" s="3" t="str">
        <f>HYPERLINK("https://www.boe.es/gazeta/dias/1832/12/20/pdfs/GMD-1832-155.pdf#page=6","Abrir facsímil")</f>
        <v>Abrir facsímil</v>
      </c>
      <c r="K2499" s="3" t="s">
        <v>23</v>
      </c>
    </row>
    <row r="2500" spans="1:11" ht="42" customHeight="1">
      <c r="A2500" s="2" t="s">
        <v>5609</v>
      </c>
      <c r="B2500" s="2" t="s">
        <v>5610</v>
      </c>
      <c r="C2500" s="2" t="s">
        <v>16</v>
      </c>
      <c r="D2500" s="2" t="s">
        <v>17</v>
      </c>
      <c r="E2500" s="5" t="s">
        <v>1067</v>
      </c>
      <c r="F2500" s="3" t="s">
        <v>1068</v>
      </c>
      <c r="G2500" s="3" t="s">
        <v>38</v>
      </c>
      <c r="H2500" s="2" t="s">
        <v>21</v>
      </c>
      <c r="I2500" s="2" t="s">
        <v>5611</v>
      </c>
      <c r="J2500" s="3" t="str">
        <f>HYPERLINK("https://www.boe.es/gazeta/dias/1832/07/03/pdfs/GMD-1832-79.pdf#page=4","Abrir facsímil")</f>
        <v>Abrir facsímil</v>
      </c>
      <c r="K2500" s="3" t="s">
        <v>23</v>
      </c>
    </row>
    <row r="2501" spans="1:11" ht="42" customHeight="1">
      <c r="A2501" s="2" t="s">
        <v>5612</v>
      </c>
      <c r="B2501" s="2" t="s">
        <v>5612</v>
      </c>
      <c r="C2501" s="2" t="s">
        <v>26</v>
      </c>
      <c r="D2501" s="2" t="s">
        <v>27</v>
      </c>
      <c r="E2501" s="5" t="s">
        <v>689</v>
      </c>
      <c r="F2501" s="3" t="s">
        <v>690</v>
      </c>
      <c r="G2501" s="3" t="s">
        <v>42</v>
      </c>
      <c r="H2501" s="2" t="s">
        <v>21</v>
      </c>
      <c r="I2501" s="2" t="s">
        <v>5613</v>
      </c>
      <c r="J2501" s="3" t="str">
        <f>HYPERLINK("https://www.boe.es/gazeta/dias/1832/08/16/pdfs/GMD-1832-98.pdf#page=1","Abrir facsímil")</f>
        <v>Abrir facsímil</v>
      </c>
      <c r="K2501" s="3" t="s">
        <v>23</v>
      </c>
    </row>
    <row r="2502" spans="1:11" ht="42" customHeight="1">
      <c r="A2502" s="2" t="s">
        <v>5614</v>
      </c>
      <c r="B2502" s="2" t="s">
        <v>5615</v>
      </c>
      <c r="C2502" s="2" t="s">
        <v>418</v>
      </c>
      <c r="D2502" s="2" t="s">
        <v>27</v>
      </c>
      <c r="E2502" s="5" t="s">
        <v>63</v>
      </c>
      <c r="F2502" s="3" t="s">
        <v>64</v>
      </c>
      <c r="G2502" s="3" t="s">
        <v>65</v>
      </c>
      <c r="H2502" s="2" t="s">
        <v>21</v>
      </c>
      <c r="I2502" s="2" t="s">
        <v>5616</v>
      </c>
      <c r="J2502" s="3" t="str">
        <f>HYPERLINK("https://www.boe.es/gazeta/dias/1832/05/22/pdfs/GMD-1832-61.pdf#page=4","Abrir facsímil")</f>
        <v>Abrir facsímil</v>
      </c>
      <c r="K2502" s="3" t="s">
        <v>23</v>
      </c>
    </row>
    <row r="2503" spans="1:11" ht="42" customHeight="1">
      <c r="A2503" s="2" t="s">
        <v>5617</v>
      </c>
      <c r="B2503" s="2" t="s">
        <v>5617</v>
      </c>
      <c r="C2503" s="2" t="s">
        <v>16</v>
      </c>
      <c r="D2503" s="2" t="s">
        <v>17</v>
      </c>
      <c r="E2503" s="5" t="s">
        <v>105</v>
      </c>
      <c r="F2503" s="3" t="s">
        <v>106</v>
      </c>
      <c r="G2503" s="3" t="s">
        <v>107</v>
      </c>
      <c r="H2503" s="2" t="s">
        <v>21</v>
      </c>
      <c r="I2503" s="2" t="s">
        <v>5618</v>
      </c>
      <c r="J2503" s="3" t="str">
        <f>HYPERLINK("https://www.boe.es/gazeta/dias/1832/09/18/pdfs/GMD-1832-113.pdf#page=3","Abrir facsímil")</f>
        <v>Abrir facsímil</v>
      </c>
      <c r="K2503" s="3" t="s">
        <v>23</v>
      </c>
    </row>
    <row r="2504" spans="1:11" ht="42" customHeight="1">
      <c r="A2504" s="2" t="s">
        <v>5619</v>
      </c>
      <c r="B2504" s="2" t="s">
        <v>5620</v>
      </c>
      <c r="C2504" s="2" t="s">
        <v>26</v>
      </c>
      <c r="D2504" s="2" t="s">
        <v>27</v>
      </c>
      <c r="E2504" s="5" t="s">
        <v>367</v>
      </c>
      <c r="F2504" s="3" t="s">
        <v>368</v>
      </c>
      <c r="G2504" s="3" t="s">
        <v>38</v>
      </c>
      <c r="H2504" s="2" t="s">
        <v>31</v>
      </c>
      <c r="I2504" s="2" t="s">
        <v>5621</v>
      </c>
      <c r="J2504" s="3" t="str">
        <f>HYPERLINK("https://www.boe.es/gazeta/dias/1832/08/28/pdfs/GMD-1832-103.pdf#page=4","Abrir facsímil")</f>
        <v>Abrir facsímil</v>
      </c>
      <c r="K2504" s="3" t="s">
        <v>33</v>
      </c>
    </row>
    <row r="2505" spans="1:11" ht="42" customHeight="1">
      <c r="A2505" s="2" t="s">
        <v>5622</v>
      </c>
      <c r="B2505" s="2" t="s">
        <v>5623</v>
      </c>
      <c r="C2505" s="2" t="s">
        <v>16</v>
      </c>
      <c r="D2505" s="2" t="s">
        <v>17</v>
      </c>
      <c r="E2505" s="5" t="s">
        <v>282</v>
      </c>
      <c r="F2505" s="3" t="s">
        <v>283</v>
      </c>
      <c r="G2505" s="3" t="s">
        <v>58</v>
      </c>
      <c r="H2505" s="2" t="s">
        <v>21</v>
      </c>
      <c r="I2505" s="2" t="s">
        <v>5624</v>
      </c>
      <c r="J2505" s="3" t="str">
        <f>HYPERLINK("https://www.boe.es/gazeta/dias/1832/09/06/pdfs/GMD-1832-107.pdf#page=3","Abrir facsímil")</f>
        <v>Abrir facsímil</v>
      </c>
      <c r="K2505" s="3" t="s">
        <v>23</v>
      </c>
    </row>
    <row r="2506" spans="1:11" ht="42" customHeight="1">
      <c r="A2506" s="2" t="s">
        <v>5625</v>
      </c>
      <c r="B2506" s="2" t="s">
        <v>5626</v>
      </c>
      <c r="C2506" s="2" t="s">
        <v>91</v>
      </c>
      <c r="D2506" s="2" t="s">
        <v>27</v>
      </c>
      <c r="E2506" s="5" t="s">
        <v>665</v>
      </c>
      <c r="F2506" s="3" t="s">
        <v>666</v>
      </c>
      <c r="G2506" s="3" t="s">
        <v>1506</v>
      </c>
      <c r="H2506" s="2" t="s">
        <v>31</v>
      </c>
      <c r="I2506" s="2" t="s">
        <v>5627</v>
      </c>
      <c r="J2506" s="3" t="str">
        <f>HYPERLINK("https://www.boe.es/gazeta/dias/1832/05/15/pdfs/GMD-1832-58.pdf#page=3","Abrir facsímil")</f>
        <v>Abrir facsímil</v>
      </c>
      <c r="K2506" s="3" t="s">
        <v>33</v>
      </c>
    </row>
    <row r="2507" spans="1:11" ht="42" customHeight="1">
      <c r="A2507" s="2" t="s">
        <v>5628</v>
      </c>
      <c r="B2507" s="2" t="s">
        <v>5629</v>
      </c>
      <c r="C2507" s="2" t="s">
        <v>124</v>
      </c>
      <c r="D2507" s="2" t="s">
        <v>27</v>
      </c>
      <c r="E2507" s="5" t="s">
        <v>312</v>
      </c>
      <c r="F2507" s="3" t="s">
        <v>313</v>
      </c>
      <c r="G2507" s="3" t="s">
        <v>38</v>
      </c>
      <c r="H2507" s="2" t="s">
        <v>21</v>
      </c>
      <c r="I2507" s="2" t="s">
        <v>5630</v>
      </c>
      <c r="J2507" s="3" t="str">
        <f>HYPERLINK("https://www.boe.es/gazeta/dias/1832/10/27/pdfs/GMD-1832-131.pdf#page=4","Abrir facsímil")</f>
        <v>Abrir facsímil</v>
      </c>
      <c r="K2507" s="3" t="s">
        <v>23</v>
      </c>
    </row>
    <row r="2508" spans="1:11" ht="42" customHeight="1">
      <c r="A2508" s="2" t="s">
        <v>5631</v>
      </c>
      <c r="B2508" s="2" t="s">
        <v>5632</v>
      </c>
      <c r="C2508" s="2" t="s">
        <v>16</v>
      </c>
      <c r="D2508" s="2" t="s">
        <v>17</v>
      </c>
      <c r="E2508" s="5" t="s">
        <v>312</v>
      </c>
      <c r="F2508" s="3" t="s">
        <v>313</v>
      </c>
      <c r="G2508" s="3" t="s">
        <v>42</v>
      </c>
      <c r="H2508" s="2" t="s">
        <v>21</v>
      </c>
      <c r="I2508" s="2" t="s">
        <v>5633</v>
      </c>
      <c r="J2508" s="3" t="str">
        <f>HYPERLINK("https://www.boe.es/gazeta/dias/1832/10/27/pdfs/GMD-1832-131.pdf#page=1","Abrir facsímil")</f>
        <v>Abrir facsímil</v>
      </c>
      <c r="K2508" s="3" t="s">
        <v>23</v>
      </c>
    </row>
    <row r="2509" spans="1:11" ht="42" customHeight="1">
      <c r="A2509" s="2" t="s">
        <v>5634</v>
      </c>
      <c r="B2509" s="2" t="s">
        <v>5635</v>
      </c>
      <c r="C2509" s="2" t="s">
        <v>26</v>
      </c>
      <c r="D2509" s="2" t="s">
        <v>27</v>
      </c>
      <c r="E2509" s="5" t="s">
        <v>1105</v>
      </c>
      <c r="F2509" s="3" t="s">
        <v>1106</v>
      </c>
      <c r="G2509" s="3" t="s">
        <v>38</v>
      </c>
      <c r="H2509" s="2" t="s">
        <v>21</v>
      </c>
      <c r="I2509" s="2" t="s">
        <v>5636</v>
      </c>
      <c r="J2509" s="3" t="str">
        <f>HYPERLINK("https://www.boe.es/gazeta/dias/1832/09/13/pdfs/GMD-1832-110.pdf#page=4","Abrir facsímil")</f>
        <v>Abrir facsímil</v>
      </c>
      <c r="K2509" s="3" t="s">
        <v>23</v>
      </c>
    </row>
    <row r="2510" spans="1:11" ht="42" customHeight="1">
      <c r="A2510" s="2" t="s">
        <v>5637</v>
      </c>
      <c r="B2510" s="2" t="s">
        <v>5637</v>
      </c>
      <c r="C2510" s="2" t="s">
        <v>16</v>
      </c>
      <c r="D2510" s="2" t="s">
        <v>17</v>
      </c>
      <c r="E2510" s="5" t="s">
        <v>463</v>
      </c>
      <c r="F2510" s="3" t="s">
        <v>464</v>
      </c>
      <c r="G2510" s="3" t="s">
        <v>92</v>
      </c>
      <c r="H2510" s="2" t="s">
        <v>21</v>
      </c>
      <c r="I2510" s="2" t="s">
        <v>5638</v>
      </c>
      <c r="J2510" s="3" t="str">
        <f>HYPERLINK("https://www.boe.es/gazeta/dias/1832/03/24/pdfs/GMD-1832-36.pdf#page=2","Abrir facsímil")</f>
        <v>Abrir facsímil</v>
      </c>
      <c r="K2510" s="3" t="s">
        <v>23</v>
      </c>
    </row>
    <row r="2511" spans="1:11" ht="42" customHeight="1">
      <c r="A2511" s="2" t="s">
        <v>5639</v>
      </c>
      <c r="B2511" s="2" t="s">
        <v>5640</v>
      </c>
      <c r="C2511" s="2" t="s">
        <v>16</v>
      </c>
      <c r="D2511" s="2" t="s">
        <v>17</v>
      </c>
      <c r="E2511" s="5" t="s">
        <v>961</v>
      </c>
      <c r="F2511" s="3" t="s">
        <v>962</v>
      </c>
      <c r="G2511" s="3" t="s">
        <v>38</v>
      </c>
      <c r="H2511" s="2" t="s">
        <v>21</v>
      </c>
      <c r="I2511" s="2" t="s">
        <v>5641</v>
      </c>
      <c r="J2511" s="3" t="str">
        <f>HYPERLINK("https://www.boe.es/gazeta/dias/1832/06/30/pdfs/GMD-1832-78.pdf#page=4","Abrir facsímil")</f>
        <v>Abrir facsímil</v>
      </c>
      <c r="K2511" s="3" t="s">
        <v>23</v>
      </c>
    </row>
    <row r="2512" spans="1:11" ht="42" customHeight="1">
      <c r="A2512" s="2" t="s">
        <v>5642</v>
      </c>
      <c r="B2512" s="2" t="s">
        <v>5642</v>
      </c>
      <c r="C2512" s="2" t="s">
        <v>16</v>
      </c>
      <c r="D2512" s="2" t="s">
        <v>17</v>
      </c>
      <c r="E2512" s="5" t="s">
        <v>413</v>
      </c>
      <c r="F2512" s="3" t="s">
        <v>414</v>
      </c>
      <c r="G2512" s="3" t="s">
        <v>3343</v>
      </c>
      <c r="H2512" s="2" t="s">
        <v>21</v>
      </c>
      <c r="I2512" s="2" t="s">
        <v>5643</v>
      </c>
      <c r="J2512" s="3" t="str">
        <f>HYPERLINK("https://www.boe.es/gazeta/dias/1832/10/16/pdfs/GMD-1832-126.pdf#page=2","Abrir facsímil")</f>
        <v>Abrir facsímil</v>
      </c>
      <c r="K2512" s="3" t="s">
        <v>23</v>
      </c>
    </row>
    <row r="2513" spans="1:11" ht="42" customHeight="1">
      <c r="A2513" s="2" t="s">
        <v>5644</v>
      </c>
      <c r="B2513" s="2" t="s">
        <v>5645</v>
      </c>
      <c r="C2513" s="2" t="s">
        <v>16</v>
      </c>
      <c r="D2513" s="2" t="s">
        <v>17</v>
      </c>
      <c r="E2513" s="5" t="s">
        <v>263</v>
      </c>
      <c r="F2513" s="3" t="s">
        <v>264</v>
      </c>
      <c r="G2513" s="3" t="s">
        <v>38</v>
      </c>
      <c r="H2513" s="2" t="s">
        <v>21</v>
      </c>
      <c r="I2513" s="2" t="s">
        <v>5646</v>
      </c>
      <c r="J2513" s="3" t="str">
        <f>HYPERLINK("https://www.boe.es/gazeta/dias/1832/02/09/pdfs/GMD-1832-17.pdf#page=4","Abrir facsímil")</f>
        <v>Abrir facsímil</v>
      </c>
      <c r="K2513" s="3" t="s">
        <v>23</v>
      </c>
    </row>
    <row r="2514" spans="1:11" ht="42" customHeight="1">
      <c r="A2514" s="2" t="s">
        <v>5647</v>
      </c>
      <c r="B2514" s="2" t="s">
        <v>5647</v>
      </c>
      <c r="C2514" s="2" t="s">
        <v>418</v>
      </c>
      <c r="D2514" s="2" t="s">
        <v>27</v>
      </c>
      <c r="E2514" s="5" t="s">
        <v>632</v>
      </c>
      <c r="F2514" s="3" t="s">
        <v>633</v>
      </c>
      <c r="G2514" s="3" t="s">
        <v>58</v>
      </c>
      <c r="H2514" s="2" t="s">
        <v>21</v>
      </c>
      <c r="I2514" s="2" t="s">
        <v>5648</v>
      </c>
      <c r="J2514" s="3" t="str">
        <f>HYPERLINK("https://www.boe.es/gazeta/dias/1832/07/05/pdfs/GMD-1832-80.pdf#page=3","Abrir facsímil")</f>
        <v>Abrir facsímil</v>
      </c>
      <c r="K2514" s="3" t="s">
        <v>23</v>
      </c>
    </row>
    <row r="2515" spans="1:11" ht="42" customHeight="1">
      <c r="A2515" s="2" t="s">
        <v>5649</v>
      </c>
      <c r="B2515" s="2" t="s">
        <v>5649</v>
      </c>
      <c r="C2515" s="2" t="s">
        <v>16</v>
      </c>
      <c r="D2515" s="2" t="s">
        <v>17</v>
      </c>
      <c r="E2515" s="5" t="s">
        <v>2644</v>
      </c>
      <c r="F2515" s="3" t="s">
        <v>2645</v>
      </c>
      <c r="G2515" s="3" t="s">
        <v>42</v>
      </c>
      <c r="H2515" s="2" t="s">
        <v>21</v>
      </c>
      <c r="I2515" s="2" t="s">
        <v>5650</v>
      </c>
      <c r="J2515" s="3" t="str">
        <f>HYPERLINK("https://www.boe.es/gazeta/dias/1832/03/01/pdfs/GMD-1832-26.pdf#page=1","Abrir facsímil")</f>
        <v>Abrir facsímil</v>
      </c>
      <c r="K2515" s="3" t="s">
        <v>23</v>
      </c>
    </row>
    <row r="2516" spans="1:11" ht="42" customHeight="1">
      <c r="A2516" s="2" t="s">
        <v>5651</v>
      </c>
      <c r="B2516" s="2" t="s">
        <v>5652</v>
      </c>
      <c r="C2516" s="2" t="s">
        <v>61</v>
      </c>
      <c r="D2516" s="2" t="s">
        <v>62</v>
      </c>
      <c r="E2516" s="5" t="s">
        <v>1008</v>
      </c>
      <c r="F2516" s="3" t="s">
        <v>1009</v>
      </c>
      <c r="G2516" s="3" t="s">
        <v>38</v>
      </c>
      <c r="H2516" s="2" t="s">
        <v>21</v>
      </c>
      <c r="I2516" s="2" t="s">
        <v>5653</v>
      </c>
      <c r="J2516" s="3" t="str">
        <f>HYPERLINK("https://www.boe.es/gazeta/dias/1832/02/02/pdfs/GMD-1832-14.pdf#page=4","Abrir facsímil")</f>
        <v>Abrir facsímil</v>
      </c>
      <c r="K2516" s="3" t="s">
        <v>23</v>
      </c>
    </row>
    <row r="2517" spans="1:11" ht="42" customHeight="1">
      <c r="A2517" s="2" t="s">
        <v>5654</v>
      </c>
      <c r="B2517" s="2" t="s">
        <v>5654</v>
      </c>
      <c r="C2517" s="2" t="s">
        <v>124</v>
      </c>
      <c r="D2517" s="2" t="s">
        <v>27</v>
      </c>
      <c r="E2517" s="5" t="s">
        <v>468</v>
      </c>
      <c r="F2517" s="3" t="s">
        <v>469</v>
      </c>
      <c r="G2517" s="3" t="s">
        <v>470</v>
      </c>
      <c r="H2517" s="2" t="s">
        <v>21</v>
      </c>
      <c r="I2517" s="2" t="s">
        <v>5655</v>
      </c>
      <c r="J2517" s="3" t="str">
        <f>HYPERLINK("https://www.boe.es/gazeta/dias/1832/10/23/pdfs/GMD-1832-129.pdf#page=4","Abrir facsímil")</f>
        <v>Abrir facsímil</v>
      </c>
      <c r="K2517" s="3" t="s">
        <v>23</v>
      </c>
    </row>
    <row r="2518" spans="1:11" ht="42" customHeight="1">
      <c r="A2518" s="2" t="s">
        <v>5656</v>
      </c>
      <c r="B2518" s="2" t="s">
        <v>5657</v>
      </c>
      <c r="C2518" s="2" t="s">
        <v>51</v>
      </c>
      <c r="D2518" s="2" t="s">
        <v>27</v>
      </c>
      <c r="E2518" s="5" t="s">
        <v>125</v>
      </c>
      <c r="F2518" s="3" t="s">
        <v>126</v>
      </c>
      <c r="G2518" s="3" t="s">
        <v>38</v>
      </c>
      <c r="H2518" s="2" t="s">
        <v>21</v>
      </c>
      <c r="I2518" s="2" t="s">
        <v>5658</v>
      </c>
      <c r="J2518" s="3" t="str">
        <f>HYPERLINK("https://www.boe.es/gazeta/dias/1832/06/12/pdfs/GMD-1832-70.pdf#page=4","Abrir facsímil")</f>
        <v>Abrir facsímil</v>
      </c>
      <c r="K2518" s="3" t="s">
        <v>23</v>
      </c>
    </row>
    <row r="2519" spans="1:11" ht="42" customHeight="1">
      <c r="A2519" s="2" t="s">
        <v>5659</v>
      </c>
      <c r="B2519" s="2" t="s">
        <v>5660</v>
      </c>
      <c r="C2519" s="2" t="s">
        <v>26</v>
      </c>
      <c r="D2519" s="2" t="s">
        <v>27</v>
      </c>
      <c r="E2519" s="5" t="s">
        <v>150</v>
      </c>
      <c r="F2519" s="3" t="s">
        <v>151</v>
      </c>
      <c r="G2519" s="3" t="s">
        <v>38</v>
      </c>
      <c r="H2519" s="2" t="s">
        <v>21</v>
      </c>
      <c r="I2519" s="2" t="s">
        <v>5661</v>
      </c>
      <c r="J2519" s="3" t="str">
        <f>HYPERLINK("https://www.boe.es/gazeta/dias/1832/06/02/pdfs/GMD-1832-66.pdf#page=4","Abrir facsímil")</f>
        <v>Abrir facsímil</v>
      </c>
      <c r="K2519" s="3" t="s">
        <v>23</v>
      </c>
    </row>
    <row r="2520" spans="1:11" ht="42" customHeight="1">
      <c r="A2520" s="2" t="s">
        <v>5662</v>
      </c>
      <c r="B2520" s="2" t="s">
        <v>5663</v>
      </c>
      <c r="C2520" s="2" t="s">
        <v>61</v>
      </c>
      <c r="D2520" s="2" t="s">
        <v>62</v>
      </c>
      <c r="E2520" s="5" t="s">
        <v>1008</v>
      </c>
      <c r="F2520" s="3" t="s">
        <v>1009</v>
      </c>
      <c r="G2520" s="3" t="s">
        <v>92</v>
      </c>
      <c r="H2520" s="2" t="s">
        <v>21</v>
      </c>
      <c r="I2520" s="2" t="s">
        <v>5664</v>
      </c>
      <c r="J2520" s="3" t="str">
        <f>HYPERLINK("https://www.boe.es/gazeta/dias/1832/02/02/pdfs/GMD-1832-14.pdf#page=2","Abrir facsímil")</f>
        <v>Abrir facsímil</v>
      </c>
      <c r="K2520" s="3" t="s">
        <v>23</v>
      </c>
    </row>
    <row r="2521" spans="1:11" ht="42" customHeight="1">
      <c r="A2521" s="2" t="s">
        <v>5665</v>
      </c>
      <c r="B2521" s="2" t="s">
        <v>5666</v>
      </c>
      <c r="C2521" s="2" t="s">
        <v>61</v>
      </c>
      <c r="D2521" s="2" t="s">
        <v>62</v>
      </c>
      <c r="E2521" s="5" t="s">
        <v>354</v>
      </c>
      <c r="F2521" s="3" t="s">
        <v>355</v>
      </c>
      <c r="G2521" s="3" t="s">
        <v>371</v>
      </c>
      <c r="H2521" s="2" t="s">
        <v>21</v>
      </c>
      <c r="I2521" s="2" t="s">
        <v>5667</v>
      </c>
      <c r="J2521" s="3" t="str">
        <f>HYPERLINK("https://www.boe.es/gazeta/dias/1832/12/06/pdfs/GMD-1832-149.pdf#page=4","Abrir facsímil")</f>
        <v>Abrir facsímil</v>
      </c>
      <c r="K2521" s="3" t="s">
        <v>23</v>
      </c>
    </row>
    <row r="2522" spans="1:11" ht="42" customHeight="1">
      <c r="A2522" s="2" t="s">
        <v>5668</v>
      </c>
      <c r="B2522" s="2" t="s">
        <v>5669</v>
      </c>
      <c r="C2522" s="2" t="s">
        <v>418</v>
      </c>
      <c r="D2522" s="2" t="s">
        <v>27</v>
      </c>
      <c r="E2522" s="5" t="s">
        <v>150</v>
      </c>
      <c r="F2522" s="3" t="s">
        <v>151</v>
      </c>
      <c r="G2522" s="3" t="s">
        <v>38</v>
      </c>
      <c r="H2522" s="2" t="s">
        <v>21</v>
      </c>
      <c r="I2522" s="2" t="s">
        <v>5670</v>
      </c>
      <c r="J2522" s="3" t="str">
        <f>HYPERLINK("https://www.boe.es/gazeta/dias/1832/06/02/pdfs/GMD-1832-66.pdf#page=4","Abrir facsímil")</f>
        <v>Abrir facsímil</v>
      </c>
      <c r="K2522" s="3" t="s">
        <v>23</v>
      </c>
    </row>
    <row r="2523" spans="1:11" ht="42" customHeight="1">
      <c r="A2523" s="2" t="s">
        <v>5671</v>
      </c>
      <c r="B2523" s="2" t="s">
        <v>5671</v>
      </c>
      <c r="C2523" s="2" t="s">
        <v>61</v>
      </c>
      <c r="D2523" s="2" t="s">
        <v>62</v>
      </c>
      <c r="E2523" s="5" t="s">
        <v>76</v>
      </c>
      <c r="F2523" s="3" t="s">
        <v>77</v>
      </c>
      <c r="G2523" s="3" t="s">
        <v>674</v>
      </c>
      <c r="H2523" s="2" t="s">
        <v>21</v>
      </c>
      <c r="I2523" s="2" t="s">
        <v>5672</v>
      </c>
      <c r="J2523" s="3" t="str">
        <f>HYPERLINK("https://www.boe.es/gazeta/dias/1832/10/25/pdfs/GMD-1832-130.pdf#page=2","Abrir facsímil")</f>
        <v>Abrir facsímil</v>
      </c>
      <c r="K2523" s="3" t="s">
        <v>23</v>
      </c>
    </row>
    <row r="2524" spans="1:11" ht="42" customHeight="1">
      <c r="A2524" s="2" t="s">
        <v>5673</v>
      </c>
      <c r="B2524" s="2" t="s">
        <v>5673</v>
      </c>
      <c r="C2524" s="2" t="s">
        <v>91</v>
      </c>
      <c r="D2524" s="2" t="s">
        <v>27</v>
      </c>
      <c r="E2524" s="5" t="s">
        <v>233</v>
      </c>
      <c r="F2524" s="3" t="s">
        <v>234</v>
      </c>
      <c r="G2524" s="3" t="s">
        <v>92</v>
      </c>
      <c r="H2524" s="2" t="s">
        <v>21</v>
      </c>
      <c r="I2524" s="2" t="s">
        <v>5674</v>
      </c>
      <c r="J2524" s="3" t="str">
        <f>HYPERLINK("https://www.boe.es/gazeta/dias/1832/02/07/pdfs/GMD-1832-16.pdf#page=2","Abrir facsímil")</f>
        <v>Abrir facsímil</v>
      </c>
      <c r="K2524" s="3" t="s">
        <v>23</v>
      </c>
    </row>
    <row r="2525" spans="1:11" ht="42" customHeight="1">
      <c r="A2525" s="2" t="s">
        <v>5675</v>
      </c>
      <c r="B2525" s="2" t="s">
        <v>5675</v>
      </c>
      <c r="C2525" s="2" t="s">
        <v>16</v>
      </c>
      <c r="D2525" s="2" t="s">
        <v>17</v>
      </c>
      <c r="E2525" s="5" t="s">
        <v>1831</v>
      </c>
      <c r="F2525" s="3" t="s">
        <v>1832</v>
      </c>
      <c r="G2525" s="3" t="s">
        <v>58</v>
      </c>
      <c r="H2525" s="2" t="s">
        <v>21</v>
      </c>
      <c r="I2525" s="2" t="s">
        <v>5676</v>
      </c>
      <c r="J2525" s="3" t="str">
        <f>HYPERLINK("https://www.boe.es/gazeta/dias/1832/01/21/pdfs/GMD-1832-9.pdf#page=3","Abrir facsímil")</f>
        <v>Abrir facsímil</v>
      </c>
      <c r="K2525" s="3" t="s">
        <v>23</v>
      </c>
    </row>
    <row r="2526" spans="1:11" ht="42" customHeight="1">
      <c r="A2526" s="2" t="s">
        <v>5677</v>
      </c>
      <c r="B2526" s="2" t="s">
        <v>5678</v>
      </c>
      <c r="C2526" s="2" t="s">
        <v>164</v>
      </c>
      <c r="D2526" s="2" t="s">
        <v>27</v>
      </c>
      <c r="E2526" s="5" t="s">
        <v>906</v>
      </c>
      <c r="F2526" s="3" t="s">
        <v>907</v>
      </c>
      <c r="G2526" s="3" t="s">
        <v>38</v>
      </c>
      <c r="H2526" s="2" t="s">
        <v>21</v>
      </c>
      <c r="I2526" s="2" t="s">
        <v>5679</v>
      </c>
      <c r="J2526" s="3" t="str">
        <f>HYPERLINK("https://www.boe.es/gazeta/dias/1832/01/12/pdfs/GMD-1832-5.pdf#page=4","Abrir facsímil")</f>
        <v>Abrir facsímil</v>
      </c>
      <c r="K2526" s="3" t="s">
        <v>23</v>
      </c>
    </row>
    <row r="2527" spans="1:11" ht="42" customHeight="1">
      <c r="A2527" s="2" t="s">
        <v>5680</v>
      </c>
      <c r="B2527" s="2" t="s">
        <v>5680</v>
      </c>
      <c r="C2527" s="2" t="s">
        <v>16</v>
      </c>
      <c r="D2527" s="2" t="s">
        <v>17</v>
      </c>
      <c r="E2527" s="5" t="s">
        <v>1501</v>
      </c>
      <c r="F2527" s="3" t="s">
        <v>1502</v>
      </c>
      <c r="G2527" s="3" t="s">
        <v>42</v>
      </c>
      <c r="H2527" s="2" t="s">
        <v>21</v>
      </c>
      <c r="I2527" s="2" t="s">
        <v>5681</v>
      </c>
      <c r="J2527" s="3" t="str">
        <f>HYPERLINK("https://www.boe.es/gazeta/dias/1832/06/26/pdfs/GMD-1832-76.pdf#page=1","Abrir facsímil")</f>
        <v>Abrir facsímil</v>
      </c>
      <c r="K2527" s="3" t="s">
        <v>23</v>
      </c>
    </row>
    <row r="2528" spans="1:11" ht="42" customHeight="1">
      <c r="A2528" s="2" t="s">
        <v>5682</v>
      </c>
      <c r="B2528" s="2" t="s">
        <v>5683</v>
      </c>
      <c r="C2528" s="2" t="s">
        <v>16</v>
      </c>
      <c r="D2528" s="2" t="s">
        <v>17</v>
      </c>
      <c r="E2528" s="5" t="s">
        <v>76</v>
      </c>
      <c r="F2528" s="3" t="s">
        <v>77</v>
      </c>
      <c r="G2528" s="3" t="s">
        <v>38</v>
      </c>
      <c r="H2528" s="2" t="s">
        <v>21</v>
      </c>
      <c r="I2528" s="2" t="s">
        <v>5684</v>
      </c>
      <c r="J2528" s="3" t="str">
        <f>HYPERLINK("https://www.boe.es/gazeta/dias/1832/10/25/pdfs/GMD-1832-130.pdf#page=4","Abrir facsímil")</f>
        <v>Abrir facsímil</v>
      </c>
      <c r="K2528" s="3" t="s">
        <v>23</v>
      </c>
    </row>
    <row r="2529" spans="1:11" ht="42" customHeight="1">
      <c r="A2529" s="2" t="s">
        <v>5685</v>
      </c>
      <c r="B2529" s="2" t="s">
        <v>5685</v>
      </c>
      <c r="C2529" s="2" t="s">
        <v>16</v>
      </c>
      <c r="D2529" s="2" t="s">
        <v>17</v>
      </c>
      <c r="E2529" s="5" t="s">
        <v>655</v>
      </c>
      <c r="F2529" s="3" t="s">
        <v>656</v>
      </c>
      <c r="G2529" s="3" t="s">
        <v>58</v>
      </c>
      <c r="H2529" s="2" t="s">
        <v>21</v>
      </c>
      <c r="I2529" s="2" t="s">
        <v>5686</v>
      </c>
      <c r="J2529" s="3" t="str">
        <f>HYPERLINK("https://www.boe.es/gazeta/dias/1832/07/19/pdfs/GMD-1832-86.pdf#page=3","Abrir facsímil")</f>
        <v>Abrir facsímil</v>
      </c>
      <c r="K2529" s="3" t="s">
        <v>23</v>
      </c>
    </row>
    <row r="2530" spans="1:11" ht="42" customHeight="1">
      <c r="A2530" s="2" t="s">
        <v>5687</v>
      </c>
      <c r="B2530" s="2" t="s">
        <v>5688</v>
      </c>
      <c r="C2530" s="2" t="s">
        <v>418</v>
      </c>
      <c r="D2530" s="2" t="s">
        <v>27</v>
      </c>
      <c r="E2530" s="5" t="s">
        <v>570</v>
      </c>
      <c r="F2530" s="3" t="s">
        <v>571</v>
      </c>
      <c r="G2530" s="3" t="s">
        <v>42</v>
      </c>
      <c r="H2530" s="2" t="s">
        <v>21</v>
      </c>
      <c r="I2530" s="2" t="s">
        <v>5689</v>
      </c>
      <c r="J2530" s="3" t="str">
        <f>HYPERLINK("https://www.boe.es/gazeta/dias/1832/05/19/pdfs/GMD-1832-60.pdf#page=1","Abrir facsímil")</f>
        <v>Abrir facsímil</v>
      </c>
      <c r="K2530" s="3" t="s">
        <v>23</v>
      </c>
    </row>
    <row r="2531" spans="1:11" ht="42" customHeight="1">
      <c r="A2531" s="2" t="s">
        <v>5690</v>
      </c>
      <c r="B2531" s="2" t="s">
        <v>5691</v>
      </c>
      <c r="C2531" s="2" t="s">
        <v>124</v>
      </c>
      <c r="D2531" s="2" t="s">
        <v>27</v>
      </c>
      <c r="E2531" s="5" t="s">
        <v>1732</v>
      </c>
      <c r="F2531" s="3" t="s">
        <v>1733</v>
      </c>
      <c r="G2531" s="3" t="s">
        <v>38</v>
      </c>
      <c r="H2531" s="2" t="s">
        <v>21</v>
      </c>
      <c r="I2531" s="2" t="s">
        <v>5692</v>
      </c>
      <c r="J2531" s="3" t="str">
        <f>HYPERLINK("https://www.boe.es/gazeta/dias/1832/06/16/pdfs/GMD-1832-72.pdf#page=4","Abrir facsímil")</f>
        <v>Abrir facsímil</v>
      </c>
      <c r="K2531" s="3" t="s">
        <v>23</v>
      </c>
    </row>
    <row r="2532" spans="1:11" ht="42" customHeight="1">
      <c r="A2532" s="2" t="s">
        <v>5693</v>
      </c>
      <c r="B2532" s="2" t="s">
        <v>5693</v>
      </c>
      <c r="C2532" s="2" t="s">
        <v>61</v>
      </c>
      <c r="D2532" s="2" t="s">
        <v>62</v>
      </c>
      <c r="E2532" s="5" t="s">
        <v>76</v>
      </c>
      <c r="F2532" s="3" t="s">
        <v>77</v>
      </c>
      <c r="G2532" s="3" t="s">
        <v>674</v>
      </c>
      <c r="H2532" s="2" t="s">
        <v>21</v>
      </c>
      <c r="I2532" s="2" t="s">
        <v>5694</v>
      </c>
      <c r="J2532" s="3" t="str">
        <f>HYPERLINK("https://www.boe.es/gazeta/dias/1832/10/25/pdfs/GMD-1832-130.pdf#page=2","Abrir facsímil")</f>
        <v>Abrir facsímil</v>
      </c>
      <c r="K2532" s="3" t="s">
        <v>23</v>
      </c>
    </row>
    <row r="2533" spans="1:11" ht="42" customHeight="1">
      <c r="A2533" s="2" t="s">
        <v>5695</v>
      </c>
      <c r="B2533" s="2" t="s">
        <v>5696</v>
      </c>
      <c r="C2533" s="2" t="s">
        <v>16</v>
      </c>
      <c r="D2533" s="2" t="s">
        <v>17</v>
      </c>
      <c r="E2533" s="5" t="s">
        <v>516</v>
      </c>
      <c r="F2533" s="3" t="s">
        <v>517</v>
      </c>
      <c r="G2533" s="3" t="s">
        <v>38</v>
      </c>
      <c r="H2533" s="2" t="s">
        <v>21</v>
      </c>
      <c r="I2533" s="2" t="s">
        <v>5697</v>
      </c>
      <c r="J2533" s="3" t="str">
        <f>HYPERLINK("https://www.boe.es/gazeta/dias/1832/05/01/pdfs/GMD-1832-52.pdf#page=4","Abrir facsímil")</f>
        <v>Abrir facsímil</v>
      </c>
      <c r="K2533" s="3" t="s">
        <v>23</v>
      </c>
    </row>
    <row r="2534" spans="1:11" ht="42" customHeight="1">
      <c r="A2534" s="2" t="s">
        <v>5698</v>
      </c>
      <c r="B2534" s="2" t="s">
        <v>5698</v>
      </c>
      <c r="C2534" s="2" t="s">
        <v>16</v>
      </c>
      <c r="D2534" s="2" t="s">
        <v>17</v>
      </c>
      <c r="E2534" s="5" t="s">
        <v>1831</v>
      </c>
      <c r="F2534" s="3" t="s">
        <v>1832</v>
      </c>
      <c r="G2534" s="3" t="s">
        <v>58</v>
      </c>
      <c r="H2534" s="2" t="s">
        <v>21</v>
      </c>
      <c r="I2534" s="2" t="s">
        <v>5699</v>
      </c>
      <c r="J2534" s="3" t="str">
        <f>HYPERLINK("https://www.boe.es/gazeta/dias/1832/01/21/pdfs/GMD-1832-9.pdf#page=3","Abrir facsímil")</f>
        <v>Abrir facsímil</v>
      </c>
      <c r="K2534" s="3" t="s">
        <v>23</v>
      </c>
    </row>
    <row r="2535" spans="1:11" ht="42" customHeight="1">
      <c r="A2535" s="2" t="s">
        <v>5700</v>
      </c>
      <c r="B2535" s="2" t="s">
        <v>5701</v>
      </c>
      <c r="C2535" s="2" t="s">
        <v>16</v>
      </c>
      <c r="D2535" s="2" t="s">
        <v>17</v>
      </c>
      <c r="E2535" s="5" t="s">
        <v>408</v>
      </c>
      <c r="F2535" s="3" t="s">
        <v>409</v>
      </c>
      <c r="G2535" s="3" t="s">
        <v>38</v>
      </c>
      <c r="H2535" s="2" t="s">
        <v>21</v>
      </c>
      <c r="I2535" s="2" t="s">
        <v>5702</v>
      </c>
      <c r="J2535" s="3" t="str">
        <f>HYPERLINK("https://www.boe.es/gazeta/dias/1832/08/14/pdfs/GMD-1832-97.pdf#page=4","Abrir facsímil")</f>
        <v>Abrir facsímil</v>
      </c>
      <c r="K2535" s="3" t="s">
        <v>23</v>
      </c>
    </row>
    <row r="2536" spans="1:11" ht="42" customHeight="1">
      <c r="A2536" s="2" t="s">
        <v>5703</v>
      </c>
      <c r="B2536" s="2" t="s">
        <v>5703</v>
      </c>
      <c r="C2536" s="2" t="s">
        <v>61</v>
      </c>
      <c r="D2536" s="2" t="s">
        <v>62</v>
      </c>
      <c r="E2536" s="5" t="s">
        <v>76</v>
      </c>
      <c r="F2536" s="3" t="s">
        <v>77</v>
      </c>
      <c r="G2536" s="3" t="s">
        <v>674</v>
      </c>
      <c r="H2536" s="2" t="s">
        <v>21</v>
      </c>
      <c r="I2536" s="2" t="s">
        <v>5704</v>
      </c>
      <c r="J2536" s="3" t="str">
        <f>HYPERLINK("https://www.boe.es/gazeta/dias/1832/10/25/pdfs/GMD-1832-130.pdf#page=2","Abrir facsímil")</f>
        <v>Abrir facsímil</v>
      </c>
      <c r="K2536" s="3" t="s">
        <v>23</v>
      </c>
    </row>
    <row r="2537" spans="1:11" ht="42" customHeight="1">
      <c r="A2537" s="2" t="s">
        <v>5705</v>
      </c>
      <c r="B2537" s="2" t="s">
        <v>5706</v>
      </c>
      <c r="C2537" s="2" t="s">
        <v>16</v>
      </c>
      <c r="D2537" s="2" t="s">
        <v>17</v>
      </c>
      <c r="E2537" s="5" t="s">
        <v>367</v>
      </c>
      <c r="F2537" s="3" t="s">
        <v>368</v>
      </c>
      <c r="G2537" s="3" t="s">
        <v>58</v>
      </c>
      <c r="H2537" s="2" t="s">
        <v>21</v>
      </c>
      <c r="I2537" s="2" t="s">
        <v>5707</v>
      </c>
      <c r="J2537" s="3" t="str">
        <f>HYPERLINK("https://www.boe.es/gazeta/dias/1832/08/28/pdfs/GMD-1832-103.pdf#page=3","Abrir facsímil")</f>
        <v>Abrir facsímil</v>
      </c>
      <c r="K2537" s="3" t="s">
        <v>23</v>
      </c>
    </row>
    <row r="2538" spans="1:11" ht="42" customHeight="1">
      <c r="A2538" s="2" t="s">
        <v>5708</v>
      </c>
      <c r="B2538" s="2" t="s">
        <v>5708</v>
      </c>
      <c r="C2538" s="2" t="s">
        <v>61</v>
      </c>
      <c r="D2538" s="2" t="s">
        <v>62</v>
      </c>
      <c r="E2538" s="5" t="s">
        <v>1831</v>
      </c>
      <c r="F2538" s="3" t="s">
        <v>1832</v>
      </c>
      <c r="G2538" s="3" t="s">
        <v>58</v>
      </c>
      <c r="H2538" s="2" t="s">
        <v>21</v>
      </c>
      <c r="I2538" s="2" t="s">
        <v>5709</v>
      </c>
      <c r="J2538" s="3" t="str">
        <f>HYPERLINK("https://www.boe.es/gazeta/dias/1832/01/21/pdfs/GMD-1832-9.pdf#page=3","Abrir facsímil")</f>
        <v>Abrir facsímil</v>
      </c>
      <c r="K2538" s="3" t="s">
        <v>23</v>
      </c>
    </row>
    <row r="2539" spans="1:11" ht="42" customHeight="1">
      <c r="A2539" s="2" t="s">
        <v>5708</v>
      </c>
      <c r="B2539" s="2" t="s">
        <v>5708</v>
      </c>
      <c r="C2539" s="2" t="s">
        <v>16</v>
      </c>
      <c r="D2539" s="2" t="s">
        <v>17</v>
      </c>
      <c r="E2539" s="5" t="s">
        <v>193</v>
      </c>
      <c r="F2539" s="3" t="s">
        <v>194</v>
      </c>
      <c r="G2539" s="3" t="s">
        <v>58</v>
      </c>
      <c r="H2539" s="2" t="s">
        <v>21</v>
      </c>
      <c r="I2539" s="2" t="s">
        <v>5710</v>
      </c>
      <c r="J2539" s="3" t="str">
        <f>HYPERLINK("https://www.boe.es/gazeta/dias/1832/01/24/pdfs/GMD-1832-10.pdf#page=3","Abrir facsímil")</f>
        <v>Abrir facsímil</v>
      </c>
      <c r="K2539" s="3" t="s">
        <v>23</v>
      </c>
    </row>
    <row r="2540" spans="1:11" ht="42" customHeight="1">
      <c r="A2540" s="2" t="s">
        <v>5708</v>
      </c>
      <c r="B2540" s="2" t="s">
        <v>5708</v>
      </c>
      <c r="C2540" s="2" t="s">
        <v>26</v>
      </c>
      <c r="D2540" s="2" t="s">
        <v>27</v>
      </c>
      <c r="E2540" s="5" t="s">
        <v>306</v>
      </c>
      <c r="F2540" s="3" t="s">
        <v>307</v>
      </c>
      <c r="G2540" s="3" t="s">
        <v>92</v>
      </c>
      <c r="H2540" s="2" t="s">
        <v>21</v>
      </c>
      <c r="I2540" s="2" t="s">
        <v>5711</v>
      </c>
      <c r="J2540" s="3" t="str">
        <f>HYPERLINK("https://www.boe.es/gazeta/dias/1832/03/13/pdfs/GMD-1832-31.pdf#page=2","Abrir facsímil")</f>
        <v>Abrir facsímil</v>
      </c>
      <c r="K2540" s="3" t="s">
        <v>23</v>
      </c>
    </row>
    <row r="2541" spans="1:11" ht="42" customHeight="1">
      <c r="A2541" s="2" t="s">
        <v>5708</v>
      </c>
      <c r="B2541" s="2" t="s">
        <v>5708</v>
      </c>
      <c r="C2541" s="2" t="s">
        <v>91</v>
      </c>
      <c r="D2541" s="2" t="s">
        <v>27</v>
      </c>
      <c r="E2541" s="5" t="s">
        <v>1457</v>
      </c>
      <c r="F2541" s="3" t="s">
        <v>1458</v>
      </c>
      <c r="G2541" s="3" t="s">
        <v>58</v>
      </c>
      <c r="H2541" s="2" t="s">
        <v>21</v>
      </c>
      <c r="I2541" s="2" t="s">
        <v>5712</v>
      </c>
      <c r="J2541" s="3" t="str">
        <f>HYPERLINK("https://www.boe.es/gazeta/dias/1832/04/19/pdfs/GMD-1832-47.pdf#page=3","Abrir facsímil")</f>
        <v>Abrir facsímil</v>
      </c>
      <c r="K2541" s="3" t="s">
        <v>23</v>
      </c>
    </row>
    <row r="2542" spans="1:11" ht="42" customHeight="1">
      <c r="A2542" s="2" t="s">
        <v>5708</v>
      </c>
      <c r="B2542" s="2" t="s">
        <v>5708</v>
      </c>
      <c r="C2542" s="2" t="s">
        <v>61</v>
      </c>
      <c r="D2542" s="2" t="s">
        <v>62</v>
      </c>
      <c r="E2542" s="5" t="s">
        <v>115</v>
      </c>
      <c r="F2542" s="3" t="s">
        <v>116</v>
      </c>
      <c r="G2542" s="3" t="s">
        <v>58</v>
      </c>
      <c r="H2542" s="2" t="s">
        <v>21</v>
      </c>
      <c r="I2542" s="2" t="s">
        <v>5713</v>
      </c>
      <c r="J2542" s="3" t="str">
        <f>HYPERLINK("https://www.boe.es/gazeta/dias/1832/05/10/pdfs/GMD-1832-56.pdf#page=3","Abrir facsímil")</f>
        <v>Abrir facsímil</v>
      </c>
      <c r="K2542" s="3" t="s">
        <v>23</v>
      </c>
    </row>
    <row r="2543" spans="1:11" ht="42" customHeight="1">
      <c r="A2543" s="2" t="s">
        <v>5708</v>
      </c>
      <c r="B2543" s="2" t="s">
        <v>5708</v>
      </c>
      <c r="C2543" s="2" t="s">
        <v>61</v>
      </c>
      <c r="D2543" s="2" t="s">
        <v>62</v>
      </c>
      <c r="E2543" s="5" t="s">
        <v>115</v>
      </c>
      <c r="F2543" s="3" t="s">
        <v>116</v>
      </c>
      <c r="G2543" s="3" t="s">
        <v>38</v>
      </c>
      <c r="H2543" s="2" t="s">
        <v>21</v>
      </c>
      <c r="I2543" s="2" t="s">
        <v>5714</v>
      </c>
      <c r="J2543" s="3" t="str">
        <f>HYPERLINK("https://www.boe.es/gazeta/dias/1832/05/10/pdfs/GMD-1832-56.pdf#page=4","Abrir facsímil")</f>
        <v>Abrir facsímil</v>
      </c>
      <c r="K2543" s="3" t="s">
        <v>23</v>
      </c>
    </row>
    <row r="2544" spans="1:11" ht="42" customHeight="1">
      <c r="A2544" s="2" t="s">
        <v>5715</v>
      </c>
      <c r="B2544" s="2" t="s">
        <v>5715</v>
      </c>
      <c r="C2544" s="2" t="s">
        <v>16</v>
      </c>
      <c r="D2544" s="2" t="s">
        <v>17</v>
      </c>
      <c r="E2544" s="5" t="s">
        <v>354</v>
      </c>
      <c r="F2544" s="3" t="s">
        <v>355</v>
      </c>
      <c r="G2544" s="3" t="s">
        <v>58</v>
      </c>
      <c r="H2544" s="2" t="s">
        <v>21</v>
      </c>
      <c r="I2544" s="2" t="s">
        <v>5716</v>
      </c>
      <c r="J2544" s="3" t="str">
        <f>HYPERLINK("https://www.boe.es/gazeta/dias/1832/12/06/pdfs/GMD-1832-149.pdf#page=3","Abrir facsímil")</f>
        <v>Abrir facsímil</v>
      </c>
      <c r="K2544" s="3" t="s">
        <v>23</v>
      </c>
    </row>
    <row r="2545" spans="1:11" ht="42" customHeight="1">
      <c r="A2545" s="2" t="s">
        <v>5717</v>
      </c>
      <c r="B2545" s="2" t="s">
        <v>5717</v>
      </c>
      <c r="C2545" s="2" t="s">
        <v>26</v>
      </c>
      <c r="D2545" s="2" t="s">
        <v>27</v>
      </c>
      <c r="E2545" s="5" t="s">
        <v>1067</v>
      </c>
      <c r="F2545" s="3" t="s">
        <v>1068</v>
      </c>
      <c r="G2545" s="3" t="s">
        <v>38</v>
      </c>
      <c r="H2545" s="2" t="s">
        <v>21</v>
      </c>
      <c r="I2545" s="2" t="s">
        <v>5718</v>
      </c>
      <c r="J2545" s="3" t="str">
        <f>HYPERLINK("https://www.boe.es/gazeta/dias/1832/07/03/pdfs/GMD-1832-79.pdf#page=4","Abrir facsímil")</f>
        <v>Abrir facsímil</v>
      </c>
      <c r="K2545" s="3" t="s">
        <v>23</v>
      </c>
    </row>
    <row r="2546" spans="1:11" ht="42" customHeight="1">
      <c r="A2546" s="2" t="s">
        <v>5719</v>
      </c>
      <c r="B2546" s="2" t="s">
        <v>5720</v>
      </c>
      <c r="C2546" s="2" t="s">
        <v>16</v>
      </c>
      <c r="D2546" s="2" t="s">
        <v>17</v>
      </c>
      <c r="E2546" s="5" t="s">
        <v>125</v>
      </c>
      <c r="F2546" s="3" t="s">
        <v>126</v>
      </c>
      <c r="G2546" s="3" t="s">
        <v>58</v>
      </c>
      <c r="H2546" s="2" t="s">
        <v>21</v>
      </c>
      <c r="I2546" s="2" t="s">
        <v>5721</v>
      </c>
      <c r="J2546" s="3" t="str">
        <f>HYPERLINK("https://www.boe.es/gazeta/dias/1832/06/12/pdfs/GMD-1832-70.pdf#page=3","Abrir facsímil")</f>
        <v>Abrir facsímil</v>
      </c>
      <c r="K2546" s="3" t="s">
        <v>23</v>
      </c>
    </row>
    <row r="2547" spans="1:11" ht="42" customHeight="1">
      <c r="A2547" s="2" t="s">
        <v>5719</v>
      </c>
      <c r="B2547" s="2" t="s">
        <v>5720</v>
      </c>
      <c r="C2547" s="2" t="s">
        <v>26</v>
      </c>
      <c r="D2547" s="2" t="s">
        <v>27</v>
      </c>
      <c r="E2547" s="5" t="s">
        <v>1067</v>
      </c>
      <c r="F2547" s="3" t="s">
        <v>1068</v>
      </c>
      <c r="G2547" s="3" t="s">
        <v>38</v>
      </c>
      <c r="H2547" s="2" t="s">
        <v>21</v>
      </c>
      <c r="I2547" s="2" t="s">
        <v>5722</v>
      </c>
      <c r="J2547" s="3" t="str">
        <f>HYPERLINK("https://www.boe.es/gazeta/dias/1832/07/03/pdfs/GMD-1832-79.pdf#page=4","Abrir facsímil")</f>
        <v>Abrir facsímil</v>
      </c>
      <c r="K2547" s="3" t="s">
        <v>23</v>
      </c>
    </row>
    <row r="2548" spans="1:11" ht="42" customHeight="1">
      <c r="A2548" s="2" t="s">
        <v>5723</v>
      </c>
      <c r="B2548" s="2" t="s">
        <v>5724</v>
      </c>
      <c r="C2548" s="2" t="s">
        <v>61</v>
      </c>
      <c r="D2548" s="2" t="s">
        <v>62</v>
      </c>
      <c r="E2548" s="5" t="s">
        <v>97</v>
      </c>
      <c r="F2548" s="3" t="s">
        <v>98</v>
      </c>
      <c r="G2548" s="3" t="s">
        <v>99</v>
      </c>
      <c r="H2548" s="2" t="s">
        <v>21</v>
      </c>
      <c r="I2548" s="2" t="s">
        <v>5725</v>
      </c>
      <c r="J2548" s="3" t="str">
        <f>HYPERLINK("https://www.boe.es/gazeta/dias/1832/08/18/pdfs/GMD-1832-99.pdf#page=3","Abrir facsímil")</f>
        <v>Abrir facsímil</v>
      </c>
      <c r="K2548" s="3" t="s">
        <v>23</v>
      </c>
    </row>
    <row r="2549" spans="1:11" ht="42" customHeight="1">
      <c r="A2549" s="2" t="s">
        <v>5726</v>
      </c>
      <c r="B2549" s="2" t="s">
        <v>5727</v>
      </c>
      <c r="C2549" s="2" t="s">
        <v>124</v>
      </c>
      <c r="D2549" s="2" t="s">
        <v>27</v>
      </c>
      <c r="E2549" s="5" t="s">
        <v>211</v>
      </c>
      <c r="F2549" s="3" t="s">
        <v>212</v>
      </c>
      <c r="G2549" s="3" t="s">
        <v>38</v>
      </c>
      <c r="H2549" s="2" t="s">
        <v>21</v>
      </c>
      <c r="I2549" s="2" t="s">
        <v>5728</v>
      </c>
      <c r="J2549" s="3" t="str">
        <f>HYPERLINK("https://www.boe.es/gazeta/dias/1832/06/14/pdfs/GMD-1832-71.pdf#page=4","Abrir facsímil")</f>
        <v>Abrir facsímil</v>
      </c>
      <c r="K2549" s="3" t="s">
        <v>23</v>
      </c>
    </row>
    <row r="2550" spans="1:11" ht="42" customHeight="1">
      <c r="A2550" s="2" t="s">
        <v>5729</v>
      </c>
      <c r="B2550" s="2" t="s">
        <v>5729</v>
      </c>
      <c r="C2550" s="2" t="s">
        <v>16</v>
      </c>
      <c r="D2550" s="2" t="s">
        <v>17</v>
      </c>
      <c r="E2550" s="5" t="s">
        <v>282</v>
      </c>
      <c r="F2550" s="3" t="s">
        <v>283</v>
      </c>
      <c r="G2550" s="3" t="s">
        <v>58</v>
      </c>
      <c r="H2550" s="2" t="s">
        <v>21</v>
      </c>
      <c r="I2550" s="2" t="s">
        <v>5730</v>
      </c>
      <c r="J2550" s="3" t="str">
        <f>HYPERLINK("https://www.boe.es/gazeta/dias/1832/09/06/pdfs/GMD-1832-107.pdf#page=3","Abrir facsímil")</f>
        <v>Abrir facsímil</v>
      </c>
      <c r="K2550" s="3" t="s">
        <v>23</v>
      </c>
    </row>
    <row r="2551" spans="1:11" ht="42" customHeight="1">
      <c r="A2551" s="2" t="s">
        <v>5731</v>
      </c>
      <c r="B2551" s="2" t="s">
        <v>5731</v>
      </c>
      <c r="C2551" s="2" t="s">
        <v>16</v>
      </c>
      <c r="D2551" s="2" t="s">
        <v>17</v>
      </c>
      <c r="E2551" s="5" t="s">
        <v>111</v>
      </c>
      <c r="F2551" s="3" t="s">
        <v>112</v>
      </c>
      <c r="G2551" s="3" t="s">
        <v>58</v>
      </c>
      <c r="H2551" s="2" t="s">
        <v>21</v>
      </c>
      <c r="I2551" s="2" t="s">
        <v>5732</v>
      </c>
      <c r="J2551" s="3" t="str">
        <f>HYPERLINK("https://www.boe.es/gazeta/dias/1832/10/04/pdfs/GMD-1832-120.pdf#page=3","Abrir facsímil")</f>
        <v>Abrir facsímil</v>
      </c>
      <c r="K2551" s="3" t="s">
        <v>23</v>
      </c>
    </row>
    <row r="2552" spans="1:11" ht="42" customHeight="1">
      <c r="A2552" s="2" t="s">
        <v>5733</v>
      </c>
      <c r="B2552" s="2" t="s">
        <v>5734</v>
      </c>
      <c r="C2552" s="2" t="s">
        <v>16</v>
      </c>
      <c r="D2552" s="2" t="s">
        <v>17</v>
      </c>
      <c r="E2552" s="5" t="s">
        <v>476</v>
      </c>
      <c r="F2552" s="3" t="s">
        <v>477</v>
      </c>
      <c r="G2552" s="3" t="s">
        <v>42</v>
      </c>
      <c r="H2552" s="2" t="s">
        <v>31</v>
      </c>
      <c r="I2552" s="2" t="s">
        <v>5735</v>
      </c>
      <c r="J2552" s="3" t="str">
        <f>HYPERLINK("https://www.boe.es/gazeta/dias/1832/08/04/pdfs/GMD-1832-93.pdf#page=1","Abrir facsímil")</f>
        <v>Abrir facsímil</v>
      </c>
      <c r="K2552" s="3" t="s">
        <v>33</v>
      </c>
    </row>
    <row r="2553" spans="1:11" ht="42" customHeight="1">
      <c r="A2553" s="2" t="s">
        <v>5736</v>
      </c>
      <c r="B2553" s="2" t="s">
        <v>5736</v>
      </c>
      <c r="C2553" s="2" t="s">
        <v>16</v>
      </c>
      <c r="D2553" s="2" t="s">
        <v>17</v>
      </c>
      <c r="E2553" s="5" t="s">
        <v>906</v>
      </c>
      <c r="F2553" s="3" t="s">
        <v>907</v>
      </c>
      <c r="G2553" s="3" t="s">
        <v>42</v>
      </c>
      <c r="H2553" s="2" t="s">
        <v>21</v>
      </c>
      <c r="I2553" s="2" t="s">
        <v>5737</v>
      </c>
      <c r="J2553" s="3" t="str">
        <f>HYPERLINK("https://www.boe.es/gazeta/dias/1832/01/12/pdfs/GMD-1832-5.pdf#page=1","Abrir facsímil")</f>
        <v>Abrir facsímil</v>
      </c>
      <c r="K2553" s="3" t="s">
        <v>23</v>
      </c>
    </row>
    <row r="2554" spans="1:11" ht="42" customHeight="1">
      <c r="A2554" s="2" t="s">
        <v>5738</v>
      </c>
      <c r="B2554" s="2" t="s">
        <v>5738</v>
      </c>
      <c r="C2554" s="2" t="s">
        <v>418</v>
      </c>
      <c r="D2554" s="2" t="s">
        <v>27</v>
      </c>
      <c r="E2554" s="5" t="s">
        <v>1281</v>
      </c>
      <c r="F2554" s="3" t="s">
        <v>1282</v>
      </c>
      <c r="G2554" s="3" t="s">
        <v>58</v>
      </c>
      <c r="H2554" s="2" t="s">
        <v>21</v>
      </c>
      <c r="I2554" s="2" t="s">
        <v>5739</v>
      </c>
      <c r="J2554" s="3" t="str">
        <f>HYPERLINK("https://www.boe.es/gazeta/dias/1832/05/17/pdfs/GMD-1832-59.pdf#page=3","Abrir facsímil")</f>
        <v>Abrir facsímil</v>
      </c>
      <c r="K2554" s="3" t="s">
        <v>23</v>
      </c>
    </row>
    <row r="2555" spans="1:11" ht="42" customHeight="1">
      <c r="A2555" s="2" t="s">
        <v>5740</v>
      </c>
      <c r="B2555" s="2" t="s">
        <v>5741</v>
      </c>
      <c r="C2555" s="2" t="s">
        <v>26</v>
      </c>
      <c r="D2555" s="2" t="s">
        <v>27</v>
      </c>
      <c r="E2555" s="5" t="s">
        <v>193</v>
      </c>
      <c r="F2555" s="3" t="s">
        <v>194</v>
      </c>
      <c r="G2555" s="3" t="s">
        <v>38</v>
      </c>
      <c r="H2555" s="2" t="s">
        <v>31</v>
      </c>
      <c r="I2555" s="2" t="s">
        <v>5742</v>
      </c>
      <c r="J2555" s="3" t="str">
        <f>HYPERLINK("https://www.boe.es/gazeta/dias/1832/01/24/pdfs/GMD-1832-10.pdf#page=4","Abrir facsímil")</f>
        <v>Abrir facsímil</v>
      </c>
      <c r="K2555" s="3" t="s">
        <v>33</v>
      </c>
    </row>
    <row r="2556" spans="1:11" ht="42" customHeight="1">
      <c r="A2556" s="2" t="s">
        <v>5743</v>
      </c>
      <c r="B2556" s="2" t="s">
        <v>5743</v>
      </c>
      <c r="C2556" s="2" t="s">
        <v>16</v>
      </c>
      <c r="D2556" s="2" t="s">
        <v>17</v>
      </c>
      <c r="E2556" s="5" t="s">
        <v>500</v>
      </c>
      <c r="F2556" s="3" t="s">
        <v>501</v>
      </c>
      <c r="G2556" s="3" t="s">
        <v>92</v>
      </c>
      <c r="H2556" s="2" t="s">
        <v>21</v>
      </c>
      <c r="I2556" s="2" t="s">
        <v>5744</v>
      </c>
      <c r="J2556" s="3" t="str">
        <f>HYPERLINK("https://www.boe.es/gazeta/dias/1832/03/29/pdfs/GMD-1832-38.pdf#page=2","Abrir facsímil")</f>
        <v>Abrir facsímil</v>
      </c>
      <c r="K2556" s="3" t="s">
        <v>23</v>
      </c>
    </row>
    <row r="2557" spans="1:11" ht="42" customHeight="1">
      <c r="A2557" s="2" t="s">
        <v>5745</v>
      </c>
      <c r="B2557" s="2" t="s">
        <v>5746</v>
      </c>
      <c r="C2557" s="2" t="s">
        <v>418</v>
      </c>
      <c r="D2557" s="2" t="s">
        <v>27</v>
      </c>
      <c r="E2557" s="5" t="s">
        <v>570</v>
      </c>
      <c r="F2557" s="3" t="s">
        <v>571</v>
      </c>
      <c r="G2557" s="3" t="s">
        <v>58</v>
      </c>
      <c r="H2557" s="2" t="s">
        <v>21</v>
      </c>
      <c r="I2557" s="2" t="s">
        <v>5747</v>
      </c>
      <c r="J2557" s="3" t="str">
        <f>HYPERLINK("https://www.boe.es/gazeta/dias/1832/05/19/pdfs/GMD-1832-60.pdf#page=3","Abrir facsímil")</f>
        <v>Abrir facsímil</v>
      </c>
      <c r="K2557" s="3" t="s">
        <v>23</v>
      </c>
    </row>
    <row r="2558" spans="1:11" ht="42" customHeight="1">
      <c r="A2558" s="2" t="s">
        <v>5748</v>
      </c>
      <c r="B2558" s="2" t="s">
        <v>5749</v>
      </c>
      <c r="C2558" s="2" t="s">
        <v>16</v>
      </c>
      <c r="D2558" s="2" t="s">
        <v>17</v>
      </c>
      <c r="E2558" s="5" t="s">
        <v>229</v>
      </c>
      <c r="F2558" s="3" t="s">
        <v>230</v>
      </c>
      <c r="G2558" s="3" t="s">
        <v>42</v>
      </c>
      <c r="H2558" s="2" t="s">
        <v>21</v>
      </c>
      <c r="I2558" s="2" t="s">
        <v>5750</v>
      </c>
      <c r="J2558" s="3" t="str">
        <f>HYPERLINK("https://www.boe.es/gazeta/dias/1832/01/28/pdfs/GMD-1832-12.pdf#page=1","Abrir facsímil")</f>
        <v>Abrir facsímil</v>
      </c>
      <c r="K2558" s="3" t="s">
        <v>23</v>
      </c>
    </row>
    <row r="2559" spans="1:11" ht="42" customHeight="1">
      <c r="A2559" s="2" t="s">
        <v>5748</v>
      </c>
      <c r="B2559" s="2" t="s">
        <v>5749</v>
      </c>
      <c r="C2559" s="2" t="s">
        <v>16</v>
      </c>
      <c r="D2559" s="2" t="s">
        <v>17</v>
      </c>
      <c r="E2559" s="5" t="s">
        <v>1732</v>
      </c>
      <c r="F2559" s="3" t="s">
        <v>1733</v>
      </c>
      <c r="G2559" s="3" t="s">
        <v>42</v>
      </c>
      <c r="H2559" s="2" t="s">
        <v>21</v>
      </c>
      <c r="I2559" s="2" t="s">
        <v>5751</v>
      </c>
      <c r="J2559" s="3" t="str">
        <f>HYPERLINK("https://www.boe.es/gazeta/dias/1832/06/16/pdfs/GMD-1832-72.pdf#page=1","Abrir facsímil")</f>
        <v>Abrir facsímil</v>
      </c>
      <c r="K2559" s="3" t="s">
        <v>23</v>
      </c>
    </row>
    <row r="2560" spans="1:11" ht="42" customHeight="1">
      <c r="A2560" s="2" t="s">
        <v>5752</v>
      </c>
      <c r="B2560" s="2" t="s">
        <v>5753</v>
      </c>
      <c r="C2560" s="2" t="s">
        <v>16</v>
      </c>
      <c r="D2560" s="2" t="s">
        <v>17</v>
      </c>
      <c r="E2560" s="5" t="s">
        <v>150</v>
      </c>
      <c r="F2560" s="3" t="s">
        <v>151</v>
      </c>
      <c r="G2560" s="3" t="s">
        <v>152</v>
      </c>
      <c r="H2560" s="2" t="s">
        <v>21</v>
      </c>
      <c r="I2560" s="2" t="s">
        <v>5754</v>
      </c>
      <c r="J2560" s="3" t="str">
        <f>HYPERLINK("https://www.boe.es/gazeta/dias/1832/06/02/pdfs/GMD-1832-66.pdf#page=6","Abrir facsímil")</f>
        <v>Abrir facsímil</v>
      </c>
      <c r="K2560" s="3" t="s">
        <v>23</v>
      </c>
    </row>
    <row r="2561" spans="1:11" ht="42" customHeight="1">
      <c r="A2561" s="2" t="s">
        <v>5755</v>
      </c>
      <c r="B2561" s="2" t="s">
        <v>5756</v>
      </c>
      <c r="C2561" s="2" t="s">
        <v>16</v>
      </c>
      <c r="D2561" s="2" t="s">
        <v>17</v>
      </c>
      <c r="E2561" s="5" t="s">
        <v>1837</v>
      </c>
      <c r="F2561" s="3" t="s">
        <v>1838</v>
      </c>
      <c r="G2561" s="3" t="s">
        <v>92</v>
      </c>
      <c r="H2561" s="2" t="s">
        <v>21</v>
      </c>
      <c r="I2561" s="2" t="s">
        <v>5757</v>
      </c>
      <c r="J2561" s="3" t="str">
        <f>HYPERLINK("https://www.boe.es/gazeta/dias/1832/09/29/pdfs/GMD-1832-118.pdf#page=2","Abrir facsímil")</f>
        <v>Abrir facsímil</v>
      </c>
      <c r="K2561" s="3" t="s">
        <v>23</v>
      </c>
    </row>
    <row r="2562" spans="1:11" ht="42" customHeight="1">
      <c r="A2562" s="2" t="s">
        <v>5758</v>
      </c>
      <c r="B2562" s="2" t="s">
        <v>5758</v>
      </c>
      <c r="C2562" s="2" t="s">
        <v>26</v>
      </c>
      <c r="D2562" s="2" t="s">
        <v>27</v>
      </c>
      <c r="E2562" s="5" t="s">
        <v>557</v>
      </c>
      <c r="F2562" s="3" t="s">
        <v>558</v>
      </c>
      <c r="G2562" s="3" t="s">
        <v>343</v>
      </c>
      <c r="H2562" s="2" t="s">
        <v>21</v>
      </c>
      <c r="I2562" s="2" t="s">
        <v>5759</v>
      </c>
      <c r="J2562" s="3" t="str">
        <f>HYPERLINK("https://www.boe.es/gazeta/dias/1832/12/04/pdfs/GMD-1832-148.pdf#page=5","Abrir facsímil")</f>
        <v>Abrir facsímil</v>
      </c>
      <c r="K2562" s="3" t="s">
        <v>23</v>
      </c>
    </row>
    <row r="2563" spans="1:11" ht="42" customHeight="1">
      <c r="A2563" s="2" t="s">
        <v>5760</v>
      </c>
      <c r="B2563" s="2" t="s">
        <v>5760</v>
      </c>
      <c r="C2563" s="2" t="s">
        <v>16</v>
      </c>
      <c r="D2563" s="2" t="s">
        <v>17</v>
      </c>
      <c r="E2563" s="5" t="s">
        <v>799</v>
      </c>
      <c r="F2563" s="3" t="s">
        <v>800</v>
      </c>
      <c r="G2563" s="3" t="s">
        <v>38</v>
      </c>
      <c r="H2563" s="2" t="s">
        <v>21</v>
      </c>
      <c r="I2563" s="2" t="s">
        <v>5761</v>
      </c>
      <c r="J2563" s="3" t="str">
        <f>HYPERLINK("https://www.boe.es/gazeta/dias/1832/06/09/pdfs/GMD-1832-69.pdf#page=4","Abrir facsímil")</f>
        <v>Abrir facsímil</v>
      </c>
      <c r="K2563" s="3" t="s">
        <v>23</v>
      </c>
    </row>
    <row r="2564" spans="1:11" ht="42" customHeight="1">
      <c r="A2564" s="2" t="s">
        <v>5762</v>
      </c>
      <c r="B2564" s="2" t="s">
        <v>5763</v>
      </c>
      <c r="C2564" s="2" t="s">
        <v>16</v>
      </c>
      <c r="D2564" s="2" t="s">
        <v>17</v>
      </c>
      <c r="E2564" s="5" t="s">
        <v>2110</v>
      </c>
      <c r="F2564" s="3" t="s">
        <v>2111</v>
      </c>
      <c r="G2564" s="3" t="s">
        <v>38</v>
      </c>
      <c r="H2564" s="2" t="s">
        <v>31</v>
      </c>
      <c r="I2564" s="2" t="s">
        <v>5764</v>
      </c>
      <c r="J2564" s="3" t="str">
        <f>HYPERLINK("https://www.boe.es/gazeta/dias/1832/11/17/pdfs/GMD-1832-141.pdf#page=4","Abrir facsímil")</f>
        <v>Abrir facsímil</v>
      </c>
      <c r="K2564" s="3" t="s">
        <v>33</v>
      </c>
    </row>
    <row r="2565" spans="1:11" ht="42" customHeight="1">
      <c r="A2565" s="2" t="s">
        <v>5765</v>
      </c>
      <c r="B2565" s="2" t="s">
        <v>5766</v>
      </c>
      <c r="C2565" s="2" t="s">
        <v>61</v>
      </c>
      <c r="D2565" s="2" t="s">
        <v>62</v>
      </c>
      <c r="E2565" s="5" t="s">
        <v>216</v>
      </c>
      <c r="F2565" s="3" t="s">
        <v>217</v>
      </c>
      <c r="G2565" s="3" t="s">
        <v>38</v>
      </c>
      <c r="H2565" s="2" t="s">
        <v>21</v>
      </c>
      <c r="I2565" s="2" t="s">
        <v>5767</v>
      </c>
      <c r="J2565" s="3" t="str">
        <f>HYPERLINK("https://www.boe.es/gazeta/dias/1832/12/22/pdfs/GMD-1832-156.pdf#page=4","Abrir facsímil")</f>
        <v>Abrir facsímil</v>
      </c>
      <c r="K2565" s="3" t="s">
        <v>23</v>
      </c>
    </row>
    <row r="2566" spans="1:11" ht="42" customHeight="1">
      <c r="A2566" s="2" t="s">
        <v>5768</v>
      </c>
      <c r="B2566" s="2" t="s">
        <v>5769</v>
      </c>
      <c r="C2566" s="2" t="s">
        <v>26</v>
      </c>
      <c r="D2566" s="2" t="s">
        <v>27</v>
      </c>
      <c r="E2566" s="5" t="s">
        <v>216</v>
      </c>
      <c r="F2566" s="3" t="s">
        <v>217</v>
      </c>
      <c r="G2566" s="3" t="s">
        <v>38</v>
      </c>
      <c r="H2566" s="2" t="s">
        <v>31</v>
      </c>
      <c r="I2566" s="2" t="s">
        <v>5770</v>
      </c>
      <c r="J2566" s="3" t="str">
        <f>HYPERLINK("https://www.boe.es/gazeta/dias/1832/12/22/pdfs/GMD-1832-156.pdf#page=4","Abrir facsímil")</f>
        <v>Abrir facsímil</v>
      </c>
      <c r="K2566" s="3" t="s">
        <v>33</v>
      </c>
    </row>
    <row r="2567" spans="1:11" ht="42" customHeight="1">
      <c r="A2567" s="2" t="s">
        <v>5771</v>
      </c>
      <c r="B2567" s="2" t="s">
        <v>5771</v>
      </c>
      <c r="C2567" s="2" t="s">
        <v>16</v>
      </c>
      <c r="D2567" s="2" t="s">
        <v>17</v>
      </c>
      <c r="E2567" s="5" t="s">
        <v>651</v>
      </c>
      <c r="F2567" s="3" t="s">
        <v>652</v>
      </c>
      <c r="G2567" s="3" t="s">
        <v>92</v>
      </c>
      <c r="H2567" s="2" t="s">
        <v>21</v>
      </c>
      <c r="I2567" s="2" t="s">
        <v>5772</v>
      </c>
      <c r="J2567" s="3" t="str">
        <f>HYPERLINK("https://www.boe.es/gazeta/dias/1832/08/11/pdfs/GMD-1832-96.pdf#page=2","Abrir facsímil")</f>
        <v>Abrir facsímil</v>
      </c>
      <c r="K2567" s="3" t="s">
        <v>23</v>
      </c>
    </row>
    <row r="2568" spans="1:11" ht="42" customHeight="1">
      <c r="A2568" s="2" t="s">
        <v>5773</v>
      </c>
      <c r="B2568" s="2" t="s">
        <v>5773</v>
      </c>
      <c r="C2568" s="2" t="s">
        <v>26</v>
      </c>
      <c r="D2568" s="2" t="s">
        <v>27</v>
      </c>
      <c r="E2568" s="5" t="s">
        <v>160</v>
      </c>
      <c r="F2568" s="3" t="s">
        <v>161</v>
      </c>
      <c r="G2568" s="3" t="s">
        <v>42</v>
      </c>
      <c r="H2568" s="2" t="s">
        <v>21</v>
      </c>
      <c r="I2568" s="2" t="s">
        <v>5774</v>
      </c>
      <c r="J2568" s="3" t="str">
        <f>HYPERLINK("https://www.boe.es/gazeta/dias/1832/05/24/pdfs/GMD-1832-62.pdf#page=1","Abrir facsímil")</f>
        <v>Abrir facsímil</v>
      </c>
      <c r="K2568" s="3" t="s">
        <v>23</v>
      </c>
    </row>
    <row r="2569" spans="1:11" ht="42" customHeight="1">
      <c r="A2569" s="2" t="s">
        <v>5775</v>
      </c>
      <c r="B2569" s="2" t="s">
        <v>5775</v>
      </c>
      <c r="C2569" s="2" t="s">
        <v>91</v>
      </c>
      <c r="D2569" s="2" t="s">
        <v>1309</v>
      </c>
      <c r="E2569" s="5" t="s">
        <v>1310</v>
      </c>
      <c r="F2569" s="3" t="s">
        <v>1311</v>
      </c>
      <c r="G2569" s="3" t="s">
        <v>42</v>
      </c>
      <c r="H2569" s="2" t="s">
        <v>21</v>
      </c>
      <c r="I2569" s="2" t="s">
        <v>5776</v>
      </c>
      <c r="J2569" s="3" t="str">
        <f>HYPERLINK("https://www.boe.es/gazeta/dias/1832/11/15/pdfs/GMD-1832-140E.pdf#page=1","Abrir facsímil")</f>
        <v>Abrir facsímil</v>
      </c>
      <c r="K2569" s="3" t="s">
        <v>23</v>
      </c>
    </row>
    <row r="2570" spans="1:11" ht="42" customHeight="1">
      <c r="A2570" s="2" t="s">
        <v>5777</v>
      </c>
      <c r="B2570" s="2" t="s">
        <v>5778</v>
      </c>
      <c r="C2570" s="2" t="s">
        <v>61</v>
      </c>
      <c r="D2570" s="2" t="s">
        <v>62</v>
      </c>
      <c r="E2570" s="5" t="s">
        <v>76</v>
      </c>
      <c r="F2570" s="3" t="s">
        <v>77</v>
      </c>
      <c r="G2570" s="3" t="s">
        <v>674</v>
      </c>
      <c r="H2570" s="2" t="s">
        <v>21</v>
      </c>
      <c r="I2570" s="2" t="s">
        <v>5779</v>
      </c>
      <c r="J2570" s="3" t="str">
        <f>HYPERLINK("https://www.boe.es/gazeta/dias/1832/10/25/pdfs/GMD-1832-130.pdf#page=2","Abrir facsímil")</f>
        <v>Abrir facsímil</v>
      </c>
      <c r="K2570" s="3" t="s">
        <v>23</v>
      </c>
    </row>
    <row r="2571" spans="1:11" ht="42" customHeight="1">
      <c r="A2571" s="2" t="s">
        <v>5780</v>
      </c>
      <c r="B2571" s="2" t="s">
        <v>5781</v>
      </c>
      <c r="C2571" s="2" t="s">
        <v>164</v>
      </c>
      <c r="D2571" s="2" t="s">
        <v>27</v>
      </c>
      <c r="E2571" s="5" t="s">
        <v>665</v>
      </c>
      <c r="F2571" s="3" t="s">
        <v>666</v>
      </c>
      <c r="G2571" s="3" t="s">
        <v>38</v>
      </c>
      <c r="H2571" s="2" t="s">
        <v>21</v>
      </c>
      <c r="I2571" s="2" t="s">
        <v>5782</v>
      </c>
      <c r="J2571" s="3" t="str">
        <f>HYPERLINK("https://www.boe.es/gazeta/dias/1832/05/15/pdfs/GMD-1832-58.pdf#page=4","Abrir facsímil")</f>
        <v>Abrir facsímil</v>
      </c>
      <c r="K2571" s="3" t="s">
        <v>23</v>
      </c>
    </row>
    <row r="2572" spans="1:11" ht="42" customHeight="1">
      <c r="A2572" s="2" t="s">
        <v>5783</v>
      </c>
      <c r="B2572" s="2" t="s">
        <v>5784</v>
      </c>
      <c r="C2572" s="2" t="s">
        <v>124</v>
      </c>
      <c r="D2572" s="2" t="s">
        <v>27</v>
      </c>
      <c r="E2572" s="5" t="s">
        <v>312</v>
      </c>
      <c r="F2572" s="3" t="s">
        <v>313</v>
      </c>
      <c r="G2572" s="3" t="s">
        <v>38</v>
      </c>
      <c r="H2572" s="2" t="s">
        <v>21</v>
      </c>
      <c r="I2572" s="2" t="s">
        <v>5785</v>
      </c>
      <c r="J2572" s="3" t="str">
        <f>HYPERLINK("https://www.boe.es/gazeta/dias/1832/10/27/pdfs/GMD-1832-131.pdf#page=4","Abrir facsímil")</f>
        <v>Abrir facsímil</v>
      </c>
      <c r="K2572" s="3" t="s">
        <v>23</v>
      </c>
    </row>
    <row r="2573" spans="1:11" ht="42" customHeight="1">
      <c r="A2573" s="2" t="s">
        <v>5786</v>
      </c>
      <c r="B2573" s="2" t="s">
        <v>5787</v>
      </c>
      <c r="C2573" s="2" t="s">
        <v>26</v>
      </c>
      <c r="D2573" s="2" t="s">
        <v>27</v>
      </c>
      <c r="E2573" s="5" t="s">
        <v>312</v>
      </c>
      <c r="F2573" s="3" t="s">
        <v>313</v>
      </c>
      <c r="G2573" s="3" t="s">
        <v>38</v>
      </c>
      <c r="H2573" s="2" t="s">
        <v>21</v>
      </c>
      <c r="I2573" s="2" t="s">
        <v>5788</v>
      </c>
      <c r="J2573" s="3" t="str">
        <f>HYPERLINK("https://www.boe.es/gazeta/dias/1832/10/27/pdfs/GMD-1832-131.pdf#page=4","Abrir facsímil")</f>
        <v>Abrir facsímil</v>
      </c>
      <c r="K2573" s="3" t="s">
        <v>23</v>
      </c>
    </row>
    <row r="2574" spans="1:11" ht="42" customHeight="1">
      <c r="A2574" s="2" t="s">
        <v>5789</v>
      </c>
      <c r="B2574" s="2" t="s">
        <v>5790</v>
      </c>
      <c r="C2574" s="2" t="s">
        <v>418</v>
      </c>
      <c r="D2574" s="2" t="s">
        <v>27</v>
      </c>
      <c r="E2574" s="5" t="s">
        <v>207</v>
      </c>
      <c r="F2574" s="3" t="s">
        <v>208</v>
      </c>
      <c r="G2574" s="3" t="s">
        <v>38</v>
      </c>
      <c r="H2574" s="2" t="s">
        <v>21</v>
      </c>
      <c r="I2574" s="2" t="s">
        <v>5791</v>
      </c>
      <c r="J2574" s="3" t="str">
        <f>HYPERLINK("https://www.boe.es/gazeta/dias/1832/12/11/pdfs/GMD-1832-151.pdf#page=4","Abrir facsímil")</f>
        <v>Abrir facsímil</v>
      </c>
      <c r="K2574" s="3" t="s">
        <v>23</v>
      </c>
    </row>
    <row r="2575" spans="1:11" ht="42" customHeight="1">
      <c r="A2575" s="2" t="s">
        <v>5792</v>
      </c>
      <c r="B2575" s="2" t="s">
        <v>5793</v>
      </c>
      <c r="C2575" s="2" t="s">
        <v>16</v>
      </c>
      <c r="D2575" s="2" t="s">
        <v>17</v>
      </c>
      <c r="E2575" s="5" t="s">
        <v>243</v>
      </c>
      <c r="F2575" s="3" t="s">
        <v>244</v>
      </c>
      <c r="G2575" s="3" t="s">
        <v>245</v>
      </c>
      <c r="H2575" s="2" t="s">
        <v>21</v>
      </c>
      <c r="I2575" s="2" t="s">
        <v>5794</v>
      </c>
      <c r="J2575" s="3" t="str">
        <f>HYPERLINK("https://www.boe.es/gazeta/dias/1832/04/10/pdfs/GMD-1832-43.pdf#page=3","Abrir facsímil")</f>
        <v>Abrir facsímil</v>
      </c>
      <c r="K2575" s="3" t="s">
        <v>23</v>
      </c>
    </row>
    <row r="2576" spans="1:11" ht="42" customHeight="1">
      <c r="A2576" s="2" t="s">
        <v>5795</v>
      </c>
      <c r="B2576" s="2" t="s">
        <v>5796</v>
      </c>
      <c r="C2576" s="2" t="s">
        <v>418</v>
      </c>
      <c r="D2576" s="2" t="s">
        <v>27</v>
      </c>
      <c r="E2576" s="5" t="s">
        <v>188</v>
      </c>
      <c r="F2576" s="3" t="s">
        <v>189</v>
      </c>
      <c r="G2576" s="3" t="s">
        <v>38</v>
      </c>
      <c r="H2576" s="2" t="s">
        <v>21</v>
      </c>
      <c r="I2576" s="2" t="s">
        <v>5797</v>
      </c>
      <c r="J2576" s="3" t="str">
        <f>HYPERLINK("https://www.boe.es/gazeta/dias/1832/01/14/pdfs/GMD-1832-6.pdf#page=4","Abrir facsímil")</f>
        <v>Abrir facsímil</v>
      </c>
      <c r="K2576" s="3" t="s">
        <v>23</v>
      </c>
    </row>
    <row r="2577" spans="1:11" ht="42" customHeight="1">
      <c r="A2577" s="2" t="s">
        <v>5798</v>
      </c>
      <c r="B2577" s="2" t="s">
        <v>5798</v>
      </c>
      <c r="C2577" s="2" t="s">
        <v>16</v>
      </c>
      <c r="D2577" s="2" t="s">
        <v>17</v>
      </c>
      <c r="E2577" s="5" t="s">
        <v>140</v>
      </c>
      <c r="F2577" s="3" t="s">
        <v>141</v>
      </c>
      <c r="G2577" s="3" t="s">
        <v>92</v>
      </c>
      <c r="H2577" s="2" t="s">
        <v>21</v>
      </c>
      <c r="I2577" s="2" t="s">
        <v>5799</v>
      </c>
      <c r="J2577" s="3" t="str">
        <f>HYPERLINK("https://www.boe.es/gazeta/dias/1832/11/27/pdfs/GMD-1832-145.pdf#page=2","Abrir facsímil")</f>
        <v>Abrir facsímil</v>
      </c>
      <c r="K2577" s="3" t="s">
        <v>23</v>
      </c>
    </row>
    <row r="2578" spans="1:11" ht="42" customHeight="1">
      <c r="A2578" s="2" t="s">
        <v>5800</v>
      </c>
      <c r="B2578" s="2" t="s">
        <v>5800</v>
      </c>
      <c r="C2578" s="2" t="s">
        <v>16</v>
      </c>
      <c r="D2578" s="2" t="s">
        <v>17</v>
      </c>
      <c r="E2578" s="5" t="s">
        <v>170</v>
      </c>
      <c r="F2578" s="3" t="s">
        <v>171</v>
      </c>
      <c r="G2578" s="3" t="s">
        <v>172</v>
      </c>
      <c r="H2578" s="2" t="s">
        <v>21</v>
      </c>
      <c r="I2578" s="2" t="s">
        <v>5801</v>
      </c>
      <c r="J2578" s="3" t="str">
        <f>HYPERLINK("https://www.boe.es/gazeta/dias/1832/11/08/pdfs/GMD-1832-136.pdf#page=4","Abrir facsímil")</f>
        <v>Abrir facsímil</v>
      </c>
      <c r="K2578" s="3" t="s">
        <v>23</v>
      </c>
    </row>
    <row r="2579" spans="1:11" ht="42" customHeight="1">
      <c r="A2579" s="2" t="s">
        <v>5802</v>
      </c>
      <c r="B2579" s="2" t="s">
        <v>5803</v>
      </c>
      <c r="C2579" s="2" t="s">
        <v>26</v>
      </c>
      <c r="D2579" s="2" t="s">
        <v>27</v>
      </c>
      <c r="E2579" s="5" t="s">
        <v>906</v>
      </c>
      <c r="F2579" s="3" t="s">
        <v>907</v>
      </c>
      <c r="G2579" s="3" t="s">
        <v>92</v>
      </c>
      <c r="H2579" s="2" t="s">
        <v>21</v>
      </c>
      <c r="I2579" s="2" t="s">
        <v>5804</v>
      </c>
      <c r="J2579" s="3" t="str">
        <f>HYPERLINK("https://www.boe.es/gazeta/dias/1832/01/12/pdfs/GMD-1832-5.pdf#page=2","Abrir facsímil")</f>
        <v>Abrir facsímil</v>
      </c>
      <c r="K2579" s="3" t="s">
        <v>23</v>
      </c>
    </row>
    <row r="2580" spans="1:11" ht="42" customHeight="1">
      <c r="A2580" s="2" t="s">
        <v>5805</v>
      </c>
      <c r="B2580" s="2" t="s">
        <v>5806</v>
      </c>
      <c r="C2580" s="2" t="s">
        <v>26</v>
      </c>
      <c r="D2580" s="2" t="s">
        <v>27</v>
      </c>
      <c r="E2580" s="5" t="s">
        <v>211</v>
      </c>
      <c r="F2580" s="3" t="s">
        <v>212</v>
      </c>
      <c r="G2580" s="3" t="s">
        <v>38</v>
      </c>
      <c r="H2580" s="2" t="s">
        <v>21</v>
      </c>
      <c r="I2580" s="2" t="s">
        <v>5807</v>
      </c>
      <c r="J2580" s="3" t="str">
        <f>HYPERLINK("https://www.boe.es/gazeta/dias/1832/06/14/pdfs/GMD-1832-71.pdf#page=4","Abrir facsímil")</f>
        <v>Abrir facsímil</v>
      </c>
      <c r="K2580" s="3" t="s">
        <v>23</v>
      </c>
    </row>
    <row r="2581" spans="1:11" ht="42" customHeight="1">
      <c r="A2581" s="2" t="s">
        <v>5808</v>
      </c>
      <c r="B2581" s="2" t="s">
        <v>5809</v>
      </c>
      <c r="C2581" s="2" t="s">
        <v>16</v>
      </c>
      <c r="D2581" s="2" t="s">
        <v>17</v>
      </c>
      <c r="E2581" s="5" t="s">
        <v>237</v>
      </c>
      <c r="F2581" s="3" t="s">
        <v>238</v>
      </c>
      <c r="G2581" s="3" t="s">
        <v>42</v>
      </c>
      <c r="H2581" s="2" t="s">
        <v>21</v>
      </c>
      <c r="I2581" s="2" t="s">
        <v>5810</v>
      </c>
      <c r="J2581" s="3" t="str">
        <f>HYPERLINK("https://www.boe.es/gazeta/dias/1832/04/21/pdfs/GMD-1832-48.pdf#page=1","Abrir facsímil")</f>
        <v>Abrir facsímil</v>
      </c>
      <c r="K2581" s="3" t="s">
        <v>23</v>
      </c>
    </row>
    <row r="2582" spans="1:11" ht="42" customHeight="1">
      <c r="A2582" s="2" t="s">
        <v>5811</v>
      </c>
      <c r="B2582" s="2" t="s">
        <v>5811</v>
      </c>
      <c r="C2582" s="2" t="s">
        <v>16</v>
      </c>
      <c r="D2582" s="2" t="s">
        <v>17</v>
      </c>
      <c r="E2582" s="5" t="s">
        <v>102</v>
      </c>
      <c r="F2582" s="3" t="s">
        <v>103</v>
      </c>
      <c r="G2582" s="3" t="s">
        <v>2064</v>
      </c>
      <c r="H2582" s="2" t="s">
        <v>21</v>
      </c>
      <c r="I2582" s="2" t="s">
        <v>5812</v>
      </c>
      <c r="J2582" s="3" t="str">
        <f>HYPERLINK("https://www.boe.es/gazeta/dias/1832/08/30/pdfs/GMD-1832-104.pdf#page=3","Abrir facsímil")</f>
        <v>Abrir facsímil</v>
      </c>
      <c r="K2582" s="3" t="s">
        <v>23</v>
      </c>
    </row>
    <row r="2583" spans="1:11" ht="42" customHeight="1">
      <c r="A2583" s="2" t="s">
        <v>5813</v>
      </c>
      <c r="B2583" s="2" t="s">
        <v>5813</v>
      </c>
      <c r="C2583" s="2" t="s">
        <v>16</v>
      </c>
      <c r="D2583" s="2" t="s">
        <v>17</v>
      </c>
      <c r="E2583" s="5" t="s">
        <v>150</v>
      </c>
      <c r="F2583" s="3" t="s">
        <v>151</v>
      </c>
      <c r="G2583" s="3" t="s">
        <v>42</v>
      </c>
      <c r="H2583" s="2" t="s">
        <v>21</v>
      </c>
      <c r="I2583" s="2" t="s">
        <v>5814</v>
      </c>
      <c r="J2583" s="3" t="str">
        <f>HYPERLINK("https://www.boe.es/gazeta/dias/1832/06/02/pdfs/GMD-1832-66.pdf#page=1","Abrir facsímil")</f>
        <v>Abrir facsímil</v>
      </c>
      <c r="K2583" s="3" t="s">
        <v>23</v>
      </c>
    </row>
    <row r="2584" spans="1:11" ht="42" customHeight="1">
      <c r="A2584" s="2" t="s">
        <v>5815</v>
      </c>
      <c r="B2584" s="2" t="s">
        <v>5816</v>
      </c>
      <c r="C2584" s="2" t="s">
        <v>51</v>
      </c>
      <c r="D2584" s="2" t="s">
        <v>27</v>
      </c>
      <c r="E2584" s="5" t="s">
        <v>1501</v>
      </c>
      <c r="F2584" s="3" t="s">
        <v>1502</v>
      </c>
      <c r="G2584" s="3" t="s">
        <v>38</v>
      </c>
      <c r="H2584" s="2" t="s">
        <v>21</v>
      </c>
      <c r="I2584" s="2" t="s">
        <v>5817</v>
      </c>
      <c r="J2584" s="3" t="str">
        <f>HYPERLINK("https://www.boe.es/gazeta/dias/1832/06/26/pdfs/GMD-1832-76.pdf#page=4","Abrir facsímil")</f>
        <v>Abrir facsímil</v>
      </c>
      <c r="K2584" s="3" t="s">
        <v>23</v>
      </c>
    </row>
    <row r="2585" spans="1:11" ht="42" customHeight="1">
      <c r="A2585" s="2" t="s">
        <v>5818</v>
      </c>
      <c r="B2585" s="2" t="s">
        <v>5819</v>
      </c>
      <c r="C2585" s="2" t="s">
        <v>16</v>
      </c>
      <c r="D2585" s="2" t="s">
        <v>17</v>
      </c>
      <c r="E2585" s="5" t="s">
        <v>1306</v>
      </c>
      <c r="F2585" s="3" t="s">
        <v>1307</v>
      </c>
      <c r="G2585" s="3" t="s">
        <v>38</v>
      </c>
      <c r="H2585" s="2" t="s">
        <v>21</v>
      </c>
      <c r="I2585" s="2" t="s">
        <v>5820</v>
      </c>
      <c r="J2585" s="3" t="str">
        <f>HYPERLINK("https://www.boe.es/gazeta/dias/1832/11/01/pdfs/GMD-1832-133.pdf#page=4","Abrir facsímil")</f>
        <v>Abrir facsímil</v>
      </c>
      <c r="K2585" s="3" t="s">
        <v>23</v>
      </c>
    </row>
    <row r="2586" spans="1:11" ht="42" customHeight="1">
      <c r="A2586" s="2" t="s">
        <v>5821</v>
      </c>
      <c r="B2586" s="2" t="s">
        <v>5822</v>
      </c>
      <c r="C2586" s="2" t="s">
        <v>26</v>
      </c>
      <c r="D2586" s="2" t="s">
        <v>27</v>
      </c>
      <c r="E2586" s="5" t="s">
        <v>170</v>
      </c>
      <c r="F2586" s="3" t="s">
        <v>171</v>
      </c>
      <c r="G2586" s="3" t="s">
        <v>172</v>
      </c>
      <c r="H2586" s="2" t="s">
        <v>21</v>
      </c>
      <c r="I2586" s="2" t="s">
        <v>5823</v>
      </c>
      <c r="J2586" s="3" t="str">
        <f>HYPERLINK("https://www.boe.es/gazeta/dias/1832/11/08/pdfs/GMD-1832-136.pdf#page=4","Abrir facsímil")</f>
        <v>Abrir facsímil</v>
      </c>
      <c r="K2586" s="3" t="s">
        <v>23</v>
      </c>
    </row>
    <row r="2587" spans="1:11" ht="42" customHeight="1">
      <c r="A2587" s="2" t="s">
        <v>5824</v>
      </c>
      <c r="B2587" s="2" t="s">
        <v>5825</v>
      </c>
      <c r="C2587" s="2" t="s">
        <v>16</v>
      </c>
      <c r="D2587" s="2" t="s">
        <v>17</v>
      </c>
      <c r="E2587" s="5" t="s">
        <v>334</v>
      </c>
      <c r="F2587" s="3" t="s">
        <v>335</v>
      </c>
      <c r="G2587" s="3" t="s">
        <v>58</v>
      </c>
      <c r="H2587" s="2" t="s">
        <v>21</v>
      </c>
      <c r="I2587" s="2" t="s">
        <v>5826</v>
      </c>
      <c r="J2587" s="3" t="str">
        <f>HYPERLINK("https://www.boe.es/gazeta/dias/1832/05/26/pdfs/GMD-1832-63.pdf#page=3","Abrir facsímil")</f>
        <v>Abrir facsímil</v>
      </c>
      <c r="K2587" s="3" t="s">
        <v>23</v>
      </c>
    </row>
    <row r="2588" spans="1:11" ht="42" customHeight="1">
      <c r="A2588" s="2" t="s">
        <v>5827</v>
      </c>
      <c r="B2588" s="2" t="s">
        <v>5827</v>
      </c>
      <c r="C2588" s="2" t="s">
        <v>16</v>
      </c>
      <c r="D2588" s="2" t="s">
        <v>17</v>
      </c>
      <c r="E2588" s="5" t="s">
        <v>2706</v>
      </c>
      <c r="F2588" s="3" t="s">
        <v>2707</v>
      </c>
      <c r="G2588" s="3" t="s">
        <v>3495</v>
      </c>
      <c r="H2588" s="2" t="s">
        <v>21</v>
      </c>
      <c r="I2588" s="2" t="s">
        <v>5828</v>
      </c>
      <c r="J2588" s="3" t="str">
        <f>HYPERLINK("https://www.boe.es/gazeta/dias/1832/01/31/pdfs/GMD-1832-13.pdf#page=3","Abrir facsímil")</f>
        <v>Abrir facsímil</v>
      </c>
      <c r="K2588" s="3" t="s">
        <v>23</v>
      </c>
    </row>
    <row r="2589" spans="1:11" ht="42" customHeight="1">
      <c r="A2589" s="2" t="s">
        <v>5829</v>
      </c>
      <c r="B2589" s="2" t="s">
        <v>5830</v>
      </c>
      <c r="C2589" s="2" t="s">
        <v>61</v>
      </c>
      <c r="D2589" s="2" t="s">
        <v>62</v>
      </c>
      <c r="E2589" s="5" t="s">
        <v>76</v>
      </c>
      <c r="F2589" s="3" t="s">
        <v>77</v>
      </c>
      <c r="G2589" s="3" t="s">
        <v>38</v>
      </c>
      <c r="H2589" s="2" t="s">
        <v>21</v>
      </c>
      <c r="I2589" s="2" t="s">
        <v>5831</v>
      </c>
      <c r="J2589" s="3" t="str">
        <f>HYPERLINK("https://www.boe.es/gazeta/dias/1832/10/25/pdfs/GMD-1832-130.pdf#page=4","Abrir facsímil")</f>
        <v>Abrir facsímil</v>
      </c>
      <c r="K2589" s="3" t="s">
        <v>23</v>
      </c>
    </row>
    <row r="2590" spans="1:11" ht="42" customHeight="1">
      <c r="A2590" s="2" t="s">
        <v>5832</v>
      </c>
      <c r="B2590" s="2" t="s">
        <v>5832</v>
      </c>
      <c r="C2590" s="2" t="s">
        <v>61</v>
      </c>
      <c r="D2590" s="2" t="s">
        <v>62</v>
      </c>
      <c r="E2590" s="5" t="s">
        <v>799</v>
      </c>
      <c r="F2590" s="3" t="s">
        <v>800</v>
      </c>
      <c r="G2590" s="3" t="s">
        <v>1418</v>
      </c>
      <c r="H2590" s="2" t="s">
        <v>21</v>
      </c>
      <c r="I2590" s="2" t="s">
        <v>5833</v>
      </c>
      <c r="J2590" s="3" t="str">
        <f>HYPERLINK("https://www.boe.es/gazeta/dias/1832/06/09/pdfs/GMD-1832-69.pdf#page=3","Abrir facsímil")</f>
        <v>Abrir facsímil</v>
      </c>
      <c r="K2590" s="3" t="s">
        <v>23</v>
      </c>
    </row>
    <row r="2591" spans="1:11" ht="42" customHeight="1">
      <c r="A2591" s="2" t="s">
        <v>5834</v>
      </c>
      <c r="B2591" s="2" t="s">
        <v>5835</v>
      </c>
      <c r="C2591" s="2" t="s">
        <v>26</v>
      </c>
      <c r="D2591" s="2" t="s">
        <v>27</v>
      </c>
      <c r="E2591" s="5" t="s">
        <v>188</v>
      </c>
      <c r="F2591" s="3" t="s">
        <v>189</v>
      </c>
      <c r="G2591" s="3" t="s">
        <v>42</v>
      </c>
      <c r="H2591" s="2" t="s">
        <v>21</v>
      </c>
      <c r="I2591" s="2" t="s">
        <v>5836</v>
      </c>
      <c r="J2591" s="3" t="str">
        <f>HYPERLINK("https://www.boe.es/gazeta/dias/1832/01/14/pdfs/GMD-1832-6.pdf#page=1","Abrir facsímil")</f>
        <v>Abrir facsímil</v>
      </c>
      <c r="K2591" s="3" t="s">
        <v>23</v>
      </c>
    </row>
    <row r="2592" spans="1:11" ht="42" customHeight="1">
      <c r="A2592" s="2" t="s">
        <v>5834</v>
      </c>
      <c r="B2592" s="2" t="s">
        <v>5835</v>
      </c>
      <c r="C2592" s="2" t="s">
        <v>61</v>
      </c>
      <c r="D2592" s="2" t="s">
        <v>62</v>
      </c>
      <c r="E2592" s="5" t="s">
        <v>84</v>
      </c>
      <c r="F2592" s="3" t="s">
        <v>85</v>
      </c>
      <c r="G2592" s="3" t="s">
        <v>58</v>
      </c>
      <c r="H2592" s="2" t="s">
        <v>21</v>
      </c>
      <c r="I2592" s="2" t="s">
        <v>5837</v>
      </c>
      <c r="J2592" s="3" t="str">
        <f>HYPERLINK("https://www.boe.es/gazeta/dias/1832/02/11/pdfs/GMD-1832-18.pdf#page=3","Abrir facsímil")</f>
        <v>Abrir facsímil</v>
      </c>
      <c r="K2592" s="3" t="s">
        <v>23</v>
      </c>
    </row>
    <row r="2593" spans="1:11" ht="42" customHeight="1">
      <c r="A2593" s="2" t="s">
        <v>5838</v>
      </c>
      <c r="B2593" s="2" t="s">
        <v>5839</v>
      </c>
      <c r="C2593" s="2" t="s">
        <v>124</v>
      </c>
      <c r="D2593" s="2" t="s">
        <v>27</v>
      </c>
      <c r="E2593" s="5" t="s">
        <v>84</v>
      </c>
      <c r="F2593" s="3" t="s">
        <v>85</v>
      </c>
      <c r="G2593" s="3" t="s">
        <v>38</v>
      </c>
      <c r="H2593" s="2" t="s">
        <v>21</v>
      </c>
      <c r="I2593" s="2" t="s">
        <v>5840</v>
      </c>
      <c r="J2593" s="3" t="str">
        <f>HYPERLINK("https://www.boe.es/gazeta/dias/1832/02/11/pdfs/GMD-1832-18.pdf#page=4","Abrir facsímil")</f>
        <v>Abrir facsímil</v>
      </c>
      <c r="K2593" s="3" t="s">
        <v>23</v>
      </c>
    </row>
    <row r="2594" spans="1:11" ht="42" customHeight="1">
      <c r="A2594" s="2" t="s">
        <v>5841</v>
      </c>
      <c r="B2594" s="2" t="s">
        <v>5842</v>
      </c>
      <c r="C2594" s="2" t="s">
        <v>61</v>
      </c>
      <c r="D2594" s="2" t="s">
        <v>62</v>
      </c>
      <c r="E2594" s="5" t="s">
        <v>282</v>
      </c>
      <c r="F2594" s="3" t="s">
        <v>283</v>
      </c>
      <c r="G2594" s="3" t="s">
        <v>38</v>
      </c>
      <c r="H2594" s="2" t="s">
        <v>21</v>
      </c>
      <c r="I2594" s="2" t="s">
        <v>5843</v>
      </c>
      <c r="J2594" s="3" t="str">
        <f>HYPERLINK("https://www.boe.es/gazeta/dias/1832/09/06/pdfs/GMD-1832-107.pdf#page=4","Abrir facsímil")</f>
        <v>Abrir facsímil</v>
      </c>
      <c r="K2594" s="3" t="s">
        <v>23</v>
      </c>
    </row>
    <row r="2595" spans="1:11" ht="42" customHeight="1">
      <c r="A2595" s="2" t="s">
        <v>5844</v>
      </c>
      <c r="B2595" s="2" t="s">
        <v>5844</v>
      </c>
      <c r="C2595" s="2" t="s">
        <v>124</v>
      </c>
      <c r="D2595" s="2" t="s">
        <v>27</v>
      </c>
      <c r="E2595" s="5" t="s">
        <v>269</v>
      </c>
      <c r="F2595" s="3" t="s">
        <v>270</v>
      </c>
      <c r="G2595" s="3" t="s">
        <v>5845</v>
      </c>
      <c r="H2595" s="2" t="s">
        <v>21</v>
      </c>
      <c r="I2595" s="2" t="s">
        <v>5846</v>
      </c>
      <c r="J2595" s="3" t="str">
        <f>HYPERLINK("https://www.boe.es/gazeta/dias/1832/02/18/pdfs/GMD-1832-21.pdf#page=4","Abrir facsímil")</f>
        <v>Abrir facsímil</v>
      </c>
      <c r="K2595" s="3" t="s">
        <v>23</v>
      </c>
    </row>
    <row r="2596" spans="1:11" ht="42" customHeight="1">
      <c r="A2596" s="2" t="s">
        <v>5847</v>
      </c>
      <c r="B2596" s="2" t="s">
        <v>5848</v>
      </c>
      <c r="C2596" s="2" t="s">
        <v>124</v>
      </c>
      <c r="D2596" s="2" t="s">
        <v>27</v>
      </c>
      <c r="E2596" s="5" t="s">
        <v>354</v>
      </c>
      <c r="F2596" s="3" t="s">
        <v>355</v>
      </c>
      <c r="G2596" s="3" t="s">
        <v>371</v>
      </c>
      <c r="H2596" s="2" t="s">
        <v>21</v>
      </c>
      <c r="I2596" s="2" t="s">
        <v>5849</v>
      </c>
      <c r="J2596" s="3" t="str">
        <f>HYPERLINK("https://www.boe.es/gazeta/dias/1832/12/06/pdfs/GMD-1832-149.pdf#page=4","Abrir facsímil")</f>
        <v>Abrir facsímil</v>
      </c>
      <c r="K2596" s="3" t="s">
        <v>23</v>
      </c>
    </row>
    <row r="2597" spans="1:11" ht="42" customHeight="1">
      <c r="A2597" s="2" t="s">
        <v>5850</v>
      </c>
      <c r="B2597" s="2" t="s">
        <v>5851</v>
      </c>
      <c r="C2597" s="2" t="s">
        <v>26</v>
      </c>
      <c r="D2597" s="2" t="s">
        <v>27</v>
      </c>
      <c r="E2597" s="5" t="s">
        <v>183</v>
      </c>
      <c r="F2597" s="3" t="s">
        <v>184</v>
      </c>
      <c r="G2597" s="3" t="s">
        <v>38</v>
      </c>
      <c r="H2597" s="2" t="s">
        <v>21</v>
      </c>
      <c r="I2597" s="2" t="s">
        <v>5852</v>
      </c>
      <c r="J2597" s="3" t="str">
        <f>HYPERLINK("https://www.boe.es/gazeta/dias/1832/07/31/pdfs/GMD-1832-91.pdf#page=4","Abrir facsímil")</f>
        <v>Abrir facsímil</v>
      </c>
      <c r="K2597" s="3" t="s">
        <v>23</v>
      </c>
    </row>
    <row r="2598" spans="1:11" ht="42" customHeight="1">
      <c r="A2598" s="2" t="s">
        <v>5853</v>
      </c>
      <c r="B2598" s="2" t="s">
        <v>5853</v>
      </c>
      <c r="C2598" s="2" t="s">
        <v>16</v>
      </c>
      <c r="D2598" s="2" t="s">
        <v>17</v>
      </c>
      <c r="E2598" s="5" t="s">
        <v>178</v>
      </c>
      <c r="F2598" s="3" t="s">
        <v>179</v>
      </c>
      <c r="G2598" s="3" t="s">
        <v>42</v>
      </c>
      <c r="H2598" s="2" t="s">
        <v>21</v>
      </c>
      <c r="I2598" s="2" t="s">
        <v>5854</v>
      </c>
      <c r="J2598" s="3" t="str">
        <f>HYPERLINK("https://www.boe.es/gazeta/dias/1832/10/20/pdfs/GMD-1832-128.pdf#page=1","Abrir facsímil")</f>
        <v>Abrir facsímil</v>
      </c>
      <c r="K2598" s="3" t="s">
        <v>23</v>
      </c>
    </row>
    <row r="2599" spans="1:11" ht="42" customHeight="1">
      <c r="A2599" s="2" t="s">
        <v>5855</v>
      </c>
      <c r="B2599" s="2" t="s">
        <v>5856</v>
      </c>
      <c r="C2599" s="2" t="s">
        <v>51</v>
      </c>
      <c r="D2599" s="2" t="s">
        <v>27</v>
      </c>
      <c r="E2599" s="5" t="s">
        <v>665</v>
      </c>
      <c r="F2599" s="3" t="s">
        <v>666</v>
      </c>
      <c r="G2599" s="3" t="s">
        <v>38</v>
      </c>
      <c r="H2599" s="2" t="s">
        <v>21</v>
      </c>
      <c r="I2599" s="2" t="s">
        <v>5857</v>
      </c>
      <c r="J2599" s="3" t="str">
        <f>HYPERLINK("https://www.boe.es/gazeta/dias/1832/05/15/pdfs/GMD-1832-58.pdf#page=4","Abrir facsímil")</f>
        <v>Abrir facsímil</v>
      </c>
      <c r="K2599" s="3" t="s">
        <v>23</v>
      </c>
    </row>
    <row r="2600" spans="1:11" ht="42" customHeight="1">
      <c r="A2600" s="2" t="s">
        <v>5858</v>
      </c>
      <c r="B2600" s="2" t="s">
        <v>5859</v>
      </c>
      <c r="C2600" s="2" t="s">
        <v>61</v>
      </c>
      <c r="D2600" s="2" t="s">
        <v>62</v>
      </c>
      <c r="E2600" s="5" t="s">
        <v>413</v>
      </c>
      <c r="F2600" s="3" t="s">
        <v>414</v>
      </c>
      <c r="G2600" s="3" t="s">
        <v>42</v>
      </c>
      <c r="H2600" s="2" t="s">
        <v>21</v>
      </c>
      <c r="I2600" s="2" t="s">
        <v>5860</v>
      </c>
      <c r="J2600" s="3" t="str">
        <f>HYPERLINK("https://www.boe.es/gazeta/dias/1832/10/16/pdfs/GMD-1832-126.pdf#page=1","Abrir facsímil")</f>
        <v>Abrir facsímil</v>
      </c>
      <c r="K2600" s="3" t="s">
        <v>23</v>
      </c>
    </row>
    <row r="2601" spans="1:11" ht="42" customHeight="1">
      <c r="A2601" s="2" t="s">
        <v>5861</v>
      </c>
      <c r="B2601" s="2" t="s">
        <v>5862</v>
      </c>
      <c r="C2601" s="2" t="s">
        <v>51</v>
      </c>
      <c r="D2601" s="2" t="s">
        <v>27</v>
      </c>
      <c r="E2601" s="5" t="s">
        <v>312</v>
      </c>
      <c r="F2601" s="3" t="s">
        <v>313</v>
      </c>
      <c r="G2601" s="3" t="s">
        <v>38</v>
      </c>
      <c r="H2601" s="2" t="s">
        <v>21</v>
      </c>
      <c r="I2601" s="2" t="s">
        <v>5863</v>
      </c>
      <c r="J2601" s="3" t="str">
        <f>HYPERLINK("https://www.boe.es/gazeta/dias/1832/10/27/pdfs/GMD-1832-131.pdf#page=4","Abrir facsímil")</f>
        <v>Abrir facsímil</v>
      </c>
      <c r="K2601" s="3" t="s">
        <v>23</v>
      </c>
    </row>
    <row r="2602" spans="1:11" ht="42" customHeight="1">
      <c r="A2602" s="2" t="s">
        <v>5864</v>
      </c>
      <c r="B2602" s="2" t="s">
        <v>5864</v>
      </c>
      <c r="C2602" s="2" t="s">
        <v>16</v>
      </c>
      <c r="D2602" s="2" t="s">
        <v>17</v>
      </c>
      <c r="E2602" s="5" t="s">
        <v>1831</v>
      </c>
      <c r="F2602" s="3" t="s">
        <v>1832</v>
      </c>
      <c r="G2602" s="3" t="s">
        <v>58</v>
      </c>
      <c r="H2602" s="2" t="s">
        <v>21</v>
      </c>
      <c r="I2602" s="2" t="s">
        <v>5865</v>
      </c>
      <c r="J2602" s="3" t="str">
        <f>HYPERLINK("https://www.boe.es/gazeta/dias/1832/01/21/pdfs/GMD-1832-9.pdf#page=3","Abrir facsímil")</f>
        <v>Abrir facsímil</v>
      </c>
      <c r="K2602" s="3" t="s">
        <v>23</v>
      </c>
    </row>
    <row r="2603" spans="1:11" ht="42" customHeight="1">
      <c r="A2603" s="2" t="s">
        <v>5866</v>
      </c>
      <c r="B2603" s="2" t="s">
        <v>5867</v>
      </c>
      <c r="C2603" s="2" t="s">
        <v>16</v>
      </c>
      <c r="D2603" s="2" t="s">
        <v>17</v>
      </c>
      <c r="E2603" s="5" t="s">
        <v>1306</v>
      </c>
      <c r="F2603" s="3" t="s">
        <v>1307</v>
      </c>
      <c r="G2603" s="3" t="s">
        <v>38</v>
      </c>
      <c r="H2603" s="2" t="s">
        <v>21</v>
      </c>
      <c r="I2603" s="2" t="s">
        <v>5868</v>
      </c>
      <c r="J2603" s="3" t="str">
        <f>HYPERLINK("https://www.boe.es/gazeta/dias/1832/11/01/pdfs/GMD-1832-133.pdf#page=4","Abrir facsímil")</f>
        <v>Abrir facsímil</v>
      </c>
      <c r="K2603" s="3" t="s">
        <v>23</v>
      </c>
    </row>
    <row r="2604" spans="1:11" ht="42" customHeight="1">
      <c r="A2604" s="2" t="s">
        <v>5869</v>
      </c>
      <c r="B2604" s="2" t="s">
        <v>5870</v>
      </c>
      <c r="C2604" s="2" t="s">
        <v>16</v>
      </c>
      <c r="D2604" s="2" t="s">
        <v>17</v>
      </c>
      <c r="E2604" s="5" t="s">
        <v>312</v>
      </c>
      <c r="F2604" s="3" t="s">
        <v>313</v>
      </c>
      <c r="G2604" s="3" t="s">
        <v>38</v>
      </c>
      <c r="H2604" s="2" t="s">
        <v>21</v>
      </c>
      <c r="I2604" s="2" t="s">
        <v>5871</v>
      </c>
      <c r="J2604" s="3" t="str">
        <f>HYPERLINK("https://www.boe.es/gazeta/dias/1832/10/27/pdfs/GMD-1832-131.pdf#page=4","Abrir facsímil")</f>
        <v>Abrir facsímil</v>
      </c>
      <c r="K2604" s="3" t="s">
        <v>23</v>
      </c>
    </row>
    <row r="2605" spans="1:11" ht="42" customHeight="1">
      <c r="A2605" s="2" t="s">
        <v>5872</v>
      </c>
      <c r="B2605" s="2" t="s">
        <v>5873</v>
      </c>
      <c r="C2605" s="2" t="s">
        <v>124</v>
      </c>
      <c r="D2605" s="2" t="s">
        <v>27</v>
      </c>
      <c r="E2605" s="5" t="s">
        <v>402</v>
      </c>
      <c r="F2605" s="3" t="s">
        <v>403</v>
      </c>
      <c r="G2605" s="3" t="s">
        <v>404</v>
      </c>
      <c r="H2605" s="2" t="s">
        <v>21</v>
      </c>
      <c r="I2605" s="2" t="s">
        <v>5874</v>
      </c>
      <c r="J2605" s="3" t="str">
        <f>HYPERLINK("https://www.boe.es/gazeta/dias/1832/08/21/pdfs/GMD-1832-100.pdf#page=3","Abrir facsímil")</f>
        <v>Abrir facsímil</v>
      </c>
      <c r="K2605" s="3" t="s">
        <v>23</v>
      </c>
    </row>
    <row r="2606" spans="1:11" ht="42" customHeight="1">
      <c r="A2606" s="2" t="s">
        <v>5875</v>
      </c>
      <c r="B2606" s="2" t="s">
        <v>5876</v>
      </c>
      <c r="C2606" s="2" t="s">
        <v>51</v>
      </c>
      <c r="D2606" s="2" t="s">
        <v>27</v>
      </c>
      <c r="E2606" s="5" t="s">
        <v>665</v>
      </c>
      <c r="F2606" s="3" t="s">
        <v>666</v>
      </c>
      <c r="G2606" s="3" t="s">
        <v>38</v>
      </c>
      <c r="H2606" s="2" t="s">
        <v>21</v>
      </c>
      <c r="I2606" s="2" t="s">
        <v>5877</v>
      </c>
      <c r="J2606" s="3" t="str">
        <f>HYPERLINK("https://www.boe.es/gazeta/dias/1832/05/15/pdfs/GMD-1832-58.pdf#page=4","Abrir facsímil")</f>
        <v>Abrir facsímil</v>
      </c>
      <c r="K2606" s="3" t="s">
        <v>23</v>
      </c>
    </row>
    <row r="2607" spans="1:11" ht="42" customHeight="1">
      <c r="A2607" s="2" t="s">
        <v>5878</v>
      </c>
      <c r="B2607" s="2" t="s">
        <v>5878</v>
      </c>
      <c r="C2607" s="2" t="s">
        <v>26</v>
      </c>
      <c r="D2607" s="2" t="s">
        <v>27</v>
      </c>
      <c r="E2607" s="5" t="s">
        <v>374</v>
      </c>
      <c r="F2607" s="3" t="s">
        <v>375</v>
      </c>
      <c r="G2607" s="3" t="s">
        <v>376</v>
      </c>
      <c r="H2607" s="2" t="s">
        <v>21</v>
      </c>
      <c r="I2607" s="2" t="s">
        <v>5879</v>
      </c>
      <c r="J2607" s="3" t="str">
        <f>HYPERLINK("https://www.boe.es/gazeta/dias/1832/04/17/pdfs/GMD-1832-46.pdf#page=4","Abrir facsímil")</f>
        <v>Abrir facsímil</v>
      </c>
      <c r="K2607" s="3" t="s">
        <v>23</v>
      </c>
    </row>
    <row r="2608" spans="1:11" ht="42" customHeight="1">
      <c r="A2608" s="2" t="s">
        <v>5880</v>
      </c>
      <c r="B2608" s="2" t="s">
        <v>5880</v>
      </c>
      <c r="C2608" s="2" t="s">
        <v>16</v>
      </c>
      <c r="D2608" s="2" t="s">
        <v>17</v>
      </c>
      <c r="E2608" s="5" t="s">
        <v>523</v>
      </c>
      <c r="F2608" s="3" t="s">
        <v>524</v>
      </c>
      <c r="G2608" s="3" t="s">
        <v>525</v>
      </c>
      <c r="H2608" s="2" t="s">
        <v>21</v>
      </c>
      <c r="I2608" s="2" t="s">
        <v>5881</v>
      </c>
      <c r="J2608" s="3" t="str">
        <f>HYPERLINK("https://www.boe.es/gazeta/dias/1832/11/10/pdfs/GMD-1832-137.pdf#page=3","Abrir facsímil")</f>
        <v>Abrir facsímil</v>
      </c>
      <c r="K2608" s="3" t="s">
        <v>23</v>
      </c>
    </row>
    <row r="2609" spans="1:11" ht="42" customHeight="1">
      <c r="A2609" s="2" t="s">
        <v>5882</v>
      </c>
      <c r="B2609" s="2" t="s">
        <v>5882</v>
      </c>
      <c r="C2609" s="2" t="s">
        <v>16</v>
      </c>
      <c r="D2609" s="2" t="s">
        <v>17</v>
      </c>
      <c r="E2609" s="5" t="s">
        <v>1410</v>
      </c>
      <c r="F2609" s="3" t="s">
        <v>1411</v>
      </c>
      <c r="G2609" s="3" t="s">
        <v>58</v>
      </c>
      <c r="H2609" s="2" t="s">
        <v>21</v>
      </c>
      <c r="I2609" s="2" t="s">
        <v>5883</v>
      </c>
      <c r="J2609" s="3" t="str">
        <f>HYPERLINK("https://www.boe.es/gazeta/dias/1832/03/15/pdfs/GMD-1832-32.pdf#page=3","Abrir facsímil")</f>
        <v>Abrir facsímil</v>
      </c>
      <c r="K2609" s="3" t="s">
        <v>23</v>
      </c>
    </row>
    <row r="2610" spans="1:11" ht="42" customHeight="1">
      <c r="A2610" s="2" t="s">
        <v>5882</v>
      </c>
      <c r="B2610" s="2" t="s">
        <v>5882</v>
      </c>
      <c r="C2610" s="2" t="s">
        <v>16</v>
      </c>
      <c r="D2610" s="2" t="s">
        <v>17</v>
      </c>
      <c r="E2610" s="5" t="s">
        <v>156</v>
      </c>
      <c r="F2610" s="3" t="s">
        <v>157</v>
      </c>
      <c r="G2610" s="3" t="s">
        <v>343</v>
      </c>
      <c r="H2610" s="2" t="s">
        <v>21</v>
      </c>
      <c r="I2610" s="2" t="s">
        <v>5884</v>
      </c>
      <c r="J2610" s="3" t="str">
        <f>HYPERLINK("https://www.boe.es/gazeta/dias/1832/04/14/pdfs/GMD-1832-45.pdf#page=5","Abrir facsímil")</f>
        <v>Abrir facsímil</v>
      </c>
      <c r="K2610" s="3" t="s">
        <v>23</v>
      </c>
    </row>
    <row r="2611" spans="1:11" ht="42" customHeight="1">
      <c r="A2611" s="2" t="s">
        <v>5882</v>
      </c>
      <c r="B2611" s="2" t="s">
        <v>5882</v>
      </c>
      <c r="C2611" s="2" t="s">
        <v>16</v>
      </c>
      <c r="D2611" s="2" t="s">
        <v>17</v>
      </c>
      <c r="E2611" s="5" t="s">
        <v>237</v>
      </c>
      <c r="F2611" s="3" t="s">
        <v>238</v>
      </c>
      <c r="G2611" s="3" t="s">
        <v>3870</v>
      </c>
      <c r="H2611" s="2" t="s">
        <v>21</v>
      </c>
      <c r="I2611" s="2" t="s">
        <v>5885</v>
      </c>
      <c r="J2611" s="3" t="str">
        <f>HYPERLINK("https://www.boe.es/gazeta/dias/1832/04/21/pdfs/GMD-1832-48.pdf#page=3","Abrir facsímil")</f>
        <v>Abrir facsímil</v>
      </c>
      <c r="K2611" s="3" t="s">
        <v>23</v>
      </c>
    </row>
    <row r="2612" spans="1:11" ht="42" customHeight="1">
      <c r="A2612" s="2" t="s">
        <v>5882</v>
      </c>
      <c r="B2612" s="2" t="s">
        <v>5882</v>
      </c>
      <c r="C2612" s="2" t="s">
        <v>16</v>
      </c>
      <c r="D2612" s="2" t="s">
        <v>17</v>
      </c>
      <c r="E2612" s="5" t="s">
        <v>570</v>
      </c>
      <c r="F2612" s="3" t="s">
        <v>571</v>
      </c>
      <c r="G2612" s="3" t="s">
        <v>42</v>
      </c>
      <c r="H2612" s="2" t="s">
        <v>21</v>
      </c>
      <c r="I2612" s="2" t="s">
        <v>5886</v>
      </c>
      <c r="J2612" s="3" t="str">
        <f>HYPERLINK("https://www.boe.es/gazeta/dias/1832/05/19/pdfs/GMD-1832-60.pdf#page=1","Abrir facsímil")</f>
        <v>Abrir facsímil</v>
      </c>
      <c r="K2612" s="3" t="s">
        <v>23</v>
      </c>
    </row>
    <row r="2613" spans="1:11" ht="42" customHeight="1">
      <c r="A2613" s="2" t="s">
        <v>5882</v>
      </c>
      <c r="B2613" s="2" t="s">
        <v>5882</v>
      </c>
      <c r="C2613" s="2" t="s">
        <v>16</v>
      </c>
      <c r="D2613" s="2" t="s">
        <v>17</v>
      </c>
      <c r="E2613" s="5" t="s">
        <v>632</v>
      </c>
      <c r="F2613" s="3" t="s">
        <v>633</v>
      </c>
      <c r="G2613" s="3" t="s">
        <v>4014</v>
      </c>
      <c r="H2613" s="2" t="s">
        <v>21</v>
      </c>
      <c r="I2613" s="2" t="s">
        <v>5887</v>
      </c>
      <c r="J2613" s="3" t="str">
        <f>HYPERLINK("https://www.boe.es/gazeta/dias/1832/07/05/pdfs/GMD-1832-80.pdf#page=2","Abrir facsímil")</f>
        <v>Abrir facsímil</v>
      </c>
      <c r="K2613" s="3" t="s">
        <v>23</v>
      </c>
    </row>
    <row r="2614" spans="1:11" ht="42" customHeight="1">
      <c r="A2614" s="2" t="s">
        <v>5882</v>
      </c>
      <c r="B2614" s="2" t="s">
        <v>5882</v>
      </c>
      <c r="C2614" s="2" t="s">
        <v>16</v>
      </c>
      <c r="D2614" s="2" t="s">
        <v>17</v>
      </c>
      <c r="E2614" s="5" t="s">
        <v>651</v>
      </c>
      <c r="F2614" s="3" t="s">
        <v>652</v>
      </c>
      <c r="G2614" s="3" t="s">
        <v>42</v>
      </c>
      <c r="H2614" s="2" t="s">
        <v>21</v>
      </c>
      <c r="I2614" s="2" t="s">
        <v>5888</v>
      </c>
      <c r="J2614" s="3" t="str">
        <f>HYPERLINK("https://www.boe.es/gazeta/dias/1832/08/11/pdfs/GMD-1832-96.pdf#page=1","Abrir facsímil")</f>
        <v>Abrir facsímil</v>
      </c>
      <c r="K2614" s="3" t="s">
        <v>23</v>
      </c>
    </row>
    <row r="2615" spans="1:11" ht="42" customHeight="1">
      <c r="A2615" s="2" t="s">
        <v>5882</v>
      </c>
      <c r="B2615" s="2" t="s">
        <v>5882</v>
      </c>
      <c r="C2615" s="2" t="s">
        <v>16</v>
      </c>
      <c r="D2615" s="2" t="s">
        <v>17</v>
      </c>
      <c r="E2615" s="5" t="s">
        <v>367</v>
      </c>
      <c r="F2615" s="3" t="s">
        <v>368</v>
      </c>
      <c r="G2615" s="3" t="s">
        <v>92</v>
      </c>
      <c r="H2615" s="2" t="s">
        <v>21</v>
      </c>
      <c r="I2615" s="2" t="s">
        <v>5889</v>
      </c>
      <c r="J2615" s="3" t="str">
        <f>HYPERLINK("https://www.boe.es/gazeta/dias/1832/08/28/pdfs/GMD-1832-103.pdf#page=2","Abrir facsímil")</f>
        <v>Abrir facsímil</v>
      </c>
      <c r="K2615" s="3" t="s">
        <v>23</v>
      </c>
    </row>
    <row r="2616" spans="1:11" ht="42" customHeight="1">
      <c r="A2616" s="2" t="s">
        <v>5882</v>
      </c>
      <c r="B2616" s="2" t="s">
        <v>5882</v>
      </c>
      <c r="C2616" s="2" t="s">
        <v>16</v>
      </c>
      <c r="D2616" s="2" t="s">
        <v>17</v>
      </c>
      <c r="E2616" s="5" t="s">
        <v>520</v>
      </c>
      <c r="F2616" s="3" t="s">
        <v>521</v>
      </c>
      <c r="G2616" s="3" t="s">
        <v>58</v>
      </c>
      <c r="H2616" s="2" t="s">
        <v>21</v>
      </c>
      <c r="I2616" s="2" t="s">
        <v>5890</v>
      </c>
      <c r="J2616" s="3" t="str">
        <f>HYPERLINK("https://www.boe.es/gazeta/dias/1832/09/01/pdfs/GMD-1832-105.pdf#page=3","Abrir facsímil")</f>
        <v>Abrir facsímil</v>
      </c>
      <c r="K2616" s="3" t="s">
        <v>23</v>
      </c>
    </row>
    <row r="2617" spans="1:11" ht="42" customHeight="1">
      <c r="A2617" s="2" t="s">
        <v>5882</v>
      </c>
      <c r="B2617" s="2" t="s">
        <v>5882</v>
      </c>
      <c r="C2617" s="2" t="s">
        <v>16</v>
      </c>
      <c r="D2617" s="2" t="s">
        <v>17</v>
      </c>
      <c r="E2617" s="5" t="s">
        <v>717</v>
      </c>
      <c r="F2617" s="3" t="s">
        <v>718</v>
      </c>
      <c r="G2617" s="3" t="s">
        <v>38</v>
      </c>
      <c r="H2617" s="2" t="s">
        <v>21</v>
      </c>
      <c r="I2617" s="2" t="s">
        <v>5891</v>
      </c>
      <c r="J2617" s="3" t="str">
        <f>HYPERLINK("https://www.boe.es/gazeta/dias/1832/11/24/pdfs/GMD-1832-144.pdf#page=4","Abrir facsímil")</f>
        <v>Abrir facsímil</v>
      </c>
      <c r="K2617" s="3" t="s">
        <v>23</v>
      </c>
    </row>
    <row r="2618" spans="1:11" ht="42" customHeight="1">
      <c r="A2618" s="2" t="s">
        <v>5882</v>
      </c>
      <c r="B2618" s="2" t="s">
        <v>5882</v>
      </c>
      <c r="C2618" s="2" t="s">
        <v>16</v>
      </c>
      <c r="D2618" s="2" t="s">
        <v>17</v>
      </c>
      <c r="E2618" s="5" t="s">
        <v>143</v>
      </c>
      <c r="F2618" s="3" t="s">
        <v>144</v>
      </c>
      <c r="G2618" s="3" t="s">
        <v>58</v>
      </c>
      <c r="H2618" s="2" t="s">
        <v>21</v>
      </c>
      <c r="I2618" s="2" t="s">
        <v>5892</v>
      </c>
      <c r="J2618" s="3" t="str">
        <f>HYPERLINK("https://www.boe.es/gazeta/dias/1832/12/18/pdfs/GMD-1832-154.pdf#page=3","Abrir facsímil")</f>
        <v>Abrir facsímil</v>
      </c>
      <c r="K2618" s="3" t="s">
        <v>23</v>
      </c>
    </row>
    <row r="2619" spans="1:11" ht="42" customHeight="1">
      <c r="A2619" s="2" t="s">
        <v>5893</v>
      </c>
      <c r="B2619" s="2" t="s">
        <v>5893</v>
      </c>
      <c r="C2619" s="2" t="s">
        <v>16</v>
      </c>
      <c r="D2619" s="2" t="s">
        <v>17</v>
      </c>
      <c r="E2619" s="5" t="s">
        <v>1008</v>
      </c>
      <c r="F2619" s="3" t="s">
        <v>1009</v>
      </c>
      <c r="G2619" s="3" t="s">
        <v>38</v>
      </c>
      <c r="H2619" s="2" t="s">
        <v>21</v>
      </c>
      <c r="I2619" s="2" t="s">
        <v>5894</v>
      </c>
      <c r="J2619" s="3" t="str">
        <f>HYPERLINK("https://www.boe.es/gazeta/dias/1832/02/02/pdfs/GMD-1832-14.pdf#page=4","Abrir facsímil")</f>
        <v>Abrir facsímil</v>
      </c>
      <c r="K2619" s="3" t="s">
        <v>23</v>
      </c>
    </row>
    <row r="2620" spans="1:11" ht="42" customHeight="1">
      <c r="A2620" s="2" t="s">
        <v>5895</v>
      </c>
      <c r="B2620" s="2" t="s">
        <v>5896</v>
      </c>
      <c r="C2620" s="2" t="s">
        <v>16</v>
      </c>
      <c r="D2620" s="2" t="s">
        <v>17</v>
      </c>
      <c r="E2620" s="5" t="s">
        <v>243</v>
      </c>
      <c r="F2620" s="3" t="s">
        <v>244</v>
      </c>
      <c r="G2620" s="3" t="s">
        <v>245</v>
      </c>
      <c r="H2620" s="2" t="s">
        <v>21</v>
      </c>
      <c r="I2620" s="2" t="s">
        <v>5897</v>
      </c>
      <c r="J2620" s="3" t="str">
        <f>HYPERLINK("https://www.boe.es/gazeta/dias/1832/04/10/pdfs/GMD-1832-43.pdf#page=3","Abrir facsímil")</f>
        <v>Abrir facsímil</v>
      </c>
      <c r="K2620" s="3" t="s">
        <v>23</v>
      </c>
    </row>
    <row r="2621" spans="1:11" ht="42" customHeight="1">
      <c r="A2621" s="2" t="s">
        <v>5898</v>
      </c>
      <c r="B2621" s="2" t="s">
        <v>5899</v>
      </c>
      <c r="C2621" s="2" t="s">
        <v>16</v>
      </c>
      <c r="D2621" s="2" t="s">
        <v>17</v>
      </c>
      <c r="E2621" s="5" t="s">
        <v>56</v>
      </c>
      <c r="F2621" s="3" t="s">
        <v>57</v>
      </c>
      <c r="G2621" s="3" t="s">
        <v>38</v>
      </c>
      <c r="H2621" s="2" t="s">
        <v>21</v>
      </c>
      <c r="I2621" s="2" t="s">
        <v>5900</v>
      </c>
      <c r="J2621" s="3" t="str">
        <f>HYPERLINK("https://www.boe.es/gazeta/dias/1832/11/29/pdfs/GMD-1832-146.pdf#page=4","Abrir facsímil")</f>
        <v>Abrir facsímil</v>
      </c>
      <c r="K2621" s="3" t="s">
        <v>23</v>
      </c>
    </row>
    <row r="2622" spans="1:11" ht="42" customHeight="1">
      <c r="A2622" s="2" t="s">
        <v>5901</v>
      </c>
      <c r="B2622" s="2" t="s">
        <v>5901</v>
      </c>
      <c r="C2622" s="2" t="s">
        <v>16</v>
      </c>
      <c r="D2622" s="2" t="s">
        <v>17</v>
      </c>
      <c r="E2622" s="5" t="s">
        <v>97</v>
      </c>
      <c r="F2622" s="3" t="s">
        <v>98</v>
      </c>
      <c r="G2622" s="3" t="s">
        <v>99</v>
      </c>
      <c r="H2622" s="2" t="s">
        <v>21</v>
      </c>
      <c r="I2622" s="2" t="s">
        <v>5902</v>
      </c>
      <c r="J2622" s="3" t="str">
        <f>HYPERLINK("https://www.boe.es/gazeta/dias/1832/08/18/pdfs/GMD-1832-99.pdf#page=3","Abrir facsímil")</f>
        <v>Abrir facsímil</v>
      </c>
      <c r="K2622" s="3" t="s">
        <v>23</v>
      </c>
    </row>
    <row r="2623" spans="1:11" ht="42" customHeight="1">
      <c r="A2623" s="2" t="s">
        <v>5903</v>
      </c>
      <c r="B2623" s="2" t="s">
        <v>5904</v>
      </c>
      <c r="C2623" s="2" t="s">
        <v>418</v>
      </c>
      <c r="D2623" s="2" t="s">
        <v>27</v>
      </c>
      <c r="E2623" s="5" t="s">
        <v>188</v>
      </c>
      <c r="F2623" s="3" t="s">
        <v>189</v>
      </c>
      <c r="G2623" s="3" t="s">
        <v>38</v>
      </c>
      <c r="H2623" s="2" t="s">
        <v>21</v>
      </c>
      <c r="I2623" s="2" t="s">
        <v>5905</v>
      </c>
      <c r="J2623" s="3" t="str">
        <f>HYPERLINK("https://www.boe.es/gazeta/dias/1832/01/14/pdfs/GMD-1832-6.pdf#page=4","Abrir facsímil")</f>
        <v>Abrir facsímil</v>
      </c>
      <c r="K2623" s="3" t="s">
        <v>23</v>
      </c>
    </row>
    <row r="2624" spans="1:11" ht="42" customHeight="1">
      <c r="A2624" s="2" t="s">
        <v>5906</v>
      </c>
      <c r="B2624" s="2" t="s">
        <v>5907</v>
      </c>
      <c r="C2624" s="2" t="s">
        <v>16</v>
      </c>
      <c r="D2624" s="2" t="s">
        <v>17</v>
      </c>
      <c r="E2624" s="5" t="s">
        <v>388</v>
      </c>
      <c r="F2624" s="3" t="s">
        <v>389</v>
      </c>
      <c r="G2624" s="3" t="s">
        <v>38</v>
      </c>
      <c r="H2624" s="2" t="s">
        <v>21</v>
      </c>
      <c r="I2624" s="2" t="s">
        <v>5908</v>
      </c>
      <c r="J2624" s="3" t="str">
        <f>HYPERLINK("https://www.boe.es/gazeta/dias/1832/02/28/pdfs/GMD-1832-25.pdf#page=4","Abrir facsímil")</f>
        <v>Abrir facsímil</v>
      </c>
      <c r="K2624" s="3" t="s">
        <v>23</v>
      </c>
    </row>
    <row r="2625" spans="1:11" ht="42" customHeight="1">
      <c r="A2625" s="2" t="s">
        <v>5909</v>
      </c>
      <c r="B2625" s="2" t="s">
        <v>5910</v>
      </c>
      <c r="C2625" s="2" t="s">
        <v>16</v>
      </c>
      <c r="D2625" s="2" t="s">
        <v>17</v>
      </c>
      <c r="E2625" s="5" t="s">
        <v>68</v>
      </c>
      <c r="F2625" s="3" t="s">
        <v>69</v>
      </c>
      <c r="G2625" s="3" t="s">
        <v>42</v>
      </c>
      <c r="H2625" s="2" t="s">
        <v>21</v>
      </c>
      <c r="I2625" s="2" t="s">
        <v>5911</v>
      </c>
      <c r="J2625" s="3" t="str">
        <f>HYPERLINK("https://www.boe.es/gazeta/dias/1832/11/13/pdfs/GMD-1832-138.pdf#page=1","Abrir facsímil")</f>
        <v>Abrir facsímil</v>
      </c>
      <c r="K2625" s="3" t="s">
        <v>23</v>
      </c>
    </row>
    <row r="2626" spans="1:11" ht="42" customHeight="1">
      <c r="A2626" s="2" t="s">
        <v>5912</v>
      </c>
      <c r="B2626" s="2" t="s">
        <v>5913</v>
      </c>
      <c r="C2626" s="2" t="s">
        <v>26</v>
      </c>
      <c r="D2626" s="2" t="s">
        <v>27</v>
      </c>
      <c r="E2626" s="5" t="s">
        <v>598</v>
      </c>
      <c r="F2626" s="3" t="s">
        <v>599</v>
      </c>
      <c r="G2626" s="3" t="s">
        <v>38</v>
      </c>
      <c r="H2626" s="2" t="s">
        <v>21</v>
      </c>
      <c r="I2626" s="2" t="s">
        <v>5914</v>
      </c>
      <c r="J2626" s="3" t="str">
        <f>HYPERLINK("https://www.boe.es/gazeta/dias/1832/06/07/pdfs/GMD-1832-68.pdf#page=4","Abrir facsímil")</f>
        <v>Abrir facsímil</v>
      </c>
      <c r="K2626" s="3" t="s">
        <v>23</v>
      </c>
    </row>
    <row r="2627" spans="1:11" ht="42" customHeight="1">
      <c r="A2627" s="2" t="s">
        <v>5915</v>
      </c>
      <c r="B2627" s="2" t="s">
        <v>5916</v>
      </c>
      <c r="C2627" s="2" t="s">
        <v>16</v>
      </c>
      <c r="D2627" s="2" t="s">
        <v>17</v>
      </c>
      <c r="E2627" s="5" t="s">
        <v>237</v>
      </c>
      <c r="F2627" s="3" t="s">
        <v>238</v>
      </c>
      <c r="G2627" s="3" t="s">
        <v>42</v>
      </c>
      <c r="H2627" s="2" t="s">
        <v>21</v>
      </c>
      <c r="I2627" s="2" t="s">
        <v>5917</v>
      </c>
      <c r="J2627" s="3" t="str">
        <f>HYPERLINK("https://www.boe.es/gazeta/dias/1832/04/21/pdfs/GMD-1832-48.pdf#page=1","Abrir facsímil")</f>
        <v>Abrir facsímil</v>
      </c>
      <c r="K2627" s="3" t="s">
        <v>23</v>
      </c>
    </row>
    <row r="2628" spans="1:11" ht="42" customHeight="1">
      <c r="A2628" s="2" t="s">
        <v>5918</v>
      </c>
      <c r="B2628" s="2" t="s">
        <v>5919</v>
      </c>
      <c r="C2628" s="2" t="s">
        <v>16</v>
      </c>
      <c r="D2628" s="2" t="s">
        <v>17</v>
      </c>
      <c r="E2628" s="5" t="s">
        <v>237</v>
      </c>
      <c r="F2628" s="3" t="s">
        <v>238</v>
      </c>
      <c r="G2628" s="3" t="s">
        <v>42</v>
      </c>
      <c r="H2628" s="2" t="s">
        <v>21</v>
      </c>
      <c r="I2628" s="2" t="s">
        <v>5920</v>
      </c>
      <c r="J2628" s="3" t="str">
        <f>HYPERLINK("https://www.boe.es/gazeta/dias/1832/04/21/pdfs/GMD-1832-48.pdf#page=1","Abrir facsímil")</f>
        <v>Abrir facsímil</v>
      </c>
      <c r="K2628" s="3" t="s">
        <v>23</v>
      </c>
    </row>
    <row r="2629" spans="1:11" ht="42" customHeight="1">
      <c r="A2629" s="2" t="s">
        <v>5921</v>
      </c>
      <c r="B2629" s="2" t="s">
        <v>5921</v>
      </c>
      <c r="C2629" s="2" t="s">
        <v>16</v>
      </c>
      <c r="D2629" s="2" t="s">
        <v>17</v>
      </c>
      <c r="E2629" s="5" t="s">
        <v>334</v>
      </c>
      <c r="F2629" s="3" t="s">
        <v>335</v>
      </c>
      <c r="G2629" s="3" t="s">
        <v>92</v>
      </c>
      <c r="H2629" s="2" t="s">
        <v>21</v>
      </c>
      <c r="I2629" s="2" t="s">
        <v>5922</v>
      </c>
      <c r="J2629" s="3" t="str">
        <f>HYPERLINK("https://www.boe.es/gazeta/dias/1832/05/26/pdfs/GMD-1832-63.pdf#page=2","Abrir facsímil")</f>
        <v>Abrir facsímil</v>
      </c>
      <c r="K2629" s="3" t="s">
        <v>23</v>
      </c>
    </row>
    <row r="2630" spans="1:11" ht="42" customHeight="1">
      <c r="A2630" s="2" t="s">
        <v>5923</v>
      </c>
      <c r="B2630" s="2" t="s">
        <v>5924</v>
      </c>
      <c r="C2630" s="2" t="s">
        <v>16</v>
      </c>
      <c r="D2630" s="2" t="s">
        <v>17</v>
      </c>
      <c r="E2630" s="5" t="s">
        <v>423</v>
      </c>
      <c r="F2630" s="3" t="s">
        <v>424</v>
      </c>
      <c r="G2630" s="3" t="s">
        <v>152</v>
      </c>
      <c r="H2630" s="2" t="s">
        <v>21</v>
      </c>
      <c r="I2630" s="2" t="s">
        <v>5925</v>
      </c>
      <c r="J2630" s="3" t="str">
        <f>HYPERLINK("https://www.boe.es/gazeta/dias/1832/12/20/pdfs/GMD-1832-155.pdf#page=6","Abrir facsímil")</f>
        <v>Abrir facsímil</v>
      </c>
      <c r="K2630" s="3" t="s">
        <v>23</v>
      </c>
    </row>
    <row r="2631" spans="1:11" ht="42" customHeight="1">
      <c r="A2631" s="2" t="s">
        <v>5926</v>
      </c>
      <c r="B2631" s="2" t="s">
        <v>5927</v>
      </c>
      <c r="C2631" s="2" t="s">
        <v>124</v>
      </c>
      <c r="D2631" s="2" t="s">
        <v>27</v>
      </c>
      <c r="E2631" s="5" t="s">
        <v>312</v>
      </c>
      <c r="F2631" s="3" t="s">
        <v>313</v>
      </c>
      <c r="G2631" s="3" t="s">
        <v>38</v>
      </c>
      <c r="H2631" s="2" t="s">
        <v>21</v>
      </c>
      <c r="I2631" s="2" t="s">
        <v>5928</v>
      </c>
      <c r="J2631" s="3" t="str">
        <f>HYPERLINK("https://www.boe.es/gazeta/dias/1832/10/27/pdfs/GMD-1832-131.pdf#page=4","Abrir facsímil")</f>
        <v>Abrir facsímil</v>
      </c>
      <c r="K2631" s="3" t="s">
        <v>23</v>
      </c>
    </row>
    <row r="2632" spans="1:11" ht="42" customHeight="1">
      <c r="A2632" s="2" t="s">
        <v>5929</v>
      </c>
      <c r="B2632" s="2" t="s">
        <v>5930</v>
      </c>
      <c r="C2632" s="2" t="s">
        <v>16</v>
      </c>
      <c r="D2632" s="2" t="s">
        <v>17</v>
      </c>
      <c r="E2632" s="5" t="s">
        <v>413</v>
      </c>
      <c r="F2632" s="3" t="s">
        <v>414</v>
      </c>
      <c r="G2632" s="3" t="s">
        <v>42</v>
      </c>
      <c r="H2632" s="2" t="s">
        <v>21</v>
      </c>
      <c r="I2632" s="2" t="s">
        <v>5931</v>
      </c>
      <c r="J2632" s="3" t="str">
        <f>HYPERLINK("https://www.boe.es/gazeta/dias/1832/10/16/pdfs/GMD-1832-126.pdf#page=1","Abrir facsímil")</f>
        <v>Abrir facsímil</v>
      </c>
      <c r="K2632" s="3" t="s">
        <v>23</v>
      </c>
    </row>
    <row r="2633" spans="1:11" ht="42" customHeight="1">
      <c r="A2633" s="2" t="s">
        <v>5929</v>
      </c>
      <c r="B2633" s="2" t="s">
        <v>5930</v>
      </c>
      <c r="C2633" s="2" t="s">
        <v>16</v>
      </c>
      <c r="D2633" s="2" t="s">
        <v>17</v>
      </c>
      <c r="E2633" s="5" t="s">
        <v>557</v>
      </c>
      <c r="F2633" s="3" t="s">
        <v>558</v>
      </c>
      <c r="G2633" s="3" t="s">
        <v>92</v>
      </c>
      <c r="H2633" s="2" t="s">
        <v>21</v>
      </c>
      <c r="I2633" s="2" t="s">
        <v>5932</v>
      </c>
      <c r="J2633" s="3" t="str">
        <f>HYPERLINK("https://www.boe.es/gazeta/dias/1832/12/04/pdfs/GMD-1832-148.pdf#page=2","Abrir facsímil")</f>
        <v>Abrir facsímil</v>
      </c>
      <c r="K2633" s="3" t="s">
        <v>23</v>
      </c>
    </row>
    <row r="2634" spans="1:11" ht="42" customHeight="1">
      <c r="A2634" s="2" t="s">
        <v>5933</v>
      </c>
      <c r="B2634" s="2" t="s">
        <v>5933</v>
      </c>
      <c r="C2634" s="2" t="s">
        <v>61</v>
      </c>
      <c r="D2634" s="2" t="s">
        <v>62</v>
      </c>
      <c r="E2634" s="5" t="s">
        <v>451</v>
      </c>
      <c r="F2634" s="3" t="s">
        <v>452</v>
      </c>
      <c r="G2634" s="3" t="s">
        <v>42</v>
      </c>
      <c r="H2634" s="2" t="s">
        <v>21</v>
      </c>
      <c r="I2634" s="2" t="s">
        <v>5934</v>
      </c>
      <c r="J2634" s="3" t="str">
        <f>HYPERLINK("https://www.boe.es/gazeta/dias/1832/05/08/pdfs/GMD-1832-55.pdf#page=1","Abrir facsímil")</f>
        <v>Abrir facsímil</v>
      </c>
      <c r="K2634" s="3" t="s">
        <v>23</v>
      </c>
    </row>
    <row r="2635" spans="1:11" ht="42" customHeight="1">
      <c r="A2635" s="2" t="s">
        <v>5935</v>
      </c>
      <c r="B2635" s="2" t="s">
        <v>5935</v>
      </c>
      <c r="C2635" s="2" t="s">
        <v>61</v>
      </c>
      <c r="D2635" s="2" t="s">
        <v>62</v>
      </c>
      <c r="E2635" s="5" t="s">
        <v>2381</v>
      </c>
      <c r="F2635" s="3" t="s">
        <v>2382</v>
      </c>
      <c r="G2635" s="3" t="s">
        <v>42</v>
      </c>
      <c r="H2635" s="2" t="s">
        <v>21</v>
      </c>
      <c r="I2635" s="2" t="s">
        <v>5936</v>
      </c>
      <c r="J2635" s="3" t="str">
        <f>HYPERLINK("https://www.boe.es/gazeta/dias/1832/09/27/pdfs/GMD-1832-117.pdf#page=1","Abrir facsímil")</f>
        <v>Abrir facsímil</v>
      </c>
      <c r="K2635" s="3" t="s">
        <v>23</v>
      </c>
    </row>
    <row r="2636" spans="1:11" ht="42" customHeight="1">
      <c r="A2636" s="2" t="s">
        <v>5937</v>
      </c>
      <c r="B2636" s="2" t="s">
        <v>5937</v>
      </c>
      <c r="C2636" s="2" t="s">
        <v>16</v>
      </c>
      <c r="D2636" s="2" t="s">
        <v>17</v>
      </c>
      <c r="E2636" s="5" t="s">
        <v>143</v>
      </c>
      <c r="F2636" s="3" t="s">
        <v>144</v>
      </c>
      <c r="G2636" s="3" t="s">
        <v>58</v>
      </c>
      <c r="H2636" s="2" t="s">
        <v>21</v>
      </c>
      <c r="I2636" s="2" t="s">
        <v>5938</v>
      </c>
      <c r="J2636" s="3" t="str">
        <f>HYPERLINK("https://www.boe.es/gazeta/dias/1832/12/18/pdfs/GMD-1832-154.pdf#page=3","Abrir facsímil")</f>
        <v>Abrir facsímil</v>
      </c>
      <c r="K2636" s="3" t="s">
        <v>23</v>
      </c>
    </row>
    <row r="2637" spans="1:11" ht="42" customHeight="1">
      <c r="A2637" s="2" t="s">
        <v>5939</v>
      </c>
      <c r="B2637" s="2" t="s">
        <v>5939</v>
      </c>
      <c r="C2637" s="2" t="s">
        <v>124</v>
      </c>
      <c r="D2637" s="2" t="s">
        <v>27</v>
      </c>
      <c r="E2637" s="5" t="s">
        <v>487</v>
      </c>
      <c r="F2637" s="3" t="s">
        <v>488</v>
      </c>
      <c r="G2637" s="3" t="s">
        <v>38</v>
      </c>
      <c r="H2637" s="2" t="s">
        <v>21</v>
      </c>
      <c r="I2637" s="2" t="s">
        <v>5940</v>
      </c>
      <c r="J2637" s="3" t="str">
        <f>HYPERLINK("https://www.boe.es/gazeta/dias/1832/10/18/pdfs/GMD-1832-127.pdf#page=4","Abrir facsímil")</f>
        <v>Abrir facsímil</v>
      </c>
      <c r="K2637" s="3" t="s">
        <v>23</v>
      </c>
    </row>
    <row r="2638" spans="1:11" ht="42" customHeight="1">
      <c r="A2638" s="2" t="s">
        <v>5941</v>
      </c>
      <c r="B2638" s="2" t="s">
        <v>5941</v>
      </c>
      <c r="C2638" s="2" t="s">
        <v>16</v>
      </c>
      <c r="D2638" s="2" t="s">
        <v>17</v>
      </c>
      <c r="E2638" s="5" t="s">
        <v>140</v>
      </c>
      <c r="F2638" s="3" t="s">
        <v>141</v>
      </c>
      <c r="G2638" s="3" t="s">
        <v>92</v>
      </c>
      <c r="H2638" s="2" t="s">
        <v>21</v>
      </c>
      <c r="I2638" s="2" t="s">
        <v>5942</v>
      </c>
      <c r="J2638" s="3" t="str">
        <f>HYPERLINK("https://www.boe.es/gazeta/dias/1832/11/27/pdfs/GMD-1832-145.pdf#page=2","Abrir facsímil")</f>
        <v>Abrir facsímil</v>
      </c>
      <c r="K2638" s="3" t="s">
        <v>23</v>
      </c>
    </row>
    <row r="2639" spans="1:11" ht="42" customHeight="1">
      <c r="A2639" s="2" t="s">
        <v>5943</v>
      </c>
      <c r="B2639" s="2" t="s">
        <v>5943</v>
      </c>
      <c r="C2639" s="2" t="s">
        <v>16</v>
      </c>
      <c r="D2639" s="2" t="s">
        <v>17</v>
      </c>
      <c r="E2639" s="5" t="s">
        <v>140</v>
      </c>
      <c r="F2639" s="3" t="s">
        <v>141</v>
      </c>
      <c r="G2639" s="3" t="s">
        <v>92</v>
      </c>
      <c r="H2639" s="2" t="s">
        <v>21</v>
      </c>
      <c r="I2639" s="2" t="s">
        <v>5944</v>
      </c>
      <c r="J2639" s="3" t="str">
        <f>HYPERLINK("https://www.boe.es/gazeta/dias/1832/11/27/pdfs/GMD-1832-145.pdf#page=2","Abrir facsímil")</f>
        <v>Abrir facsímil</v>
      </c>
      <c r="K2639" s="3" t="s">
        <v>23</v>
      </c>
    </row>
    <row r="2640" spans="1:11" ht="42" customHeight="1">
      <c r="A2640" s="2" t="s">
        <v>5945</v>
      </c>
      <c r="B2640" s="2" t="s">
        <v>5946</v>
      </c>
      <c r="C2640" s="2" t="s">
        <v>16</v>
      </c>
      <c r="D2640" s="2" t="s">
        <v>17</v>
      </c>
      <c r="E2640" s="5" t="s">
        <v>46</v>
      </c>
      <c r="F2640" s="3" t="s">
        <v>47</v>
      </c>
      <c r="G2640" s="3" t="s">
        <v>1176</v>
      </c>
      <c r="H2640" s="2" t="s">
        <v>21</v>
      </c>
      <c r="I2640" s="2" t="s">
        <v>5947</v>
      </c>
      <c r="J2640" s="3" t="str">
        <f>HYPERLINK("https://www.boe.es/gazeta/dias/1832/12/13/pdfs/GMD-1832-152.pdf#page=4","Abrir facsímil")</f>
        <v>Abrir facsímil</v>
      </c>
      <c r="K2640" s="3" t="s">
        <v>23</v>
      </c>
    </row>
    <row r="2641" spans="1:11" ht="42" customHeight="1">
      <c r="A2641" s="2" t="s">
        <v>5948</v>
      </c>
      <c r="B2641" s="2" t="s">
        <v>5948</v>
      </c>
      <c r="C2641" s="2" t="s">
        <v>26</v>
      </c>
      <c r="D2641" s="2" t="s">
        <v>27</v>
      </c>
      <c r="E2641" s="5" t="s">
        <v>388</v>
      </c>
      <c r="F2641" s="3" t="s">
        <v>389</v>
      </c>
      <c r="G2641" s="3" t="s">
        <v>42</v>
      </c>
      <c r="H2641" s="2" t="s">
        <v>21</v>
      </c>
      <c r="I2641" s="2" t="s">
        <v>5949</v>
      </c>
      <c r="J2641" s="3" t="str">
        <f>HYPERLINK("https://www.boe.es/gazeta/dias/1832/02/28/pdfs/GMD-1832-25.pdf#page=1","Abrir facsímil")</f>
        <v>Abrir facsímil</v>
      </c>
      <c r="K2641" s="3" t="s">
        <v>23</v>
      </c>
    </row>
    <row r="2642" spans="1:11" ht="42" customHeight="1">
      <c r="A2642" s="2" t="s">
        <v>5950</v>
      </c>
      <c r="B2642" s="2" t="s">
        <v>5950</v>
      </c>
      <c r="C2642" s="2" t="s">
        <v>26</v>
      </c>
      <c r="D2642" s="2" t="s">
        <v>27</v>
      </c>
      <c r="E2642" s="5" t="s">
        <v>1218</v>
      </c>
      <c r="F2642" s="3" t="s">
        <v>1219</v>
      </c>
      <c r="G2642" s="3" t="s">
        <v>92</v>
      </c>
      <c r="H2642" s="2" t="s">
        <v>21</v>
      </c>
      <c r="I2642" s="2" t="s">
        <v>5951</v>
      </c>
      <c r="J2642" s="3" t="str">
        <f>HYPERLINK("https://www.boe.es/gazeta/dias/1832/09/04/pdfs/GMD-1832-106.pdf#page=2","Abrir facsímil")</f>
        <v>Abrir facsímil</v>
      </c>
      <c r="K2642" s="3" t="s">
        <v>23</v>
      </c>
    </row>
    <row r="2643" spans="1:11" ht="42" customHeight="1">
      <c r="A2643" s="2" t="s">
        <v>5952</v>
      </c>
      <c r="B2643" s="2" t="s">
        <v>5953</v>
      </c>
      <c r="C2643" s="2" t="s">
        <v>164</v>
      </c>
      <c r="D2643" s="2" t="s">
        <v>27</v>
      </c>
      <c r="E2643" s="5" t="s">
        <v>204</v>
      </c>
      <c r="F2643" s="3" t="s">
        <v>205</v>
      </c>
      <c r="G2643" s="3" t="s">
        <v>38</v>
      </c>
      <c r="H2643" s="2" t="s">
        <v>21</v>
      </c>
      <c r="I2643" s="2" t="s">
        <v>5954</v>
      </c>
      <c r="J2643" s="3" t="str">
        <f>HYPERLINK("https://www.boe.es/gazeta/dias/1832/09/20/pdfs/GMD-1832-114.pdf#page=4","Abrir facsímil")</f>
        <v>Abrir facsímil</v>
      </c>
      <c r="K2643" s="3" t="s">
        <v>23</v>
      </c>
    </row>
    <row r="2644" spans="1:11" ht="42" customHeight="1">
      <c r="A2644" s="2" t="s">
        <v>5955</v>
      </c>
      <c r="B2644" s="2" t="s">
        <v>5955</v>
      </c>
      <c r="C2644" s="2" t="s">
        <v>16</v>
      </c>
      <c r="D2644" s="2" t="s">
        <v>17</v>
      </c>
      <c r="E2644" s="5" t="s">
        <v>320</v>
      </c>
      <c r="F2644" s="3" t="s">
        <v>321</v>
      </c>
      <c r="G2644" s="3" t="s">
        <v>58</v>
      </c>
      <c r="H2644" s="2" t="s">
        <v>21</v>
      </c>
      <c r="I2644" s="2" t="s">
        <v>5956</v>
      </c>
      <c r="J2644" s="3" t="str">
        <f>HYPERLINK("https://www.boe.es/gazeta/dias/1832/12/29/pdfs/GMD-1832-159.pdf#page=3","Abrir facsímil")</f>
        <v>Abrir facsímil</v>
      </c>
      <c r="K2644" s="3" t="s">
        <v>23</v>
      </c>
    </row>
    <row r="2645" spans="1:11" ht="42" customHeight="1">
      <c r="A2645" s="2" t="s">
        <v>5957</v>
      </c>
      <c r="B2645" s="2" t="s">
        <v>5957</v>
      </c>
      <c r="C2645" s="2" t="s">
        <v>16</v>
      </c>
      <c r="D2645" s="2" t="s">
        <v>17</v>
      </c>
      <c r="E2645" s="5" t="s">
        <v>651</v>
      </c>
      <c r="F2645" s="3" t="s">
        <v>652</v>
      </c>
      <c r="G2645" s="3" t="s">
        <v>2236</v>
      </c>
      <c r="H2645" s="2" t="s">
        <v>21</v>
      </c>
      <c r="I2645" s="2" t="s">
        <v>5958</v>
      </c>
      <c r="J2645" s="3" t="str">
        <f>HYPERLINK("https://www.boe.es/gazeta/dias/1832/08/11/pdfs/GMD-1832-96.pdf#page=3","Abrir facsímil")</f>
        <v>Abrir facsímil</v>
      </c>
      <c r="K2645" s="3" t="s">
        <v>23</v>
      </c>
    </row>
    <row r="2646" spans="1:11" ht="42" customHeight="1">
      <c r="A2646" s="2" t="s">
        <v>5957</v>
      </c>
      <c r="B2646" s="2" t="s">
        <v>5957</v>
      </c>
      <c r="C2646" s="2" t="s">
        <v>164</v>
      </c>
      <c r="D2646" s="2" t="s">
        <v>27</v>
      </c>
      <c r="E2646" s="5" t="s">
        <v>56</v>
      </c>
      <c r="F2646" s="3" t="s">
        <v>57</v>
      </c>
      <c r="G2646" s="3" t="s">
        <v>38</v>
      </c>
      <c r="H2646" s="2" t="s">
        <v>21</v>
      </c>
      <c r="I2646" s="2" t="s">
        <v>5959</v>
      </c>
      <c r="J2646" s="3" t="str">
        <f>HYPERLINK("https://www.boe.es/gazeta/dias/1832/11/29/pdfs/GMD-1832-146.pdf#page=4","Abrir facsímil")</f>
        <v>Abrir facsímil</v>
      </c>
      <c r="K2646" s="3" t="s">
        <v>23</v>
      </c>
    </row>
    <row r="2647" spans="1:11" ht="42" customHeight="1">
      <c r="A2647" s="2" t="s">
        <v>5957</v>
      </c>
      <c r="B2647" s="2" t="s">
        <v>5957</v>
      </c>
      <c r="C2647" s="2" t="s">
        <v>16</v>
      </c>
      <c r="D2647" s="2" t="s">
        <v>17</v>
      </c>
      <c r="E2647" s="5" t="s">
        <v>143</v>
      </c>
      <c r="F2647" s="3" t="s">
        <v>144</v>
      </c>
      <c r="G2647" s="3" t="s">
        <v>58</v>
      </c>
      <c r="H2647" s="2" t="s">
        <v>21</v>
      </c>
      <c r="I2647" s="2" t="s">
        <v>5960</v>
      </c>
      <c r="J2647" s="3" t="str">
        <f>HYPERLINK("https://www.boe.es/gazeta/dias/1832/12/18/pdfs/GMD-1832-154.pdf#page=3","Abrir facsímil")</f>
        <v>Abrir facsímil</v>
      </c>
      <c r="K2647" s="3" t="s">
        <v>23</v>
      </c>
    </row>
    <row r="2648" spans="1:11" ht="42" customHeight="1">
      <c r="A2648" s="2" t="s">
        <v>5957</v>
      </c>
      <c r="B2648" s="2" t="s">
        <v>5957</v>
      </c>
      <c r="C2648" s="2" t="s">
        <v>16</v>
      </c>
      <c r="D2648" s="2" t="s">
        <v>17</v>
      </c>
      <c r="E2648" s="5" t="s">
        <v>320</v>
      </c>
      <c r="F2648" s="3" t="s">
        <v>321</v>
      </c>
      <c r="G2648" s="3" t="s">
        <v>58</v>
      </c>
      <c r="H2648" s="2" t="s">
        <v>21</v>
      </c>
      <c r="I2648" s="2" t="s">
        <v>5961</v>
      </c>
      <c r="J2648" s="3" t="str">
        <f>HYPERLINK("https://www.boe.es/gazeta/dias/1832/12/29/pdfs/GMD-1832-159.pdf#page=3","Abrir facsímil")</f>
        <v>Abrir facsímil</v>
      </c>
      <c r="K2648" s="3" t="s">
        <v>23</v>
      </c>
    </row>
    <row r="2649" spans="1:11" ht="42" customHeight="1">
      <c r="A2649" s="2" t="s">
        <v>5962</v>
      </c>
      <c r="B2649" s="2" t="s">
        <v>5962</v>
      </c>
      <c r="C2649" s="2" t="s">
        <v>16</v>
      </c>
      <c r="D2649" s="2" t="s">
        <v>17</v>
      </c>
      <c r="E2649" s="5" t="s">
        <v>463</v>
      </c>
      <c r="F2649" s="3" t="s">
        <v>464</v>
      </c>
      <c r="G2649" s="3" t="s">
        <v>92</v>
      </c>
      <c r="H2649" s="2" t="s">
        <v>21</v>
      </c>
      <c r="I2649" s="2" t="s">
        <v>5963</v>
      </c>
      <c r="J2649" s="3" t="str">
        <f>HYPERLINK("https://www.boe.es/gazeta/dias/1832/03/24/pdfs/GMD-1832-36.pdf#page=2","Abrir facsímil")</f>
        <v>Abrir facsímil</v>
      </c>
      <c r="K2649" s="3" t="s">
        <v>23</v>
      </c>
    </row>
    <row r="2650" spans="1:11" ht="42" customHeight="1">
      <c r="A2650" s="2" t="s">
        <v>5964</v>
      </c>
      <c r="B2650" s="2" t="s">
        <v>5965</v>
      </c>
      <c r="C2650" s="2" t="s">
        <v>16</v>
      </c>
      <c r="D2650" s="2" t="s">
        <v>17</v>
      </c>
      <c r="E2650" s="5" t="s">
        <v>1214</v>
      </c>
      <c r="F2650" s="3" t="s">
        <v>1215</v>
      </c>
      <c r="G2650" s="3" t="s">
        <v>92</v>
      </c>
      <c r="H2650" s="2" t="s">
        <v>21</v>
      </c>
      <c r="I2650" s="2" t="s">
        <v>5966</v>
      </c>
      <c r="J2650" s="3" t="str">
        <f>HYPERLINK("https://www.boe.es/gazeta/dias/1832/01/03/pdfs/GMD-1832-1.pdf#page=2","Abrir facsímil")</f>
        <v>Abrir facsímil</v>
      </c>
      <c r="K2650" s="3" t="s">
        <v>23</v>
      </c>
    </row>
    <row r="2651" spans="1:11" ht="42" customHeight="1">
      <c r="A2651" s="2" t="s">
        <v>5967</v>
      </c>
      <c r="B2651" s="2" t="s">
        <v>5967</v>
      </c>
      <c r="C2651" s="2" t="s">
        <v>61</v>
      </c>
      <c r="D2651" s="2" t="s">
        <v>62</v>
      </c>
      <c r="E2651" s="5" t="s">
        <v>80</v>
      </c>
      <c r="F2651" s="3" t="s">
        <v>81</v>
      </c>
      <c r="G2651" s="3" t="s">
        <v>42</v>
      </c>
      <c r="H2651" s="2" t="s">
        <v>21</v>
      </c>
      <c r="I2651" s="2" t="s">
        <v>5968</v>
      </c>
      <c r="J2651" s="3" t="str">
        <f>HYPERLINK("https://www.boe.es/gazeta/dias/1832/02/16/pdfs/GMD-1832-20.pdf#page=1","Abrir facsímil")</f>
        <v>Abrir facsímil</v>
      </c>
      <c r="K2651" s="3" t="s">
        <v>23</v>
      </c>
    </row>
    <row r="2652" spans="1:11" ht="42" customHeight="1">
      <c r="A2652" s="2" t="s">
        <v>5967</v>
      </c>
      <c r="B2652" s="2" t="s">
        <v>5967</v>
      </c>
      <c r="C2652" s="2" t="s">
        <v>61</v>
      </c>
      <c r="D2652" s="2" t="s">
        <v>62</v>
      </c>
      <c r="E2652" s="5" t="s">
        <v>500</v>
      </c>
      <c r="F2652" s="3" t="s">
        <v>501</v>
      </c>
      <c r="G2652" s="3" t="s">
        <v>42</v>
      </c>
      <c r="H2652" s="2" t="s">
        <v>21</v>
      </c>
      <c r="I2652" s="2" t="s">
        <v>5969</v>
      </c>
      <c r="J2652" s="3" t="str">
        <f>HYPERLINK("https://www.boe.es/gazeta/dias/1832/03/29/pdfs/GMD-1832-38.pdf#page=1","Abrir facsímil")</f>
        <v>Abrir facsímil</v>
      </c>
      <c r="K2652" s="3" t="s">
        <v>23</v>
      </c>
    </row>
    <row r="2653" spans="1:11" ht="42" customHeight="1">
      <c r="A2653" s="2" t="s">
        <v>5967</v>
      </c>
      <c r="B2653" s="2" t="s">
        <v>5967</v>
      </c>
      <c r="C2653" s="2" t="s">
        <v>61</v>
      </c>
      <c r="D2653" s="2" t="s">
        <v>62</v>
      </c>
      <c r="E2653" s="5" t="s">
        <v>1296</v>
      </c>
      <c r="F2653" s="3" t="s">
        <v>1297</v>
      </c>
      <c r="G2653" s="3" t="s">
        <v>42</v>
      </c>
      <c r="H2653" s="2" t="s">
        <v>21</v>
      </c>
      <c r="I2653" s="2" t="s">
        <v>5970</v>
      </c>
      <c r="J2653" s="3" t="str">
        <f>HYPERLINK("https://www.boe.es/gazeta/dias/1832/04/24/pdfs/GMD-1832-49.pdf#page=1","Abrir facsímil")</f>
        <v>Abrir facsímil</v>
      </c>
      <c r="K2653" s="3" t="s">
        <v>23</v>
      </c>
    </row>
    <row r="2654" spans="1:11" ht="42" customHeight="1">
      <c r="A2654" s="2" t="s">
        <v>5967</v>
      </c>
      <c r="B2654" s="2" t="s">
        <v>5967</v>
      </c>
      <c r="C2654" s="2" t="s">
        <v>61</v>
      </c>
      <c r="D2654" s="2" t="s">
        <v>62</v>
      </c>
      <c r="E2654" s="5" t="s">
        <v>97</v>
      </c>
      <c r="F2654" s="3" t="s">
        <v>98</v>
      </c>
      <c r="G2654" s="3" t="s">
        <v>42</v>
      </c>
      <c r="H2654" s="2" t="s">
        <v>21</v>
      </c>
      <c r="I2654" s="2" t="s">
        <v>5971</v>
      </c>
      <c r="J2654" s="3" t="str">
        <f>HYPERLINK("https://www.boe.es/gazeta/dias/1832/08/18/pdfs/GMD-1832-99.pdf#page=1","Abrir facsímil")</f>
        <v>Abrir facsímil</v>
      </c>
      <c r="K2654" s="3" t="s">
        <v>23</v>
      </c>
    </row>
    <row r="2655" spans="1:11" ht="42" customHeight="1">
      <c r="A2655" s="2" t="s">
        <v>5967</v>
      </c>
      <c r="B2655" s="2" t="s">
        <v>5967</v>
      </c>
      <c r="C2655" s="2" t="s">
        <v>16</v>
      </c>
      <c r="D2655" s="2" t="s">
        <v>17</v>
      </c>
      <c r="E2655" s="5" t="s">
        <v>105</v>
      </c>
      <c r="F2655" s="3" t="s">
        <v>106</v>
      </c>
      <c r="G2655" s="3" t="s">
        <v>42</v>
      </c>
      <c r="H2655" s="2" t="s">
        <v>21</v>
      </c>
      <c r="I2655" s="2" t="s">
        <v>5972</v>
      </c>
      <c r="J2655" s="3" t="str">
        <f>HYPERLINK("https://www.boe.es/gazeta/dias/1832/09/18/pdfs/GMD-1832-113.pdf#page=1","Abrir facsímil")</f>
        <v>Abrir facsímil</v>
      </c>
      <c r="K2655" s="3" t="s">
        <v>23</v>
      </c>
    </row>
    <row r="2656" spans="1:11" ht="42" customHeight="1">
      <c r="A2656" s="2" t="s">
        <v>5967</v>
      </c>
      <c r="B2656" s="2" t="s">
        <v>5967</v>
      </c>
      <c r="C2656" s="2" t="s">
        <v>16</v>
      </c>
      <c r="D2656" s="2" t="s">
        <v>17</v>
      </c>
      <c r="E2656" s="5" t="s">
        <v>1584</v>
      </c>
      <c r="F2656" s="3" t="s">
        <v>1585</v>
      </c>
      <c r="G2656" s="3" t="s">
        <v>42</v>
      </c>
      <c r="H2656" s="2" t="s">
        <v>21</v>
      </c>
      <c r="I2656" s="2" t="s">
        <v>5973</v>
      </c>
      <c r="J2656" s="3" t="str">
        <f>HYPERLINK("https://www.boe.es/gazeta/dias/1832/09/22/pdfs/GMD-1832-115.pdf#page=1","Abrir facsímil")</f>
        <v>Abrir facsímil</v>
      </c>
      <c r="K2656" s="3" t="s">
        <v>23</v>
      </c>
    </row>
    <row r="2657" spans="1:11" ht="42" customHeight="1">
      <c r="A2657" s="2" t="s">
        <v>5967</v>
      </c>
      <c r="B2657" s="2" t="s">
        <v>5967</v>
      </c>
      <c r="C2657" s="2" t="s">
        <v>61</v>
      </c>
      <c r="D2657" s="2" t="s">
        <v>62</v>
      </c>
      <c r="E2657" s="5" t="s">
        <v>1449</v>
      </c>
      <c r="F2657" s="3" t="s">
        <v>1450</v>
      </c>
      <c r="G2657" s="3" t="s">
        <v>42</v>
      </c>
      <c r="H2657" s="2" t="s">
        <v>21</v>
      </c>
      <c r="I2657" s="2" t="s">
        <v>5974</v>
      </c>
      <c r="J2657" s="3" t="str">
        <f>HYPERLINK("https://www.boe.es/gazeta/dias/1832/09/25/pdfs/GMD-1832-116.pdf#page=1","Abrir facsímil")</f>
        <v>Abrir facsímil</v>
      </c>
      <c r="K2657" s="3" t="s">
        <v>23</v>
      </c>
    </row>
    <row r="2658" spans="1:11" ht="42" customHeight="1">
      <c r="A2658" s="2" t="s">
        <v>5967</v>
      </c>
      <c r="B2658" s="2" t="s">
        <v>5967</v>
      </c>
      <c r="C2658" s="2" t="s">
        <v>16</v>
      </c>
      <c r="D2658" s="2" t="s">
        <v>17</v>
      </c>
      <c r="E2658" s="5" t="s">
        <v>1837</v>
      </c>
      <c r="F2658" s="3" t="s">
        <v>1838</v>
      </c>
      <c r="G2658" s="3" t="s">
        <v>42</v>
      </c>
      <c r="H2658" s="2" t="s">
        <v>21</v>
      </c>
      <c r="I2658" s="2" t="s">
        <v>5975</v>
      </c>
      <c r="J2658" s="3" t="str">
        <f>HYPERLINK("https://www.boe.es/gazeta/dias/1832/09/29/pdfs/GMD-1832-118.pdf#page=1","Abrir facsímil")</f>
        <v>Abrir facsímil</v>
      </c>
      <c r="K2658" s="3" t="s">
        <v>23</v>
      </c>
    </row>
    <row r="2659" spans="1:11" ht="42" customHeight="1">
      <c r="A2659" s="2" t="s">
        <v>5967</v>
      </c>
      <c r="B2659" s="2" t="s">
        <v>5967</v>
      </c>
      <c r="C2659" s="2" t="s">
        <v>61</v>
      </c>
      <c r="D2659" s="2" t="s">
        <v>62</v>
      </c>
      <c r="E2659" s="5" t="s">
        <v>544</v>
      </c>
      <c r="F2659" s="3" t="s">
        <v>545</v>
      </c>
      <c r="G2659" s="3" t="s">
        <v>42</v>
      </c>
      <c r="H2659" s="2" t="s">
        <v>21</v>
      </c>
      <c r="I2659" s="2" t="s">
        <v>5976</v>
      </c>
      <c r="J2659" s="3" t="str">
        <f>HYPERLINK("https://www.boe.es/gazeta/dias/1832/10/09/pdfs/GMD-1832-122.pdf#page=1","Abrir facsímil")</f>
        <v>Abrir facsímil</v>
      </c>
      <c r="K2659" s="3" t="s">
        <v>23</v>
      </c>
    </row>
    <row r="2660" spans="1:11" ht="42" customHeight="1">
      <c r="A2660" s="2" t="s">
        <v>5967</v>
      </c>
      <c r="B2660" s="2" t="s">
        <v>5967</v>
      </c>
      <c r="C2660" s="2" t="s">
        <v>61</v>
      </c>
      <c r="D2660" s="2" t="s">
        <v>1309</v>
      </c>
      <c r="E2660" s="5" t="s">
        <v>544</v>
      </c>
      <c r="F2660" s="3" t="s">
        <v>2389</v>
      </c>
      <c r="G2660" s="3" t="s">
        <v>42</v>
      </c>
      <c r="H2660" s="2" t="s">
        <v>21</v>
      </c>
      <c r="I2660" s="2" t="s">
        <v>5977</v>
      </c>
      <c r="J2660" s="3" t="str">
        <f>HYPERLINK("https://www.boe.es/gazeta/dias/1832/10/09/pdfs/GMD-1832-122E.pdf#page=1","Abrir facsímil")</f>
        <v>Abrir facsímil</v>
      </c>
      <c r="K2660" s="3" t="s">
        <v>23</v>
      </c>
    </row>
    <row r="2661" spans="1:11" ht="42" customHeight="1">
      <c r="A2661" s="2" t="s">
        <v>5967</v>
      </c>
      <c r="B2661" s="2" t="s">
        <v>5967</v>
      </c>
      <c r="C2661" s="2" t="s">
        <v>61</v>
      </c>
      <c r="D2661" s="2" t="s">
        <v>1309</v>
      </c>
      <c r="E2661" s="5" t="s">
        <v>544</v>
      </c>
      <c r="F2661" s="3" t="s">
        <v>2363</v>
      </c>
      <c r="G2661" s="3" t="s">
        <v>42</v>
      </c>
      <c r="H2661" s="2" t="s">
        <v>21</v>
      </c>
      <c r="I2661" s="2" t="s">
        <v>5978</v>
      </c>
      <c r="J2661" s="3" t="str">
        <f>HYPERLINK("https://www.boe.es/gazeta/dias/1832/10/09/pdfs/GMD-1832-123E.pdf#page=1","Abrir facsímil")</f>
        <v>Abrir facsímil</v>
      </c>
      <c r="K2661" s="3" t="s">
        <v>23</v>
      </c>
    </row>
    <row r="2662" spans="1:11" ht="42" customHeight="1">
      <c r="A2662" s="2" t="s">
        <v>5967</v>
      </c>
      <c r="B2662" s="2" t="s">
        <v>5967</v>
      </c>
      <c r="C2662" s="2" t="s">
        <v>61</v>
      </c>
      <c r="D2662" s="2" t="s">
        <v>62</v>
      </c>
      <c r="E2662" s="5" t="s">
        <v>178</v>
      </c>
      <c r="F2662" s="3" t="s">
        <v>179</v>
      </c>
      <c r="G2662" s="3" t="s">
        <v>42</v>
      </c>
      <c r="H2662" s="2" t="s">
        <v>21</v>
      </c>
      <c r="I2662" s="2" t="s">
        <v>5979</v>
      </c>
      <c r="J2662" s="3" t="str">
        <f>HYPERLINK("https://www.boe.es/gazeta/dias/1832/10/20/pdfs/GMD-1832-128.pdf#page=1","Abrir facsímil")</f>
        <v>Abrir facsímil</v>
      </c>
      <c r="K2662" s="3" t="s">
        <v>23</v>
      </c>
    </row>
    <row r="2663" spans="1:11" ht="42" customHeight="1">
      <c r="A2663" s="2" t="s">
        <v>5967</v>
      </c>
      <c r="B2663" s="2" t="s">
        <v>5967</v>
      </c>
      <c r="C2663" s="2" t="s">
        <v>16</v>
      </c>
      <c r="D2663" s="2" t="s">
        <v>17</v>
      </c>
      <c r="E2663" s="5" t="s">
        <v>588</v>
      </c>
      <c r="F2663" s="3" t="s">
        <v>589</v>
      </c>
      <c r="G2663" s="3" t="s">
        <v>92</v>
      </c>
      <c r="H2663" s="2" t="s">
        <v>21</v>
      </c>
      <c r="I2663" s="2" t="s">
        <v>5980</v>
      </c>
      <c r="J2663" s="3" t="str">
        <f>HYPERLINK("https://www.boe.es/gazeta/dias/1832/10/30/pdfs/GMD-1832-132.pdf#page=2","Abrir facsímil")</f>
        <v>Abrir facsímil</v>
      </c>
      <c r="K2663" s="3" t="s">
        <v>23</v>
      </c>
    </row>
    <row r="2664" spans="1:11" ht="42" customHeight="1">
      <c r="A2664" s="2" t="s">
        <v>5967</v>
      </c>
      <c r="B2664" s="2" t="s">
        <v>5967</v>
      </c>
      <c r="C2664" s="2" t="s">
        <v>61</v>
      </c>
      <c r="D2664" s="2" t="s">
        <v>62</v>
      </c>
      <c r="E2664" s="5" t="s">
        <v>660</v>
      </c>
      <c r="F2664" s="3" t="s">
        <v>661</v>
      </c>
      <c r="G2664" s="3" t="s">
        <v>42</v>
      </c>
      <c r="H2664" s="2" t="s">
        <v>21</v>
      </c>
      <c r="I2664" s="2" t="s">
        <v>5981</v>
      </c>
      <c r="J2664" s="3" t="str">
        <f>HYPERLINK("https://www.boe.es/gazeta/dias/1832/11/03/pdfs/GMD-1832-134.pdf#page=1","Abrir facsímil")</f>
        <v>Abrir facsímil</v>
      </c>
      <c r="K2664" s="3" t="s">
        <v>23</v>
      </c>
    </row>
    <row r="2665" spans="1:11" ht="42" customHeight="1">
      <c r="A2665" s="2" t="s">
        <v>5982</v>
      </c>
      <c r="B2665" s="2" t="s">
        <v>5983</v>
      </c>
      <c r="C2665" s="2" t="s">
        <v>61</v>
      </c>
      <c r="D2665" s="2" t="s">
        <v>62</v>
      </c>
      <c r="E2665" s="5" t="s">
        <v>757</v>
      </c>
      <c r="F2665" s="3" t="s">
        <v>758</v>
      </c>
      <c r="G2665" s="3" t="s">
        <v>42</v>
      </c>
      <c r="H2665" s="2" t="s">
        <v>21</v>
      </c>
      <c r="I2665" s="2" t="s">
        <v>5984</v>
      </c>
      <c r="J2665" s="3" t="str">
        <f>HYPERLINK("https://www.boe.es/gazeta/dias/1832/12/15/pdfs/GMD-1832-153.pdf#page=1","Abrir facsímil")</f>
        <v>Abrir facsímil</v>
      </c>
      <c r="K2665" s="3" t="s">
        <v>23</v>
      </c>
    </row>
    <row r="2666" spans="1:11" ht="42" customHeight="1">
      <c r="A2666" s="2" t="s">
        <v>5985</v>
      </c>
      <c r="B2666" s="2" t="s">
        <v>5985</v>
      </c>
      <c r="C2666" s="2" t="s">
        <v>26</v>
      </c>
      <c r="D2666" s="2" t="s">
        <v>27</v>
      </c>
      <c r="E2666" s="5" t="s">
        <v>1281</v>
      </c>
      <c r="F2666" s="3" t="s">
        <v>1282</v>
      </c>
      <c r="G2666" s="3" t="s">
        <v>42</v>
      </c>
      <c r="H2666" s="2" t="s">
        <v>21</v>
      </c>
      <c r="I2666" s="2" t="s">
        <v>5986</v>
      </c>
      <c r="J2666" s="3" t="str">
        <f>HYPERLINK("https://www.boe.es/gazeta/dias/1832/05/17/pdfs/GMD-1832-59.pdf#page=1","Abrir facsímil")</f>
        <v>Abrir facsímil</v>
      </c>
      <c r="K2666" s="3" t="s">
        <v>23</v>
      </c>
    </row>
    <row r="2667" spans="1:11" ht="42" customHeight="1">
      <c r="A2667" s="2" t="s">
        <v>5987</v>
      </c>
      <c r="B2667" s="2" t="s">
        <v>5987</v>
      </c>
      <c r="C2667" s="2" t="s">
        <v>16</v>
      </c>
      <c r="D2667" s="2" t="s">
        <v>17</v>
      </c>
      <c r="E2667" s="5" t="s">
        <v>188</v>
      </c>
      <c r="F2667" s="3" t="s">
        <v>189</v>
      </c>
      <c r="G2667" s="3" t="s">
        <v>42</v>
      </c>
      <c r="H2667" s="2" t="s">
        <v>21</v>
      </c>
      <c r="I2667" s="2" t="s">
        <v>5988</v>
      </c>
      <c r="J2667" s="3" t="str">
        <f>HYPERLINK("https://www.boe.es/gazeta/dias/1832/01/14/pdfs/GMD-1832-6.pdf#page=1","Abrir facsímil")</f>
        <v>Abrir facsímil</v>
      </c>
      <c r="K2667" s="3" t="s">
        <v>23</v>
      </c>
    </row>
    <row r="2668" spans="1:11" ht="42" customHeight="1">
      <c r="A2668" s="2" t="s">
        <v>5989</v>
      </c>
      <c r="B2668" s="2" t="s">
        <v>5990</v>
      </c>
      <c r="C2668" s="2" t="s">
        <v>61</v>
      </c>
      <c r="D2668" s="2" t="s">
        <v>62</v>
      </c>
      <c r="E2668" s="5" t="s">
        <v>354</v>
      </c>
      <c r="F2668" s="3" t="s">
        <v>355</v>
      </c>
      <c r="G2668" s="3" t="s">
        <v>371</v>
      </c>
      <c r="H2668" s="2" t="s">
        <v>21</v>
      </c>
      <c r="I2668" s="2" t="s">
        <v>5991</v>
      </c>
      <c r="J2668" s="3" t="str">
        <f>HYPERLINK("https://www.boe.es/gazeta/dias/1832/12/06/pdfs/GMD-1832-149.pdf#page=4","Abrir facsímil")</f>
        <v>Abrir facsímil</v>
      </c>
      <c r="K2668" s="3" t="s">
        <v>23</v>
      </c>
    </row>
    <row r="2669" spans="1:11" ht="42" customHeight="1">
      <c r="A2669" s="2" t="s">
        <v>5992</v>
      </c>
      <c r="B2669" s="2" t="s">
        <v>5992</v>
      </c>
      <c r="C2669" s="2" t="s">
        <v>61</v>
      </c>
      <c r="D2669" s="2" t="s">
        <v>62</v>
      </c>
      <c r="E2669" s="5" t="s">
        <v>52</v>
      </c>
      <c r="F2669" s="3" t="s">
        <v>53</v>
      </c>
      <c r="G2669" s="3" t="s">
        <v>38</v>
      </c>
      <c r="H2669" s="2" t="s">
        <v>21</v>
      </c>
      <c r="I2669" s="2" t="s">
        <v>5993</v>
      </c>
      <c r="J2669" s="3" t="str">
        <f>HYPERLINK("https://www.boe.es/gazeta/dias/1832/03/08/pdfs/GMD-1832-29.pdf#page=4","Abrir facsímil")</f>
        <v>Abrir facsímil</v>
      </c>
      <c r="K2669" s="3" t="s">
        <v>23</v>
      </c>
    </row>
    <row r="2670" spans="1:11" ht="42" customHeight="1">
      <c r="A2670" s="2" t="s">
        <v>5994</v>
      </c>
      <c r="B2670" s="2" t="s">
        <v>5994</v>
      </c>
      <c r="C2670" s="2" t="s">
        <v>418</v>
      </c>
      <c r="D2670" s="2" t="s">
        <v>27</v>
      </c>
      <c r="E2670" s="5" t="s">
        <v>557</v>
      </c>
      <c r="F2670" s="3" t="s">
        <v>558</v>
      </c>
      <c r="G2670" s="3" t="s">
        <v>1642</v>
      </c>
      <c r="H2670" s="2" t="s">
        <v>21</v>
      </c>
      <c r="I2670" s="2" t="s">
        <v>5995</v>
      </c>
      <c r="J2670" s="3" t="str">
        <f>HYPERLINK("https://www.boe.es/gazeta/dias/1832/12/04/pdfs/GMD-1832-148.pdf#page=6","Abrir facsímil")</f>
        <v>Abrir facsímil</v>
      </c>
      <c r="K2670" s="3" t="s">
        <v>23</v>
      </c>
    </row>
    <row r="2671" spans="1:11" ht="42" customHeight="1">
      <c r="A2671" s="2" t="s">
        <v>5996</v>
      </c>
      <c r="B2671" s="2" t="s">
        <v>5996</v>
      </c>
      <c r="C2671" s="2" t="s">
        <v>26</v>
      </c>
      <c r="D2671" s="2" t="s">
        <v>27</v>
      </c>
      <c r="E2671" s="5" t="s">
        <v>115</v>
      </c>
      <c r="F2671" s="3" t="s">
        <v>116</v>
      </c>
      <c r="G2671" s="3" t="s">
        <v>38</v>
      </c>
      <c r="H2671" s="2" t="s">
        <v>21</v>
      </c>
      <c r="I2671" s="2" t="s">
        <v>5997</v>
      </c>
      <c r="J2671" s="3" t="str">
        <f>HYPERLINK("https://www.boe.es/gazeta/dias/1832/05/10/pdfs/GMD-1832-56.pdf#page=4","Abrir facsímil")</f>
        <v>Abrir facsímil</v>
      </c>
      <c r="K2671" s="3" t="s">
        <v>23</v>
      </c>
    </row>
    <row r="2672" spans="1:11" ht="42" customHeight="1">
      <c r="A2672" s="2" t="s">
        <v>5998</v>
      </c>
      <c r="B2672" s="2" t="s">
        <v>5998</v>
      </c>
      <c r="C2672" s="2" t="s">
        <v>26</v>
      </c>
      <c r="D2672" s="2" t="s">
        <v>27</v>
      </c>
      <c r="E2672" s="5" t="s">
        <v>224</v>
      </c>
      <c r="F2672" s="3" t="s">
        <v>225</v>
      </c>
      <c r="G2672" s="3" t="s">
        <v>42</v>
      </c>
      <c r="H2672" s="2" t="s">
        <v>21</v>
      </c>
      <c r="I2672" s="2" t="s">
        <v>5999</v>
      </c>
      <c r="J2672" s="3" t="str">
        <f>HYPERLINK("https://www.boe.es/gazeta/dias/1832/09/08/pdfs/GMD-1832-108.pdf#page=1","Abrir facsímil")</f>
        <v>Abrir facsímil</v>
      </c>
      <c r="K2672" s="3" t="s">
        <v>23</v>
      </c>
    </row>
    <row r="2673" spans="1:11" ht="42" customHeight="1">
      <c r="A2673" s="2" t="s">
        <v>6000</v>
      </c>
      <c r="B2673" s="2" t="s">
        <v>6000</v>
      </c>
      <c r="C2673" s="2" t="s">
        <v>16</v>
      </c>
      <c r="D2673" s="2" t="s">
        <v>17</v>
      </c>
      <c r="E2673" s="5" t="s">
        <v>402</v>
      </c>
      <c r="F2673" s="3" t="s">
        <v>403</v>
      </c>
      <c r="G2673" s="3" t="s">
        <v>92</v>
      </c>
      <c r="H2673" s="2" t="s">
        <v>21</v>
      </c>
      <c r="I2673" s="2" t="s">
        <v>6001</v>
      </c>
      <c r="J2673" s="3" t="str">
        <f>HYPERLINK("https://www.boe.es/gazeta/dias/1832/08/21/pdfs/GMD-1832-100.pdf#page=2","Abrir facsímil")</f>
        <v>Abrir facsímil</v>
      </c>
      <c r="K2673" s="3" t="s">
        <v>23</v>
      </c>
    </row>
    <row r="2674" spans="1:11" ht="42" customHeight="1">
      <c r="A2674" s="2" t="s">
        <v>6002</v>
      </c>
      <c r="B2674" s="2" t="s">
        <v>6003</v>
      </c>
      <c r="C2674" s="2" t="s">
        <v>124</v>
      </c>
      <c r="D2674" s="2" t="s">
        <v>27</v>
      </c>
      <c r="E2674" s="5" t="s">
        <v>207</v>
      </c>
      <c r="F2674" s="3" t="s">
        <v>208</v>
      </c>
      <c r="G2674" s="3" t="s">
        <v>92</v>
      </c>
      <c r="H2674" s="2" t="s">
        <v>21</v>
      </c>
      <c r="I2674" s="2" t="s">
        <v>6004</v>
      </c>
      <c r="J2674" s="3" t="str">
        <f>HYPERLINK("https://www.boe.es/gazeta/dias/1832/12/11/pdfs/GMD-1832-151.pdf#page=2","Abrir facsímil")</f>
        <v>Abrir facsímil</v>
      </c>
      <c r="K2674" s="3" t="s">
        <v>23</v>
      </c>
    </row>
    <row r="2675" spans="1:11" ht="42" customHeight="1">
      <c r="A2675" s="2" t="s">
        <v>6005</v>
      </c>
      <c r="B2675" s="2" t="s">
        <v>6006</v>
      </c>
      <c r="C2675" s="2" t="s">
        <v>26</v>
      </c>
      <c r="D2675" s="2" t="s">
        <v>27</v>
      </c>
      <c r="E2675" s="5" t="s">
        <v>188</v>
      </c>
      <c r="F2675" s="3" t="s">
        <v>189</v>
      </c>
      <c r="G2675" s="3" t="s">
        <v>38</v>
      </c>
      <c r="H2675" s="2" t="s">
        <v>21</v>
      </c>
      <c r="I2675" s="2" t="s">
        <v>6007</v>
      </c>
      <c r="J2675" s="3" t="str">
        <f>HYPERLINK("https://www.boe.es/gazeta/dias/1832/01/14/pdfs/GMD-1832-6.pdf#page=4","Abrir facsímil")</f>
        <v>Abrir facsímil</v>
      </c>
      <c r="K2675" s="3" t="s">
        <v>23</v>
      </c>
    </row>
    <row r="2676" spans="1:11" ht="42" customHeight="1">
      <c r="A2676" s="2" t="s">
        <v>6008</v>
      </c>
      <c r="B2676" s="2" t="s">
        <v>6008</v>
      </c>
      <c r="C2676" s="2" t="s">
        <v>16</v>
      </c>
      <c r="D2676" s="2" t="s">
        <v>17</v>
      </c>
      <c r="E2676" s="5" t="s">
        <v>544</v>
      </c>
      <c r="F2676" s="3" t="s">
        <v>545</v>
      </c>
      <c r="G2676" s="3" t="s">
        <v>58</v>
      </c>
      <c r="H2676" s="2" t="s">
        <v>21</v>
      </c>
      <c r="I2676" s="2" t="s">
        <v>6009</v>
      </c>
      <c r="J2676" s="3" t="str">
        <f>HYPERLINK("https://www.boe.es/gazeta/dias/1832/10/09/pdfs/GMD-1832-122.pdf#page=3","Abrir facsímil")</f>
        <v>Abrir facsímil</v>
      </c>
      <c r="K2676" s="3" t="s">
        <v>23</v>
      </c>
    </row>
    <row r="2677" spans="1:11" ht="42" customHeight="1">
      <c r="A2677" s="2" t="s">
        <v>6010</v>
      </c>
      <c r="B2677" s="2" t="s">
        <v>6011</v>
      </c>
      <c r="C2677" s="2" t="s">
        <v>16</v>
      </c>
      <c r="D2677" s="2" t="s">
        <v>17</v>
      </c>
      <c r="E2677" s="5" t="s">
        <v>523</v>
      </c>
      <c r="F2677" s="3" t="s">
        <v>524</v>
      </c>
      <c r="G2677" s="3" t="s">
        <v>42</v>
      </c>
      <c r="H2677" s="2" t="s">
        <v>21</v>
      </c>
      <c r="I2677" s="2" t="s">
        <v>6012</v>
      </c>
      <c r="J2677" s="3" t="str">
        <f>HYPERLINK("https://www.boe.es/gazeta/dias/1832/11/10/pdfs/GMD-1832-137.pdf#page=1","Abrir facsímil")</f>
        <v>Abrir facsímil</v>
      </c>
      <c r="K2677" s="3" t="s">
        <v>23</v>
      </c>
    </row>
    <row r="2678" spans="1:11" ht="42" customHeight="1">
      <c r="A2678" s="2" t="s">
        <v>6013</v>
      </c>
      <c r="B2678" s="2" t="s">
        <v>6014</v>
      </c>
      <c r="C2678" s="2" t="s">
        <v>164</v>
      </c>
      <c r="D2678" s="2" t="s">
        <v>27</v>
      </c>
      <c r="E2678" s="5" t="s">
        <v>193</v>
      </c>
      <c r="F2678" s="3" t="s">
        <v>194</v>
      </c>
      <c r="G2678" s="3" t="s">
        <v>38</v>
      </c>
      <c r="H2678" s="2" t="s">
        <v>21</v>
      </c>
      <c r="I2678" s="2" t="s">
        <v>6015</v>
      </c>
      <c r="J2678" s="3" t="str">
        <f>HYPERLINK("https://www.boe.es/gazeta/dias/1832/01/24/pdfs/GMD-1832-10.pdf#page=4","Abrir facsímil")</f>
        <v>Abrir facsímil</v>
      </c>
      <c r="K2678" s="3" t="s">
        <v>23</v>
      </c>
    </row>
    <row r="2679" spans="1:11" ht="42" customHeight="1">
      <c r="A2679" s="2" t="s">
        <v>6016</v>
      </c>
      <c r="B2679" s="2" t="s">
        <v>6017</v>
      </c>
      <c r="C2679" s="2" t="s">
        <v>61</v>
      </c>
      <c r="D2679" s="2" t="s">
        <v>62</v>
      </c>
      <c r="E2679" s="5" t="s">
        <v>119</v>
      </c>
      <c r="F2679" s="3" t="s">
        <v>120</v>
      </c>
      <c r="G2679" s="3" t="s">
        <v>38</v>
      </c>
      <c r="H2679" s="2" t="s">
        <v>21</v>
      </c>
      <c r="I2679" s="2" t="s">
        <v>6018</v>
      </c>
      <c r="J2679" s="3" t="str">
        <f>HYPERLINK("https://www.boe.es/gazeta/dias/1832/07/07/pdfs/GMD-1832-81.pdf#page=4","Abrir facsímil")</f>
        <v>Abrir facsímil</v>
      </c>
      <c r="K2679" s="3" t="s">
        <v>23</v>
      </c>
    </row>
    <row r="2680" spans="1:11" ht="42" customHeight="1">
      <c r="A2680" s="2" t="s">
        <v>6019</v>
      </c>
      <c r="B2680" s="2" t="s">
        <v>6020</v>
      </c>
      <c r="C2680" s="2" t="s">
        <v>164</v>
      </c>
      <c r="D2680" s="2" t="s">
        <v>27</v>
      </c>
      <c r="E2680" s="5" t="s">
        <v>224</v>
      </c>
      <c r="F2680" s="3" t="s">
        <v>225</v>
      </c>
      <c r="G2680" s="3" t="s">
        <v>38</v>
      </c>
      <c r="H2680" s="2" t="s">
        <v>21</v>
      </c>
      <c r="I2680" s="2" t="s">
        <v>6021</v>
      </c>
      <c r="J2680" s="3" t="str">
        <f>HYPERLINK("https://www.boe.es/gazeta/dias/1832/09/08/pdfs/GMD-1832-108.pdf#page=4","Abrir facsímil")</f>
        <v>Abrir facsímil</v>
      </c>
      <c r="K2680" s="3" t="s">
        <v>23</v>
      </c>
    </row>
    <row r="2681" spans="1:11" ht="42" customHeight="1">
      <c r="A2681" s="2" t="s">
        <v>6022</v>
      </c>
      <c r="B2681" s="2" t="s">
        <v>6023</v>
      </c>
      <c r="C2681" s="2" t="s">
        <v>26</v>
      </c>
      <c r="D2681" s="2" t="s">
        <v>27</v>
      </c>
      <c r="E2681" s="5" t="s">
        <v>1145</v>
      </c>
      <c r="F2681" s="3" t="s">
        <v>1146</v>
      </c>
      <c r="G2681" s="3" t="s">
        <v>38</v>
      </c>
      <c r="H2681" s="2" t="s">
        <v>21</v>
      </c>
      <c r="I2681" s="2" t="s">
        <v>6024</v>
      </c>
      <c r="J2681" s="3" t="str">
        <f>HYPERLINK("https://www.boe.es/gazeta/dias/1832/06/21/pdfs/GMD-1832-74.pdf#page=4","Abrir facsímil")</f>
        <v>Abrir facsímil</v>
      </c>
      <c r="K2681" s="3" t="s">
        <v>23</v>
      </c>
    </row>
    <row r="2682" spans="1:11" ht="42" customHeight="1">
      <c r="A2682" s="2" t="s">
        <v>6025</v>
      </c>
      <c r="B2682" s="2" t="s">
        <v>6025</v>
      </c>
      <c r="C2682" s="2" t="s">
        <v>16</v>
      </c>
      <c r="D2682" s="2" t="s">
        <v>17</v>
      </c>
      <c r="E2682" s="5" t="s">
        <v>388</v>
      </c>
      <c r="F2682" s="3" t="s">
        <v>389</v>
      </c>
      <c r="G2682" s="3" t="s">
        <v>92</v>
      </c>
      <c r="H2682" s="2" t="s">
        <v>21</v>
      </c>
      <c r="I2682" s="2" t="s">
        <v>6026</v>
      </c>
      <c r="J2682" s="3" t="str">
        <f>HYPERLINK("https://www.boe.es/gazeta/dias/1832/02/28/pdfs/GMD-1832-25.pdf#page=2","Abrir facsímil")</f>
        <v>Abrir facsímil</v>
      </c>
      <c r="K2682" s="3" t="s">
        <v>23</v>
      </c>
    </row>
    <row r="2683" spans="1:11" ht="42" customHeight="1">
      <c r="A2683" s="2" t="s">
        <v>6027</v>
      </c>
      <c r="B2683" s="2" t="s">
        <v>6027</v>
      </c>
      <c r="C2683" s="2" t="s">
        <v>26</v>
      </c>
      <c r="D2683" s="2" t="s">
        <v>27</v>
      </c>
      <c r="E2683" s="5" t="s">
        <v>1968</v>
      </c>
      <c r="F2683" s="3" t="s">
        <v>1969</v>
      </c>
      <c r="G2683" s="3" t="s">
        <v>58</v>
      </c>
      <c r="H2683" s="2" t="s">
        <v>21</v>
      </c>
      <c r="I2683" s="2" t="s">
        <v>6028</v>
      </c>
      <c r="J2683" s="3" t="str">
        <f>HYPERLINK("https://www.boe.es/gazeta/dias/1832/09/11/pdfs/GMD-1832-109.pdf#page=3","Abrir facsímil")</f>
        <v>Abrir facsímil</v>
      </c>
      <c r="K2683" s="3" t="s">
        <v>23</v>
      </c>
    </row>
    <row r="2684" spans="1:11" ht="42" customHeight="1">
      <c r="A2684" s="2" t="s">
        <v>6029</v>
      </c>
      <c r="B2684" s="2" t="s">
        <v>6029</v>
      </c>
      <c r="C2684" s="2" t="s">
        <v>26</v>
      </c>
      <c r="D2684" s="2" t="s">
        <v>27</v>
      </c>
      <c r="E2684" s="5" t="s">
        <v>1968</v>
      </c>
      <c r="F2684" s="3" t="s">
        <v>1969</v>
      </c>
      <c r="G2684" s="3" t="s">
        <v>58</v>
      </c>
      <c r="H2684" s="2" t="s">
        <v>21</v>
      </c>
      <c r="I2684" s="2" t="s">
        <v>6030</v>
      </c>
      <c r="J2684" s="3" t="str">
        <f>HYPERLINK("https://www.boe.es/gazeta/dias/1832/09/11/pdfs/GMD-1832-109.pdf#page=3","Abrir facsímil")</f>
        <v>Abrir facsímil</v>
      </c>
      <c r="K2684" s="3" t="s">
        <v>23</v>
      </c>
    </row>
    <row r="2685" spans="1:11" ht="42" customHeight="1">
      <c r="A2685" s="2" t="s">
        <v>6029</v>
      </c>
      <c r="B2685" s="2" t="s">
        <v>6029</v>
      </c>
      <c r="C2685" s="2" t="s">
        <v>91</v>
      </c>
      <c r="D2685" s="2" t="s">
        <v>27</v>
      </c>
      <c r="E2685" s="5" t="s">
        <v>178</v>
      </c>
      <c r="F2685" s="3" t="s">
        <v>179</v>
      </c>
      <c r="G2685" s="3" t="s">
        <v>92</v>
      </c>
      <c r="H2685" s="2" t="s">
        <v>21</v>
      </c>
      <c r="I2685" s="2" t="s">
        <v>6031</v>
      </c>
      <c r="J2685" s="3" t="str">
        <f>HYPERLINK("https://www.boe.es/gazeta/dias/1832/10/20/pdfs/GMD-1832-128.pdf#page=2","Abrir facsímil")</f>
        <v>Abrir facsímil</v>
      </c>
      <c r="K2685" s="3" t="s">
        <v>23</v>
      </c>
    </row>
    <row r="2686" spans="1:11" ht="42" customHeight="1">
      <c r="A2686" s="2" t="s">
        <v>6032</v>
      </c>
      <c r="B2686" s="2" t="s">
        <v>6033</v>
      </c>
      <c r="C2686" s="2" t="s">
        <v>16</v>
      </c>
      <c r="D2686" s="2" t="s">
        <v>17</v>
      </c>
      <c r="E2686" s="5" t="s">
        <v>1732</v>
      </c>
      <c r="F2686" s="3" t="s">
        <v>1733</v>
      </c>
      <c r="G2686" s="3" t="s">
        <v>58</v>
      </c>
      <c r="H2686" s="2" t="s">
        <v>21</v>
      </c>
      <c r="I2686" s="2" t="s">
        <v>6034</v>
      </c>
      <c r="J2686" s="3" t="str">
        <f>HYPERLINK("https://www.boe.es/gazeta/dias/1832/06/16/pdfs/GMD-1832-72.pdf#page=3","Abrir facsímil")</f>
        <v>Abrir facsímil</v>
      </c>
      <c r="K2686" s="3" t="s">
        <v>23</v>
      </c>
    </row>
    <row r="2687" spans="1:11" ht="42" customHeight="1">
      <c r="A2687" s="2" t="s">
        <v>6035</v>
      </c>
      <c r="B2687" s="2" t="s">
        <v>6036</v>
      </c>
      <c r="C2687" s="2" t="s">
        <v>124</v>
      </c>
      <c r="D2687" s="2" t="s">
        <v>27</v>
      </c>
      <c r="E2687" s="5" t="s">
        <v>312</v>
      </c>
      <c r="F2687" s="3" t="s">
        <v>313</v>
      </c>
      <c r="G2687" s="3" t="s">
        <v>38</v>
      </c>
      <c r="H2687" s="2" t="s">
        <v>31</v>
      </c>
      <c r="I2687" s="2" t="s">
        <v>6037</v>
      </c>
      <c r="J2687" s="3" t="str">
        <f>HYPERLINK("https://www.boe.es/gazeta/dias/1832/10/27/pdfs/GMD-1832-131.pdf#page=4","Abrir facsímil")</f>
        <v>Abrir facsímil</v>
      </c>
      <c r="K2687" s="3" t="s">
        <v>33</v>
      </c>
    </row>
    <row r="2688" spans="1:11" ht="42" customHeight="1">
      <c r="A2688" s="2" t="s">
        <v>6038</v>
      </c>
      <c r="B2688" s="2" t="s">
        <v>6039</v>
      </c>
      <c r="C2688" s="2" t="s">
        <v>418</v>
      </c>
      <c r="D2688" s="2" t="s">
        <v>27</v>
      </c>
      <c r="E2688" s="5" t="s">
        <v>111</v>
      </c>
      <c r="F2688" s="3" t="s">
        <v>112</v>
      </c>
      <c r="G2688" s="3" t="s">
        <v>38</v>
      </c>
      <c r="H2688" s="2" t="s">
        <v>21</v>
      </c>
      <c r="I2688" s="2" t="s">
        <v>6040</v>
      </c>
      <c r="J2688" s="3" t="str">
        <f>HYPERLINK("https://www.boe.es/gazeta/dias/1832/10/04/pdfs/GMD-1832-120.pdf#page=4","Abrir facsímil")</f>
        <v>Abrir facsímil</v>
      </c>
      <c r="K2688" s="3" t="s">
        <v>23</v>
      </c>
    </row>
    <row r="2689" spans="1:11" ht="42" customHeight="1">
      <c r="A2689" s="2" t="s">
        <v>6041</v>
      </c>
      <c r="B2689" s="2" t="s">
        <v>6041</v>
      </c>
      <c r="C2689" s="2" t="s">
        <v>124</v>
      </c>
      <c r="D2689" s="2" t="s">
        <v>27</v>
      </c>
      <c r="E2689" s="5" t="s">
        <v>806</v>
      </c>
      <c r="F2689" s="3" t="s">
        <v>807</v>
      </c>
      <c r="G2689" s="3" t="s">
        <v>152</v>
      </c>
      <c r="H2689" s="2" t="s">
        <v>21</v>
      </c>
      <c r="I2689" s="2" t="s">
        <v>6042</v>
      </c>
      <c r="J2689" s="3" t="str">
        <f>HYPERLINK("https://www.boe.es/gazeta/dias/1832/12/08/pdfs/GMD-1832-150.pdf#page=6","Abrir facsímil")</f>
        <v>Abrir facsímil</v>
      </c>
      <c r="K2689" s="3" t="s">
        <v>23</v>
      </c>
    </row>
    <row r="2690" spans="1:11" ht="42" customHeight="1">
      <c r="A2690" s="2" t="s">
        <v>6043</v>
      </c>
      <c r="B2690" s="2" t="s">
        <v>6044</v>
      </c>
      <c r="C2690" s="2" t="s">
        <v>51</v>
      </c>
      <c r="D2690" s="2" t="s">
        <v>27</v>
      </c>
      <c r="E2690" s="5" t="s">
        <v>200</v>
      </c>
      <c r="F2690" s="3" t="s">
        <v>201</v>
      </c>
      <c r="G2690" s="3" t="s">
        <v>827</v>
      </c>
      <c r="H2690" s="2" t="s">
        <v>21</v>
      </c>
      <c r="I2690" s="2" t="s">
        <v>6045</v>
      </c>
      <c r="J2690" s="3" t="str">
        <f>HYPERLINK("https://www.boe.es/gazeta/dias/1832/03/20/pdfs/GMD-1832-34.pdf#page=1","Abrir facsímil")</f>
        <v>Abrir facsímil</v>
      </c>
      <c r="K2690" s="3" t="s">
        <v>23</v>
      </c>
    </row>
    <row r="2691" spans="1:11" ht="42" customHeight="1">
      <c r="A2691" s="2" t="s">
        <v>6046</v>
      </c>
      <c r="B2691" s="2" t="s">
        <v>6046</v>
      </c>
      <c r="C2691" s="2" t="s">
        <v>16</v>
      </c>
      <c r="D2691" s="2" t="s">
        <v>17</v>
      </c>
      <c r="E2691" s="5" t="s">
        <v>251</v>
      </c>
      <c r="F2691" s="3" t="s">
        <v>252</v>
      </c>
      <c r="G2691" s="3" t="s">
        <v>38</v>
      </c>
      <c r="H2691" s="2" t="s">
        <v>21</v>
      </c>
      <c r="I2691" s="2" t="s">
        <v>6047</v>
      </c>
      <c r="J2691" s="3" t="str">
        <f>HYPERLINK("https://www.boe.es/gazeta/dias/1832/02/25/pdfs/GMD-1832-24.pdf#page=4","Abrir facsímil")</f>
        <v>Abrir facsímil</v>
      </c>
      <c r="K2691" s="3" t="s">
        <v>23</v>
      </c>
    </row>
    <row r="2692" spans="1:11" ht="42" customHeight="1">
      <c r="A2692" s="2" t="s">
        <v>6048</v>
      </c>
      <c r="B2692" s="2" t="s">
        <v>6049</v>
      </c>
      <c r="C2692" s="2" t="s">
        <v>418</v>
      </c>
      <c r="D2692" s="2" t="s">
        <v>27</v>
      </c>
      <c r="E2692" s="5" t="s">
        <v>382</v>
      </c>
      <c r="F2692" s="3" t="s">
        <v>383</v>
      </c>
      <c r="G2692" s="3" t="s">
        <v>38</v>
      </c>
      <c r="H2692" s="2" t="s">
        <v>21</v>
      </c>
      <c r="I2692" s="2" t="s">
        <v>6050</v>
      </c>
      <c r="J2692" s="3" t="str">
        <f>HYPERLINK("https://www.boe.es/gazeta/dias/1832/05/31/pdfs/GMD-1832-65.pdf#page=4","Abrir facsímil")</f>
        <v>Abrir facsímil</v>
      </c>
      <c r="K2692" s="3" t="s">
        <v>23</v>
      </c>
    </row>
    <row r="2693" spans="1:11" ht="42" customHeight="1">
      <c r="A2693" s="2" t="s">
        <v>6051</v>
      </c>
      <c r="B2693" s="2" t="s">
        <v>6052</v>
      </c>
      <c r="C2693" s="2" t="s">
        <v>164</v>
      </c>
      <c r="D2693" s="2" t="s">
        <v>27</v>
      </c>
      <c r="E2693" s="5" t="s">
        <v>156</v>
      </c>
      <c r="F2693" s="3" t="s">
        <v>157</v>
      </c>
      <c r="G2693" s="3" t="s">
        <v>152</v>
      </c>
      <c r="H2693" s="2" t="s">
        <v>21</v>
      </c>
      <c r="I2693" s="2" t="s">
        <v>6053</v>
      </c>
      <c r="J2693" s="3" t="str">
        <f>HYPERLINK("https://www.boe.es/gazeta/dias/1832/04/14/pdfs/GMD-1832-45.pdf#page=6","Abrir facsímil")</f>
        <v>Abrir facsímil</v>
      </c>
      <c r="K2693" s="3" t="s">
        <v>23</v>
      </c>
    </row>
    <row r="2694" spans="1:11" ht="42" customHeight="1">
      <c r="A2694" s="2" t="s">
        <v>6054</v>
      </c>
      <c r="B2694" s="2" t="s">
        <v>6055</v>
      </c>
      <c r="C2694" s="2" t="s">
        <v>61</v>
      </c>
      <c r="D2694" s="2" t="s">
        <v>62</v>
      </c>
      <c r="E2694" s="5" t="s">
        <v>583</v>
      </c>
      <c r="F2694" s="3" t="s">
        <v>584</v>
      </c>
      <c r="G2694" s="3" t="s">
        <v>38</v>
      </c>
      <c r="H2694" s="2" t="s">
        <v>21</v>
      </c>
      <c r="I2694" s="2" t="s">
        <v>6056</v>
      </c>
      <c r="J2694" s="3" t="str">
        <f>HYPERLINK("https://www.boe.es/gazeta/dias/1832/02/04/pdfs/GMD-1832-15.pdf#page=4","Abrir facsímil")</f>
        <v>Abrir facsímil</v>
      </c>
      <c r="K2694" s="3" t="s">
        <v>23</v>
      </c>
    </row>
    <row r="2695" spans="1:11" ht="42" customHeight="1">
      <c r="A2695" s="2" t="s">
        <v>6057</v>
      </c>
      <c r="B2695" s="2" t="s">
        <v>6058</v>
      </c>
      <c r="C2695" s="2" t="s">
        <v>16</v>
      </c>
      <c r="D2695" s="2" t="s">
        <v>17</v>
      </c>
      <c r="E2695" s="5" t="s">
        <v>84</v>
      </c>
      <c r="F2695" s="3" t="s">
        <v>85</v>
      </c>
      <c r="G2695" s="3" t="s">
        <v>58</v>
      </c>
      <c r="H2695" s="2" t="s">
        <v>21</v>
      </c>
      <c r="I2695" s="2" t="s">
        <v>6059</v>
      </c>
      <c r="J2695" s="3" t="str">
        <f>HYPERLINK("https://www.boe.es/gazeta/dias/1832/02/11/pdfs/GMD-1832-18.pdf#page=3","Abrir facsímil")</f>
        <v>Abrir facsímil</v>
      </c>
      <c r="K2695" s="3" t="s">
        <v>23</v>
      </c>
    </row>
    <row r="2696" spans="1:11" ht="42" customHeight="1">
      <c r="A2696" s="2" t="s">
        <v>6060</v>
      </c>
      <c r="B2696" s="2" t="s">
        <v>6061</v>
      </c>
      <c r="C2696" s="2" t="s">
        <v>16</v>
      </c>
      <c r="D2696" s="2" t="s">
        <v>17</v>
      </c>
      <c r="E2696" s="5" t="s">
        <v>97</v>
      </c>
      <c r="F2696" s="3" t="s">
        <v>98</v>
      </c>
      <c r="G2696" s="3" t="s">
        <v>38</v>
      </c>
      <c r="H2696" s="2" t="s">
        <v>21</v>
      </c>
      <c r="I2696" s="2" t="s">
        <v>6062</v>
      </c>
      <c r="J2696" s="3" t="str">
        <f>HYPERLINK("https://www.boe.es/gazeta/dias/1832/08/18/pdfs/GMD-1832-99.pdf#page=4","Abrir facsímil")</f>
        <v>Abrir facsímil</v>
      </c>
      <c r="K2696" s="3" t="s">
        <v>23</v>
      </c>
    </row>
    <row r="2697" spans="1:11" ht="42" customHeight="1">
      <c r="A2697" s="2" t="s">
        <v>6063</v>
      </c>
      <c r="B2697" s="2" t="s">
        <v>6063</v>
      </c>
      <c r="C2697" s="2" t="s">
        <v>16</v>
      </c>
      <c r="D2697" s="2" t="s">
        <v>17</v>
      </c>
      <c r="E2697" s="5" t="s">
        <v>451</v>
      </c>
      <c r="F2697" s="3" t="s">
        <v>452</v>
      </c>
      <c r="G2697" s="3" t="s">
        <v>42</v>
      </c>
      <c r="H2697" s="2" t="s">
        <v>21</v>
      </c>
      <c r="I2697" s="2" t="s">
        <v>6064</v>
      </c>
      <c r="J2697" s="3" t="str">
        <f>HYPERLINK("https://www.boe.es/gazeta/dias/1832/05/08/pdfs/GMD-1832-55.pdf#page=1","Abrir facsímil")</f>
        <v>Abrir facsímil</v>
      </c>
      <c r="K2697" s="3" t="s">
        <v>23</v>
      </c>
    </row>
    <row r="2698" spans="1:11" ht="42" customHeight="1">
      <c r="A2698" s="2" t="s">
        <v>6065</v>
      </c>
      <c r="B2698" s="2" t="s">
        <v>6065</v>
      </c>
      <c r="C2698" s="2" t="s">
        <v>16</v>
      </c>
      <c r="D2698" s="2" t="s">
        <v>17</v>
      </c>
      <c r="E2698" s="5" t="s">
        <v>636</v>
      </c>
      <c r="F2698" s="3" t="s">
        <v>637</v>
      </c>
      <c r="G2698" s="3" t="s">
        <v>92</v>
      </c>
      <c r="H2698" s="2" t="s">
        <v>21</v>
      </c>
      <c r="I2698" s="2" t="s">
        <v>6066</v>
      </c>
      <c r="J2698" s="3" t="str">
        <f>HYPERLINK("https://www.boe.es/gazeta/dias/1832/12/27/pdfs/GMD-1832-158.pdf#page=2","Abrir facsímil")</f>
        <v>Abrir facsímil</v>
      </c>
      <c r="K2698" s="3" t="s">
        <v>23</v>
      </c>
    </row>
    <row r="2699" spans="1:11" ht="42" customHeight="1">
      <c r="A2699" s="2" t="s">
        <v>6067</v>
      </c>
      <c r="B2699" s="2" t="s">
        <v>6067</v>
      </c>
      <c r="C2699" s="2" t="s">
        <v>16</v>
      </c>
      <c r="D2699" s="2" t="s">
        <v>17</v>
      </c>
      <c r="E2699" s="5" t="s">
        <v>806</v>
      </c>
      <c r="F2699" s="3" t="s">
        <v>807</v>
      </c>
      <c r="G2699" s="3" t="s">
        <v>1114</v>
      </c>
      <c r="H2699" s="2" t="s">
        <v>21</v>
      </c>
      <c r="I2699" s="2" t="s">
        <v>6068</v>
      </c>
      <c r="J2699" s="3" t="str">
        <f>HYPERLINK("https://www.boe.es/gazeta/dias/1832/12/08/pdfs/GMD-1832-150.pdf#page=3","Abrir facsímil")</f>
        <v>Abrir facsímil</v>
      </c>
      <c r="K2699" s="3" t="s">
        <v>23</v>
      </c>
    </row>
    <row r="2700" spans="1:11" ht="42" customHeight="1">
      <c r="A2700" s="2" t="s">
        <v>6069</v>
      </c>
      <c r="B2700" s="2" t="s">
        <v>6070</v>
      </c>
      <c r="C2700" s="2" t="s">
        <v>124</v>
      </c>
      <c r="D2700" s="2" t="s">
        <v>27</v>
      </c>
      <c r="E2700" s="5" t="s">
        <v>2110</v>
      </c>
      <c r="F2700" s="3" t="s">
        <v>2111</v>
      </c>
      <c r="G2700" s="3" t="s">
        <v>38</v>
      </c>
      <c r="H2700" s="2" t="s">
        <v>21</v>
      </c>
      <c r="I2700" s="2" t="s">
        <v>6071</v>
      </c>
      <c r="J2700" s="3" t="str">
        <f>HYPERLINK("https://www.boe.es/gazeta/dias/1832/11/17/pdfs/GMD-1832-141.pdf#page=4","Abrir facsímil")</f>
        <v>Abrir facsímil</v>
      </c>
      <c r="K2700" s="3" t="s">
        <v>23</v>
      </c>
    </row>
    <row r="2701" spans="1:11" ht="42" customHeight="1">
      <c r="A2701" s="2" t="s">
        <v>6072</v>
      </c>
      <c r="B2701" s="2" t="s">
        <v>6073</v>
      </c>
      <c r="C2701" s="2" t="s">
        <v>61</v>
      </c>
      <c r="D2701" s="2" t="s">
        <v>62</v>
      </c>
      <c r="E2701" s="5" t="s">
        <v>532</v>
      </c>
      <c r="F2701" s="3" t="s">
        <v>533</v>
      </c>
      <c r="G2701" s="3" t="s">
        <v>38</v>
      </c>
      <c r="H2701" s="2" t="s">
        <v>21</v>
      </c>
      <c r="I2701" s="2" t="s">
        <v>6074</v>
      </c>
      <c r="J2701" s="3" t="str">
        <f>HYPERLINK("https://www.boe.es/gazeta/dias/1832/12/01/pdfs/GMD-1832-147.pdf#page=4","Abrir facsímil")</f>
        <v>Abrir facsímil</v>
      </c>
      <c r="K2701" s="3" t="s">
        <v>23</v>
      </c>
    </row>
    <row r="2702" spans="1:11" ht="42" customHeight="1">
      <c r="A2702" s="2" t="s">
        <v>6075</v>
      </c>
      <c r="B2702" s="2" t="s">
        <v>6076</v>
      </c>
      <c r="C2702" s="2" t="s">
        <v>16</v>
      </c>
      <c r="D2702" s="2" t="s">
        <v>17</v>
      </c>
      <c r="E2702" s="5" t="s">
        <v>500</v>
      </c>
      <c r="F2702" s="3" t="s">
        <v>501</v>
      </c>
      <c r="G2702" s="3" t="s">
        <v>38</v>
      </c>
      <c r="H2702" s="2" t="s">
        <v>21</v>
      </c>
      <c r="I2702" s="2" t="s">
        <v>6077</v>
      </c>
      <c r="J2702" s="3" t="str">
        <f>HYPERLINK("https://www.boe.es/gazeta/dias/1832/03/29/pdfs/GMD-1832-38.pdf#page=4","Abrir facsímil")</f>
        <v>Abrir facsímil</v>
      </c>
      <c r="K2702" s="3" t="s">
        <v>23</v>
      </c>
    </row>
    <row r="2703" spans="1:11" ht="42" customHeight="1">
      <c r="A2703" s="2" t="s">
        <v>6078</v>
      </c>
      <c r="B2703" s="2" t="s">
        <v>6078</v>
      </c>
      <c r="C2703" s="2" t="s">
        <v>16</v>
      </c>
      <c r="D2703" s="2" t="s">
        <v>17</v>
      </c>
      <c r="E2703" s="5" t="s">
        <v>1462</v>
      </c>
      <c r="F2703" s="3" t="s">
        <v>1463</v>
      </c>
      <c r="G2703" s="3" t="s">
        <v>38</v>
      </c>
      <c r="H2703" s="2" t="s">
        <v>21</v>
      </c>
      <c r="I2703" s="2" t="s">
        <v>6079</v>
      </c>
      <c r="J2703" s="3" t="str">
        <f>HYPERLINK("https://www.boe.es/gazeta/dias/1832/11/06/pdfs/GMD-1832-135.pdf#page=4","Abrir facsímil")</f>
        <v>Abrir facsímil</v>
      </c>
      <c r="K2703" s="3" t="s">
        <v>23</v>
      </c>
    </row>
    <row r="2704" spans="1:11" ht="42" customHeight="1">
      <c r="A2704" s="2" t="s">
        <v>6080</v>
      </c>
      <c r="B2704" s="2" t="s">
        <v>6081</v>
      </c>
      <c r="C2704" s="2" t="s">
        <v>26</v>
      </c>
      <c r="D2704" s="2" t="s">
        <v>27</v>
      </c>
      <c r="E2704" s="5" t="s">
        <v>312</v>
      </c>
      <c r="F2704" s="3" t="s">
        <v>313</v>
      </c>
      <c r="G2704" s="3" t="s">
        <v>38</v>
      </c>
      <c r="H2704" s="2" t="s">
        <v>31</v>
      </c>
      <c r="I2704" s="2" t="s">
        <v>6082</v>
      </c>
      <c r="J2704" s="3" t="str">
        <f>HYPERLINK("https://www.boe.es/gazeta/dias/1832/10/27/pdfs/GMD-1832-131.pdf#page=4","Abrir facsímil")</f>
        <v>Abrir facsímil</v>
      </c>
      <c r="K2704" s="3" t="s">
        <v>33</v>
      </c>
    </row>
    <row r="2705" spans="1:11" ht="42" customHeight="1">
      <c r="A2705" s="2" t="s">
        <v>6083</v>
      </c>
      <c r="B2705" s="2" t="s">
        <v>6084</v>
      </c>
      <c r="C2705" s="2" t="s">
        <v>124</v>
      </c>
      <c r="D2705" s="2" t="s">
        <v>27</v>
      </c>
      <c r="E2705" s="5" t="s">
        <v>2706</v>
      </c>
      <c r="F2705" s="3" t="s">
        <v>2707</v>
      </c>
      <c r="G2705" s="3" t="s">
        <v>152</v>
      </c>
      <c r="H2705" s="2" t="s">
        <v>21</v>
      </c>
      <c r="I2705" s="2" t="s">
        <v>6085</v>
      </c>
      <c r="J2705" s="3" t="str">
        <f>HYPERLINK("https://www.boe.es/gazeta/dias/1832/01/31/pdfs/GMD-1832-13.pdf#page=6","Abrir facsímil")</f>
        <v>Abrir facsímil</v>
      </c>
      <c r="K2705" s="3" t="s">
        <v>23</v>
      </c>
    </row>
    <row r="2706" spans="1:11" ht="42" customHeight="1">
      <c r="A2706" s="2" t="s">
        <v>6086</v>
      </c>
      <c r="B2706" s="2" t="s">
        <v>6087</v>
      </c>
      <c r="C2706" s="2" t="s">
        <v>61</v>
      </c>
      <c r="D2706" s="2" t="s">
        <v>62</v>
      </c>
      <c r="E2706" s="5" t="s">
        <v>312</v>
      </c>
      <c r="F2706" s="3" t="s">
        <v>313</v>
      </c>
      <c r="G2706" s="3" t="s">
        <v>38</v>
      </c>
      <c r="H2706" s="2" t="s">
        <v>31</v>
      </c>
      <c r="I2706" s="2" t="s">
        <v>6088</v>
      </c>
      <c r="J2706" s="3" t="str">
        <f>HYPERLINK("https://www.boe.es/gazeta/dias/1832/10/27/pdfs/GMD-1832-131.pdf#page=4","Abrir facsímil")</f>
        <v>Abrir facsímil</v>
      </c>
      <c r="K2706" s="3" t="s">
        <v>33</v>
      </c>
    </row>
    <row r="2707" spans="1:11" ht="42" customHeight="1">
      <c r="A2707" s="2" t="s">
        <v>6089</v>
      </c>
      <c r="B2707" s="2" t="s">
        <v>6090</v>
      </c>
      <c r="C2707" s="2" t="s">
        <v>61</v>
      </c>
      <c r="D2707" s="2" t="s">
        <v>62</v>
      </c>
      <c r="E2707" s="5" t="s">
        <v>388</v>
      </c>
      <c r="F2707" s="3" t="s">
        <v>389</v>
      </c>
      <c r="G2707" s="3" t="s">
        <v>38</v>
      </c>
      <c r="H2707" s="2" t="s">
        <v>21</v>
      </c>
      <c r="I2707" s="2" t="s">
        <v>6091</v>
      </c>
      <c r="J2707" s="3" t="str">
        <f>HYPERLINK("https://www.boe.es/gazeta/dias/1832/02/28/pdfs/GMD-1832-25.pdf#page=4","Abrir facsímil")</f>
        <v>Abrir facsímil</v>
      </c>
      <c r="K2707" s="3" t="s">
        <v>23</v>
      </c>
    </row>
    <row r="2708" spans="1:11" ht="42" customHeight="1">
      <c r="A2708" s="2" t="s">
        <v>6092</v>
      </c>
      <c r="B2708" s="2" t="s">
        <v>6092</v>
      </c>
      <c r="C2708" s="2" t="s">
        <v>26</v>
      </c>
      <c r="D2708" s="2" t="s">
        <v>27</v>
      </c>
      <c r="E2708" s="5" t="s">
        <v>598</v>
      </c>
      <c r="F2708" s="3" t="s">
        <v>599</v>
      </c>
      <c r="G2708" s="3" t="s">
        <v>38</v>
      </c>
      <c r="H2708" s="2" t="s">
        <v>21</v>
      </c>
      <c r="I2708" s="2" t="s">
        <v>6093</v>
      </c>
      <c r="J2708" s="3" t="str">
        <f>HYPERLINK("https://www.boe.es/gazeta/dias/1832/06/07/pdfs/GMD-1832-68.pdf#page=4","Abrir facsímil")</f>
        <v>Abrir facsímil</v>
      </c>
      <c r="K2708" s="3" t="s">
        <v>23</v>
      </c>
    </row>
    <row r="2709" spans="1:11" ht="42" customHeight="1">
      <c r="A2709" s="2" t="s">
        <v>6094</v>
      </c>
      <c r="B2709" s="2" t="s">
        <v>6095</v>
      </c>
      <c r="C2709" s="2" t="s">
        <v>51</v>
      </c>
      <c r="D2709" s="2" t="s">
        <v>27</v>
      </c>
      <c r="E2709" s="5" t="s">
        <v>279</v>
      </c>
      <c r="F2709" s="3" t="s">
        <v>280</v>
      </c>
      <c r="G2709" s="3" t="s">
        <v>38</v>
      </c>
      <c r="H2709" s="2" t="s">
        <v>21</v>
      </c>
      <c r="I2709" s="2" t="s">
        <v>6096</v>
      </c>
      <c r="J2709" s="3" t="str">
        <f>HYPERLINK("https://www.boe.es/gazeta/dias/1832/04/07/pdfs/GMD-1832-42.pdf#page=4","Abrir facsímil")</f>
        <v>Abrir facsímil</v>
      </c>
      <c r="K2709" s="3" t="s">
        <v>23</v>
      </c>
    </row>
    <row r="2710" spans="1:11" ht="42" customHeight="1">
      <c r="A2710" s="2" t="s">
        <v>6097</v>
      </c>
      <c r="B2710" s="2" t="s">
        <v>6098</v>
      </c>
      <c r="C2710" s="2" t="s">
        <v>61</v>
      </c>
      <c r="D2710" s="2" t="s">
        <v>62</v>
      </c>
      <c r="E2710" s="5" t="s">
        <v>532</v>
      </c>
      <c r="F2710" s="3" t="s">
        <v>533</v>
      </c>
      <c r="G2710" s="3" t="s">
        <v>38</v>
      </c>
      <c r="H2710" s="2" t="s">
        <v>21</v>
      </c>
      <c r="I2710" s="2" t="s">
        <v>6099</v>
      </c>
      <c r="J2710" s="3" t="str">
        <f>HYPERLINK("https://www.boe.es/gazeta/dias/1832/12/01/pdfs/GMD-1832-147.pdf#page=4","Abrir facsímil")</f>
        <v>Abrir facsímil</v>
      </c>
      <c r="K2710" s="3" t="s">
        <v>23</v>
      </c>
    </row>
    <row r="2711" spans="1:11" ht="42" customHeight="1">
      <c r="A2711" s="2" t="s">
        <v>6100</v>
      </c>
      <c r="B2711" s="2" t="s">
        <v>6100</v>
      </c>
      <c r="C2711" s="2" t="s">
        <v>16</v>
      </c>
      <c r="D2711" s="2" t="s">
        <v>17</v>
      </c>
      <c r="E2711" s="5" t="s">
        <v>1501</v>
      </c>
      <c r="F2711" s="3" t="s">
        <v>1502</v>
      </c>
      <c r="G2711" s="3" t="s">
        <v>6101</v>
      </c>
      <c r="H2711" s="2" t="s">
        <v>21</v>
      </c>
      <c r="I2711" s="2" t="s">
        <v>6102</v>
      </c>
      <c r="J2711" s="3" t="str">
        <f>HYPERLINK("https://www.boe.es/gazeta/dias/1832/06/26/pdfs/GMD-1832-76.pdf#page=2","Abrir facsímil")</f>
        <v>Abrir facsímil</v>
      </c>
      <c r="K2711" s="3" t="s">
        <v>23</v>
      </c>
    </row>
    <row r="2712" spans="1:11" ht="42" customHeight="1">
      <c r="A2712" s="2" t="s">
        <v>6103</v>
      </c>
      <c r="B2712" s="2" t="s">
        <v>6103</v>
      </c>
      <c r="C2712" s="2" t="s">
        <v>16</v>
      </c>
      <c r="D2712" s="2" t="s">
        <v>17</v>
      </c>
      <c r="E2712" s="5" t="s">
        <v>28</v>
      </c>
      <c r="F2712" s="3" t="s">
        <v>29</v>
      </c>
      <c r="G2712" s="3" t="s">
        <v>58</v>
      </c>
      <c r="H2712" s="2" t="s">
        <v>21</v>
      </c>
      <c r="I2712" s="2" t="s">
        <v>6104</v>
      </c>
      <c r="J2712" s="3" t="str">
        <f>HYPERLINK("https://www.boe.es/gazeta/dias/1832/06/23/pdfs/GMD-1832-75.pdf#page=3","Abrir facsímil")</f>
        <v>Abrir facsímil</v>
      </c>
      <c r="K2712" s="3" t="s">
        <v>23</v>
      </c>
    </row>
    <row r="2713" spans="1:11" ht="42" customHeight="1">
      <c r="A2713" s="2" t="s">
        <v>6105</v>
      </c>
      <c r="B2713" s="2" t="s">
        <v>6105</v>
      </c>
      <c r="C2713" s="2" t="s">
        <v>61</v>
      </c>
      <c r="D2713" s="2" t="s">
        <v>62</v>
      </c>
      <c r="E2713" s="5" t="s">
        <v>1008</v>
      </c>
      <c r="F2713" s="3" t="s">
        <v>1009</v>
      </c>
      <c r="G2713" s="3" t="s">
        <v>42</v>
      </c>
      <c r="H2713" s="2" t="s">
        <v>21</v>
      </c>
      <c r="I2713" s="2" t="s">
        <v>6106</v>
      </c>
      <c r="J2713" s="3" t="str">
        <f>HYPERLINK("https://www.boe.es/gazeta/dias/1832/02/02/pdfs/GMD-1832-14.pdf#page=1","Abrir facsímil")</f>
        <v>Abrir facsímil</v>
      </c>
      <c r="K2713" s="3" t="s">
        <v>23</v>
      </c>
    </row>
    <row r="2714" spans="1:11" ht="42" customHeight="1">
      <c r="A2714" s="2" t="s">
        <v>6107</v>
      </c>
      <c r="B2714" s="2" t="s">
        <v>6108</v>
      </c>
      <c r="C2714" s="2" t="s">
        <v>124</v>
      </c>
      <c r="D2714" s="2" t="s">
        <v>27</v>
      </c>
      <c r="E2714" s="5" t="s">
        <v>937</v>
      </c>
      <c r="F2714" s="3" t="s">
        <v>938</v>
      </c>
      <c r="G2714" s="3" t="s">
        <v>38</v>
      </c>
      <c r="H2714" s="2" t="s">
        <v>21</v>
      </c>
      <c r="I2714" s="2" t="s">
        <v>6109</v>
      </c>
      <c r="J2714" s="3" t="str">
        <f>HYPERLINK("https://www.boe.es/gazeta/dias/1832/07/12/pdfs/GMD-1832-83.pdf#page=4","Abrir facsímil")</f>
        <v>Abrir facsímil</v>
      </c>
      <c r="K2714" s="3" t="s">
        <v>23</v>
      </c>
    </row>
    <row r="2715" spans="1:11" ht="42" customHeight="1">
      <c r="A2715" s="2" t="s">
        <v>6110</v>
      </c>
      <c r="B2715" s="2" t="s">
        <v>6111</v>
      </c>
      <c r="C2715" s="2" t="s">
        <v>16</v>
      </c>
      <c r="D2715" s="2" t="s">
        <v>17</v>
      </c>
      <c r="E2715" s="5" t="s">
        <v>56</v>
      </c>
      <c r="F2715" s="3" t="s">
        <v>57</v>
      </c>
      <c r="G2715" s="3" t="s">
        <v>58</v>
      </c>
      <c r="H2715" s="2" t="s">
        <v>31</v>
      </c>
      <c r="I2715" s="2" t="s">
        <v>6112</v>
      </c>
      <c r="J2715" s="3" t="str">
        <f>HYPERLINK("https://www.boe.es/gazeta/dias/1832/11/29/pdfs/GMD-1832-146.pdf#page=3","Abrir facsímil")</f>
        <v>Abrir facsímil</v>
      </c>
      <c r="K2715" s="3" t="s">
        <v>33</v>
      </c>
    </row>
    <row r="2716" spans="1:11" ht="42" customHeight="1">
      <c r="A2716" s="2" t="s">
        <v>6113</v>
      </c>
      <c r="B2716" s="2" t="s">
        <v>6114</v>
      </c>
      <c r="C2716" s="2" t="s">
        <v>26</v>
      </c>
      <c r="D2716" s="2" t="s">
        <v>27</v>
      </c>
      <c r="E2716" s="5" t="s">
        <v>320</v>
      </c>
      <c r="F2716" s="3" t="s">
        <v>321</v>
      </c>
      <c r="G2716" s="3" t="s">
        <v>38</v>
      </c>
      <c r="H2716" s="2" t="s">
        <v>21</v>
      </c>
      <c r="I2716" s="2" t="s">
        <v>6115</v>
      </c>
      <c r="J2716" s="3" t="str">
        <f>HYPERLINK("https://www.boe.es/gazeta/dias/1832/12/29/pdfs/GMD-1832-159.pdf#page=4","Abrir facsímil")</f>
        <v>Abrir facsímil</v>
      </c>
      <c r="K2716" s="3" t="s">
        <v>23</v>
      </c>
    </row>
    <row r="2717" spans="1:11" ht="42" customHeight="1">
      <c r="A2717" s="2" t="s">
        <v>6116</v>
      </c>
      <c r="B2717" s="2" t="s">
        <v>6117</v>
      </c>
      <c r="C2717" s="2" t="s">
        <v>16</v>
      </c>
      <c r="D2717" s="2" t="s">
        <v>17</v>
      </c>
      <c r="E2717" s="5" t="s">
        <v>1449</v>
      </c>
      <c r="F2717" s="3" t="s">
        <v>1450</v>
      </c>
      <c r="G2717" s="3" t="s">
        <v>38</v>
      </c>
      <c r="H2717" s="2" t="s">
        <v>21</v>
      </c>
      <c r="I2717" s="2" t="s">
        <v>6118</v>
      </c>
      <c r="J2717" s="3" t="str">
        <f>HYPERLINK("https://www.boe.es/gazeta/dias/1832/09/25/pdfs/GMD-1832-116.pdf#page=4","Abrir facsímil")</f>
        <v>Abrir facsímil</v>
      </c>
      <c r="K2717" s="3" t="s">
        <v>23</v>
      </c>
    </row>
    <row r="2718" spans="1:11" ht="42" customHeight="1">
      <c r="A2718" s="2" t="s">
        <v>6119</v>
      </c>
      <c r="B2718" s="2" t="s">
        <v>6119</v>
      </c>
      <c r="C2718" s="2" t="s">
        <v>418</v>
      </c>
      <c r="D2718" s="2" t="s">
        <v>27</v>
      </c>
      <c r="E2718" s="5" t="s">
        <v>150</v>
      </c>
      <c r="F2718" s="3" t="s">
        <v>151</v>
      </c>
      <c r="G2718" s="3" t="s">
        <v>38</v>
      </c>
      <c r="H2718" s="2" t="s">
        <v>21</v>
      </c>
      <c r="I2718" s="2" t="s">
        <v>6120</v>
      </c>
      <c r="J2718" s="3" t="str">
        <f>HYPERLINK("https://www.boe.es/gazeta/dias/1832/06/02/pdfs/GMD-1832-66.pdf#page=4","Abrir facsímil")</f>
        <v>Abrir facsímil</v>
      </c>
      <c r="K2718" s="3" t="s">
        <v>23</v>
      </c>
    </row>
    <row r="2719" spans="1:11" ht="42" customHeight="1">
      <c r="A2719" s="2" t="s">
        <v>6119</v>
      </c>
      <c r="B2719" s="2" t="s">
        <v>6119</v>
      </c>
      <c r="C2719" s="2" t="s">
        <v>16</v>
      </c>
      <c r="D2719" s="2" t="s">
        <v>17</v>
      </c>
      <c r="E2719" s="5" t="s">
        <v>523</v>
      </c>
      <c r="F2719" s="3" t="s">
        <v>524</v>
      </c>
      <c r="G2719" s="3" t="s">
        <v>525</v>
      </c>
      <c r="H2719" s="2" t="s">
        <v>21</v>
      </c>
      <c r="I2719" s="2" t="s">
        <v>6121</v>
      </c>
      <c r="J2719" s="3" t="str">
        <f>HYPERLINK("https://www.boe.es/gazeta/dias/1832/11/10/pdfs/GMD-1832-137.pdf#page=3","Abrir facsímil")</f>
        <v>Abrir facsímil</v>
      </c>
      <c r="K2719" s="3" t="s">
        <v>23</v>
      </c>
    </row>
    <row r="2720" spans="1:11" ht="42" customHeight="1">
      <c r="A2720" s="2" t="s">
        <v>6122</v>
      </c>
      <c r="B2720" s="2" t="s">
        <v>6123</v>
      </c>
      <c r="C2720" s="2" t="s">
        <v>164</v>
      </c>
      <c r="D2720" s="2" t="s">
        <v>27</v>
      </c>
      <c r="E2720" s="5" t="s">
        <v>56</v>
      </c>
      <c r="F2720" s="3" t="s">
        <v>57</v>
      </c>
      <c r="G2720" s="3" t="s">
        <v>38</v>
      </c>
      <c r="H2720" s="2" t="s">
        <v>21</v>
      </c>
      <c r="I2720" s="2" t="s">
        <v>6124</v>
      </c>
      <c r="J2720" s="3" t="str">
        <f>HYPERLINK("https://www.boe.es/gazeta/dias/1832/11/29/pdfs/GMD-1832-146.pdf#page=4","Abrir facsímil")</f>
        <v>Abrir facsímil</v>
      </c>
      <c r="K2720" s="3" t="s">
        <v>23</v>
      </c>
    </row>
    <row r="2721" spans="1:11" ht="42" customHeight="1">
      <c r="A2721" s="2" t="s">
        <v>6125</v>
      </c>
      <c r="B2721" s="2" t="s">
        <v>6126</v>
      </c>
      <c r="C2721" s="2" t="s">
        <v>26</v>
      </c>
      <c r="D2721" s="2" t="s">
        <v>27</v>
      </c>
      <c r="E2721" s="5" t="s">
        <v>835</v>
      </c>
      <c r="F2721" s="3" t="s">
        <v>836</v>
      </c>
      <c r="G2721" s="3" t="s">
        <v>38</v>
      </c>
      <c r="H2721" s="2" t="s">
        <v>21</v>
      </c>
      <c r="I2721" s="2" t="s">
        <v>6127</v>
      </c>
      <c r="J2721" s="3" t="str">
        <f>HYPERLINK("https://www.boe.es/gazeta/dias/1832/07/28/pdfs/GMD-1832-90.pdf#page=4","Abrir facsímil")</f>
        <v>Abrir facsímil</v>
      </c>
      <c r="K2721" s="3" t="s">
        <v>23</v>
      </c>
    </row>
    <row r="2722" spans="1:11" ht="42" customHeight="1">
      <c r="A2722" s="2" t="s">
        <v>6128</v>
      </c>
      <c r="B2722" s="2" t="s">
        <v>6129</v>
      </c>
      <c r="C2722" s="2" t="s">
        <v>26</v>
      </c>
      <c r="D2722" s="2" t="s">
        <v>27</v>
      </c>
      <c r="E2722" s="5" t="s">
        <v>540</v>
      </c>
      <c r="F2722" s="3" t="s">
        <v>541</v>
      </c>
      <c r="G2722" s="3" t="s">
        <v>38</v>
      </c>
      <c r="H2722" s="2" t="s">
        <v>21</v>
      </c>
      <c r="I2722" s="2" t="s">
        <v>6130</v>
      </c>
      <c r="J2722" s="3" t="str">
        <f>HYPERLINK("https://www.boe.es/gazeta/dias/1832/01/10/pdfs/GMD-1832-4.pdf#page=4","Abrir facsímil")</f>
        <v>Abrir facsímil</v>
      </c>
      <c r="K2722" s="3" t="s">
        <v>23</v>
      </c>
    </row>
    <row r="2723" spans="1:11" ht="42" customHeight="1">
      <c r="A2723" s="2" t="s">
        <v>6131</v>
      </c>
      <c r="B2723" s="2" t="s">
        <v>6132</v>
      </c>
      <c r="C2723" s="2" t="s">
        <v>26</v>
      </c>
      <c r="D2723" s="2" t="s">
        <v>27</v>
      </c>
      <c r="E2723" s="5" t="s">
        <v>204</v>
      </c>
      <c r="F2723" s="3" t="s">
        <v>205</v>
      </c>
      <c r="G2723" s="3" t="s">
        <v>38</v>
      </c>
      <c r="H2723" s="2" t="s">
        <v>21</v>
      </c>
      <c r="I2723" s="2" t="s">
        <v>6133</v>
      </c>
      <c r="J2723" s="3" t="str">
        <f>HYPERLINK("https://www.boe.es/gazeta/dias/1832/09/20/pdfs/GMD-1832-114.pdf#page=4","Abrir facsímil")</f>
        <v>Abrir facsímil</v>
      </c>
      <c r="K2723" s="3" t="s">
        <v>23</v>
      </c>
    </row>
    <row r="2724" spans="1:11" ht="42" customHeight="1">
      <c r="A2724" s="2" t="s">
        <v>6134</v>
      </c>
      <c r="B2724" s="2" t="s">
        <v>6134</v>
      </c>
      <c r="C2724" s="2" t="s">
        <v>16</v>
      </c>
      <c r="D2724" s="2" t="s">
        <v>17</v>
      </c>
      <c r="E2724" s="5" t="s">
        <v>272</v>
      </c>
      <c r="F2724" s="3" t="s">
        <v>273</v>
      </c>
      <c r="G2724" s="3" t="s">
        <v>58</v>
      </c>
      <c r="H2724" s="2" t="s">
        <v>21</v>
      </c>
      <c r="I2724" s="2" t="s">
        <v>6135</v>
      </c>
      <c r="J2724" s="3" t="str">
        <f>HYPERLINK("https://www.boe.es/gazeta/dias/1832/02/21/pdfs/GMD-1832-22.pdf#page=3","Abrir facsímil")</f>
        <v>Abrir facsímil</v>
      </c>
      <c r="K2724" s="3" t="s">
        <v>23</v>
      </c>
    </row>
    <row r="2725" spans="1:11" ht="42" customHeight="1">
      <c r="A2725" s="2" t="s">
        <v>6136</v>
      </c>
      <c r="B2725" s="2" t="s">
        <v>6136</v>
      </c>
      <c r="C2725" s="2" t="s">
        <v>26</v>
      </c>
      <c r="D2725" s="2" t="s">
        <v>27</v>
      </c>
      <c r="E2725" s="5" t="s">
        <v>1449</v>
      </c>
      <c r="F2725" s="3" t="s">
        <v>1450</v>
      </c>
      <c r="G2725" s="3" t="s">
        <v>92</v>
      </c>
      <c r="H2725" s="2" t="s">
        <v>21</v>
      </c>
      <c r="I2725" s="2" t="s">
        <v>6137</v>
      </c>
      <c r="J2725" s="3" t="str">
        <f>HYPERLINK("https://www.boe.es/gazeta/dias/1832/09/25/pdfs/GMD-1832-116.pdf#page=2","Abrir facsímil")</f>
        <v>Abrir facsímil</v>
      </c>
      <c r="K2725" s="3" t="s">
        <v>23</v>
      </c>
    </row>
    <row r="2726" spans="1:11" ht="42" customHeight="1">
      <c r="A2726" s="2" t="s">
        <v>6138</v>
      </c>
      <c r="B2726" s="2" t="s">
        <v>6138</v>
      </c>
      <c r="C2726" s="2" t="s">
        <v>16</v>
      </c>
      <c r="D2726" s="2" t="s">
        <v>17</v>
      </c>
      <c r="E2726" s="5" t="s">
        <v>651</v>
      </c>
      <c r="F2726" s="3" t="s">
        <v>652</v>
      </c>
      <c r="G2726" s="3" t="s">
        <v>92</v>
      </c>
      <c r="H2726" s="2" t="s">
        <v>21</v>
      </c>
      <c r="I2726" s="2" t="s">
        <v>6139</v>
      </c>
      <c r="J2726" s="3" t="str">
        <f>HYPERLINK("https://www.boe.es/gazeta/dias/1832/08/11/pdfs/GMD-1832-96.pdf#page=2","Abrir facsímil")</f>
        <v>Abrir facsímil</v>
      </c>
      <c r="K2726" s="3" t="s">
        <v>23</v>
      </c>
    </row>
    <row r="2727" spans="1:11" ht="42" customHeight="1">
      <c r="A2727" s="2" t="s">
        <v>6140</v>
      </c>
      <c r="B2727" s="2" t="s">
        <v>6140</v>
      </c>
      <c r="C2727" s="2" t="s">
        <v>26</v>
      </c>
      <c r="D2727" s="2" t="s">
        <v>27</v>
      </c>
      <c r="E2727" s="5" t="s">
        <v>722</v>
      </c>
      <c r="F2727" s="3" t="s">
        <v>723</v>
      </c>
      <c r="G2727" s="3" t="s">
        <v>58</v>
      </c>
      <c r="H2727" s="2" t="s">
        <v>21</v>
      </c>
      <c r="I2727" s="2" t="s">
        <v>6141</v>
      </c>
      <c r="J2727" s="3" t="str">
        <f>HYPERLINK("https://www.boe.es/gazeta/dias/1832/07/24/pdfs/GMD-1832-88.pdf#page=3","Abrir facsímil")</f>
        <v>Abrir facsímil</v>
      </c>
      <c r="K2727" s="3" t="s">
        <v>23</v>
      </c>
    </row>
    <row r="2728" spans="1:11" ht="42" customHeight="1">
      <c r="A2728" s="2" t="s">
        <v>6142</v>
      </c>
      <c r="B2728" s="2" t="s">
        <v>6142</v>
      </c>
      <c r="C2728" s="2" t="s">
        <v>91</v>
      </c>
      <c r="D2728" s="2" t="s">
        <v>27</v>
      </c>
      <c r="E2728" s="5" t="s">
        <v>374</v>
      </c>
      <c r="F2728" s="3" t="s">
        <v>375</v>
      </c>
      <c r="G2728" s="3" t="s">
        <v>92</v>
      </c>
      <c r="H2728" s="2" t="s">
        <v>21</v>
      </c>
      <c r="I2728" s="2" t="s">
        <v>6143</v>
      </c>
      <c r="J2728" s="3" t="str">
        <f>HYPERLINK("https://www.boe.es/gazeta/dias/1832/04/17/pdfs/GMD-1832-46.pdf#page=2","Abrir facsímil")</f>
        <v>Abrir facsímil</v>
      </c>
      <c r="K2728" s="3" t="s">
        <v>23</v>
      </c>
    </row>
    <row r="2729" spans="1:11" ht="42" customHeight="1">
      <c r="A2729" s="2" t="s">
        <v>6144</v>
      </c>
      <c r="B2729" s="2" t="s">
        <v>6144</v>
      </c>
      <c r="C2729" s="2" t="s">
        <v>16</v>
      </c>
      <c r="D2729" s="2" t="s">
        <v>17</v>
      </c>
      <c r="E2729" s="5" t="s">
        <v>694</v>
      </c>
      <c r="F2729" s="3" t="s">
        <v>695</v>
      </c>
      <c r="G2729" s="3" t="s">
        <v>58</v>
      </c>
      <c r="H2729" s="2" t="s">
        <v>21</v>
      </c>
      <c r="I2729" s="2" t="s">
        <v>6145</v>
      </c>
      <c r="J2729" s="3" t="str">
        <f>HYPERLINK("https://www.boe.es/gazeta/dias/1832/01/19/pdfs/GMD-1832-8.pdf#page=3","Abrir facsímil")</f>
        <v>Abrir facsímil</v>
      </c>
      <c r="K2729" s="3" t="s">
        <v>23</v>
      </c>
    </row>
    <row r="2730" spans="1:11" ht="42" customHeight="1">
      <c r="A2730" s="2" t="s">
        <v>6144</v>
      </c>
      <c r="B2730" s="2" t="s">
        <v>6144</v>
      </c>
      <c r="C2730" s="2" t="s">
        <v>61</v>
      </c>
      <c r="D2730" s="2" t="s">
        <v>62</v>
      </c>
      <c r="E2730" s="5" t="s">
        <v>193</v>
      </c>
      <c r="F2730" s="3" t="s">
        <v>194</v>
      </c>
      <c r="G2730" s="3" t="s">
        <v>58</v>
      </c>
      <c r="H2730" s="2" t="s">
        <v>21</v>
      </c>
      <c r="I2730" s="2" t="s">
        <v>6146</v>
      </c>
      <c r="J2730" s="3" t="str">
        <f>HYPERLINK("https://www.boe.es/gazeta/dias/1832/01/24/pdfs/GMD-1832-10.pdf#page=3","Abrir facsímil")</f>
        <v>Abrir facsímil</v>
      </c>
      <c r="K2730" s="3" t="s">
        <v>23</v>
      </c>
    </row>
    <row r="2731" spans="1:11" ht="42" customHeight="1">
      <c r="A2731" s="2" t="s">
        <v>6144</v>
      </c>
      <c r="B2731" s="2" t="s">
        <v>6144</v>
      </c>
      <c r="C2731" s="2" t="s">
        <v>26</v>
      </c>
      <c r="D2731" s="2" t="s">
        <v>27</v>
      </c>
      <c r="E2731" s="5" t="s">
        <v>2706</v>
      </c>
      <c r="F2731" s="3" t="s">
        <v>2707</v>
      </c>
      <c r="G2731" s="3" t="s">
        <v>3495</v>
      </c>
      <c r="H2731" s="2" t="s">
        <v>21</v>
      </c>
      <c r="I2731" s="2" t="s">
        <v>6147</v>
      </c>
      <c r="J2731" s="3" t="str">
        <f>HYPERLINK("https://www.boe.es/gazeta/dias/1832/01/31/pdfs/GMD-1832-13.pdf#page=3","Abrir facsímil")</f>
        <v>Abrir facsímil</v>
      </c>
      <c r="K2731" s="3" t="s">
        <v>23</v>
      </c>
    </row>
    <row r="2732" spans="1:11" ht="42" customHeight="1">
      <c r="A2732" s="2" t="s">
        <v>6144</v>
      </c>
      <c r="B2732" s="2" t="s">
        <v>6144</v>
      </c>
      <c r="C2732" s="2" t="s">
        <v>16</v>
      </c>
      <c r="D2732" s="2" t="s">
        <v>17</v>
      </c>
      <c r="E2732" s="5" t="s">
        <v>272</v>
      </c>
      <c r="F2732" s="3" t="s">
        <v>273</v>
      </c>
      <c r="G2732" s="3" t="s">
        <v>58</v>
      </c>
      <c r="H2732" s="2" t="s">
        <v>21</v>
      </c>
      <c r="I2732" s="2" t="s">
        <v>6148</v>
      </c>
      <c r="J2732" s="3" t="str">
        <f>HYPERLINK("https://www.boe.es/gazeta/dias/1832/02/21/pdfs/GMD-1832-22.pdf#page=3","Abrir facsímil")</f>
        <v>Abrir facsímil</v>
      </c>
      <c r="K2732" s="3" t="s">
        <v>23</v>
      </c>
    </row>
    <row r="2733" spans="1:11" ht="42" customHeight="1">
      <c r="A2733" s="2" t="s">
        <v>6144</v>
      </c>
      <c r="B2733" s="2" t="s">
        <v>6144</v>
      </c>
      <c r="C2733" s="2" t="s">
        <v>16</v>
      </c>
      <c r="D2733" s="2" t="s">
        <v>17</v>
      </c>
      <c r="E2733" s="5" t="s">
        <v>36</v>
      </c>
      <c r="F2733" s="3" t="s">
        <v>37</v>
      </c>
      <c r="G2733" s="3" t="s">
        <v>58</v>
      </c>
      <c r="H2733" s="2" t="s">
        <v>21</v>
      </c>
      <c r="I2733" s="2" t="s">
        <v>6149</v>
      </c>
      <c r="J2733" s="3" t="str">
        <f>HYPERLINK("https://www.boe.es/gazeta/dias/1832/02/23/pdfs/GMD-1832-23.pdf#page=3","Abrir facsímil")</f>
        <v>Abrir facsímil</v>
      </c>
      <c r="K2733" s="3" t="s">
        <v>23</v>
      </c>
    </row>
    <row r="2734" spans="1:11" ht="42" customHeight="1">
      <c r="A2734" s="2" t="s">
        <v>6144</v>
      </c>
      <c r="B2734" s="2" t="s">
        <v>6144</v>
      </c>
      <c r="C2734" s="2" t="s">
        <v>16</v>
      </c>
      <c r="D2734" s="2" t="s">
        <v>17</v>
      </c>
      <c r="E2734" s="5" t="s">
        <v>388</v>
      </c>
      <c r="F2734" s="3" t="s">
        <v>389</v>
      </c>
      <c r="G2734" s="3" t="s">
        <v>58</v>
      </c>
      <c r="H2734" s="2" t="s">
        <v>21</v>
      </c>
      <c r="I2734" s="2" t="s">
        <v>6150</v>
      </c>
      <c r="J2734" s="3" t="str">
        <f>HYPERLINK("https://www.boe.es/gazeta/dias/1832/02/28/pdfs/GMD-1832-25.pdf#page=3","Abrir facsímil")</f>
        <v>Abrir facsímil</v>
      </c>
      <c r="K2734" s="3" t="s">
        <v>23</v>
      </c>
    </row>
    <row r="2735" spans="1:11" ht="42" customHeight="1">
      <c r="A2735" s="2" t="s">
        <v>6144</v>
      </c>
      <c r="B2735" s="2" t="s">
        <v>6144</v>
      </c>
      <c r="C2735" s="2" t="s">
        <v>61</v>
      </c>
      <c r="D2735" s="2" t="s">
        <v>62</v>
      </c>
      <c r="E2735" s="5" t="s">
        <v>1160</v>
      </c>
      <c r="F2735" s="3" t="s">
        <v>1161</v>
      </c>
      <c r="G2735" s="3" t="s">
        <v>42</v>
      </c>
      <c r="H2735" s="2" t="s">
        <v>21</v>
      </c>
      <c r="I2735" s="2" t="s">
        <v>6151</v>
      </c>
      <c r="J2735" s="3" t="str">
        <f>HYPERLINK("https://www.boe.es/gazeta/dias/1832/03/06/pdfs/GMD-1832-28.pdf#page=1","Abrir facsímil")</f>
        <v>Abrir facsímil</v>
      </c>
      <c r="K2735" s="3" t="s">
        <v>23</v>
      </c>
    </row>
    <row r="2736" spans="1:11" ht="42" customHeight="1">
      <c r="A2736" s="2" t="s">
        <v>6144</v>
      </c>
      <c r="B2736" s="2" t="s">
        <v>6144</v>
      </c>
      <c r="C2736" s="2" t="s">
        <v>61</v>
      </c>
      <c r="D2736" s="2" t="s">
        <v>62</v>
      </c>
      <c r="E2736" s="5" t="s">
        <v>306</v>
      </c>
      <c r="F2736" s="3" t="s">
        <v>307</v>
      </c>
      <c r="G2736" s="3" t="s">
        <v>308</v>
      </c>
      <c r="H2736" s="2" t="s">
        <v>21</v>
      </c>
      <c r="I2736" s="2" t="s">
        <v>6152</v>
      </c>
      <c r="J2736" s="3" t="str">
        <f>HYPERLINK("https://www.boe.es/gazeta/dias/1832/03/13/pdfs/GMD-1832-31.pdf#page=4","Abrir facsímil")</f>
        <v>Abrir facsímil</v>
      </c>
      <c r="K2736" s="3" t="s">
        <v>23</v>
      </c>
    </row>
    <row r="2737" spans="1:11" ht="42" customHeight="1">
      <c r="A2737" s="2" t="s">
        <v>6144</v>
      </c>
      <c r="B2737" s="2" t="s">
        <v>6144</v>
      </c>
      <c r="C2737" s="2" t="s">
        <v>16</v>
      </c>
      <c r="D2737" s="2" t="s">
        <v>17</v>
      </c>
      <c r="E2737" s="5" t="s">
        <v>88</v>
      </c>
      <c r="F2737" s="3" t="s">
        <v>89</v>
      </c>
      <c r="G2737" s="3" t="s">
        <v>58</v>
      </c>
      <c r="H2737" s="2" t="s">
        <v>21</v>
      </c>
      <c r="I2737" s="2" t="s">
        <v>6153</v>
      </c>
      <c r="J2737" s="3" t="str">
        <f>HYPERLINK("https://www.boe.es/gazeta/dias/1832/03/27/pdfs/GMD-1832-37.pdf#page=3","Abrir facsímil")</f>
        <v>Abrir facsímil</v>
      </c>
      <c r="K2737" s="3" t="s">
        <v>23</v>
      </c>
    </row>
    <row r="2738" spans="1:11" ht="42" customHeight="1">
      <c r="A2738" s="2" t="s">
        <v>6144</v>
      </c>
      <c r="B2738" s="2" t="s">
        <v>6144</v>
      </c>
      <c r="C2738" s="2" t="s">
        <v>16</v>
      </c>
      <c r="D2738" s="2" t="s">
        <v>17</v>
      </c>
      <c r="E2738" s="5" t="s">
        <v>500</v>
      </c>
      <c r="F2738" s="3" t="s">
        <v>501</v>
      </c>
      <c r="G2738" s="3" t="s">
        <v>58</v>
      </c>
      <c r="H2738" s="2" t="s">
        <v>21</v>
      </c>
      <c r="I2738" s="2" t="s">
        <v>6154</v>
      </c>
      <c r="J2738" s="3" t="str">
        <f>HYPERLINK("https://www.boe.es/gazeta/dias/1832/03/29/pdfs/GMD-1832-38.pdf#page=3","Abrir facsímil")</f>
        <v>Abrir facsímil</v>
      </c>
      <c r="K2738" s="3" t="s">
        <v>23</v>
      </c>
    </row>
    <row r="2739" spans="1:11" ht="42" customHeight="1">
      <c r="A2739" s="2" t="s">
        <v>6144</v>
      </c>
      <c r="B2739" s="2" t="s">
        <v>6144</v>
      </c>
      <c r="C2739" s="2" t="s">
        <v>16</v>
      </c>
      <c r="D2739" s="2" t="s">
        <v>17</v>
      </c>
      <c r="E2739" s="5" t="s">
        <v>135</v>
      </c>
      <c r="F2739" s="3" t="s">
        <v>136</v>
      </c>
      <c r="G2739" s="3" t="s">
        <v>58</v>
      </c>
      <c r="H2739" s="2" t="s">
        <v>21</v>
      </c>
      <c r="I2739" s="2" t="s">
        <v>6155</v>
      </c>
      <c r="J2739" s="3" t="str">
        <f>HYPERLINK("https://www.boe.es/gazeta/dias/1832/03/31/pdfs/GMD-1832-39.pdf#page=3","Abrir facsímil")</f>
        <v>Abrir facsímil</v>
      </c>
      <c r="K2739" s="3" t="s">
        <v>23</v>
      </c>
    </row>
    <row r="2740" spans="1:11" ht="42" customHeight="1">
      <c r="A2740" s="2" t="s">
        <v>6144</v>
      </c>
      <c r="B2740" s="2" t="s">
        <v>6144</v>
      </c>
      <c r="C2740" s="2" t="s">
        <v>26</v>
      </c>
      <c r="D2740" s="2" t="s">
        <v>27</v>
      </c>
      <c r="E2740" s="5" t="s">
        <v>1794</v>
      </c>
      <c r="F2740" s="3" t="s">
        <v>1795</v>
      </c>
      <c r="G2740" s="3" t="s">
        <v>1059</v>
      </c>
      <c r="H2740" s="2" t="s">
        <v>21</v>
      </c>
      <c r="I2740" s="2" t="s">
        <v>6156</v>
      </c>
      <c r="J2740" s="3" t="str">
        <f>HYPERLINK("https://www.boe.es/gazeta/dias/1832/04/03/pdfs/GMD-1832-40.pdf#page=2","Abrir facsímil")</f>
        <v>Abrir facsímil</v>
      </c>
      <c r="K2740" s="3" t="s">
        <v>23</v>
      </c>
    </row>
    <row r="2741" spans="1:11" ht="42" customHeight="1">
      <c r="A2741" s="2" t="s">
        <v>6144</v>
      </c>
      <c r="B2741" s="2" t="s">
        <v>6144</v>
      </c>
      <c r="C2741" s="2" t="s">
        <v>16</v>
      </c>
      <c r="D2741" s="2" t="s">
        <v>17</v>
      </c>
      <c r="E2741" s="5" t="s">
        <v>994</v>
      </c>
      <c r="F2741" s="3" t="s">
        <v>995</v>
      </c>
      <c r="G2741" s="3" t="s">
        <v>58</v>
      </c>
      <c r="H2741" s="2" t="s">
        <v>21</v>
      </c>
      <c r="I2741" s="2" t="s">
        <v>6157</v>
      </c>
      <c r="J2741" s="3" t="str">
        <f>HYPERLINK("https://www.boe.es/gazeta/dias/1832/04/05/pdfs/GMD-1832-41.pdf#page=3","Abrir facsímil")</f>
        <v>Abrir facsímil</v>
      </c>
      <c r="K2741" s="3" t="s">
        <v>23</v>
      </c>
    </row>
    <row r="2742" spans="1:11" ht="42" customHeight="1">
      <c r="A2742" s="2" t="s">
        <v>6144</v>
      </c>
      <c r="B2742" s="2" t="s">
        <v>6144</v>
      </c>
      <c r="C2742" s="2" t="s">
        <v>1098</v>
      </c>
      <c r="D2742" s="2" t="s">
        <v>62</v>
      </c>
      <c r="E2742" s="5" t="s">
        <v>994</v>
      </c>
      <c r="F2742" s="3" t="s">
        <v>995</v>
      </c>
      <c r="G2742" s="3" t="s">
        <v>38</v>
      </c>
      <c r="H2742" s="2" t="s">
        <v>21</v>
      </c>
      <c r="I2742" s="2" t="s">
        <v>6158</v>
      </c>
      <c r="J2742" s="3" t="str">
        <f>HYPERLINK("https://www.boe.es/gazeta/dias/1832/04/05/pdfs/GMD-1832-41.pdf#page=4","Abrir facsímil")</f>
        <v>Abrir facsímil</v>
      </c>
      <c r="K2742" s="3" t="s">
        <v>23</v>
      </c>
    </row>
    <row r="2743" spans="1:11" ht="42" customHeight="1">
      <c r="A2743" s="2" t="s">
        <v>6144</v>
      </c>
      <c r="B2743" s="2" t="s">
        <v>6144</v>
      </c>
      <c r="C2743" s="2" t="s">
        <v>61</v>
      </c>
      <c r="D2743" s="2" t="s">
        <v>62</v>
      </c>
      <c r="E2743" s="5" t="s">
        <v>341</v>
      </c>
      <c r="F2743" s="3" t="s">
        <v>342</v>
      </c>
      <c r="G2743" s="3" t="s">
        <v>1740</v>
      </c>
      <c r="H2743" s="2" t="s">
        <v>21</v>
      </c>
      <c r="I2743" s="2" t="s">
        <v>6159</v>
      </c>
      <c r="J2743" s="3" t="str">
        <f>HYPERLINK("https://www.boe.es/gazeta/dias/1832/04/12/pdfs/GMD-1832-44.pdf#page=3","Abrir facsímil")</f>
        <v>Abrir facsímil</v>
      </c>
      <c r="K2743" s="3" t="s">
        <v>23</v>
      </c>
    </row>
    <row r="2744" spans="1:11" ht="42" customHeight="1">
      <c r="A2744" s="2" t="s">
        <v>6144</v>
      </c>
      <c r="B2744" s="2" t="s">
        <v>6144</v>
      </c>
      <c r="C2744" s="2" t="s">
        <v>16</v>
      </c>
      <c r="D2744" s="2" t="s">
        <v>17</v>
      </c>
      <c r="E2744" s="5" t="s">
        <v>341</v>
      </c>
      <c r="F2744" s="3" t="s">
        <v>342</v>
      </c>
      <c r="G2744" s="3" t="s">
        <v>1729</v>
      </c>
      <c r="H2744" s="2" t="s">
        <v>21</v>
      </c>
      <c r="I2744" s="2" t="s">
        <v>6160</v>
      </c>
      <c r="J2744" s="3" t="str">
        <f>HYPERLINK("https://www.boe.es/gazeta/dias/1832/04/12/pdfs/GMD-1832-44.pdf#page=4","Abrir facsímil")</f>
        <v>Abrir facsímil</v>
      </c>
      <c r="K2744" s="3" t="s">
        <v>23</v>
      </c>
    </row>
    <row r="2745" spans="1:11" ht="42" customHeight="1">
      <c r="A2745" s="2" t="s">
        <v>6144</v>
      </c>
      <c r="B2745" s="2" t="s">
        <v>6144</v>
      </c>
      <c r="C2745" s="2" t="s">
        <v>61</v>
      </c>
      <c r="D2745" s="2" t="s">
        <v>62</v>
      </c>
      <c r="E2745" s="5" t="s">
        <v>237</v>
      </c>
      <c r="F2745" s="3" t="s">
        <v>238</v>
      </c>
      <c r="G2745" s="3" t="s">
        <v>1871</v>
      </c>
      <c r="H2745" s="2" t="s">
        <v>21</v>
      </c>
      <c r="I2745" s="2" t="s">
        <v>6161</v>
      </c>
      <c r="J2745" s="3" t="str">
        <f>HYPERLINK("https://www.boe.es/gazeta/dias/1832/04/21/pdfs/GMD-1832-48.pdf#page=2","Abrir facsímil")</f>
        <v>Abrir facsímil</v>
      </c>
      <c r="K2745" s="3" t="s">
        <v>23</v>
      </c>
    </row>
    <row r="2746" spans="1:11" ht="42" customHeight="1">
      <c r="A2746" s="2" t="s">
        <v>6144</v>
      </c>
      <c r="B2746" s="2" t="s">
        <v>6144</v>
      </c>
      <c r="C2746" s="2" t="s">
        <v>61</v>
      </c>
      <c r="D2746" s="2" t="s">
        <v>62</v>
      </c>
      <c r="E2746" s="5" t="s">
        <v>115</v>
      </c>
      <c r="F2746" s="3" t="s">
        <v>116</v>
      </c>
      <c r="G2746" s="3" t="s">
        <v>58</v>
      </c>
      <c r="H2746" s="2" t="s">
        <v>21</v>
      </c>
      <c r="I2746" s="2" t="s">
        <v>6162</v>
      </c>
      <c r="J2746" s="3" t="str">
        <f>HYPERLINK("https://www.boe.es/gazeta/dias/1832/05/10/pdfs/GMD-1832-56.pdf#page=3","Abrir facsímil")</f>
        <v>Abrir facsímil</v>
      </c>
      <c r="K2746" s="3" t="s">
        <v>23</v>
      </c>
    </row>
    <row r="2747" spans="1:11" ht="42" customHeight="1">
      <c r="A2747" s="2" t="s">
        <v>6144</v>
      </c>
      <c r="B2747" s="2" t="s">
        <v>6144</v>
      </c>
      <c r="C2747" s="2" t="s">
        <v>26</v>
      </c>
      <c r="D2747" s="2" t="s">
        <v>27</v>
      </c>
      <c r="E2747" s="5" t="s">
        <v>115</v>
      </c>
      <c r="F2747" s="3" t="s">
        <v>116</v>
      </c>
      <c r="G2747" s="3" t="s">
        <v>38</v>
      </c>
      <c r="H2747" s="2" t="s">
        <v>21</v>
      </c>
      <c r="I2747" s="2" t="s">
        <v>6163</v>
      </c>
      <c r="J2747" s="3" t="str">
        <f>HYPERLINK("https://www.boe.es/gazeta/dias/1832/05/10/pdfs/GMD-1832-56.pdf#page=4","Abrir facsímil")</f>
        <v>Abrir facsímil</v>
      </c>
      <c r="K2747" s="3" t="s">
        <v>23</v>
      </c>
    </row>
    <row r="2748" spans="1:11" ht="42" customHeight="1">
      <c r="A2748" s="2" t="s">
        <v>6144</v>
      </c>
      <c r="B2748" s="2" t="s">
        <v>6144</v>
      </c>
      <c r="C2748" s="2" t="s">
        <v>61</v>
      </c>
      <c r="D2748" s="2" t="s">
        <v>62</v>
      </c>
      <c r="E2748" s="5" t="s">
        <v>2231</v>
      </c>
      <c r="F2748" s="3" t="s">
        <v>2232</v>
      </c>
      <c r="G2748" s="3" t="s">
        <v>92</v>
      </c>
      <c r="H2748" s="2" t="s">
        <v>21</v>
      </c>
      <c r="I2748" s="2" t="s">
        <v>6164</v>
      </c>
      <c r="J2748" s="3" t="str">
        <f>HYPERLINK("https://www.boe.es/gazeta/dias/1832/06/19/pdfs/GMD-1832-73.pdf#page=2","Abrir facsímil")</f>
        <v>Abrir facsímil</v>
      </c>
      <c r="K2748" s="3" t="s">
        <v>23</v>
      </c>
    </row>
    <row r="2749" spans="1:11" ht="42" customHeight="1">
      <c r="A2749" s="2" t="s">
        <v>6165</v>
      </c>
      <c r="B2749" s="2" t="s">
        <v>6165</v>
      </c>
      <c r="C2749" s="2" t="s">
        <v>16</v>
      </c>
      <c r="D2749" s="2" t="s">
        <v>17</v>
      </c>
      <c r="E2749" s="5" t="s">
        <v>119</v>
      </c>
      <c r="F2749" s="3" t="s">
        <v>120</v>
      </c>
      <c r="G2749" s="3" t="s">
        <v>478</v>
      </c>
      <c r="H2749" s="2" t="s">
        <v>21</v>
      </c>
      <c r="I2749" s="2" t="s">
        <v>6166</v>
      </c>
      <c r="J2749" s="3" t="str">
        <f>HYPERLINK("https://www.boe.es/gazeta/dias/1832/07/07/pdfs/GMD-1832-81.pdf#page=3","Abrir facsímil")</f>
        <v>Abrir facsímil</v>
      </c>
      <c r="K2749" s="3" t="s">
        <v>23</v>
      </c>
    </row>
    <row r="2750" spans="1:11" ht="42" customHeight="1">
      <c r="A2750" s="2" t="s">
        <v>6144</v>
      </c>
      <c r="B2750" s="2" t="s">
        <v>6144</v>
      </c>
      <c r="C2750" s="2" t="s">
        <v>26</v>
      </c>
      <c r="D2750" s="2" t="s">
        <v>27</v>
      </c>
      <c r="E2750" s="5" t="s">
        <v>787</v>
      </c>
      <c r="F2750" s="3" t="s">
        <v>788</v>
      </c>
      <c r="G2750" s="3" t="s">
        <v>92</v>
      </c>
      <c r="H2750" s="2" t="s">
        <v>21</v>
      </c>
      <c r="I2750" s="2" t="s">
        <v>6167</v>
      </c>
      <c r="J2750" s="3" t="str">
        <f>HYPERLINK("https://www.boe.es/gazeta/dias/1832/07/14/pdfs/GMD-1832-84.pdf#page=2","Abrir facsímil")</f>
        <v>Abrir facsímil</v>
      </c>
      <c r="K2750" s="3" t="s">
        <v>23</v>
      </c>
    </row>
    <row r="2751" spans="1:11" ht="42" customHeight="1">
      <c r="A2751" s="2" t="s">
        <v>6144</v>
      </c>
      <c r="B2751" s="2" t="s">
        <v>6144</v>
      </c>
      <c r="C2751" s="2" t="s">
        <v>16</v>
      </c>
      <c r="D2751" s="2" t="s">
        <v>17</v>
      </c>
      <c r="E2751" s="5" t="s">
        <v>362</v>
      </c>
      <c r="F2751" s="3" t="s">
        <v>363</v>
      </c>
      <c r="G2751" s="3" t="s">
        <v>92</v>
      </c>
      <c r="H2751" s="2" t="s">
        <v>21</v>
      </c>
      <c r="I2751" s="2" t="s">
        <v>6168</v>
      </c>
      <c r="J2751" s="3" t="str">
        <f>HYPERLINK("https://www.boe.es/gazeta/dias/1832/10/02/pdfs/GMD-1832-119.pdf#page=2","Abrir facsímil")</f>
        <v>Abrir facsímil</v>
      </c>
      <c r="K2751" s="3" t="s">
        <v>23</v>
      </c>
    </row>
    <row r="2752" spans="1:11" ht="42" customHeight="1">
      <c r="A2752" s="2" t="s">
        <v>6144</v>
      </c>
      <c r="B2752" s="2" t="s">
        <v>6144</v>
      </c>
      <c r="C2752" s="2" t="s">
        <v>16</v>
      </c>
      <c r="D2752" s="2" t="s">
        <v>17</v>
      </c>
      <c r="E2752" s="5" t="s">
        <v>413</v>
      </c>
      <c r="F2752" s="3" t="s">
        <v>414</v>
      </c>
      <c r="G2752" s="3" t="s">
        <v>3343</v>
      </c>
      <c r="H2752" s="2" t="s">
        <v>21</v>
      </c>
      <c r="I2752" s="2" t="s">
        <v>6169</v>
      </c>
      <c r="J2752" s="3" t="str">
        <f>HYPERLINK("https://www.boe.es/gazeta/dias/1832/10/16/pdfs/GMD-1832-126.pdf#page=2","Abrir facsímil")</f>
        <v>Abrir facsímil</v>
      </c>
      <c r="K2752" s="3" t="s">
        <v>23</v>
      </c>
    </row>
    <row r="2753" spans="1:11" ht="42" customHeight="1">
      <c r="A2753" s="2" t="s">
        <v>6144</v>
      </c>
      <c r="B2753" s="2" t="s">
        <v>6144</v>
      </c>
      <c r="C2753" s="2" t="s">
        <v>61</v>
      </c>
      <c r="D2753" s="2" t="s">
        <v>62</v>
      </c>
      <c r="E2753" s="5" t="s">
        <v>487</v>
      </c>
      <c r="F2753" s="3" t="s">
        <v>488</v>
      </c>
      <c r="G2753" s="3" t="s">
        <v>2199</v>
      </c>
      <c r="H2753" s="2" t="s">
        <v>21</v>
      </c>
      <c r="I2753" s="2" t="s">
        <v>6170</v>
      </c>
      <c r="J2753" s="3" t="str">
        <f>HYPERLINK("https://www.boe.es/gazeta/dias/1832/10/18/pdfs/GMD-1832-127.pdf#page=3","Abrir facsímil")</f>
        <v>Abrir facsímil</v>
      </c>
      <c r="K2753" s="3" t="s">
        <v>23</v>
      </c>
    </row>
    <row r="2754" spans="1:11" ht="42" customHeight="1">
      <c r="A2754" s="2" t="s">
        <v>6144</v>
      </c>
      <c r="B2754" s="2" t="s">
        <v>6144</v>
      </c>
      <c r="C2754" s="2" t="s">
        <v>16</v>
      </c>
      <c r="D2754" s="2" t="s">
        <v>17</v>
      </c>
      <c r="E2754" s="5" t="s">
        <v>468</v>
      </c>
      <c r="F2754" s="3" t="s">
        <v>469</v>
      </c>
      <c r="G2754" s="3" t="s">
        <v>2223</v>
      </c>
      <c r="H2754" s="2" t="s">
        <v>21</v>
      </c>
      <c r="I2754" s="2" t="s">
        <v>6171</v>
      </c>
      <c r="J2754" s="3" t="str">
        <f>HYPERLINK("https://www.boe.es/gazeta/dias/1832/10/23/pdfs/GMD-1832-129.pdf#page=2","Abrir facsímil")</f>
        <v>Abrir facsímil</v>
      </c>
      <c r="K2754" s="3" t="s">
        <v>23</v>
      </c>
    </row>
    <row r="2755" spans="1:11" ht="42" customHeight="1">
      <c r="A2755" s="2" t="s">
        <v>6144</v>
      </c>
      <c r="B2755" s="2" t="s">
        <v>6144</v>
      </c>
      <c r="C2755" s="2" t="s">
        <v>16</v>
      </c>
      <c r="D2755" s="2" t="s">
        <v>17</v>
      </c>
      <c r="E2755" s="5" t="s">
        <v>76</v>
      </c>
      <c r="F2755" s="3" t="s">
        <v>77</v>
      </c>
      <c r="G2755" s="3" t="s">
        <v>674</v>
      </c>
      <c r="H2755" s="2" t="s">
        <v>21</v>
      </c>
      <c r="I2755" s="2" t="s">
        <v>6172</v>
      </c>
      <c r="J2755" s="3" t="str">
        <f>HYPERLINK("https://www.boe.es/gazeta/dias/1832/10/25/pdfs/GMD-1832-130.pdf#page=2","Abrir facsímil")</f>
        <v>Abrir facsímil</v>
      </c>
      <c r="K2755" s="3" t="s">
        <v>23</v>
      </c>
    </row>
    <row r="2756" spans="1:11" ht="42" customHeight="1">
      <c r="A2756" s="2" t="s">
        <v>6144</v>
      </c>
      <c r="B2756" s="2" t="s">
        <v>6144</v>
      </c>
      <c r="C2756" s="2" t="s">
        <v>16</v>
      </c>
      <c r="D2756" s="2" t="s">
        <v>17</v>
      </c>
      <c r="E2756" s="5" t="s">
        <v>207</v>
      </c>
      <c r="F2756" s="3" t="s">
        <v>208</v>
      </c>
      <c r="G2756" s="3" t="s">
        <v>38</v>
      </c>
      <c r="H2756" s="2" t="s">
        <v>21</v>
      </c>
      <c r="I2756" s="2" t="s">
        <v>6173</v>
      </c>
      <c r="J2756" s="3" t="str">
        <f>HYPERLINK("https://www.boe.es/gazeta/dias/1832/12/11/pdfs/GMD-1832-151.pdf#page=4","Abrir facsímil")</f>
        <v>Abrir facsímil</v>
      </c>
      <c r="K2756" s="3" t="s">
        <v>23</v>
      </c>
    </row>
    <row r="2757" spans="1:11" ht="42" customHeight="1">
      <c r="A2757" s="2" t="s">
        <v>6144</v>
      </c>
      <c r="B2757" s="2" t="s">
        <v>6144</v>
      </c>
      <c r="C2757" s="2" t="s">
        <v>61</v>
      </c>
      <c r="D2757" s="2" t="s">
        <v>62</v>
      </c>
      <c r="E2757" s="5" t="s">
        <v>46</v>
      </c>
      <c r="F2757" s="3" t="s">
        <v>47</v>
      </c>
      <c r="G2757" s="3" t="s">
        <v>343</v>
      </c>
      <c r="H2757" s="2" t="s">
        <v>21</v>
      </c>
      <c r="I2757" s="2" t="s">
        <v>6174</v>
      </c>
      <c r="J2757" s="3" t="str">
        <f>HYPERLINK("https://www.boe.es/gazeta/dias/1832/12/13/pdfs/GMD-1832-152.pdf#page=5","Abrir facsímil")</f>
        <v>Abrir facsímil</v>
      </c>
      <c r="K2757" s="3" t="s">
        <v>23</v>
      </c>
    </row>
    <row r="2758" spans="1:11" ht="42" customHeight="1">
      <c r="A2758" s="2" t="s">
        <v>6144</v>
      </c>
      <c r="B2758" s="2" t="s">
        <v>6144</v>
      </c>
      <c r="C2758" s="2" t="s">
        <v>61</v>
      </c>
      <c r="D2758" s="2" t="s">
        <v>62</v>
      </c>
      <c r="E2758" s="5" t="s">
        <v>216</v>
      </c>
      <c r="F2758" s="3" t="s">
        <v>217</v>
      </c>
      <c r="G2758" s="3" t="s">
        <v>58</v>
      </c>
      <c r="H2758" s="2" t="s">
        <v>21</v>
      </c>
      <c r="I2758" s="2" t="s">
        <v>6175</v>
      </c>
      <c r="J2758" s="3" t="str">
        <f>HYPERLINK("https://www.boe.es/gazeta/dias/1832/12/22/pdfs/GMD-1832-156.pdf#page=3","Abrir facsímil")</f>
        <v>Abrir facsímil</v>
      </c>
      <c r="K2758" s="3" t="s">
        <v>23</v>
      </c>
    </row>
    <row r="2759" spans="1:11" ht="42" customHeight="1">
      <c r="A2759" s="2" t="s">
        <v>6176</v>
      </c>
      <c r="B2759" s="2" t="s">
        <v>6176</v>
      </c>
      <c r="C2759" s="2" t="s">
        <v>16</v>
      </c>
      <c r="D2759" s="2" t="s">
        <v>17</v>
      </c>
      <c r="E2759" s="5" t="s">
        <v>655</v>
      </c>
      <c r="F2759" s="3" t="s">
        <v>656</v>
      </c>
      <c r="G2759" s="3" t="s">
        <v>58</v>
      </c>
      <c r="H2759" s="2" t="s">
        <v>21</v>
      </c>
      <c r="I2759" s="2" t="s">
        <v>6177</v>
      </c>
      <c r="J2759" s="3" t="str">
        <f>HYPERLINK("https://www.boe.es/gazeta/dias/1832/07/19/pdfs/GMD-1832-86.pdf#page=3","Abrir facsímil")</f>
        <v>Abrir facsímil</v>
      </c>
      <c r="K2759" s="3" t="s">
        <v>23</v>
      </c>
    </row>
    <row r="2760" spans="1:11" ht="42" customHeight="1">
      <c r="A2760" s="2" t="s">
        <v>6178</v>
      </c>
      <c r="B2760" s="2" t="s">
        <v>6178</v>
      </c>
      <c r="C2760" s="2" t="s">
        <v>61</v>
      </c>
      <c r="D2760" s="2" t="s">
        <v>62</v>
      </c>
      <c r="E2760" s="5" t="s">
        <v>88</v>
      </c>
      <c r="F2760" s="3" t="s">
        <v>89</v>
      </c>
      <c r="G2760" s="3" t="s">
        <v>58</v>
      </c>
      <c r="H2760" s="2" t="s">
        <v>21</v>
      </c>
      <c r="I2760" s="2" t="s">
        <v>6179</v>
      </c>
      <c r="J2760" s="3" t="str">
        <f>HYPERLINK("https://www.boe.es/gazeta/dias/1832/03/27/pdfs/GMD-1832-37.pdf#page=3","Abrir facsímil")</f>
        <v>Abrir facsímil</v>
      </c>
      <c r="K2760" s="3" t="s">
        <v>23</v>
      </c>
    </row>
    <row r="2761" spans="1:11" ht="42" customHeight="1">
      <c r="A2761" s="2" t="s">
        <v>6180</v>
      </c>
      <c r="B2761" s="2" t="s">
        <v>6180</v>
      </c>
      <c r="C2761" s="2" t="s">
        <v>16</v>
      </c>
      <c r="D2761" s="2" t="s">
        <v>17</v>
      </c>
      <c r="E2761" s="5" t="s">
        <v>1410</v>
      </c>
      <c r="F2761" s="3" t="s">
        <v>1411</v>
      </c>
      <c r="G2761" s="3" t="s">
        <v>38</v>
      </c>
      <c r="H2761" s="2" t="s">
        <v>21</v>
      </c>
      <c r="I2761" s="2" t="s">
        <v>6181</v>
      </c>
      <c r="J2761" s="3" t="str">
        <f>HYPERLINK("https://www.boe.es/gazeta/dias/1832/03/15/pdfs/GMD-1832-32.pdf#page=4","Abrir facsímil")</f>
        <v>Abrir facsímil</v>
      </c>
      <c r="K2761" s="3" t="s">
        <v>23</v>
      </c>
    </row>
    <row r="2762" spans="1:11" ht="42" customHeight="1">
      <c r="A2762" s="2" t="s">
        <v>6182</v>
      </c>
      <c r="B2762" s="2" t="s">
        <v>6183</v>
      </c>
      <c r="C2762" s="2" t="s">
        <v>124</v>
      </c>
      <c r="D2762" s="2" t="s">
        <v>27</v>
      </c>
      <c r="E2762" s="5" t="s">
        <v>211</v>
      </c>
      <c r="F2762" s="3" t="s">
        <v>212</v>
      </c>
      <c r="G2762" s="3" t="s">
        <v>38</v>
      </c>
      <c r="H2762" s="2" t="s">
        <v>21</v>
      </c>
      <c r="I2762" s="2" t="s">
        <v>6184</v>
      </c>
      <c r="J2762" s="3" t="str">
        <f>HYPERLINK("https://www.boe.es/gazeta/dias/1832/06/14/pdfs/GMD-1832-71.pdf#page=4","Abrir facsímil")</f>
        <v>Abrir facsímil</v>
      </c>
      <c r="K2762" s="3" t="s">
        <v>23</v>
      </c>
    </row>
    <row r="2763" spans="1:11" ht="42" customHeight="1">
      <c r="A2763" s="2" t="s">
        <v>6185</v>
      </c>
      <c r="B2763" s="2" t="s">
        <v>6186</v>
      </c>
      <c r="C2763" s="2" t="s">
        <v>16</v>
      </c>
      <c r="D2763" s="2" t="s">
        <v>17</v>
      </c>
      <c r="E2763" s="5" t="s">
        <v>140</v>
      </c>
      <c r="F2763" s="3" t="s">
        <v>141</v>
      </c>
      <c r="G2763" s="3" t="s">
        <v>92</v>
      </c>
      <c r="H2763" s="2" t="s">
        <v>21</v>
      </c>
      <c r="I2763" s="2" t="s">
        <v>6187</v>
      </c>
      <c r="J2763" s="3" t="str">
        <f>HYPERLINK("https://www.boe.es/gazeta/dias/1832/11/27/pdfs/GMD-1832-145.pdf#page=2","Abrir facsímil")</f>
        <v>Abrir facsímil</v>
      </c>
      <c r="K2763" s="3" t="s">
        <v>23</v>
      </c>
    </row>
    <row r="2764" spans="1:11" ht="42" customHeight="1">
      <c r="A2764" s="2" t="s">
        <v>6188</v>
      </c>
      <c r="B2764" s="2" t="s">
        <v>6188</v>
      </c>
      <c r="C2764" s="2" t="s">
        <v>16</v>
      </c>
      <c r="D2764" s="2" t="s">
        <v>17</v>
      </c>
      <c r="E2764" s="5" t="s">
        <v>694</v>
      </c>
      <c r="F2764" s="3" t="s">
        <v>695</v>
      </c>
      <c r="G2764" s="3" t="s">
        <v>42</v>
      </c>
      <c r="H2764" s="2" t="s">
        <v>21</v>
      </c>
      <c r="I2764" s="2" t="s">
        <v>6189</v>
      </c>
      <c r="J2764" s="3" t="str">
        <f>HYPERLINK("https://www.boe.es/gazeta/dias/1832/01/19/pdfs/GMD-1832-8.pdf#page=1","Abrir facsímil")</f>
        <v>Abrir facsímil</v>
      </c>
      <c r="K2764" s="3" t="s">
        <v>23</v>
      </c>
    </row>
    <row r="2765" spans="1:11" ht="42" customHeight="1">
      <c r="A2765" s="2" t="s">
        <v>6190</v>
      </c>
      <c r="B2765" s="2" t="s">
        <v>6190</v>
      </c>
      <c r="C2765" s="2" t="s">
        <v>16</v>
      </c>
      <c r="D2765" s="2" t="s">
        <v>17</v>
      </c>
      <c r="E2765" s="5" t="s">
        <v>102</v>
      </c>
      <c r="F2765" s="3" t="s">
        <v>103</v>
      </c>
      <c r="G2765" s="3" t="s">
        <v>92</v>
      </c>
      <c r="H2765" s="2" t="s">
        <v>21</v>
      </c>
      <c r="I2765" s="2" t="s">
        <v>6191</v>
      </c>
      <c r="J2765" s="3" t="str">
        <f>HYPERLINK("https://www.boe.es/gazeta/dias/1832/08/30/pdfs/GMD-1832-104.pdf#page=2","Abrir facsímil")</f>
        <v>Abrir facsímil</v>
      </c>
      <c r="K2765" s="3" t="s">
        <v>23</v>
      </c>
    </row>
    <row r="2766" spans="1:11" ht="42" customHeight="1">
      <c r="A2766" s="2" t="s">
        <v>6192</v>
      </c>
      <c r="B2766" s="2" t="s">
        <v>6192</v>
      </c>
      <c r="C2766" s="2" t="s">
        <v>16</v>
      </c>
      <c r="D2766" s="2" t="s">
        <v>17</v>
      </c>
      <c r="E2766" s="5" t="s">
        <v>211</v>
      </c>
      <c r="F2766" s="3" t="s">
        <v>212</v>
      </c>
      <c r="G2766" s="3" t="s">
        <v>42</v>
      </c>
      <c r="H2766" s="2" t="s">
        <v>21</v>
      </c>
      <c r="I2766" s="2" t="s">
        <v>6193</v>
      </c>
      <c r="J2766" s="3" t="str">
        <f>HYPERLINK("https://www.boe.es/gazeta/dias/1832/06/14/pdfs/GMD-1832-71.pdf#page=1","Abrir facsímil")</f>
        <v>Abrir facsímil</v>
      </c>
      <c r="K2766" s="3" t="s">
        <v>23</v>
      </c>
    </row>
    <row r="2767" spans="1:11" ht="42" customHeight="1">
      <c r="A2767" s="2" t="s">
        <v>6194</v>
      </c>
      <c r="B2767" s="2" t="s">
        <v>6194</v>
      </c>
      <c r="C2767" s="2" t="s">
        <v>16</v>
      </c>
      <c r="D2767" s="2" t="s">
        <v>17</v>
      </c>
      <c r="E2767" s="5" t="s">
        <v>135</v>
      </c>
      <c r="F2767" s="3" t="s">
        <v>136</v>
      </c>
      <c r="G2767" s="3" t="s">
        <v>58</v>
      </c>
      <c r="H2767" s="2" t="s">
        <v>21</v>
      </c>
      <c r="I2767" s="2" t="s">
        <v>6195</v>
      </c>
      <c r="J2767" s="3" t="str">
        <f>HYPERLINK("https://www.boe.es/gazeta/dias/1832/03/31/pdfs/GMD-1832-39.pdf#page=3","Abrir facsímil")</f>
        <v>Abrir facsímil</v>
      </c>
      <c r="K2767" s="3" t="s">
        <v>23</v>
      </c>
    </row>
    <row r="2768" spans="1:11" ht="42" customHeight="1">
      <c r="A2768" s="2" t="s">
        <v>6196</v>
      </c>
      <c r="B2768" s="2" t="s">
        <v>6196</v>
      </c>
      <c r="C2768" s="2" t="s">
        <v>16</v>
      </c>
      <c r="D2768" s="2" t="s">
        <v>17</v>
      </c>
      <c r="E2768" s="5" t="s">
        <v>583</v>
      </c>
      <c r="F2768" s="3" t="s">
        <v>584</v>
      </c>
      <c r="G2768" s="3" t="s">
        <v>92</v>
      </c>
      <c r="H2768" s="2" t="s">
        <v>21</v>
      </c>
      <c r="I2768" s="2" t="s">
        <v>6197</v>
      </c>
      <c r="J2768" s="3" t="str">
        <f>HYPERLINK("https://www.boe.es/gazeta/dias/1832/02/04/pdfs/GMD-1832-15.pdf#page=2","Abrir facsímil")</f>
        <v>Abrir facsímil</v>
      </c>
      <c r="K2768" s="3" t="s">
        <v>23</v>
      </c>
    </row>
    <row r="2769" spans="1:11" ht="42" customHeight="1">
      <c r="A2769" s="2" t="s">
        <v>6198</v>
      </c>
      <c r="B2769" s="2" t="s">
        <v>6199</v>
      </c>
      <c r="C2769" s="2" t="s">
        <v>26</v>
      </c>
      <c r="D2769" s="2" t="s">
        <v>27</v>
      </c>
      <c r="E2769" s="5" t="s">
        <v>544</v>
      </c>
      <c r="F2769" s="3" t="s">
        <v>545</v>
      </c>
      <c r="G2769" s="3" t="s">
        <v>92</v>
      </c>
      <c r="H2769" s="2" t="s">
        <v>21</v>
      </c>
      <c r="I2769" s="2" t="s">
        <v>6200</v>
      </c>
      <c r="J2769" s="3" t="str">
        <f>HYPERLINK("https://www.boe.es/gazeta/dias/1832/10/09/pdfs/GMD-1832-122.pdf#page=2","Abrir facsímil")</f>
        <v>Abrir facsímil</v>
      </c>
      <c r="K2769" s="3" t="s">
        <v>23</v>
      </c>
    </row>
    <row r="2770" spans="1:11" ht="42" customHeight="1">
      <c r="A2770" s="2" t="s">
        <v>6201</v>
      </c>
      <c r="B2770" s="2" t="s">
        <v>6201</v>
      </c>
      <c r="C2770" s="2" t="s">
        <v>16</v>
      </c>
      <c r="D2770" s="2" t="s">
        <v>17</v>
      </c>
      <c r="E2770" s="5" t="s">
        <v>636</v>
      </c>
      <c r="F2770" s="3" t="s">
        <v>637</v>
      </c>
      <c r="G2770" s="3" t="s">
        <v>92</v>
      </c>
      <c r="H2770" s="2" t="s">
        <v>21</v>
      </c>
      <c r="I2770" s="2" t="s">
        <v>6202</v>
      </c>
      <c r="J2770" s="3" t="str">
        <f>HYPERLINK("https://www.boe.es/gazeta/dias/1832/12/27/pdfs/GMD-1832-158.pdf#page=2","Abrir facsímil")</f>
        <v>Abrir facsímil</v>
      </c>
      <c r="K2770" s="3" t="s">
        <v>23</v>
      </c>
    </row>
    <row r="2771" spans="1:11" ht="42" customHeight="1">
      <c r="A2771" s="2" t="s">
        <v>6203</v>
      </c>
      <c r="B2771" s="2" t="s">
        <v>6203</v>
      </c>
      <c r="C2771" s="2" t="s">
        <v>16</v>
      </c>
      <c r="D2771" s="2" t="s">
        <v>17</v>
      </c>
      <c r="E2771" s="5" t="s">
        <v>135</v>
      </c>
      <c r="F2771" s="3" t="s">
        <v>136</v>
      </c>
      <c r="G2771" s="3" t="s">
        <v>92</v>
      </c>
      <c r="H2771" s="2" t="s">
        <v>21</v>
      </c>
      <c r="I2771" s="2" t="s">
        <v>6204</v>
      </c>
      <c r="J2771" s="3" t="str">
        <f>HYPERLINK("https://www.boe.es/gazeta/dias/1832/03/31/pdfs/GMD-1832-39.pdf#page=2","Abrir facsímil")</f>
        <v>Abrir facsímil</v>
      </c>
      <c r="K2771" s="3" t="s">
        <v>23</v>
      </c>
    </row>
    <row r="2772" spans="1:11" ht="42" customHeight="1">
      <c r="A2772" s="2" t="s">
        <v>6205</v>
      </c>
      <c r="B2772" s="2" t="s">
        <v>6205</v>
      </c>
      <c r="C2772" s="2" t="s">
        <v>16</v>
      </c>
      <c r="D2772" s="2" t="s">
        <v>17</v>
      </c>
      <c r="E2772" s="5" t="s">
        <v>451</v>
      </c>
      <c r="F2772" s="3" t="s">
        <v>452</v>
      </c>
      <c r="G2772" s="3" t="s">
        <v>42</v>
      </c>
      <c r="H2772" s="2" t="s">
        <v>21</v>
      </c>
      <c r="I2772" s="2" t="s">
        <v>6206</v>
      </c>
      <c r="J2772" s="3" t="str">
        <f>HYPERLINK("https://www.boe.es/gazeta/dias/1832/05/08/pdfs/GMD-1832-55.pdf#page=1","Abrir facsímil")</f>
        <v>Abrir facsímil</v>
      </c>
      <c r="K2772" s="3" t="s">
        <v>23</v>
      </c>
    </row>
    <row r="2773" spans="1:11" ht="42" customHeight="1">
      <c r="A2773" s="2" t="s">
        <v>6207</v>
      </c>
      <c r="B2773" s="2" t="s">
        <v>6208</v>
      </c>
      <c r="C2773" s="2" t="s">
        <v>61</v>
      </c>
      <c r="D2773" s="2" t="s">
        <v>62</v>
      </c>
      <c r="E2773" s="5" t="s">
        <v>105</v>
      </c>
      <c r="F2773" s="3" t="s">
        <v>106</v>
      </c>
      <c r="G2773" s="3" t="s">
        <v>42</v>
      </c>
      <c r="H2773" s="2" t="s">
        <v>21</v>
      </c>
      <c r="I2773" s="2" t="s">
        <v>6209</v>
      </c>
      <c r="J2773" s="3" t="str">
        <f>HYPERLINK("https://www.boe.es/gazeta/dias/1832/09/18/pdfs/GMD-1832-113.pdf#page=1","Abrir facsímil")</f>
        <v>Abrir facsímil</v>
      </c>
      <c r="K2773" s="3" t="s">
        <v>23</v>
      </c>
    </row>
    <row r="2774" spans="1:11" ht="42" customHeight="1">
      <c r="A2774" s="2" t="s">
        <v>6210</v>
      </c>
      <c r="B2774" s="2" t="s">
        <v>6210</v>
      </c>
      <c r="C2774" s="2" t="s">
        <v>16</v>
      </c>
      <c r="D2774" s="2" t="s">
        <v>17</v>
      </c>
      <c r="E2774" s="5" t="s">
        <v>830</v>
      </c>
      <c r="F2774" s="3" t="s">
        <v>831</v>
      </c>
      <c r="G2774" s="3" t="s">
        <v>955</v>
      </c>
      <c r="H2774" s="2" t="s">
        <v>21</v>
      </c>
      <c r="I2774" s="2" t="s">
        <v>6211</v>
      </c>
      <c r="J2774" s="3" t="str">
        <f>HYPERLINK("https://www.boe.es/gazeta/dias/1832/01/26/pdfs/GMD-1832-11.pdf#page=2","Abrir facsímil")</f>
        <v>Abrir facsímil</v>
      </c>
      <c r="K2774" s="3" t="s">
        <v>23</v>
      </c>
    </row>
    <row r="2775" spans="1:11" ht="42" customHeight="1">
      <c r="A2775" s="2" t="s">
        <v>6212</v>
      </c>
      <c r="B2775" s="2" t="s">
        <v>6213</v>
      </c>
      <c r="C2775" s="2" t="s">
        <v>16</v>
      </c>
      <c r="D2775" s="2" t="s">
        <v>17</v>
      </c>
      <c r="E2775" s="5" t="s">
        <v>544</v>
      </c>
      <c r="F2775" s="3" t="s">
        <v>545</v>
      </c>
      <c r="G2775" s="3" t="s">
        <v>92</v>
      </c>
      <c r="H2775" s="2" t="s">
        <v>21</v>
      </c>
      <c r="I2775" s="2" t="s">
        <v>6214</v>
      </c>
      <c r="J2775" s="3" t="str">
        <f>HYPERLINK("https://www.boe.es/gazeta/dias/1832/10/09/pdfs/GMD-1832-122.pdf#page=2","Abrir facsímil")</f>
        <v>Abrir facsímil</v>
      </c>
      <c r="K2775" s="3" t="s">
        <v>23</v>
      </c>
    </row>
    <row r="2776" spans="1:11" ht="42" customHeight="1">
      <c r="A2776" s="2" t="s">
        <v>6215</v>
      </c>
      <c r="B2776" s="2" t="s">
        <v>6216</v>
      </c>
      <c r="C2776" s="2" t="s">
        <v>51</v>
      </c>
      <c r="D2776" s="2" t="s">
        <v>27</v>
      </c>
      <c r="E2776" s="5" t="s">
        <v>583</v>
      </c>
      <c r="F2776" s="3" t="s">
        <v>584</v>
      </c>
      <c r="G2776" s="3" t="s">
        <v>38</v>
      </c>
      <c r="H2776" s="2" t="s">
        <v>21</v>
      </c>
      <c r="I2776" s="2" t="s">
        <v>6217</v>
      </c>
      <c r="J2776" s="3" t="str">
        <f>HYPERLINK("https://www.boe.es/gazeta/dias/1832/02/04/pdfs/GMD-1832-15.pdf#page=4","Abrir facsímil")</f>
        <v>Abrir facsímil</v>
      </c>
      <c r="K2776" s="3" t="s">
        <v>23</v>
      </c>
    </row>
    <row r="2777" spans="1:11" ht="42" customHeight="1">
      <c r="A2777" s="2" t="s">
        <v>6218</v>
      </c>
      <c r="B2777" s="2" t="s">
        <v>6218</v>
      </c>
      <c r="C2777" s="2" t="s">
        <v>16</v>
      </c>
      <c r="D2777" s="2" t="s">
        <v>17</v>
      </c>
      <c r="E2777" s="5" t="s">
        <v>374</v>
      </c>
      <c r="F2777" s="3" t="s">
        <v>375</v>
      </c>
      <c r="G2777" s="3" t="s">
        <v>58</v>
      </c>
      <c r="H2777" s="2" t="s">
        <v>21</v>
      </c>
      <c r="I2777" s="2" t="s">
        <v>6219</v>
      </c>
      <c r="J2777" s="3" t="str">
        <f>HYPERLINK("https://www.boe.es/gazeta/dias/1832/04/17/pdfs/GMD-1832-46.pdf#page=3","Abrir facsímil")</f>
        <v>Abrir facsímil</v>
      </c>
      <c r="K2777" s="3" t="s">
        <v>23</v>
      </c>
    </row>
    <row r="2778" spans="1:11" ht="42" customHeight="1">
      <c r="A2778" s="2" t="s">
        <v>6220</v>
      </c>
      <c r="B2778" s="2" t="s">
        <v>6221</v>
      </c>
      <c r="C2778" s="2" t="s">
        <v>418</v>
      </c>
      <c r="D2778" s="2" t="s">
        <v>27</v>
      </c>
      <c r="E2778" s="5" t="s">
        <v>588</v>
      </c>
      <c r="F2778" s="3" t="s">
        <v>589</v>
      </c>
      <c r="G2778" s="3" t="s">
        <v>42</v>
      </c>
      <c r="H2778" s="2" t="s">
        <v>21</v>
      </c>
      <c r="I2778" s="2" t="s">
        <v>6222</v>
      </c>
      <c r="J2778" s="3" t="str">
        <f>HYPERLINK("https://www.boe.es/gazeta/dias/1832/10/30/pdfs/GMD-1832-132.pdf#page=1","Abrir facsímil")</f>
        <v>Abrir facsímil</v>
      </c>
      <c r="K2778" s="3" t="s">
        <v>23</v>
      </c>
    </row>
    <row r="2779" spans="1:11" ht="42" customHeight="1">
      <c r="A2779" s="2" t="s">
        <v>6223</v>
      </c>
      <c r="B2779" s="2" t="s">
        <v>6223</v>
      </c>
      <c r="C2779" s="2" t="s">
        <v>16</v>
      </c>
      <c r="D2779" s="2" t="s">
        <v>17</v>
      </c>
      <c r="E2779" s="5" t="s">
        <v>540</v>
      </c>
      <c r="F2779" s="3" t="s">
        <v>541</v>
      </c>
      <c r="G2779" s="3" t="s">
        <v>4726</v>
      </c>
      <c r="H2779" s="2" t="s">
        <v>21</v>
      </c>
      <c r="I2779" s="2" t="s">
        <v>6224</v>
      </c>
      <c r="J2779" s="3" t="str">
        <f>HYPERLINK("https://www.boe.es/gazeta/dias/1832/01/10/pdfs/GMD-1832-4.pdf#page=2","Abrir facsímil")</f>
        <v>Abrir facsímil</v>
      </c>
      <c r="K2779" s="3" t="s">
        <v>23</v>
      </c>
    </row>
    <row r="2780" spans="1:11" ht="42" customHeight="1">
      <c r="A2780" s="2" t="s">
        <v>6225</v>
      </c>
      <c r="B2780" s="2" t="s">
        <v>6226</v>
      </c>
      <c r="C2780" s="2" t="s">
        <v>164</v>
      </c>
      <c r="D2780" s="2" t="s">
        <v>27</v>
      </c>
      <c r="E2780" s="5" t="s">
        <v>237</v>
      </c>
      <c r="F2780" s="3" t="s">
        <v>238</v>
      </c>
      <c r="G2780" s="3" t="s">
        <v>239</v>
      </c>
      <c r="H2780" s="2" t="s">
        <v>31</v>
      </c>
      <c r="I2780" s="2" t="s">
        <v>6227</v>
      </c>
      <c r="J2780" s="3" t="str">
        <f>HYPERLINK("https://www.boe.es/gazeta/dias/1832/04/21/pdfs/GMD-1832-48.pdf#page=4","Abrir facsímil")</f>
        <v>Abrir facsímil</v>
      </c>
      <c r="K2780" s="3" t="s">
        <v>33</v>
      </c>
    </row>
    <row r="2781" spans="1:11" ht="42" customHeight="1">
      <c r="A2781" s="2" t="s">
        <v>6228</v>
      </c>
      <c r="B2781" s="2" t="s">
        <v>6228</v>
      </c>
      <c r="C2781" s="2" t="s">
        <v>16</v>
      </c>
      <c r="D2781" s="2" t="s">
        <v>17</v>
      </c>
      <c r="E2781" s="5" t="s">
        <v>115</v>
      </c>
      <c r="F2781" s="3" t="s">
        <v>116</v>
      </c>
      <c r="G2781" s="3" t="s">
        <v>997</v>
      </c>
      <c r="H2781" s="2" t="s">
        <v>21</v>
      </c>
      <c r="I2781" s="2" t="s">
        <v>6229</v>
      </c>
      <c r="J2781" s="3" t="str">
        <f>HYPERLINK("https://www.boe.es/gazeta/dias/1832/05/10/pdfs/GMD-1832-56.pdf#page=2","Abrir facsímil")</f>
        <v>Abrir facsímil</v>
      </c>
      <c r="K2781" s="3" t="s">
        <v>23</v>
      </c>
    </row>
    <row r="2782" spans="1:11" ht="42" customHeight="1">
      <c r="A2782" s="2" t="s">
        <v>6230</v>
      </c>
      <c r="B2782" s="2" t="s">
        <v>6231</v>
      </c>
      <c r="C2782" s="2" t="s">
        <v>26</v>
      </c>
      <c r="D2782" s="2" t="s">
        <v>27</v>
      </c>
      <c r="E2782" s="5" t="s">
        <v>835</v>
      </c>
      <c r="F2782" s="3" t="s">
        <v>836</v>
      </c>
      <c r="G2782" s="3" t="s">
        <v>38</v>
      </c>
      <c r="H2782" s="2" t="s">
        <v>21</v>
      </c>
      <c r="I2782" s="2" t="s">
        <v>6232</v>
      </c>
      <c r="J2782" s="3" t="str">
        <f>HYPERLINK("https://www.boe.es/gazeta/dias/1832/07/28/pdfs/GMD-1832-90.pdf#page=4","Abrir facsímil")</f>
        <v>Abrir facsímil</v>
      </c>
      <c r="K2782" s="3" t="s">
        <v>23</v>
      </c>
    </row>
    <row r="2783" spans="1:11" ht="42" customHeight="1">
      <c r="A2783" s="2" t="s">
        <v>6233</v>
      </c>
      <c r="B2783" s="2" t="s">
        <v>6233</v>
      </c>
      <c r="C2783" s="2" t="s">
        <v>16</v>
      </c>
      <c r="D2783" s="2" t="s">
        <v>17</v>
      </c>
      <c r="E2783" s="5" t="s">
        <v>88</v>
      </c>
      <c r="F2783" s="3" t="s">
        <v>89</v>
      </c>
      <c r="G2783" s="3" t="s">
        <v>38</v>
      </c>
      <c r="H2783" s="2" t="s">
        <v>21</v>
      </c>
      <c r="I2783" s="2" t="s">
        <v>6234</v>
      </c>
      <c r="J2783" s="3" t="str">
        <f>HYPERLINK("https://www.boe.es/gazeta/dias/1832/03/27/pdfs/GMD-1832-37.pdf#page=4","Abrir facsímil")</f>
        <v>Abrir facsímil</v>
      </c>
      <c r="K2783" s="3" t="s">
        <v>23</v>
      </c>
    </row>
    <row r="2784" spans="1:11" ht="42" customHeight="1">
      <c r="A2784" s="2" t="s">
        <v>6235</v>
      </c>
      <c r="B2784" s="2" t="s">
        <v>6236</v>
      </c>
      <c r="C2784" s="2" t="s">
        <v>26</v>
      </c>
      <c r="D2784" s="2" t="s">
        <v>27</v>
      </c>
      <c r="E2784" s="5" t="s">
        <v>188</v>
      </c>
      <c r="F2784" s="3" t="s">
        <v>189</v>
      </c>
      <c r="G2784" s="3" t="s">
        <v>38</v>
      </c>
      <c r="H2784" s="2" t="s">
        <v>21</v>
      </c>
      <c r="I2784" s="2" t="s">
        <v>6237</v>
      </c>
      <c r="J2784" s="3" t="str">
        <f>HYPERLINK("https://www.boe.es/gazeta/dias/1832/01/14/pdfs/GMD-1832-6.pdf#page=4","Abrir facsímil")</f>
        <v>Abrir facsímil</v>
      </c>
      <c r="K2784" s="3" t="s">
        <v>23</v>
      </c>
    </row>
    <row r="2785" spans="1:11" ht="42" customHeight="1">
      <c r="A2785" s="2" t="s">
        <v>6238</v>
      </c>
      <c r="B2785" s="2" t="s">
        <v>6238</v>
      </c>
      <c r="C2785" s="2" t="s">
        <v>16</v>
      </c>
      <c r="D2785" s="2" t="s">
        <v>17</v>
      </c>
      <c r="E2785" s="5" t="s">
        <v>276</v>
      </c>
      <c r="F2785" s="3" t="s">
        <v>277</v>
      </c>
      <c r="G2785" s="3" t="s">
        <v>58</v>
      </c>
      <c r="H2785" s="2" t="s">
        <v>21</v>
      </c>
      <c r="I2785" s="2" t="s">
        <v>6239</v>
      </c>
      <c r="J2785" s="3" t="str">
        <f>HYPERLINK("https://www.boe.es/gazeta/dias/1832/03/22/pdfs/GMD-1832-35.pdf#page=3","Abrir facsímil")</f>
        <v>Abrir facsímil</v>
      </c>
      <c r="K2785" s="3" t="s">
        <v>23</v>
      </c>
    </row>
    <row r="2786" spans="1:11" ht="42" customHeight="1">
      <c r="A2786" s="2" t="s">
        <v>6240</v>
      </c>
      <c r="B2786" s="2" t="s">
        <v>6241</v>
      </c>
      <c r="C2786" s="2" t="s">
        <v>26</v>
      </c>
      <c r="D2786" s="2" t="s">
        <v>27</v>
      </c>
      <c r="E2786" s="5" t="s">
        <v>906</v>
      </c>
      <c r="F2786" s="3" t="s">
        <v>907</v>
      </c>
      <c r="G2786" s="3" t="s">
        <v>38</v>
      </c>
      <c r="H2786" s="2" t="s">
        <v>21</v>
      </c>
      <c r="I2786" s="2" t="s">
        <v>6242</v>
      </c>
      <c r="J2786" s="3" t="str">
        <f>HYPERLINK("https://www.boe.es/gazeta/dias/1832/01/12/pdfs/GMD-1832-5.pdf#page=4","Abrir facsímil")</f>
        <v>Abrir facsímil</v>
      </c>
      <c r="K2786" s="3" t="s">
        <v>23</v>
      </c>
    </row>
    <row r="2787" spans="1:11" ht="42" customHeight="1">
      <c r="A2787" s="2" t="s">
        <v>6243</v>
      </c>
      <c r="B2787" s="2" t="s">
        <v>6244</v>
      </c>
      <c r="C2787" s="2" t="s">
        <v>124</v>
      </c>
      <c r="D2787" s="2" t="s">
        <v>27</v>
      </c>
      <c r="E2787" s="5" t="s">
        <v>1067</v>
      </c>
      <c r="F2787" s="3" t="s">
        <v>1068</v>
      </c>
      <c r="G2787" s="3" t="s">
        <v>38</v>
      </c>
      <c r="H2787" s="2" t="s">
        <v>21</v>
      </c>
      <c r="I2787" s="2" t="s">
        <v>6245</v>
      </c>
      <c r="J2787" s="3" t="str">
        <f>HYPERLINK("https://www.boe.es/gazeta/dias/1832/07/03/pdfs/GMD-1832-79.pdf#page=4","Abrir facsímil")</f>
        <v>Abrir facsímil</v>
      </c>
      <c r="K2787" s="3" t="s">
        <v>23</v>
      </c>
    </row>
    <row r="2788" spans="1:11" ht="42" customHeight="1">
      <c r="A2788" s="2" t="s">
        <v>6243</v>
      </c>
      <c r="B2788" s="2" t="s">
        <v>6244</v>
      </c>
      <c r="C2788" s="2" t="s">
        <v>124</v>
      </c>
      <c r="D2788" s="2" t="s">
        <v>27</v>
      </c>
      <c r="E2788" s="5" t="s">
        <v>413</v>
      </c>
      <c r="F2788" s="3" t="s">
        <v>414</v>
      </c>
      <c r="G2788" s="3" t="s">
        <v>38</v>
      </c>
      <c r="H2788" s="2" t="s">
        <v>21</v>
      </c>
      <c r="I2788" s="2" t="s">
        <v>6246</v>
      </c>
      <c r="J2788" s="3" t="str">
        <f>HYPERLINK("https://www.boe.es/gazeta/dias/1832/10/16/pdfs/GMD-1832-126.pdf#page=4","Abrir facsímil")</f>
        <v>Abrir facsímil</v>
      </c>
      <c r="K2788" s="3" t="s">
        <v>23</v>
      </c>
    </row>
    <row r="2789" spans="1:11" ht="42" customHeight="1">
      <c r="A2789" s="2" t="s">
        <v>6247</v>
      </c>
      <c r="B2789" s="2" t="s">
        <v>6248</v>
      </c>
      <c r="C2789" s="2" t="s">
        <v>26</v>
      </c>
      <c r="D2789" s="2" t="s">
        <v>27</v>
      </c>
      <c r="E2789" s="5" t="s">
        <v>188</v>
      </c>
      <c r="F2789" s="3" t="s">
        <v>189</v>
      </c>
      <c r="G2789" s="3" t="s">
        <v>38</v>
      </c>
      <c r="H2789" s="2" t="s">
        <v>21</v>
      </c>
      <c r="I2789" s="2" t="s">
        <v>6249</v>
      </c>
      <c r="J2789" s="3" t="str">
        <f>HYPERLINK("https://www.boe.es/gazeta/dias/1832/01/14/pdfs/GMD-1832-6.pdf#page=4","Abrir facsímil")</f>
        <v>Abrir facsímil</v>
      </c>
      <c r="K2789" s="3" t="s">
        <v>23</v>
      </c>
    </row>
    <row r="2790" spans="1:11" ht="42" customHeight="1">
      <c r="A2790" s="2" t="s">
        <v>6250</v>
      </c>
      <c r="B2790" s="2" t="s">
        <v>6251</v>
      </c>
      <c r="C2790" s="2" t="s">
        <v>16</v>
      </c>
      <c r="D2790" s="2" t="s">
        <v>17</v>
      </c>
      <c r="E2790" s="5" t="s">
        <v>306</v>
      </c>
      <c r="F2790" s="3" t="s">
        <v>307</v>
      </c>
      <c r="G2790" s="3" t="s">
        <v>986</v>
      </c>
      <c r="H2790" s="2" t="s">
        <v>21</v>
      </c>
      <c r="I2790" s="2" t="s">
        <v>6252</v>
      </c>
      <c r="J2790" s="3" t="str">
        <f>HYPERLINK("https://www.boe.es/gazeta/dias/1832/03/13/pdfs/GMD-1832-31.pdf#page=1","Abrir facsímil")</f>
        <v>Abrir facsímil</v>
      </c>
      <c r="K2790" s="3" t="s">
        <v>23</v>
      </c>
    </row>
    <row r="2791" spans="1:11" ht="42" customHeight="1">
      <c r="A2791" s="2" t="s">
        <v>6253</v>
      </c>
      <c r="B2791" s="2" t="s">
        <v>6253</v>
      </c>
      <c r="C2791" s="2" t="s">
        <v>61</v>
      </c>
      <c r="D2791" s="2" t="s">
        <v>62</v>
      </c>
      <c r="E2791" s="5" t="s">
        <v>2042</v>
      </c>
      <c r="F2791" s="3" t="s">
        <v>2043</v>
      </c>
      <c r="G2791" s="3" t="s">
        <v>3657</v>
      </c>
      <c r="H2791" s="2" t="s">
        <v>21</v>
      </c>
      <c r="I2791" s="2" t="s">
        <v>6254</v>
      </c>
      <c r="J2791" s="3" t="str">
        <f>HYPERLINK("https://www.boe.es/gazeta/dias/1832/01/07/pdfs/GMD-1832-3.pdf#page=3","Abrir facsímil")</f>
        <v>Abrir facsímil</v>
      </c>
      <c r="K2791" s="3" t="s">
        <v>23</v>
      </c>
    </row>
    <row r="2792" spans="1:11" ht="42" customHeight="1">
      <c r="A2792" s="2" t="s">
        <v>6253</v>
      </c>
      <c r="B2792" s="2" t="s">
        <v>6253</v>
      </c>
      <c r="C2792" s="2" t="s">
        <v>26</v>
      </c>
      <c r="D2792" s="2" t="s">
        <v>27</v>
      </c>
      <c r="E2792" s="5" t="s">
        <v>237</v>
      </c>
      <c r="F2792" s="3" t="s">
        <v>238</v>
      </c>
      <c r="G2792" s="3" t="s">
        <v>1871</v>
      </c>
      <c r="H2792" s="2" t="s">
        <v>21</v>
      </c>
      <c r="I2792" s="2" t="s">
        <v>6255</v>
      </c>
      <c r="J2792" s="3" t="str">
        <f>HYPERLINK("https://www.boe.es/gazeta/dias/1832/04/21/pdfs/GMD-1832-48.pdf#page=2","Abrir facsímil")</f>
        <v>Abrir facsímil</v>
      </c>
      <c r="K2792" s="3" t="s">
        <v>23</v>
      </c>
    </row>
    <row r="2793" spans="1:11" ht="42" customHeight="1">
      <c r="A2793" s="2" t="s">
        <v>6256</v>
      </c>
      <c r="B2793" s="2" t="s">
        <v>6256</v>
      </c>
      <c r="C2793" s="2" t="s">
        <v>16</v>
      </c>
      <c r="D2793" s="2" t="s">
        <v>17</v>
      </c>
      <c r="E2793" s="5" t="s">
        <v>130</v>
      </c>
      <c r="F2793" s="3" t="s">
        <v>131</v>
      </c>
      <c r="G2793" s="3" t="s">
        <v>92</v>
      </c>
      <c r="H2793" s="2" t="s">
        <v>21</v>
      </c>
      <c r="I2793" s="2" t="s">
        <v>6257</v>
      </c>
      <c r="J2793" s="3" t="str">
        <f>HYPERLINK("https://www.boe.es/gazeta/dias/1832/04/28/pdfs/GMD-1832-51.pdf#page=2","Abrir facsímil")</f>
        <v>Abrir facsímil</v>
      </c>
      <c r="K2793" s="3" t="s">
        <v>23</v>
      </c>
    </row>
    <row r="2794" spans="1:11" ht="42" customHeight="1">
      <c r="A2794" s="2" t="s">
        <v>6258</v>
      </c>
      <c r="B2794" s="2" t="s">
        <v>6259</v>
      </c>
      <c r="C2794" s="2" t="s">
        <v>51</v>
      </c>
      <c r="D2794" s="2" t="s">
        <v>27</v>
      </c>
      <c r="E2794" s="5" t="s">
        <v>994</v>
      </c>
      <c r="F2794" s="3" t="s">
        <v>995</v>
      </c>
      <c r="G2794" s="3" t="s">
        <v>38</v>
      </c>
      <c r="H2794" s="2" t="s">
        <v>21</v>
      </c>
      <c r="I2794" s="2" t="s">
        <v>6260</v>
      </c>
      <c r="J2794" s="3" t="str">
        <f>HYPERLINK("https://www.boe.es/gazeta/dias/1832/04/05/pdfs/GMD-1832-41.pdf#page=4","Abrir facsímil")</f>
        <v>Abrir facsímil</v>
      </c>
      <c r="K2794" s="3" t="s">
        <v>23</v>
      </c>
    </row>
    <row r="2795" spans="1:11" ht="42" customHeight="1">
      <c r="A2795" s="2" t="s">
        <v>6261</v>
      </c>
      <c r="B2795" s="2" t="s">
        <v>6262</v>
      </c>
      <c r="C2795" s="2" t="s">
        <v>51</v>
      </c>
      <c r="D2795" s="2" t="s">
        <v>27</v>
      </c>
      <c r="E2795" s="5" t="s">
        <v>56</v>
      </c>
      <c r="F2795" s="3" t="s">
        <v>57</v>
      </c>
      <c r="G2795" s="3" t="s">
        <v>38</v>
      </c>
      <c r="H2795" s="2" t="s">
        <v>21</v>
      </c>
      <c r="I2795" s="2" t="s">
        <v>6263</v>
      </c>
      <c r="J2795" s="3" t="str">
        <f>HYPERLINK("https://www.boe.es/gazeta/dias/1832/11/29/pdfs/GMD-1832-146.pdf#page=4","Abrir facsímil")</f>
        <v>Abrir facsímil</v>
      </c>
      <c r="K2795" s="3" t="s">
        <v>23</v>
      </c>
    </row>
    <row r="2796" spans="1:11" ht="42" customHeight="1">
      <c r="A2796" s="2" t="s">
        <v>6264</v>
      </c>
      <c r="B2796" s="2" t="s">
        <v>6265</v>
      </c>
      <c r="C2796" s="2" t="s">
        <v>26</v>
      </c>
      <c r="D2796" s="2" t="s">
        <v>27</v>
      </c>
      <c r="E2796" s="5" t="s">
        <v>532</v>
      </c>
      <c r="F2796" s="3" t="s">
        <v>533</v>
      </c>
      <c r="G2796" s="3" t="s">
        <v>38</v>
      </c>
      <c r="H2796" s="2" t="s">
        <v>21</v>
      </c>
      <c r="I2796" s="2" t="s">
        <v>6266</v>
      </c>
      <c r="J2796" s="3" t="str">
        <f>HYPERLINK("https://www.boe.es/gazeta/dias/1832/12/01/pdfs/GMD-1832-147.pdf#page=4","Abrir facsímil")</f>
        <v>Abrir facsímil</v>
      </c>
      <c r="K2796" s="3" t="s">
        <v>23</v>
      </c>
    </row>
    <row r="2797" spans="1:11" ht="42" customHeight="1">
      <c r="A2797" s="2" t="s">
        <v>6267</v>
      </c>
      <c r="B2797" s="2" t="s">
        <v>6268</v>
      </c>
      <c r="C2797" s="2" t="s">
        <v>26</v>
      </c>
      <c r="D2797" s="2" t="s">
        <v>27</v>
      </c>
      <c r="E2797" s="5" t="s">
        <v>188</v>
      </c>
      <c r="F2797" s="3" t="s">
        <v>189</v>
      </c>
      <c r="G2797" s="3" t="s">
        <v>38</v>
      </c>
      <c r="H2797" s="2" t="s">
        <v>31</v>
      </c>
      <c r="I2797" s="2" t="s">
        <v>6269</v>
      </c>
      <c r="J2797" s="3" t="str">
        <f>HYPERLINK("https://www.boe.es/gazeta/dias/1832/01/14/pdfs/GMD-1832-6.pdf#page=4","Abrir facsímil")</f>
        <v>Abrir facsímil</v>
      </c>
      <c r="K2797" s="3" t="s">
        <v>33</v>
      </c>
    </row>
    <row r="2798" spans="1:11" ht="42" customHeight="1">
      <c r="A2798" s="2" t="s">
        <v>6270</v>
      </c>
      <c r="B2798" s="2" t="s">
        <v>6270</v>
      </c>
      <c r="C2798" s="2" t="s">
        <v>16</v>
      </c>
      <c r="D2798" s="2" t="s">
        <v>17</v>
      </c>
      <c r="E2798" s="5" t="s">
        <v>266</v>
      </c>
      <c r="F2798" s="3" t="s">
        <v>267</v>
      </c>
      <c r="G2798" s="3" t="s">
        <v>58</v>
      </c>
      <c r="H2798" s="2" t="s">
        <v>21</v>
      </c>
      <c r="I2798" s="2" t="s">
        <v>6271</v>
      </c>
      <c r="J2798" s="3" t="str">
        <f>HYPERLINK("https://www.boe.es/gazeta/dias/1832/02/14/pdfs/GMD-1832-19.pdf#page=3","Abrir facsímil")</f>
        <v>Abrir facsímil</v>
      </c>
      <c r="K2798" s="3" t="s">
        <v>23</v>
      </c>
    </row>
    <row r="2799" spans="1:11" ht="42" customHeight="1">
      <c r="A2799" s="2" t="s">
        <v>6272</v>
      </c>
      <c r="B2799" s="2" t="s">
        <v>6272</v>
      </c>
      <c r="C2799" s="2" t="s">
        <v>91</v>
      </c>
      <c r="D2799" s="2" t="s">
        <v>27</v>
      </c>
      <c r="E2799" s="5" t="s">
        <v>80</v>
      </c>
      <c r="F2799" s="3" t="s">
        <v>81</v>
      </c>
      <c r="G2799" s="3" t="s">
        <v>38</v>
      </c>
      <c r="H2799" s="2" t="s">
        <v>21</v>
      </c>
      <c r="I2799" s="2" t="s">
        <v>6273</v>
      </c>
      <c r="J2799" s="3" t="str">
        <f>HYPERLINK("https://www.boe.es/gazeta/dias/1832/02/16/pdfs/GMD-1832-20.pdf#page=4","Abrir facsímil")</f>
        <v>Abrir facsímil</v>
      </c>
      <c r="K2799" s="3" t="s">
        <v>23</v>
      </c>
    </row>
    <row r="2800" spans="1:11" ht="42" customHeight="1">
      <c r="A2800" s="2" t="s">
        <v>6272</v>
      </c>
      <c r="B2800" s="2" t="s">
        <v>6272</v>
      </c>
      <c r="C2800" s="2" t="s">
        <v>51</v>
      </c>
      <c r="D2800" s="2" t="s">
        <v>27</v>
      </c>
      <c r="E2800" s="5" t="s">
        <v>150</v>
      </c>
      <c r="F2800" s="3" t="s">
        <v>151</v>
      </c>
      <c r="G2800" s="3" t="s">
        <v>152</v>
      </c>
      <c r="H2800" s="2" t="s">
        <v>21</v>
      </c>
      <c r="I2800" s="2" t="s">
        <v>6274</v>
      </c>
      <c r="J2800" s="3" t="str">
        <f>HYPERLINK("https://www.boe.es/gazeta/dias/1832/06/02/pdfs/GMD-1832-66.pdf#page=6","Abrir facsímil")</f>
        <v>Abrir facsímil</v>
      </c>
      <c r="K2800" s="3" t="s">
        <v>23</v>
      </c>
    </row>
    <row r="2801" spans="1:11" ht="42" customHeight="1">
      <c r="A2801" s="2" t="s">
        <v>6275</v>
      </c>
      <c r="B2801" s="2" t="s">
        <v>6275</v>
      </c>
      <c r="C2801" s="2" t="s">
        <v>16</v>
      </c>
      <c r="D2801" s="2" t="s">
        <v>17</v>
      </c>
      <c r="E2801" s="5" t="s">
        <v>119</v>
      </c>
      <c r="F2801" s="3" t="s">
        <v>120</v>
      </c>
      <c r="G2801" s="3" t="s">
        <v>478</v>
      </c>
      <c r="H2801" s="2" t="s">
        <v>21</v>
      </c>
      <c r="I2801" s="2" t="s">
        <v>6276</v>
      </c>
      <c r="J2801" s="3" t="str">
        <f>HYPERLINK("https://www.boe.es/gazeta/dias/1832/07/07/pdfs/GMD-1832-81.pdf#page=3","Abrir facsímil")</f>
        <v>Abrir facsímil</v>
      </c>
      <c r="K2801" s="3" t="s">
        <v>23</v>
      </c>
    </row>
    <row r="2802" spans="1:11" ht="42" customHeight="1">
      <c r="A2802" s="2" t="s">
        <v>6275</v>
      </c>
      <c r="B2802" s="2" t="s">
        <v>6275</v>
      </c>
      <c r="C2802" s="2" t="s">
        <v>16</v>
      </c>
      <c r="D2802" s="2" t="s">
        <v>17</v>
      </c>
      <c r="E2802" s="5" t="s">
        <v>367</v>
      </c>
      <c r="F2802" s="3" t="s">
        <v>368</v>
      </c>
      <c r="G2802" s="3" t="s">
        <v>92</v>
      </c>
      <c r="H2802" s="2" t="s">
        <v>21</v>
      </c>
      <c r="I2802" s="2" t="s">
        <v>6277</v>
      </c>
      <c r="J2802" s="3" t="str">
        <f>HYPERLINK("https://www.boe.es/gazeta/dias/1832/08/28/pdfs/GMD-1832-103.pdf#page=2","Abrir facsímil")</f>
        <v>Abrir facsímil</v>
      </c>
      <c r="K2802" s="3" t="s">
        <v>23</v>
      </c>
    </row>
    <row r="2803" spans="1:11" ht="42" customHeight="1">
      <c r="A2803" s="2" t="s">
        <v>6278</v>
      </c>
      <c r="B2803" s="2" t="s">
        <v>6279</v>
      </c>
      <c r="C2803" s="2" t="s">
        <v>26</v>
      </c>
      <c r="D2803" s="2" t="s">
        <v>27</v>
      </c>
      <c r="E2803" s="5" t="s">
        <v>320</v>
      </c>
      <c r="F2803" s="3" t="s">
        <v>321</v>
      </c>
      <c r="G2803" s="3" t="s">
        <v>38</v>
      </c>
      <c r="H2803" s="2" t="s">
        <v>21</v>
      </c>
      <c r="I2803" s="2" t="s">
        <v>6280</v>
      </c>
      <c r="J2803" s="3" t="str">
        <f>HYPERLINK("https://www.boe.es/gazeta/dias/1832/12/29/pdfs/GMD-1832-159.pdf#page=4","Abrir facsímil")</f>
        <v>Abrir facsímil</v>
      </c>
      <c r="K2803" s="3" t="s">
        <v>23</v>
      </c>
    </row>
    <row r="2804" spans="1:11" ht="42" customHeight="1">
      <c r="A2804" s="2" t="s">
        <v>6281</v>
      </c>
      <c r="B2804" s="2" t="s">
        <v>6282</v>
      </c>
      <c r="C2804" s="2" t="s">
        <v>26</v>
      </c>
      <c r="D2804" s="2" t="s">
        <v>27</v>
      </c>
      <c r="E2804" s="5" t="s">
        <v>188</v>
      </c>
      <c r="F2804" s="3" t="s">
        <v>189</v>
      </c>
      <c r="G2804" s="3" t="s">
        <v>38</v>
      </c>
      <c r="H2804" s="2" t="s">
        <v>21</v>
      </c>
      <c r="I2804" s="2" t="s">
        <v>6283</v>
      </c>
      <c r="J2804" s="3" t="str">
        <f>HYPERLINK("https://www.boe.es/gazeta/dias/1832/01/14/pdfs/GMD-1832-6.pdf#page=4","Abrir facsímil")</f>
        <v>Abrir facsímil</v>
      </c>
      <c r="K2804" s="3" t="s">
        <v>23</v>
      </c>
    </row>
    <row r="2805" spans="1:11" ht="42" customHeight="1">
      <c r="A2805" s="2" t="s">
        <v>6281</v>
      </c>
      <c r="B2805" s="2" t="s">
        <v>6282</v>
      </c>
      <c r="C2805" s="2" t="s">
        <v>51</v>
      </c>
      <c r="D2805" s="2" t="s">
        <v>27</v>
      </c>
      <c r="E2805" s="5" t="s">
        <v>119</v>
      </c>
      <c r="F2805" s="3" t="s">
        <v>120</v>
      </c>
      <c r="G2805" s="3" t="s">
        <v>38</v>
      </c>
      <c r="H2805" s="2" t="s">
        <v>21</v>
      </c>
      <c r="I2805" s="2" t="s">
        <v>6284</v>
      </c>
      <c r="J2805" s="3" t="str">
        <f>HYPERLINK("https://www.boe.es/gazeta/dias/1832/07/07/pdfs/GMD-1832-81.pdf#page=4","Abrir facsímil")</f>
        <v>Abrir facsímil</v>
      </c>
      <c r="K2805" s="3" t="s">
        <v>23</v>
      </c>
    </row>
    <row r="2806" spans="1:11" ht="42" customHeight="1">
      <c r="A2806" s="2" t="s">
        <v>6285</v>
      </c>
      <c r="B2806" s="2" t="s">
        <v>6286</v>
      </c>
      <c r="C2806" s="2" t="s">
        <v>16</v>
      </c>
      <c r="D2806" s="2" t="s">
        <v>17</v>
      </c>
      <c r="E2806" s="5" t="s">
        <v>482</v>
      </c>
      <c r="F2806" s="3" t="s">
        <v>483</v>
      </c>
      <c r="G2806" s="3" t="s">
        <v>986</v>
      </c>
      <c r="H2806" s="2" t="s">
        <v>31</v>
      </c>
      <c r="I2806" s="2" t="s">
        <v>6287</v>
      </c>
      <c r="J2806" s="3" t="str">
        <f>HYPERLINK("https://www.boe.es/gazeta/dias/1832/03/03/pdfs/GMD-1832-27.pdf#page=1","Abrir facsímil")</f>
        <v>Abrir facsímil</v>
      </c>
      <c r="K2806" s="3" t="s">
        <v>33</v>
      </c>
    </row>
    <row r="2807" spans="1:11" ht="42" customHeight="1">
      <c r="A2807" s="2" t="s">
        <v>6288</v>
      </c>
      <c r="B2807" s="2" t="s">
        <v>6288</v>
      </c>
      <c r="C2807" s="2" t="s">
        <v>16</v>
      </c>
      <c r="D2807" s="2" t="s">
        <v>17</v>
      </c>
      <c r="E2807" s="5" t="s">
        <v>119</v>
      </c>
      <c r="F2807" s="3" t="s">
        <v>120</v>
      </c>
      <c r="G2807" s="3" t="s">
        <v>478</v>
      </c>
      <c r="H2807" s="2" t="s">
        <v>21</v>
      </c>
      <c r="I2807" s="2" t="s">
        <v>6289</v>
      </c>
      <c r="J2807" s="3" t="str">
        <f>HYPERLINK("https://www.boe.es/gazeta/dias/1832/07/07/pdfs/GMD-1832-81.pdf#page=3","Abrir facsímil")</f>
        <v>Abrir facsímil</v>
      </c>
      <c r="K2807" s="3" t="s">
        <v>23</v>
      </c>
    </row>
    <row r="2808" spans="1:11" ht="42" customHeight="1">
      <c r="A2808" s="2" t="s">
        <v>6290</v>
      </c>
      <c r="B2808" s="2" t="s">
        <v>6290</v>
      </c>
      <c r="C2808" s="2" t="s">
        <v>61</v>
      </c>
      <c r="D2808" s="2" t="s">
        <v>62</v>
      </c>
      <c r="E2808" s="5" t="s">
        <v>80</v>
      </c>
      <c r="F2808" s="3" t="s">
        <v>81</v>
      </c>
      <c r="G2808" s="3" t="s">
        <v>42</v>
      </c>
      <c r="H2808" s="2" t="s">
        <v>21</v>
      </c>
      <c r="I2808" s="2" t="s">
        <v>6291</v>
      </c>
      <c r="J2808" s="3" t="str">
        <f>HYPERLINK("https://www.boe.es/gazeta/dias/1832/02/16/pdfs/GMD-1832-20.pdf#page=1","Abrir facsímil")</f>
        <v>Abrir facsímil</v>
      </c>
      <c r="K2808" s="3" t="s">
        <v>23</v>
      </c>
    </row>
    <row r="2809" spans="1:11" ht="42" customHeight="1">
      <c r="A2809" s="2" t="s">
        <v>6292</v>
      </c>
      <c r="B2809" s="2" t="s">
        <v>6292</v>
      </c>
      <c r="C2809" s="2" t="s">
        <v>61</v>
      </c>
      <c r="D2809" s="2" t="s">
        <v>62</v>
      </c>
      <c r="E2809" s="5" t="s">
        <v>76</v>
      </c>
      <c r="F2809" s="3" t="s">
        <v>77</v>
      </c>
      <c r="G2809" s="3" t="s">
        <v>674</v>
      </c>
      <c r="H2809" s="2" t="s">
        <v>21</v>
      </c>
      <c r="I2809" s="2" t="s">
        <v>6293</v>
      </c>
      <c r="J2809" s="3" t="str">
        <f>HYPERLINK("https://www.boe.es/gazeta/dias/1832/10/25/pdfs/GMD-1832-130.pdf#page=2","Abrir facsímil")</f>
        <v>Abrir facsímil</v>
      </c>
      <c r="K2809" s="3" t="s">
        <v>23</v>
      </c>
    </row>
    <row r="2810" spans="1:11" ht="42" customHeight="1">
      <c r="A2810" s="2" t="s">
        <v>6294</v>
      </c>
      <c r="B2810" s="2" t="s">
        <v>6294</v>
      </c>
      <c r="C2810" s="2" t="s">
        <v>16</v>
      </c>
      <c r="D2810" s="2" t="s">
        <v>17</v>
      </c>
      <c r="E2810" s="5" t="s">
        <v>799</v>
      </c>
      <c r="F2810" s="3" t="s">
        <v>800</v>
      </c>
      <c r="G2810" s="3" t="s">
        <v>38</v>
      </c>
      <c r="H2810" s="2" t="s">
        <v>21</v>
      </c>
      <c r="I2810" s="2" t="s">
        <v>6295</v>
      </c>
      <c r="J2810" s="3" t="str">
        <f>HYPERLINK("https://www.boe.es/gazeta/dias/1832/06/09/pdfs/GMD-1832-69.pdf#page=4","Abrir facsímil")</f>
        <v>Abrir facsímil</v>
      </c>
      <c r="K2810" s="3" t="s">
        <v>23</v>
      </c>
    </row>
    <row r="2811" spans="1:11" ht="42" customHeight="1">
      <c r="A2811" s="2" t="s">
        <v>6296</v>
      </c>
      <c r="B2811" s="2" t="s">
        <v>6297</v>
      </c>
      <c r="C2811" s="2" t="s">
        <v>124</v>
      </c>
      <c r="D2811" s="2" t="s">
        <v>27</v>
      </c>
      <c r="E2811" s="5" t="s">
        <v>119</v>
      </c>
      <c r="F2811" s="3" t="s">
        <v>120</v>
      </c>
      <c r="G2811" s="3" t="s">
        <v>38</v>
      </c>
      <c r="H2811" s="2" t="s">
        <v>21</v>
      </c>
      <c r="I2811" s="2" t="s">
        <v>6298</v>
      </c>
      <c r="J2811" s="3" t="str">
        <f>HYPERLINK("https://www.boe.es/gazeta/dias/1832/07/07/pdfs/GMD-1832-81.pdf#page=4","Abrir facsímil")</f>
        <v>Abrir facsímil</v>
      </c>
      <c r="K2811" s="3" t="s">
        <v>23</v>
      </c>
    </row>
    <row r="2812" spans="1:11" ht="42" customHeight="1">
      <c r="A2812" s="2" t="s">
        <v>6299</v>
      </c>
      <c r="B2812" s="2" t="s">
        <v>6300</v>
      </c>
      <c r="C2812" s="2" t="s">
        <v>26</v>
      </c>
      <c r="D2812" s="2" t="s">
        <v>27</v>
      </c>
      <c r="E2812" s="5" t="s">
        <v>183</v>
      </c>
      <c r="F2812" s="3" t="s">
        <v>184</v>
      </c>
      <c r="G2812" s="3" t="s">
        <v>38</v>
      </c>
      <c r="H2812" s="2" t="s">
        <v>21</v>
      </c>
      <c r="I2812" s="2" t="s">
        <v>6301</v>
      </c>
      <c r="J2812" s="3" t="str">
        <f>HYPERLINK("https://www.boe.es/gazeta/dias/1832/07/31/pdfs/GMD-1832-91.pdf#page=4","Abrir facsímil")</f>
        <v>Abrir facsímil</v>
      </c>
      <c r="K2812" s="3" t="s">
        <v>23</v>
      </c>
    </row>
    <row r="2813" spans="1:11" ht="42" customHeight="1">
      <c r="A2813" s="2" t="s">
        <v>6302</v>
      </c>
      <c r="B2813" s="2" t="s">
        <v>6303</v>
      </c>
      <c r="C2813" s="2" t="s">
        <v>61</v>
      </c>
      <c r="D2813" s="2" t="s">
        <v>62</v>
      </c>
      <c r="E2813" s="5" t="s">
        <v>500</v>
      </c>
      <c r="F2813" s="3" t="s">
        <v>501</v>
      </c>
      <c r="G2813" s="3" t="s">
        <v>38</v>
      </c>
      <c r="H2813" s="2" t="s">
        <v>31</v>
      </c>
      <c r="I2813" s="2" t="s">
        <v>6304</v>
      </c>
      <c r="J2813" s="3" t="str">
        <f>HYPERLINK("https://www.boe.es/gazeta/dias/1832/03/29/pdfs/GMD-1832-38.pdf#page=4","Abrir facsímil")</f>
        <v>Abrir facsímil</v>
      </c>
      <c r="K2813" s="3" t="s">
        <v>33</v>
      </c>
    </row>
    <row r="2814" spans="1:11" ht="42" customHeight="1">
      <c r="A2814" s="2" t="s">
        <v>6305</v>
      </c>
      <c r="B2814" s="2" t="s">
        <v>6306</v>
      </c>
      <c r="C2814" s="2" t="s">
        <v>61</v>
      </c>
      <c r="D2814" s="2" t="s">
        <v>62</v>
      </c>
      <c r="E2814" s="5" t="s">
        <v>334</v>
      </c>
      <c r="F2814" s="3" t="s">
        <v>335</v>
      </c>
      <c r="G2814" s="3" t="s">
        <v>58</v>
      </c>
      <c r="H2814" s="2" t="s">
        <v>21</v>
      </c>
      <c r="I2814" s="2" t="s">
        <v>6307</v>
      </c>
      <c r="J2814" s="3" t="str">
        <f>HYPERLINK("https://www.boe.es/gazeta/dias/1832/05/26/pdfs/GMD-1832-63.pdf#page=3","Abrir facsímil")</f>
        <v>Abrir facsímil</v>
      </c>
      <c r="K2814" s="3" t="s">
        <v>23</v>
      </c>
    </row>
    <row r="2815" spans="1:11" ht="42" customHeight="1">
      <c r="A2815" s="2" t="s">
        <v>6305</v>
      </c>
      <c r="B2815" s="2" t="s">
        <v>6306</v>
      </c>
      <c r="C2815" s="2" t="s">
        <v>61</v>
      </c>
      <c r="D2815" s="2" t="s">
        <v>62</v>
      </c>
      <c r="E2815" s="5" t="s">
        <v>1306</v>
      </c>
      <c r="F2815" s="3" t="s">
        <v>1307</v>
      </c>
      <c r="G2815" s="3" t="s">
        <v>38</v>
      </c>
      <c r="H2815" s="2" t="s">
        <v>21</v>
      </c>
      <c r="I2815" s="2" t="s">
        <v>6308</v>
      </c>
      <c r="J2815" s="3" t="str">
        <f>HYPERLINK("https://www.boe.es/gazeta/dias/1832/11/01/pdfs/GMD-1832-133.pdf#page=4","Abrir facsímil")</f>
        <v>Abrir facsímil</v>
      </c>
      <c r="K2815" s="3" t="s">
        <v>23</v>
      </c>
    </row>
    <row r="2816" spans="1:11" ht="42" customHeight="1">
      <c r="A2816" s="2" t="s">
        <v>6309</v>
      </c>
      <c r="B2816" s="2" t="s">
        <v>6309</v>
      </c>
      <c r="C2816" s="2" t="s">
        <v>16</v>
      </c>
      <c r="D2816" s="2" t="s">
        <v>17</v>
      </c>
      <c r="E2816" s="5" t="s">
        <v>994</v>
      </c>
      <c r="F2816" s="3" t="s">
        <v>995</v>
      </c>
      <c r="G2816" s="3" t="s">
        <v>38</v>
      </c>
      <c r="H2816" s="2" t="s">
        <v>21</v>
      </c>
      <c r="I2816" s="2" t="s">
        <v>6310</v>
      </c>
      <c r="J2816" s="3" t="str">
        <f>HYPERLINK("https://www.boe.es/gazeta/dias/1832/04/05/pdfs/GMD-1832-41.pdf#page=4","Abrir facsímil")</f>
        <v>Abrir facsímil</v>
      </c>
      <c r="K2816" s="3" t="s">
        <v>23</v>
      </c>
    </row>
    <row r="2817" spans="1:11" ht="42" customHeight="1">
      <c r="A2817" s="2" t="s">
        <v>6311</v>
      </c>
      <c r="B2817" s="2" t="s">
        <v>6312</v>
      </c>
      <c r="C2817" s="2" t="s">
        <v>418</v>
      </c>
      <c r="D2817" s="2" t="s">
        <v>27</v>
      </c>
      <c r="E2817" s="5" t="s">
        <v>468</v>
      </c>
      <c r="F2817" s="3" t="s">
        <v>469</v>
      </c>
      <c r="G2817" s="3" t="s">
        <v>42</v>
      </c>
      <c r="H2817" s="2" t="s">
        <v>21</v>
      </c>
      <c r="I2817" s="2" t="s">
        <v>6313</v>
      </c>
      <c r="J2817" s="3" t="str">
        <f>HYPERLINK("https://www.boe.es/gazeta/dias/1832/10/23/pdfs/GMD-1832-129.pdf#page=1","Abrir facsímil")</f>
        <v>Abrir facsímil</v>
      </c>
      <c r="K2817" s="3" t="s">
        <v>23</v>
      </c>
    </row>
    <row r="2818" spans="1:11" ht="42" customHeight="1">
      <c r="A2818" s="2" t="s">
        <v>6314</v>
      </c>
      <c r="B2818" s="2" t="s">
        <v>6315</v>
      </c>
      <c r="C2818" s="2" t="s">
        <v>124</v>
      </c>
      <c r="D2818" s="2" t="s">
        <v>27</v>
      </c>
      <c r="E2818" s="5" t="s">
        <v>354</v>
      </c>
      <c r="F2818" s="3" t="s">
        <v>355</v>
      </c>
      <c r="G2818" s="3" t="s">
        <v>371</v>
      </c>
      <c r="H2818" s="2" t="s">
        <v>21</v>
      </c>
      <c r="I2818" s="2" t="s">
        <v>6316</v>
      </c>
      <c r="J2818" s="3" t="str">
        <f>HYPERLINK("https://www.boe.es/gazeta/dias/1832/12/06/pdfs/GMD-1832-149.pdf#page=4","Abrir facsímil")</f>
        <v>Abrir facsímil</v>
      </c>
      <c r="K2818" s="3" t="s">
        <v>23</v>
      </c>
    </row>
    <row r="2819" spans="1:11" ht="42" customHeight="1">
      <c r="A2819" s="2" t="s">
        <v>6317</v>
      </c>
      <c r="B2819" s="2" t="s">
        <v>6317</v>
      </c>
      <c r="C2819" s="2" t="s">
        <v>61</v>
      </c>
      <c r="D2819" s="2" t="s">
        <v>62</v>
      </c>
      <c r="E2819" s="5" t="s">
        <v>115</v>
      </c>
      <c r="F2819" s="3" t="s">
        <v>116</v>
      </c>
      <c r="G2819" s="3" t="s">
        <v>38</v>
      </c>
      <c r="H2819" s="2" t="s">
        <v>21</v>
      </c>
      <c r="I2819" s="2" t="s">
        <v>6318</v>
      </c>
      <c r="J2819" s="3" t="str">
        <f>HYPERLINK("https://www.boe.es/gazeta/dias/1832/05/10/pdfs/GMD-1832-56.pdf#page=4","Abrir facsímil")</f>
        <v>Abrir facsímil</v>
      </c>
      <c r="K2819" s="3" t="s">
        <v>23</v>
      </c>
    </row>
    <row r="2820" spans="1:11" ht="42" customHeight="1">
      <c r="A2820" s="2" t="s">
        <v>6319</v>
      </c>
      <c r="B2820" s="2" t="s">
        <v>6320</v>
      </c>
      <c r="C2820" s="2" t="s">
        <v>26</v>
      </c>
      <c r="D2820" s="2" t="s">
        <v>27</v>
      </c>
      <c r="E2820" s="5" t="s">
        <v>799</v>
      </c>
      <c r="F2820" s="3" t="s">
        <v>800</v>
      </c>
      <c r="G2820" s="3" t="s">
        <v>38</v>
      </c>
      <c r="H2820" s="2" t="s">
        <v>21</v>
      </c>
      <c r="I2820" s="2" t="s">
        <v>6321</v>
      </c>
      <c r="J2820" s="3" t="str">
        <f>HYPERLINK("https://www.boe.es/gazeta/dias/1832/06/09/pdfs/GMD-1832-69.pdf#page=4","Abrir facsímil")</f>
        <v>Abrir facsímil</v>
      </c>
      <c r="K2820" s="3" t="s">
        <v>23</v>
      </c>
    </row>
    <row r="2821" spans="1:11" ht="42" customHeight="1">
      <c r="A2821" s="2" t="s">
        <v>6322</v>
      </c>
      <c r="B2821" s="2" t="s">
        <v>6322</v>
      </c>
      <c r="C2821" s="2" t="s">
        <v>26</v>
      </c>
      <c r="D2821" s="2" t="s">
        <v>27</v>
      </c>
      <c r="E2821" s="5" t="s">
        <v>636</v>
      </c>
      <c r="F2821" s="3" t="s">
        <v>637</v>
      </c>
      <c r="G2821" s="3" t="s">
        <v>92</v>
      </c>
      <c r="H2821" s="2" t="s">
        <v>21</v>
      </c>
      <c r="I2821" s="2" t="s">
        <v>6323</v>
      </c>
      <c r="J2821" s="3" t="str">
        <f>HYPERLINK("https://www.boe.es/gazeta/dias/1832/12/27/pdfs/GMD-1832-158.pdf#page=2","Abrir facsímil")</f>
        <v>Abrir facsímil</v>
      </c>
      <c r="K2821" s="3" t="s">
        <v>23</v>
      </c>
    </row>
    <row r="2822" spans="1:11" ht="42" customHeight="1">
      <c r="A2822" s="2" t="s">
        <v>6324</v>
      </c>
      <c r="B2822" s="2" t="s">
        <v>6325</v>
      </c>
      <c r="C2822" s="2" t="s">
        <v>91</v>
      </c>
      <c r="D2822" s="2" t="s">
        <v>27</v>
      </c>
      <c r="E2822" s="5" t="s">
        <v>243</v>
      </c>
      <c r="F2822" s="3" t="s">
        <v>244</v>
      </c>
      <c r="G2822" s="3" t="s">
        <v>245</v>
      </c>
      <c r="H2822" s="2" t="s">
        <v>21</v>
      </c>
      <c r="I2822" s="2" t="s">
        <v>6326</v>
      </c>
      <c r="J2822" s="3" t="str">
        <f>HYPERLINK("https://www.boe.es/gazeta/dias/1832/04/10/pdfs/GMD-1832-43.pdf#page=3","Abrir facsímil")</f>
        <v>Abrir facsímil</v>
      </c>
      <c r="K2822" s="3" t="s">
        <v>23</v>
      </c>
    </row>
    <row r="2823" spans="1:11" ht="42" customHeight="1">
      <c r="A2823" s="2" t="s">
        <v>6327</v>
      </c>
      <c r="B2823" s="2" t="s">
        <v>6328</v>
      </c>
      <c r="C2823" s="2" t="s">
        <v>164</v>
      </c>
      <c r="D2823" s="2" t="s">
        <v>27</v>
      </c>
      <c r="E2823" s="5" t="s">
        <v>224</v>
      </c>
      <c r="F2823" s="3" t="s">
        <v>225</v>
      </c>
      <c r="G2823" s="3" t="s">
        <v>38</v>
      </c>
      <c r="H2823" s="2" t="s">
        <v>21</v>
      </c>
      <c r="I2823" s="2" t="s">
        <v>6329</v>
      </c>
      <c r="J2823" s="3" t="str">
        <f>HYPERLINK("https://www.boe.es/gazeta/dias/1832/09/08/pdfs/GMD-1832-108.pdf#page=4","Abrir facsímil")</f>
        <v>Abrir facsímil</v>
      </c>
      <c r="K2823" s="3" t="s">
        <v>23</v>
      </c>
    </row>
    <row r="2824" spans="1:11" ht="42" customHeight="1">
      <c r="A2824" s="2" t="s">
        <v>6330</v>
      </c>
      <c r="B2824" s="2" t="s">
        <v>6330</v>
      </c>
      <c r="C2824" s="2" t="s">
        <v>26</v>
      </c>
      <c r="D2824" s="2" t="s">
        <v>27</v>
      </c>
      <c r="E2824" s="5" t="s">
        <v>312</v>
      </c>
      <c r="F2824" s="3" t="s">
        <v>313</v>
      </c>
      <c r="G2824" s="3" t="s">
        <v>38</v>
      </c>
      <c r="H2824" s="2" t="s">
        <v>21</v>
      </c>
      <c r="I2824" s="2" t="s">
        <v>6331</v>
      </c>
      <c r="J2824" s="3" t="str">
        <f>HYPERLINK("https://www.boe.es/gazeta/dias/1832/10/27/pdfs/GMD-1832-131.pdf#page=4","Abrir facsímil")</f>
        <v>Abrir facsímil</v>
      </c>
      <c r="K2824" s="3" t="s">
        <v>23</v>
      </c>
    </row>
    <row r="2825" spans="1:11" ht="42" customHeight="1">
      <c r="A2825" s="2" t="s">
        <v>6330</v>
      </c>
      <c r="B2825" s="2" t="s">
        <v>6330</v>
      </c>
      <c r="C2825" s="2" t="s">
        <v>164</v>
      </c>
      <c r="D2825" s="2" t="s">
        <v>27</v>
      </c>
      <c r="E2825" s="5" t="s">
        <v>532</v>
      </c>
      <c r="F2825" s="3" t="s">
        <v>533</v>
      </c>
      <c r="G2825" s="3" t="s">
        <v>38</v>
      </c>
      <c r="H2825" s="2" t="s">
        <v>21</v>
      </c>
      <c r="I2825" s="2" t="s">
        <v>6332</v>
      </c>
      <c r="J2825" s="3" t="str">
        <f>HYPERLINK("https://www.boe.es/gazeta/dias/1832/12/01/pdfs/GMD-1832-147.pdf#page=4","Abrir facsímil")</f>
        <v>Abrir facsímil</v>
      </c>
      <c r="K2825" s="3" t="s">
        <v>23</v>
      </c>
    </row>
    <row r="2826" spans="1:11" ht="42" customHeight="1">
      <c r="A2826" s="2" t="s">
        <v>6333</v>
      </c>
      <c r="B2826" s="2" t="s">
        <v>6333</v>
      </c>
      <c r="C2826" s="2" t="s">
        <v>124</v>
      </c>
      <c r="D2826" s="2" t="s">
        <v>27</v>
      </c>
      <c r="E2826" s="5" t="s">
        <v>56</v>
      </c>
      <c r="F2826" s="3" t="s">
        <v>57</v>
      </c>
      <c r="G2826" s="3" t="s">
        <v>38</v>
      </c>
      <c r="H2826" s="2" t="s">
        <v>21</v>
      </c>
      <c r="I2826" s="2" t="s">
        <v>6334</v>
      </c>
      <c r="J2826" s="3" t="str">
        <f>HYPERLINK("https://www.boe.es/gazeta/dias/1832/11/29/pdfs/GMD-1832-146.pdf#page=4","Abrir facsímil")</f>
        <v>Abrir facsímil</v>
      </c>
      <c r="K2826" s="3" t="s">
        <v>23</v>
      </c>
    </row>
    <row r="2827" spans="1:11" ht="42" customHeight="1">
      <c r="A2827" s="2" t="s">
        <v>6335</v>
      </c>
      <c r="B2827" s="2" t="s">
        <v>6336</v>
      </c>
      <c r="C2827" s="2" t="s">
        <v>26</v>
      </c>
      <c r="D2827" s="2" t="s">
        <v>27</v>
      </c>
      <c r="E2827" s="5" t="s">
        <v>419</v>
      </c>
      <c r="F2827" s="3" t="s">
        <v>420</v>
      </c>
      <c r="G2827" s="3" t="s">
        <v>38</v>
      </c>
      <c r="H2827" s="2" t="s">
        <v>21</v>
      </c>
      <c r="I2827" s="2" t="s">
        <v>6337</v>
      </c>
      <c r="J2827" s="3" t="str">
        <f>HYPERLINK("https://www.boe.es/gazeta/dias/1832/10/13/pdfs/GMD-1832-125.pdf#page=4","Abrir facsímil")</f>
        <v>Abrir facsímil</v>
      </c>
      <c r="K2827" s="3" t="s">
        <v>23</v>
      </c>
    </row>
    <row r="2828" spans="1:11" ht="42" customHeight="1">
      <c r="A2828" s="2" t="s">
        <v>6338</v>
      </c>
      <c r="B2828" s="2" t="s">
        <v>6339</v>
      </c>
      <c r="C2828" s="2" t="s">
        <v>51</v>
      </c>
      <c r="D2828" s="2" t="s">
        <v>27</v>
      </c>
      <c r="E2828" s="5" t="s">
        <v>28</v>
      </c>
      <c r="F2828" s="3" t="s">
        <v>29</v>
      </c>
      <c r="G2828" s="3" t="s">
        <v>30</v>
      </c>
      <c r="H2828" s="2" t="s">
        <v>21</v>
      </c>
      <c r="I2828" s="2" t="s">
        <v>6340</v>
      </c>
      <c r="J2828" s="3" t="str">
        <f>HYPERLINK("https://www.boe.es/gazeta/dias/1832/06/23/pdfs/GMD-1832-75.pdf#page=4","Abrir facsímil")</f>
        <v>Abrir facsímil</v>
      </c>
      <c r="K2828" s="3" t="s">
        <v>23</v>
      </c>
    </row>
    <row r="2829" spans="1:11" ht="42" customHeight="1">
      <c r="A2829" s="2" t="s">
        <v>6341</v>
      </c>
      <c r="B2829" s="2" t="s">
        <v>6342</v>
      </c>
      <c r="C2829" s="2" t="s">
        <v>418</v>
      </c>
      <c r="D2829" s="2" t="s">
        <v>27</v>
      </c>
      <c r="E2829" s="5" t="s">
        <v>516</v>
      </c>
      <c r="F2829" s="3" t="s">
        <v>517</v>
      </c>
      <c r="G2829" s="3" t="s">
        <v>38</v>
      </c>
      <c r="H2829" s="2" t="s">
        <v>21</v>
      </c>
      <c r="I2829" s="2" t="s">
        <v>6343</v>
      </c>
      <c r="J2829" s="3" t="str">
        <f>HYPERLINK("https://www.boe.es/gazeta/dias/1832/05/01/pdfs/GMD-1832-52.pdf#page=4","Abrir facsímil")</f>
        <v>Abrir facsímil</v>
      </c>
      <c r="K2829" s="3" t="s">
        <v>23</v>
      </c>
    </row>
    <row r="2830" spans="1:11" ht="42" customHeight="1">
      <c r="A2830" s="2" t="s">
        <v>6344</v>
      </c>
      <c r="B2830" s="2" t="s">
        <v>6344</v>
      </c>
      <c r="C2830" s="2" t="s">
        <v>418</v>
      </c>
      <c r="D2830" s="2" t="s">
        <v>27</v>
      </c>
      <c r="E2830" s="5" t="s">
        <v>150</v>
      </c>
      <c r="F2830" s="3" t="s">
        <v>151</v>
      </c>
      <c r="G2830" s="3" t="s">
        <v>38</v>
      </c>
      <c r="H2830" s="2" t="s">
        <v>21</v>
      </c>
      <c r="I2830" s="2" t="s">
        <v>6345</v>
      </c>
      <c r="J2830" s="3" t="str">
        <f>HYPERLINK("https://www.boe.es/gazeta/dias/1832/06/02/pdfs/GMD-1832-66.pdf#page=4","Abrir facsímil")</f>
        <v>Abrir facsímil</v>
      </c>
      <c r="K2830" s="3" t="s">
        <v>23</v>
      </c>
    </row>
    <row r="2831" spans="1:11" ht="42" customHeight="1">
      <c r="A2831" s="2" t="s">
        <v>6346</v>
      </c>
      <c r="B2831" s="2" t="s">
        <v>6347</v>
      </c>
      <c r="C2831" s="2" t="s">
        <v>91</v>
      </c>
      <c r="D2831" s="2" t="s">
        <v>27</v>
      </c>
      <c r="E2831" s="5" t="s">
        <v>544</v>
      </c>
      <c r="F2831" s="3" t="s">
        <v>545</v>
      </c>
      <c r="G2831" s="3" t="s">
        <v>38</v>
      </c>
      <c r="H2831" s="2" t="s">
        <v>21</v>
      </c>
      <c r="I2831" s="2" t="s">
        <v>6348</v>
      </c>
      <c r="J2831" s="3" t="str">
        <f>HYPERLINK("https://www.boe.es/gazeta/dias/1832/10/09/pdfs/GMD-1832-122.pdf#page=4","Abrir facsímil")</f>
        <v>Abrir facsímil</v>
      </c>
      <c r="K2831" s="3" t="s">
        <v>23</v>
      </c>
    </row>
    <row r="2832" spans="1:11" ht="42" customHeight="1">
      <c r="A2832" s="2" t="s">
        <v>6349</v>
      </c>
      <c r="B2832" s="2" t="s">
        <v>6350</v>
      </c>
      <c r="C2832" s="2" t="s">
        <v>91</v>
      </c>
      <c r="D2832" s="2" t="s">
        <v>27</v>
      </c>
      <c r="E2832" s="5" t="s">
        <v>665</v>
      </c>
      <c r="F2832" s="3" t="s">
        <v>666</v>
      </c>
      <c r="G2832" s="3" t="s">
        <v>38</v>
      </c>
      <c r="H2832" s="2" t="s">
        <v>21</v>
      </c>
      <c r="I2832" s="2" t="s">
        <v>6351</v>
      </c>
      <c r="J2832" s="3" t="str">
        <f>HYPERLINK("https://www.boe.es/gazeta/dias/1832/05/15/pdfs/GMD-1832-58.pdf#page=4","Abrir facsímil")</f>
        <v>Abrir facsímil</v>
      </c>
      <c r="K2832" s="3" t="s">
        <v>23</v>
      </c>
    </row>
    <row r="2833" spans="1:11" ht="42" customHeight="1">
      <c r="A2833" s="2" t="s">
        <v>6352</v>
      </c>
      <c r="B2833" s="2" t="s">
        <v>6353</v>
      </c>
      <c r="C2833" s="2" t="s">
        <v>16</v>
      </c>
      <c r="D2833" s="2" t="s">
        <v>17</v>
      </c>
      <c r="E2833" s="5" t="s">
        <v>1968</v>
      </c>
      <c r="F2833" s="3" t="s">
        <v>1969</v>
      </c>
      <c r="G2833" s="3" t="s">
        <v>58</v>
      </c>
      <c r="H2833" s="2" t="s">
        <v>21</v>
      </c>
      <c r="I2833" s="2" t="s">
        <v>6354</v>
      </c>
      <c r="J2833" s="3" t="str">
        <f>HYPERLINK("https://www.boe.es/gazeta/dias/1832/09/11/pdfs/GMD-1832-109.pdf#page=3","Abrir facsímil")</f>
        <v>Abrir facsímil</v>
      </c>
      <c r="K2833" s="3" t="s">
        <v>23</v>
      </c>
    </row>
    <row r="2834" spans="1:11" ht="42" customHeight="1">
      <c r="A2834" s="2" t="s">
        <v>6355</v>
      </c>
      <c r="B2834" s="2" t="s">
        <v>6355</v>
      </c>
      <c r="C2834" s="2" t="s">
        <v>16</v>
      </c>
      <c r="D2834" s="2" t="s">
        <v>17</v>
      </c>
      <c r="E2834" s="5" t="s">
        <v>97</v>
      </c>
      <c r="F2834" s="3" t="s">
        <v>98</v>
      </c>
      <c r="G2834" s="3" t="s">
        <v>38</v>
      </c>
      <c r="H2834" s="2" t="s">
        <v>21</v>
      </c>
      <c r="I2834" s="2" t="s">
        <v>6356</v>
      </c>
      <c r="J2834" s="3" t="str">
        <f>HYPERLINK("https://www.boe.es/gazeta/dias/1832/08/18/pdfs/GMD-1832-99.pdf#page=4","Abrir facsímil")</f>
        <v>Abrir facsímil</v>
      </c>
      <c r="K2834" s="3" t="s">
        <v>23</v>
      </c>
    </row>
    <row r="2835" spans="1:11" ht="42" customHeight="1">
      <c r="A2835" s="2" t="s">
        <v>6357</v>
      </c>
      <c r="B2835" s="2" t="s">
        <v>6358</v>
      </c>
      <c r="C2835" s="2" t="s">
        <v>1098</v>
      </c>
      <c r="D2835" s="2" t="s">
        <v>62</v>
      </c>
      <c r="E2835" s="5" t="s">
        <v>961</v>
      </c>
      <c r="F2835" s="3" t="s">
        <v>962</v>
      </c>
      <c r="G2835" s="3" t="s">
        <v>38</v>
      </c>
      <c r="H2835" s="2" t="s">
        <v>31</v>
      </c>
      <c r="I2835" s="2" t="s">
        <v>6359</v>
      </c>
      <c r="J2835" s="3" t="str">
        <f>HYPERLINK("https://www.boe.es/gazeta/dias/1832/06/30/pdfs/GMD-1832-78.pdf#page=4","Abrir facsímil")</f>
        <v>Abrir facsímil</v>
      </c>
      <c r="K2835" s="3" t="s">
        <v>33</v>
      </c>
    </row>
    <row r="2836" spans="1:11" ht="42" customHeight="1">
      <c r="A2836" s="2" t="s">
        <v>6360</v>
      </c>
      <c r="B2836" s="2" t="s">
        <v>6361</v>
      </c>
      <c r="C2836" s="2" t="s">
        <v>91</v>
      </c>
      <c r="D2836" s="2" t="s">
        <v>27</v>
      </c>
      <c r="E2836" s="5" t="s">
        <v>830</v>
      </c>
      <c r="F2836" s="3" t="s">
        <v>831</v>
      </c>
      <c r="G2836" s="3" t="s">
        <v>955</v>
      </c>
      <c r="H2836" s="2" t="s">
        <v>21</v>
      </c>
      <c r="I2836" s="2" t="s">
        <v>6362</v>
      </c>
      <c r="J2836" s="3" t="str">
        <f>HYPERLINK("https://www.boe.es/gazeta/dias/1832/01/26/pdfs/GMD-1832-11.pdf#page=2","Abrir facsímil")</f>
        <v>Abrir facsímil</v>
      </c>
      <c r="K2836" s="3" t="s">
        <v>23</v>
      </c>
    </row>
    <row r="2837" spans="1:11" ht="42" customHeight="1">
      <c r="A2837" s="2" t="s">
        <v>6363</v>
      </c>
      <c r="B2837" s="2" t="s">
        <v>6364</v>
      </c>
      <c r="C2837" s="2" t="s">
        <v>164</v>
      </c>
      <c r="D2837" s="2" t="s">
        <v>27</v>
      </c>
      <c r="E2837" s="5" t="s">
        <v>583</v>
      </c>
      <c r="F2837" s="3" t="s">
        <v>584</v>
      </c>
      <c r="G2837" s="3" t="s">
        <v>38</v>
      </c>
      <c r="H2837" s="2" t="s">
        <v>31</v>
      </c>
      <c r="I2837" s="2" t="s">
        <v>6365</v>
      </c>
      <c r="J2837" s="3" t="str">
        <f>HYPERLINK("https://www.boe.es/gazeta/dias/1832/02/04/pdfs/GMD-1832-15.pdf#page=4","Abrir facsímil")</f>
        <v>Abrir facsímil</v>
      </c>
      <c r="K2837" s="3" t="s">
        <v>33</v>
      </c>
    </row>
    <row r="2838" spans="1:11" ht="42" customHeight="1">
      <c r="A2838" s="2" t="s">
        <v>6366</v>
      </c>
      <c r="B2838" s="2" t="s">
        <v>6366</v>
      </c>
      <c r="C2838" s="2" t="s">
        <v>16</v>
      </c>
      <c r="D2838" s="2" t="s">
        <v>17</v>
      </c>
      <c r="E2838" s="5" t="s">
        <v>632</v>
      </c>
      <c r="F2838" s="3" t="s">
        <v>633</v>
      </c>
      <c r="G2838" s="3" t="s">
        <v>38</v>
      </c>
      <c r="H2838" s="2" t="s">
        <v>21</v>
      </c>
      <c r="I2838" s="2" t="s">
        <v>6367</v>
      </c>
      <c r="J2838" s="3" t="str">
        <f>HYPERLINK("https://www.boe.es/gazeta/dias/1832/07/05/pdfs/GMD-1832-80.pdf#page=4","Abrir facsímil")</f>
        <v>Abrir facsímil</v>
      </c>
      <c r="K2838" s="3" t="s">
        <v>23</v>
      </c>
    </row>
    <row r="2839" spans="1:11" ht="42" customHeight="1">
      <c r="A2839" s="2" t="s">
        <v>6368</v>
      </c>
      <c r="B2839" s="2" t="s">
        <v>6369</v>
      </c>
      <c r="C2839" s="2" t="s">
        <v>61</v>
      </c>
      <c r="D2839" s="2" t="s">
        <v>62</v>
      </c>
      <c r="E2839" s="5" t="s">
        <v>431</v>
      </c>
      <c r="F2839" s="3" t="s">
        <v>432</v>
      </c>
      <c r="G2839" s="3" t="s">
        <v>433</v>
      </c>
      <c r="H2839" s="2" t="s">
        <v>21</v>
      </c>
      <c r="I2839" s="2" t="s">
        <v>6370</v>
      </c>
      <c r="J2839" s="3" t="str">
        <f>HYPERLINK("https://www.boe.es/gazeta/dias/1832/05/12/pdfs/GMD-1832-57.pdf#page=4","Abrir facsímil")</f>
        <v>Abrir facsímil</v>
      </c>
      <c r="K2839" s="3" t="s">
        <v>23</v>
      </c>
    </row>
    <row r="2840" spans="1:11" ht="42" customHeight="1">
      <c r="A2840" s="2" t="s">
        <v>6371</v>
      </c>
      <c r="B2840" s="2" t="s">
        <v>6371</v>
      </c>
      <c r="C2840" s="2" t="s">
        <v>16</v>
      </c>
      <c r="D2840" s="2" t="s">
        <v>17</v>
      </c>
      <c r="E2840" s="5" t="s">
        <v>272</v>
      </c>
      <c r="F2840" s="3" t="s">
        <v>273</v>
      </c>
      <c r="G2840" s="3" t="s">
        <v>92</v>
      </c>
      <c r="H2840" s="2" t="s">
        <v>21</v>
      </c>
      <c r="I2840" s="2" t="s">
        <v>6372</v>
      </c>
      <c r="J2840" s="3" t="str">
        <f>HYPERLINK("https://www.boe.es/gazeta/dias/1832/02/21/pdfs/GMD-1832-22.pdf#page=2","Abrir facsímil")</f>
        <v>Abrir facsímil</v>
      </c>
      <c r="K2840" s="3" t="s">
        <v>23</v>
      </c>
    </row>
    <row r="2841" spans="1:11" ht="42" customHeight="1">
      <c r="A2841" s="2" t="s">
        <v>6373</v>
      </c>
      <c r="B2841" s="2" t="s">
        <v>6374</v>
      </c>
      <c r="C2841" s="2" t="s">
        <v>61</v>
      </c>
      <c r="D2841" s="2" t="s">
        <v>62</v>
      </c>
      <c r="E2841" s="5" t="s">
        <v>618</v>
      </c>
      <c r="F2841" s="3" t="s">
        <v>619</v>
      </c>
      <c r="G2841" s="3" t="s">
        <v>42</v>
      </c>
      <c r="H2841" s="2" t="s">
        <v>21</v>
      </c>
      <c r="I2841" s="2" t="s">
        <v>6375</v>
      </c>
      <c r="J2841" s="3" t="str">
        <f>HYPERLINK("https://www.boe.es/gazeta/dias/1832/07/26/pdfs/GMD-1832-89.pdf#page=1","Abrir facsímil")</f>
        <v>Abrir facsímil</v>
      </c>
      <c r="K2841" s="3" t="s">
        <v>23</v>
      </c>
    </row>
    <row r="2842" spans="1:11" ht="42" customHeight="1">
      <c r="A2842" s="2" t="s">
        <v>6376</v>
      </c>
      <c r="B2842" s="2" t="s">
        <v>6376</v>
      </c>
      <c r="C2842" s="2" t="s">
        <v>16</v>
      </c>
      <c r="D2842" s="2" t="s">
        <v>17</v>
      </c>
      <c r="E2842" s="5" t="s">
        <v>276</v>
      </c>
      <c r="F2842" s="3" t="s">
        <v>277</v>
      </c>
      <c r="G2842" s="3" t="s">
        <v>58</v>
      </c>
      <c r="H2842" s="2" t="s">
        <v>21</v>
      </c>
      <c r="I2842" s="2" t="s">
        <v>6377</v>
      </c>
      <c r="J2842" s="3" t="str">
        <f>HYPERLINK("https://www.boe.es/gazeta/dias/1832/03/22/pdfs/GMD-1832-35.pdf#page=3","Abrir facsímil")</f>
        <v>Abrir facsímil</v>
      </c>
      <c r="K2842" s="3" t="s">
        <v>23</v>
      </c>
    </row>
    <row r="2843" spans="1:11" ht="42" customHeight="1">
      <c r="A2843" s="2" t="s">
        <v>6378</v>
      </c>
      <c r="B2843" s="2" t="s">
        <v>6379</v>
      </c>
      <c r="C2843" s="2" t="s">
        <v>91</v>
      </c>
      <c r="D2843" s="2" t="s">
        <v>27</v>
      </c>
      <c r="E2843" s="5" t="s">
        <v>665</v>
      </c>
      <c r="F2843" s="3" t="s">
        <v>666</v>
      </c>
      <c r="G2843" s="3" t="s">
        <v>38</v>
      </c>
      <c r="H2843" s="2" t="s">
        <v>21</v>
      </c>
      <c r="I2843" s="2" t="s">
        <v>6380</v>
      </c>
      <c r="J2843" s="3" t="str">
        <f>HYPERLINK("https://www.boe.es/gazeta/dias/1832/05/15/pdfs/GMD-1832-58.pdf#page=4","Abrir facsímil")</f>
        <v>Abrir facsímil</v>
      </c>
      <c r="K2843" s="3" t="s">
        <v>23</v>
      </c>
    </row>
    <row r="2844" spans="1:11" ht="42" customHeight="1">
      <c r="A2844" s="2" t="s">
        <v>6381</v>
      </c>
      <c r="B2844" s="2" t="s">
        <v>6381</v>
      </c>
      <c r="C2844" s="2" t="s">
        <v>26</v>
      </c>
      <c r="D2844" s="2" t="s">
        <v>27</v>
      </c>
      <c r="E2844" s="5" t="s">
        <v>18</v>
      </c>
      <c r="F2844" s="3" t="s">
        <v>19</v>
      </c>
      <c r="G2844" s="3" t="s">
        <v>1895</v>
      </c>
      <c r="H2844" s="2" t="s">
        <v>21</v>
      </c>
      <c r="I2844" s="2" t="s">
        <v>6382</v>
      </c>
      <c r="J2844" s="3" t="str">
        <f>HYPERLINK("https://www.boe.es/gazeta/dias/1832/08/07/pdfs/GMD-1832-94.pdf#page=3","Abrir facsímil")</f>
        <v>Abrir facsímil</v>
      </c>
      <c r="K2844" s="3" t="s">
        <v>23</v>
      </c>
    </row>
    <row r="2845" spans="1:11" ht="42" customHeight="1">
      <c r="A2845" s="2" t="s">
        <v>6383</v>
      </c>
      <c r="B2845" s="2" t="s">
        <v>6384</v>
      </c>
      <c r="C2845" s="2" t="s">
        <v>91</v>
      </c>
      <c r="D2845" s="2" t="s">
        <v>27</v>
      </c>
      <c r="E2845" s="5" t="s">
        <v>156</v>
      </c>
      <c r="F2845" s="3" t="s">
        <v>157</v>
      </c>
      <c r="G2845" s="3" t="s">
        <v>343</v>
      </c>
      <c r="H2845" s="2" t="s">
        <v>21</v>
      </c>
      <c r="I2845" s="2" t="s">
        <v>6385</v>
      </c>
      <c r="J2845" s="3" t="str">
        <f>HYPERLINK("https://www.boe.es/gazeta/dias/1832/04/14/pdfs/GMD-1832-45.pdf#page=5","Abrir facsímil")</f>
        <v>Abrir facsímil</v>
      </c>
      <c r="K2845" s="3" t="s">
        <v>23</v>
      </c>
    </row>
    <row r="2846" spans="1:11" ht="42" customHeight="1">
      <c r="A2846" s="2" t="s">
        <v>6386</v>
      </c>
      <c r="B2846" s="2" t="s">
        <v>6387</v>
      </c>
      <c r="C2846" s="2" t="s">
        <v>61</v>
      </c>
      <c r="D2846" s="2" t="s">
        <v>62</v>
      </c>
      <c r="E2846" s="5" t="s">
        <v>544</v>
      </c>
      <c r="F2846" s="3" t="s">
        <v>545</v>
      </c>
      <c r="G2846" s="3" t="s">
        <v>42</v>
      </c>
      <c r="H2846" s="2" t="s">
        <v>21</v>
      </c>
      <c r="I2846" s="2" t="s">
        <v>6388</v>
      </c>
      <c r="J2846" s="3" t="str">
        <f>HYPERLINK("https://www.boe.es/gazeta/dias/1832/10/09/pdfs/GMD-1832-122.pdf#page=1","Abrir facsímil")</f>
        <v>Abrir facsímil</v>
      </c>
      <c r="K2846" s="3" t="s">
        <v>23</v>
      </c>
    </row>
    <row r="2847" spans="1:11" ht="42" customHeight="1">
      <c r="A2847" s="2" t="s">
        <v>6389</v>
      </c>
      <c r="B2847" s="2" t="s">
        <v>6390</v>
      </c>
      <c r="C2847" s="2" t="s">
        <v>164</v>
      </c>
      <c r="D2847" s="2" t="s">
        <v>27</v>
      </c>
      <c r="E2847" s="5" t="s">
        <v>165</v>
      </c>
      <c r="F2847" s="3" t="s">
        <v>166</v>
      </c>
      <c r="G2847" s="3" t="s">
        <v>42</v>
      </c>
      <c r="H2847" s="2" t="s">
        <v>21</v>
      </c>
      <c r="I2847" s="2" t="s">
        <v>6391</v>
      </c>
      <c r="J2847" s="3" t="str">
        <f>HYPERLINK("https://www.boe.es/gazeta/dias/1832/10/11/pdfs/GMD-1832-124.pdf#page=1","Abrir facsímil")</f>
        <v>Abrir facsímil</v>
      </c>
      <c r="K2847" s="3" t="s">
        <v>23</v>
      </c>
    </row>
    <row r="2848" spans="1:11" ht="42" customHeight="1">
      <c r="A2848" s="2" t="s">
        <v>6392</v>
      </c>
      <c r="B2848" s="2" t="s">
        <v>6393</v>
      </c>
      <c r="C2848" s="2" t="s">
        <v>16</v>
      </c>
      <c r="D2848" s="2" t="s">
        <v>17</v>
      </c>
      <c r="E2848" s="5" t="s">
        <v>413</v>
      </c>
      <c r="F2848" s="3" t="s">
        <v>414</v>
      </c>
      <c r="G2848" s="3" t="s">
        <v>42</v>
      </c>
      <c r="H2848" s="2" t="s">
        <v>21</v>
      </c>
      <c r="I2848" s="2" t="s">
        <v>6394</v>
      </c>
      <c r="J2848" s="3" t="str">
        <f>HYPERLINK("https://www.boe.es/gazeta/dias/1832/10/16/pdfs/GMD-1832-126.pdf#page=1","Abrir facsímil")</f>
        <v>Abrir facsímil</v>
      </c>
      <c r="K2848" s="3" t="s">
        <v>23</v>
      </c>
    </row>
    <row r="2849" spans="1:11" ht="42" customHeight="1">
      <c r="A2849" s="2" t="s">
        <v>6392</v>
      </c>
      <c r="B2849" s="2" t="s">
        <v>6393</v>
      </c>
      <c r="C2849" s="2" t="s">
        <v>26</v>
      </c>
      <c r="D2849" s="2" t="s">
        <v>27</v>
      </c>
      <c r="E2849" s="5" t="s">
        <v>636</v>
      </c>
      <c r="F2849" s="3" t="s">
        <v>637</v>
      </c>
      <c r="G2849" s="3" t="s">
        <v>42</v>
      </c>
      <c r="H2849" s="2" t="s">
        <v>21</v>
      </c>
      <c r="I2849" s="2" t="s">
        <v>6395</v>
      </c>
      <c r="J2849" s="3" t="str">
        <f>HYPERLINK("https://www.boe.es/gazeta/dias/1832/12/27/pdfs/GMD-1832-158.pdf#page=1","Abrir facsímil")</f>
        <v>Abrir facsímil</v>
      </c>
      <c r="K2849" s="3" t="s">
        <v>23</v>
      </c>
    </row>
    <row r="2850" spans="1:11" ht="42" customHeight="1">
      <c r="A2850" s="2" t="s">
        <v>6396</v>
      </c>
      <c r="B2850" s="2" t="s">
        <v>6397</v>
      </c>
      <c r="C2850" s="2" t="s">
        <v>16</v>
      </c>
      <c r="D2850" s="2" t="s">
        <v>17</v>
      </c>
      <c r="E2850" s="5" t="s">
        <v>500</v>
      </c>
      <c r="F2850" s="3" t="s">
        <v>501</v>
      </c>
      <c r="G2850" s="3" t="s">
        <v>38</v>
      </c>
      <c r="H2850" s="2" t="s">
        <v>21</v>
      </c>
      <c r="I2850" s="2" t="s">
        <v>6398</v>
      </c>
      <c r="J2850" s="3" t="str">
        <f>HYPERLINK("https://www.boe.es/gazeta/dias/1832/03/29/pdfs/GMD-1832-38.pdf#page=4","Abrir facsímil")</f>
        <v>Abrir facsímil</v>
      </c>
      <c r="K2850" s="3" t="s">
        <v>23</v>
      </c>
    </row>
    <row r="2851" spans="1:11" ht="42" customHeight="1">
      <c r="A2851" s="2" t="s">
        <v>6399</v>
      </c>
      <c r="B2851" s="2" t="s">
        <v>6399</v>
      </c>
      <c r="C2851" s="2" t="s">
        <v>16</v>
      </c>
      <c r="D2851" s="2" t="s">
        <v>17</v>
      </c>
      <c r="E2851" s="5" t="s">
        <v>583</v>
      </c>
      <c r="F2851" s="3" t="s">
        <v>584</v>
      </c>
      <c r="G2851" s="3" t="s">
        <v>42</v>
      </c>
      <c r="H2851" s="2" t="s">
        <v>21</v>
      </c>
      <c r="I2851" s="2" t="s">
        <v>6400</v>
      </c>
      <c r="J2851" s="3" t="str">
        <f>HYPERLINK("https://www.boe.es/gazeta/dias/1832/02/04/pdfs/GMD-1832-15.pdf#page=1","Abrir facsímil")</f>
        <v>Abrir facsímil</v>
      </c>
      <c r="K2851" s="3" t="s">
        <v>23</v>
      </c>
    </row>
    <row r="2852" spans="1:11" ht="42" customHeight="1">
      <c r="A2852" s="2" t="s">
        <v>6401</v>
      </c>
      <c r="B2852" s="2" t="s">
        <v>6402</v>
      </c>
      <c r="C2852" s="2" t="s">
        <v>91</v>
      </c>
      <c r="D2852" s="2" t="s">
        <v>27</v>
      </c>
      <c r="E2852" s="5" t="s">
        <v>88</v>
      </c>
      <c r="F2852" s="3" t="s">
        <v>89</v>
      </c>
      <c r="G2852" s="3" t="s">
        <v>38</v>
      </c>
      <c r="H2852" s="2" t="s">
        <v>21</v>
      </c>
      <c r="I2852" s="2" t="s">
        <v>6403</v>
      </c>
      <c r="J2852" s="3" t="str">
        <f>HYPERLINK("https://www.boe.es/gazeta/dias/1832/03/27/pdfs/GMD-1832-37.pdf#page=4","Abrir facsímil")</f>
        <v>Abrir facsímil</v>
      </c>
      <c r="K2852" s="3" t="s">
        <v>23</v>
      </c>
    </row>
    <row r="2853" spans="1:11" ht="42" customHeight="1">
      <c r="A2853" s="2" t="s">
        <v>6404</v>
      </c>
      <c r="B2853" s="2" t="s">
        <v>6405</v>
      </c>
      <c r="C2853" s="2" t="s">
        <v>91</v>
      </c>
      <c r="D2853" s="2" t="s">
        <v>27</v>
      </c>
      <c r="E2853" s="5" t="s">
        <v>243</v>
      </c>
      <c r="F2853" s="3" t="s">
        <v>244</v>
      </c>
      <c r="G2853" s="3" t="s">
        <v>245</v>
      </c>
      <c r="H2853" s="2" t="s">
        <v>21</v>
      </c>
      <c r="I2853" s="2" t="s">
        <v>6406</v>
      </c>
      <c r="J2853" s="3" t="str">
        <f>HYPERLINK("https://www.boe.es/gazeta/dias/1832/04/10/pdfs/GMD-1832-43.pdf#page=3","Abrir facsímil")</f>
        <v>Abrir facsímil</v>
      </c>
      <c r="K2853" s="3" t="s">
        <v>23</v>
      </c>
    </row>
    <row r="2854" spans="1:11" ht="42" customHeight="1">
      <c r="A2854" s="2" t="s">
        <v>6407</v>
      </c>
      <c r="B2854" s="2" t="s">
        <v>6407</v>
      </c>
      <c r="C2854" s="2" t="s">
        <v>16</v>
      </c>
      <c r="D2854" s="2" t="s">
        <v>17</v>
      </c>
      <c r="E2854" s="5" t="s">
        <v>97</v>
      </c>
      <c r="F2854" s="3" t="s">
        <v>98</v>
      </c>
      <c r="G2854" s="3" t="s">
        <v>38</v>
      </c>
      <c r="H2854" s="2" t="s">
        <v>21</v>
      </c>
      <c r="I2854" s="2" t="s">
        <v>6408</v>
      </c>
      <c r="J2854" s="3" t="str">
        <f>HYPERLINK("https://www.boe.es/gazeta/dias/1832/08/18/pdfs/GMD-1832-99.pdf#page=4","Abrir facsímil")</f>
        <v>Abrir facsímil</v>
      </c>
      <c r="K2854" s="3" t="s">
        <v>23</v>
      </c>
    </row>
    <row r="2855" spans="1:11" ht="42" customHeight="1">
      <c r="A2855" s="2" t="s">
        <v>6409</v>
      </c>
      <c r="B2855" s="2" t="s">
        <v>6410</v>
      </c>
      <c r="C2855" s="2" t="s">
        <v>16</v>
      </c>
      <c r="D2855" s="2" t="s">
        <v>17</v>
      </c>
      <c r="E2855" s="5" t="s">
        <v>130</v>
      </c>
      <c r="F2855" s="3" t="s">
        <v>131</v>
      </c>
      <c r="G2855" s="3" t="s">
        <v>38</v>
      </c>
      <c r="H2855" s="2" t="s">
        <v>21</v>
      </c>
      <c r="I2855" s="2" t="s">
        <v>6411</v>
      </c>
      <c r="J2855" s="3" t="str">
        <f>HYPERLINK("https://www.boe.es/gazeta/dias/1832/04/28/pdfs/GMD-1832-51.pdf#page=4","Abrir facsímil")</f>
        <v>Abrir facsímil</v>
      </c>
      <c r="K2855" s="3" t="s">
        <v>23</v>
      </c>
    </row>
    <row r="2856" spans="1:11" ht="42" customHeight="1">
      <c r="A2856" s="2" t="s">
        <v>6412</v>
      </c>
      <c r="B2856" s="2" t="s">
        <v>6412</v>
      </c>
      <c r="C2856" s="2" t="s">
        <v>16</v>
      </c>
      <c r="D2856" s="2" t="s">
        <v>17</v>
      </c>
      <c r="E2856" s="5" t="s">
        <v>540</v>
      </c>
      <c r="F2856" s="3" t="s">
        <v>541</v>
      </c>
      <c r="G2856" s="3" t="s">
        <v>4726</v>
      </c>
      <c r="H2856" s="2" t="s">
        <v>21</v>
      </c>
      <c r="I2856" s="2" t="s">
        <v>6413</v>
      </c>
      <c r="J2856" s="3" t="str">
        <f>HYPERLINK("https://www.boe.es/gazeta/dias/1832/01/10/pdfs/GMD-1832-4.pdf#page=2","Abrir facsímil")</f>
        <v>Abrir facsímil</v>
      </c>
      <c r="K2856" s="3" t="s">
        <v>23</v>
      </c>
    </row>
    <row r="2857" spans="1:11" ht="42" customHeight="1">
      <c r="A2857" s="2" t="s">
        <v>6414</v>
      </c>
      <c r="B2857" s="2" t="s">
        <v>6415</v>
      </c>
      <c r="C2857" s="2" t="s">
        <v>16</v>
      </c>
      <c r="D2857" s="2" t="s">
        <v>17</v>
      </c>
      <c r="E2857" s="5" t="s">
        <v>56</v>
      </c>
      <c r="F2857" s="3" t="s">
        <v>57</v>
      </c>
      <c r="G2857" s="3" t="s">
        <v>38</v>
      </c>
      <c r="H2857" s="2" t="s">
        <v>21</v>
      </c>
      <c r="I2857" s="2" t="s">
        <v>6416</v>
      </c>
      <c r="J2857" s="3" t="str">
        <f>HYPERLINK("https://www.boe.es/gazeta/dias/1832/11/29/pdfs/GMD-1832-146.pdf#page=4","Abrir facsímil")</f>
        <v>Abrir facsímil</v>
      </c>
      <c r="K2857" s="3" t="s">
        <v>23</v>
      </c>
    </row>
    <row r="2858" spans="1:11" ht="42" customHeight="1">
      <c r="A2858" s="2" t="s">
        <v>6417</v>
      </c>
      <c r="B2858" s="2" t="s">
        <v>6418</v>
      </c>
      <c r="C2858" s="2" t="s">
        <v>26</v>
      </c>
      <c r="D2858" s="2" t="s">
        <v>27</v>
      </c>
      <c r="E2858" s="5" t="s">
        <v>211</v>
      </c>
      <c r="F2858" s="3" t="s">
        <v>212</v>
      </c>
      <c r="G2858" s="3" t="s">
        <v>38</v>
      </c>
      <c r="H2858" s="2" t="s">
        <v>21</v>
      </c>
      <c r="I2858" s="2" t="s">
        <v>6419</v>
      </c>
      <c r="J2858" s="3" t="str">
        <f>HYPERLINK("https://www.boe.es/gazeta/dias/1832/06/14/pdfs/GMD-1832-71.pdf#page=4","Abrir facsímil")</f>
        <v>Abrir facsímil</v>
      </c>
      <c r="K2858" s="3" t="s">
        <v>23</v>
      </c>
    </row>
    <row r="2859" spans="1:11" ht="42" customHeight="1">
      <c r="A2859" s="2" t="s">
        <v>6420</v>
      </c>
      <c r="B2859" s="2" t="s">
        <v>6421</v>
      </c>
      <c r="C2859" s="2" t="s">
        <v>16</v>
      </c>
      <c r="D2859" s="2" t="s">
        <v>17</v>
      </c>
      <c r="E2859" s="5" t="s">
        <v>544</v>
      </c>
      <c r="F2859" s="3" t="s">
        <v>545</v>
      </c>
      <c r="G2859" s="3" t="s">
        <v>42</v>
      </c>
      <c r="H2859" s="2" t="s">
        <v>21</v>
      </c>
      <c r="I2859" s="2" t="s">
        <v>6422</v>
      </c>
      <c r="J2859" s="3" t="str">
        <f>HYPERLINK("https://www.boe.es/gazeta/dias/1832/10/09/pdfs/GMD-1832-122.pdf#page=1","Abrir facsímil")</f>
        <v>Abrir facsímil</v>
      </c>
      <c r="K2859" s="3" t="s">
        <v>23</v>
      </c>
    </row>
    <row r="2860" spans="1:11" ht="42" customHeight="1">
      <c r="A2860" s="2" t="s">
        <v>6423</v>
      </c>
      <c r="B2860" s="2" t="s">
        <v>6423</v>
      </c>
      <c r="C2860" s="2" t="s">
        <v>26</v>
      </c>
      <c r="D2860" s="2" t="s">
        <v>27</v>
      </c>
      <c r="E2860" s="5" t="s">
        <v>636</v>
      </c>
      <c r="F2860" s="3" t="s">
        <v>637</v>
      </c>
      <c r="G2860" s="3" t="s">
        <v>92</v>
      </c>
      <c r="H2860" s="2" t="s">
        <v>21</v>
      </c>
      <c r="I2860" s="2" t="s">
        <v>6424</v>
      </c>
      <c r="J2860" s="3" t="str">
        <f>HYPERLINK("https://www.boe.es/gazeta/dias/1832/12/27/pdfs/GMD-1832-158.pdf#page=2","Abrir facsímil")</f>
        <v>Abrir facsímil</v>
      </c>
      <c r="K2860" s="3" t="s">
        <v>23</v>
      </c>
    </row>
    <row r="2861" spans="1:11" ht="42" customHeight="1">
      <c r="A2861" s="2" t="s">
        <v>6425</v>
      </c>
      <c r="B2861" s="2" t="s">
        <v>6426</v>
      </c>
      <c r="C2861" s="2" t="s">
        <v>26</v>
      </c>
      <c r="D2861" s="2" t="s">
        <v>27</v>
      </c>
      <c r="E2861" s="5" t="s">
        <v>178</v>
      </c>
      <c r="F2861" s="3" t="s">
        <v>179</v>
      </c>
      <c r="G2861" s="3" t="s">
        <v>58</v>
      </c>
      <c r="H2861" s="2" t="s">
        <v>31</v>
      </c>
      <c r="I2861" s="2" t="s">
        <v>6427</v>
      </c>
      <c r="J2861" s="3" t="str">
        <f>HYPERLINK("https://www.boe.es/gazeta/dias/1832/10/20/pdfs/GMD-1832-128.pdf#page=3","Abrir facsímil")</f>
        <v>Abrir facsímil</v>
      </c>
      <c r="K2861" s="3" t="s">
        <v>33</v>
      </c>
    </row>
    <row r="2862" spans="1:11" ht="42" customHeight="1">
      <c r="A2862" s="2" t="s">
        <v>6428</v>
      </c>
      <c r="B2862" s="2" t="s">
        <v>6429</v>
      </c>
      <c r="C2862" s="2" t="s">
        <v>16</v>
      </c>
      <c r="D2862" s="2" t="s">
        <v>17</v>
      </c>
      <c r="E2862" s="5" t="s">
        <v>439</v>
      </c>
      <c r="F2862" s="3" t="s">
        <v>440</v>
      </c>
      <c r="G2862" s="3" t="s">
        <v>38</v>
      </c>
      <c r="H2862" s="2" t="s">
        <v>31</v>
      </c>
      <c r="I2862" s="2" t="s">
        <v>6430</v>
      </c>
      <c r="J2862" s="3" t="str">
        <f>HYPERLINK("https://www.boe.es/gazeta/dias/1832/06/05/pdfs/GMD-1832-67.pdf#page=4","Abrir facsímil")</f>
        <v>Abrir facsímil</v>
      </c>
      <c r="K2862" s="3" t="s">
        <v>33</v>
      </c>
    </row>
    <row r="2863" spans="1:11" ht="42" customHeight="1">
      <c r="A2863" s="2" t="s">
        <v>6431</v>
      </c>
      <c r="B2863" s="2" t="s">
        <v>6432</v>
      </c>
      <c r="C2863" s="2" t="s">
        <v>51</v>
      </c>
      <c r="D2863" s="2" t="s">
        <v>27</v>
      </c>
      <c r="E2863" s="5" t="s">
        <v>312</v>
      </c>
      <c r="F2863" s="3" t="s">
        <v>313</v>
      </c>
      <c r="G2863" s="3" t="s">
        <v>38</v>
      </c>
      <c r="H2863" s="2" t="s">
        <v>21</v>
      </c>
      <c r="I2863" s="2" t="s">
        <v>6433</v>
      </c>
      <c r="J2863" s="3" t="str">
        <f>HYPERLINK("https://www.boe.es/gazeta/dias/1832/10/27/pdfs/GMD-1832-131.pdf#page=4","Abrir facsímil")</f>
        <v>Abrir facsímil</v>
      </c>
      <c r="K2863" s="3" t="s">
        <v>23</v>
      </c>
    </row>
    <row r="2864" spans="1:11" ht="42" customHeight="1">
      <c r="A2864" s="2" t="s">
        <v>6434</v>
      </c>
      <c r="B2864" s="2" t="s">
        <v>6434</v>
      </c>
      <c r="C2864" s="2" t="s">
        <v>26</v>
      </c>
      <c r="D2864" s="2" t="s">
        <v>27</v>
      </c>
      <c r="E2864" s="5" t="s">
        <v>507</v>
      </c>
      <c r="F2864" s="3" t="s">
        <v>508</v>
      </c>
      <c r="G2864" s="3" t="s">
        <v>58</v>
      </c>
      <c r="H2864" s="2" t="s">
        <v>21</v>
      </c>
      <c r="I2864" s="2" t="s">
        <v>6435</v>
      </c>
      <c r="J2864" s="3" t="str">
        <f>HYPERLINK("https://www.boe.es/gazeta/dias/1832/11/22/pdfs/GMD-1832-143.pdf#page=3","Abrir facsímil")</f>
        <v>Abrir facsímil</v>
      </c>
      <c r="K2864" s="3" t="s">
        <v>23</v>
      </c>
    </row>
    <row r="2865" spans="1:11" ht="42" customHeight="1">
      <c r="A2865" s="2" t="s">
        <v>6436</v>
      </c>
      <c r="B2865" s="2" t="s">
        <v>6437</v>
      </c>
      <c r="C2865" s="2" t="s">
        <v>51</v>
      </c>
      <c r="D2865" s="2" t="s">
        <v>27</v>
      </c>
      <c r="E2865" s="5" t="s">
        <v>523</v>
      </c>
      <c r="F2865" s="3" t="s">
        <v>524</v>
      </c>
      <c r="G2865" s="3" t="s">
        <v>525</v>
      </c>
      <c r="H2865" s="2" t="s">
        <v>21</v>
      </c>
      <c r="I2865" s="2" t="s">
        <v>6438</v>
      </c>
      <c r="J2865" s="3" t="str">
        <f>HYPERLINK("https://www.boe.es/gazeta/dias/1832/11/10/pdfs/GMD-1832-137.pdf#page=3","Abrir facsímil")</f>
        <v>Abrir facsímil</v>
      </c>
      <c r="K2865" s="3" t="s">
        <v>23</v>
      </c>
    </row>
    <row r="2866" spans="1:11" ht="42" customHeight="1">
      <c r="A2866" s="2" t="s">
        <v>6439</v>
      </c>
      <c r="B2866" s="2" t="s">
        <v>6439</v>
      </c>
      <c r="C2866" s="2" t="s">
        <v>16</v>
      </c>
      <c r="D2866" s="2" t="s">
        <v>17</v>
      </c>
      <c r="E2866" s="5" t="s">
        <v>614</v>
      </c>
      <c r="F2866" s="3" t="s">
        <v>615</v>
      </c>
      <c r="G2866" s="3" t="s">
        <v>58</v>
      </c>
      <c r="H2866" s="2" t="s">
        <v>21</v>
      </c>
      <c r="I2866" s="2" t="s">
        <v>6440</v>
      </c>
      <c r="J2866" s="3" t="str">
        <f>HYPERLINK("https://www.boe.es/gazeta/dias/1832/12/25/pdfs/GMD-1832-157.pdf#page=3","Abrir facsímil")</f>
        <v>Abrir facsímil</v>
      </c>
      <c r="K2866" s="3" t="s">
        <v>23</v>
      </c>
    </row>
    <row r="2867" spans="1:11" ht="42" customHeight="1">
      <c r="A2867" s="2" t="s">
        <v>6441</v>
      </c>
      <c r="B2867" s="2" t="s">
        <v>6441</v>
      </c>
      <c r="C2867" s="2" t="s">
        <v>16</v>
      </c>
      <c r="D2867" s="2" t="s">
        <v>17</v>
      </c>
      <c r="E2867" s="5" t="s">
        <v>636</v>
      </c>
      <c r="F2867" s="3" t="s">
        <v>637</v>
      </c>
      <c r="G2867" s="3" t="s">
        <v>58</v>
      </c>
      <c r="H2867" s="2" t="s">
        <v>21</v>
      </c>
      <c r="I2867" s="2" t="s">
        <v>6442</v>
      </c>
      <c r="J2867" s="3" t="str">
        <f>HYPERLINK("https://www.boe.es/gazeta/dias/1832/12/27/pdfs/GMD-1832-158.pdf#page=3","Abrir facsímil")</f>
        <v>Abrir facsímil</v>
      </c>
      <c r="K2867" s="3" t="s">
        <v>23</v>
      </c>
    </row>
    <row r="2868" spans="1:11" ht="42" customHeight="1">
      <c r="A2868" s="2" t="s">
        <v>6443</v>
      </c>
      <c r="B2868" s="2" t="s">
        <v>6444</v>
      </c>
      <c r="C2868" s="2" t="s">
        <v>16</v>
      </c>
      <c r="D2868" s="2" t="s">
        <v>17</v>
      </c>
      <c r="E2868" s="5" t="s">
        <v>500</v>
      </c>
      <c r="F2868" s="3" t="s">
        <v>501</v>
      </c>
      <c r="G2868" s="3" t="s">
        <v>38</v>
      </c>
      <c r="H2868" s="2" t="s">
        <v>21</v>
      </c>
      <c r="I2868" s="2" t="s">
        <v>6445</v>
      </c>
      <c r="J2868" s="3" t="str">
        <f>HYPERLINK("https://www.boe.es/gazeta/dias/1832/03/29/pdfs/GMD-1832-38.pdf#page=4","Abrir facsímil")</f>
        <v>Abrir facsímil</v>
      </c>
      <c r="K2868" s="3" t="s">
        <v>23</v>
      </c>
    </row>
    <row r="2869" spans="1:11" ht="42" customHeight="1">
      <c r="A2869" s="2" t="s">
        <v>6446</v>
      </c>
      <c r="B2869" s="2" t="s">
        <v>6447</v>
      </c>
      <c r="C2869" s="2" t="s">
        <v>16</v>
      </c>
      <c r="D2869" s="2" t="s">
        <v>17</v>
      </c>
      <c r="E2869" s="5" t="s">
        <v>97</v>
      </c>
      <c r="F2869" s="3" t="s">
        <v>98</v>
      </c>
      <c r="G2869" s="3" t="s">
        <v>99</v>
      </c>
      <c r="H2869" s="2" t="s">
        <v>21</v>
      </c>
      <c r="I2869" s="2" t="s">
        <v>6448</v>
      </c>
      <c r="J2869" s="3" t="str">
        <f>HYPERLINK("https://www.boe.es/gazeta/dias/1832/08/18/pdfs/GMD-1832-99.pdf#page=3","Abrir facsímil")</f>
        <v>Abrir facsímil</v>
      </c>
      <c r="K2869" s="3" t="s">
        <v>23</v>
      </c>
    </row>
    <row r="2870" spans="1:11" ht="42" customHeight="1">
      <c r="A2870" s="2" t="s">
        <v>6449</v>
      </c>
      <c r="B2870" s="2" t="s">
        <v>6450</v>
      </c>
      <c r="C2870" s="2" t="s">
        <v>61</v>
      </c>
      <c r="D2870" s="2" t="s">
        <v>62</v>
      </c>
      <c r="E2870" s="5" t="s">
        <v>413</v>
      </c>
      <c r="F2870" s="3" t="s">
        <v>414</v>
      </c>
      <c r="G2870" s="3" t="s">
        <v>42</v>
      </c>
      <c r="H2870" s="2" t="s">
        <v>21</v>
      </c>
      <c r="I2870" s="2" t="s">
        <v>6451</v>
      </c>
      <c r="J2870" s="3" t="str">
        <f>HYPERLINK("https://www.boe.es/gazeta/dias/1832/10/16/pdfs/GMD-1832-126.pdf#page=1","Abrir facsímil")</f>
        <v>Abrir facsímil</v>
      </c>
      <c r="K2870" s="3" t="s">
        <v>23</v>
      </c>
    </row>
    <row r="2871" spans="1:11" ht="42" customHeight="1">
      <c r="A2871" s="2" t="s">
        <v>6452</v>
      </c>
      <c r="B2871" s="2" t="s">
        <v>6453</v>
      </c>
      <c r="C2871" s="2" t="s">
        <v>16</v>
      </c>
      <c r="D2871" s="2" t="s">
        <v>17</v>
      </c>
      <c r="E2871" s="5" t="s">
        <v>140</v>
      </c>
      <c r="F2871" s="3" t="s">
        <v>141</v>
      </c>
      <c r="G2871" s="3" t="s">
        <v>42</v>
      </c>
      <c r="H2871" s="2" t="s">
        <v>21</v>
      </c>
      <c r="I2871" s="2" t="s">
        <v>6454</v>
      </c>
      <c r="J2871" s="3" t="str">
        <f>HYPERLINK("https://www.boe.es/gazeta/dias/1832/11/27/pdfs/GMD-1832-145.pdf#page=1","Abrir facsímil")</f>
        <v>Abrir facsímil</v>
      </c>
      <c r="K2871" s="3" t="s">
        <v>23</v>
      </c>
    </row>
    <row r="2872" spans="1:11" ht="42" customHeight="1">
      <c r="A2872" s="2" t="s">
        <v>6455</v>
      </c>
      <c r="B2872" s="2" t="s">
        <v>6456</v>
      </c>
      <c r="C2872" s="2" t="s">
        <v>124</v>
      </c>
      <c r="D2872" s="2" t="s">
        <v>27</v>
      </c>
      <c r="E2872" s="5" t="s">
        <v>354</v>
      </c>
      <c r="F2872" s="3" t="s">
        <v>355</v>
      </c>
      <c r="G2872" s="3" t="s">
        <v>371</v>
      </c>
      <c r="H2872" s="2" t="s">
        <v>21</v>
      </c>
      <c r="I2872" s="2" t="s">
        <v>6457</v>
      </c>
      <c r="J2872" s="3" t="str">
        <f>HYPERLINK("https://www.boe.es/gazeta/dias/1832/12/06/pdfs/GMD-1832-149.pdf#page=4","Abrir facsímil")</f>
        <v>Abrir facsímil</v>
      </c>
      <c r="K2872" s="3" t="s">
        <v>23</v>
      </c>
    </row>
    <row r="2873" spans="1:11" ht="42" customHeight="1">
      <c r="A2873" s="2" t="s">
        <v>6458</v>
      </c>
      <c r="B2873" s="2" t="s">
        <v>6459</v>
      </c>
      <c r="C2873" s="2" t="s">
        <v>26</v>
      </c>
      <c r="D2873" s="2" t="s">
        <v>27</v>
      </c>
      <c r="E2873" s="5" t="s">
        <v>183</v>
      </c>
      <c r="F2873" s="3" t="s">
        <v>184</v>
      </c>
      <c r="G2873" s="3" t="s">
        <v>38</v>
      </c>
      <c r="H2873" s="2" t="s">
        <v>21</v>
      </c>
      <c r="I2873" s="2" t="s">
        <v>6460</v>
      </c>
      <c r="J2873" s="3" t="str">
        <f>HYPERLINK("https://www.boe.es/gazeta/dias/1832/07/31/pdfs/GMD-1832-91.pdf#page=4","Abrir facsímil")</f>
        <v>Abrir facsímil</v>
      </c>
      <c r="K2873" s="3" t="s">
        <v>23</v>
      </c>
    </row>
    <row r="2874" spans="1:11" ht="42" customHeight="1">
      <c r="A2874" s="2" t="s">
        <v>6461</v>
      </c>
      <c r="B2874" s="2" t="s">
        <v>6462</v>
      </c>
      <c r="C2874" s="2" t="s">
        <v>26</v>
      </c>
      <c r="D2874" s="2" t="s">
        <v>27</v>
      </c>
      <c r="E2874" s="5" t="s">
        <v>183</v>
      </c>
      <c r="F2874" s="3" t="s">
        <v>184</v>
      </c>
      <c r="G2874" s="3" t="s">
        <v>38</v>
      </c>
      <c r="H2874" s="2" t="s">
        <v>21</v>
      </c>
      <c r="I2874" s="2" t="s">
        <v>6463</v>
      </c>
      <c r="J2874" s="3" t="str">
        <f>HYPERLINK("https://www.boe.es/gazeta/dias/1832/07/31/pdfs/GMD-1832-91.pdf#page=4","Abrir facsímil")</f>
        <v>Abrir facsímil</v>
      </c>
      <c r="K2874" s="3" t="s">
        <v>23</v>
      </c>
    </row>
    <row r="2875" spans="1:11" ht="42" customHeight="1">
      <c r="A2875" s="2" t="s">
        <v>6464</v>
      </c>
      <c r="B2875" s="2" t="s">
        <v>6465</v>
      </c>
      <c r="C2875" s="2" t="s">
        <v>16</v>
      </c>
      <c r="D2875" s="2" t="s">
        <v>17</v>
      </c>
      <c r="E2875" s="5" t="s">
        <v>717</v>
      </c>
      <c r="F2875" s="3" t="s">
        <v>718</v>
      </c>
      <c r="G2875" s="3" t="s">
        <v>58</v>
      </c>
      <c r="H2875" s="2" t="s">
        <v>21</v>
      </c>
      <c r="I2875" s="2" t="s">
        <v>6466</v>
      </c>
      <c r="J2875" s="3" t="str">
        <f>HYPERLINK("https://www.boe.es/gazeta/dias/1832/11/24/pdfs/GMD-1832-144.pdf#page=3","Abrir facsímil")</f>
        <v>Abrir facsímil</v>
      </c>
      <c r="K2875" s="3" t="s">
        <v>23</v>
      </c>
    </row>
    <row r="2876" spans="1:11" ht="42" customHeight="1">
      <c r="A2876" s="2" t="s">
        <v>6467</v>
      </c>
      <c r="B2876" s="2" t="s">
        <v>6467</v>
      </c>
      <c r="C2876" s="2" t="s">
        <v>16</v>
      </c>
      <c r="D2876" s="2" t="s">
        <v>17</v>
      </c>
      <c r="E2876" s="5" t="s">
        <v>97</v>
      </c>
      <c r="F2876" s="3" t="s">
        <v>98</v>
      </c>
      <c r="G2876" s="3" t="s">
        <v>99</v>
      </c>
      <c r="H2876" s="2" t="s">
        <v>21</v>
      </c>
      <c r="I2876" s="2" t="s">
        <v>6468</v>
      </c>
      <c r="J2876" s="3" t="str">
        <f>HYPERLINK("https://www.boe.es/gazeta/dias/1832/08/18/pdfs/GMD-1832-99.pdf#page=3","Abrir facsímil")</f>
        <v>Abrir facsímil</v>
      </c>
      <c r="K2876" s="3" t="s">
        <v>23</v>
      </c>
    </row>
    <row r="2877" spans="1:11" ht="42" customHeight="1">
      <c r="A2877" s="2" t="s">
        <v>6469</v>
      </c>
      <c r="B2877" s="2" t="s">
        <v>6470</v>
      </c>
      <c r="C2877" s="2" t="s">
        <v>16</v>
      </c>
      <c r="D2877" s="2" t="s">
        <v>17</v>
      </c>
      <c r="E2877" s="5" t="s">
        <v>97</v>
      </c>
      <c r="F2877" s="3" t="s">
        <v>98</v>
      </c>
      <c r="G2877" s="3" t="s">
        <v>99</v>
      </c>
      <c r="H2877" s="2" t="s">
        <v>21</v>
      </c>
      <c r="I2877" s="2" t="s">
        <v>6471</v>
      </c>
      <c r="J2877" s="3" t="str">
        <f>HYPERLINK("https://www.boe.es/gazeta/dias/1832/08/18/pdfs/GMD-1832-99.pdf#page=3","Abrir facsímil")</f>
        <v>Abrir facsímil</v>
      </c>
      <c r="K2877" s="3" t="s">
        <v>23</v>
      </c>
    </row>
    <row r="2878" spans="1:11" ht="42" customHeight="1">
      <c r="A2878" s="2" t="s">
        <v>6472</v>
      </c>
      <c r="B2878" s="2" t="s">
        <v>6473</v>
      </c>
      <c r="C2878" s="2" t="s">
        <v>26</v>
      </c>
      <c r="D2878" s="2" t="s">
        <v>27</v>
      </c>
      <c r="E2878" s="5" t="s">
        <v>188</v>
      </c>
      <c r="F2878" s="3" t="s">
        <v>189</v>
      </c>
      <c r="G2878" s="3" t="s">
        <v>38</v>
      </c>
      <c r="H2878" s="2" t="s">
        <v>21</v>
      </c>
      <c r="I2878" s="2" t="s">
        <v>6474</v>
      </c>
      <c r="J2878" s="3" t="str">
        <f>HYPERLINK("https://www.boe.es/gazeta/dias/1832/01/14/pdfs/GMD-1832-6.pdf#page=4","Abrir facsímil")</f>
        <v>Abrir facsímil</v>
      </c>
      <c r="K2878" s="3" t="s">
        <v>23</v>
      </c>
    </row>
    <row r="2879" spans="1:11" ht="42" customHeight="1">
      <c r="A2879" s="2" t="s">
        <v>6475</v>
      </c>
      <c r="B2879" s="2" t="s">
        <v>6476</v>
      </c>
      <c r="C2879" s="2" t="s">
        <v>26</v>
      </c>
      <c r="D2879" s="2" t="s">
        <v>27</v>
      </c>
      <c r="E2879" s="5" t="s">
        <v>598</v>
      </c>
      <c r="F2879" s="3" t="s">
        <v>599</v>
      </c>
      <c r="G2879" s="3" t="s">
        <v>38</v>
      </c>
      <c r="H2879" s="2" t="s">
        <v>21</v>
      </c>
      <c r="I2879" s="2" t="s">
        <v>6477</v>
      </c>
      <c r="J2879" s="3" t="str">
        <f>HYPERLINK("https://www.boe.es/gazeta/dias/1832/06/07/pdfs/GMD-1832-68.pdf#page=4","Abrir facsímil")</f>
        <v>Abrir facsímil</v>
      </c>
      <c r="K2879" s="3" t="s">
        <v>23</v>
      </c>
    </row>
    <row r="2880" spans="1:11" ht="42" customHeight="1">
      <c r="A2880" s="2" t="s">
        <v>6478</v>
      </c>
      <c r="B2880" s="2" t="s">
        <v>6479</v>
      </c>
      <c r="C2880" s="2" t="s">
        <v>164</v>
      </c>
      <c r="D2880" s="2" t="s">
        <v>27</v>
      </c>
      <c r="E2880" s="5" t="s">
        <v>341</v>
      </c>
      <c r="F2880" s="3" t="s">
        <v>342</v>
      </c>
      <c r="G2880" s="3" t="s">
        <v>762</v>
      </c>
      <c r="H2880" s="2" t="s">
        <v>21</v>
      </c>
      <c r="I2880" s="2" t="s">
        <v>6480</v>
      </c>
      <c r="J2880" s="3" t="str">
        <f>HYPERLINK("https://www.boe.es/gazeta/dias/1832/04/12/pdfs/GMD-1832-44.pdf#page=6","Abrir facsímil")</f>
        <v>Abrir facsímil</v>
      </c>
      <c r="K2880" s="3" t="s">
        <v>23</v>
      </c>
    </row>
    <row r="2881" spans="1:11" ht="42" customHeight="1">
      <c r="A2881" s="2" t="s">
        <v>6481</v>
      </c>
      <c r="B2881" s="2" t="s">
        <v>6481</v>
      </c>
      <c r="C2881" s="2" t="s">
        <v>16</v>
      </c>
      <c r="D2881" s="2" t="s">
        <v>17</v>
      </c>
      <c r="E2881" s="5" t="s">
        <v>660</v>
      </c>
      <c r="F2881" s="3" t="s">
        <v>661</v>
      </c>
      <c r="G2881" s="3" t="s">
        <v>92</v>
      </c>
      <c r="H2881" s="2" t="s">
        <v>21</v>
      </c>
      <c r="I2881" s="2" t="s">
        <v>6482</v>
      </c>
      <c r="J2881" s="3" t="str">
        <f>HYPERLINK("https://www.boe.es/gazeta/dias/1832/11/03/pdfs/GMD-1832-134.pdf#page=2","Abrir facsímil")</f>
        <v>Abrir facsímil</v>
      </c>
      <c r="K2881" s="3" t="s">
        <v>23</v>
      </c>
    </row>
    <row r="2882" spans="1:11" ht="42" customHeight="1">
      <c r="A2882" s="2" t="s">
        <v>6483</v>
      </c>
      <c r="B2882" s="2" t="s">
        <v>6483</v>
      </c>
      <c r="C2882" s="2" t="s">
        <v>16</v>
      </c>
      <c r="D2882" s="2" t="s">
        <v>17</v>
      </c>
      <c r="E2882" s="5" t="s">
        <v>140</v>
      </c>
      <c r="F2882" s="3" t="s">
        <v>141</v>
      </c>
      <c r="G2882" s="3" t="s">
        <v>92</v>
      </c>
      <c r="H2882" s="2" t="s">
        <v>21</v>
      </c>
      <c r="I2882" s="2" t="s">
        <v>6484</v>
      </c>
      <c r="J2882" s="3" t="str">
        <f>HYPERLINK("https://www.boe.es/gazeta/dias/1832/11/27/pdfs/GMD-1832-145.pdf#page=2","Abrir facsímil")</f>
        <v>Abrir facsímil</v>
      </c>
      <c r="K2882" s="3" t="s">
        <v>23</v>
      </c>
    </row>
    <row r="2883" spans="1:11" ht="42" customHeight="1">
      <c r="A2883" s="2" t="s">
        <v>6485</v>
      </c>
      <c r="B2883" s="2" t="s">
        <v>6486</v>
      </c>
      <c r="C2883" s="2" t="s">
        <v>16</v>
      </c>
      <c r="D2883" s="2" t="s">
        <v>17</v>
      </c>
      <c r="E2883" s="5" t="s">
        <v>160</v>
      </c>
      <c r="F2883" s="3" t="s">
        <v>161</v>
      </c>
      <c r="G2883" s="3" t="s">
        <v>38</v>
      </c>
      <c r="H2883" s="2" t="s">
        <v>21</v>
      </c>
      <c r="I2883" s="2" t="s">
        <v>6487</v>
      </c>
      <c r="J2883" s="3" t="str">
        <f>HYPERLINK("https://www.boe.es/gazeta/dias/1832/05/24/pdfs/GMD-1832-62.pdf#page=4","Abrir facsímil")</f>
        <v>Abrir facsímil</v>
      </c>
      <c r="K2883" s="3" t="s">
        <v>23</v>
      </c>
    </row>
    <row r="2884" spans="1:11" ht="42" customHeight="1">
      <c r="A2884" s="2" t="s">
        <v>6488</v>
      </c>
      <c r="B2884" s="2" t="s">
        <v>6488</v>
      </c>
      <c r="C2884" s="2" t="s">
        <v>16</v>
      </c>
      <c r="D2884" s="2" t="s">
        <v>17</v>
      </c>
      <c r="E2884" s="5" t="s">
        <v>520</v>
      </c>
      <c r="F2884" s="3" t="s">
        <v>521</v>
      </c>
      <c r="G2884" s="3" t="s">
        <v>92</v>
      </c>
      <c r="H2884" s="2" t="s">
        <v>21</v>
      </c>
      <c r="I2884" s="2" t="s">
        <v>6489</v>
      </c>
      <c r="J2884" s="3" t="str">
        <f>HYPERLINK("https://www.boe.es/gazeta/dias/1832/09/01/pdfs/GMD-1832-105.pdf#page=2","Abrir facsímil")</f>
        <v>Abrir facsímil</v>
      </c>
      <c r="K2884" s="3" t="s">
        <v>23</v>
      </c>
    </row>
    <row r="2885" spans="1:11" ht="42" customHeight="1">
      <c r="A2885" s="2" t="s">
        <v>6490</v>
      </c>
      <c r="B2885" s="2" t="s">
        <v>6490</v>
      </c>
      <c r="C2885" s="2" t="s">
        <v>124</v>
      </c>
      <c r="D2885" s="2" t="s">
        <v>27</v>
      </c>
      <c r="E2885" s="5" t="s">
        <v>689</v>
      </c>
      <c r="F2885" s="3" t="s">
        <v>690</v>
      </c>
      <c r="G2885" s="3" t="s">
        <v>2883</v>
      </c>
      <c r="H2885" s="2" t="s">
        <v>21</v>
      </c>
      <c r="I2885" s="2" t="s">
        <v>6491</v>
      </c>
      <c r="J2885" s="3" t="str">
        <f>HYPERLINK("https://www.boe.es/gazeta/dias/1832/08/16/pdfs/GMD-1832-98.pdf#page=2","Abrir facsímil")</f>
        <v>Abrir facsímil</v>
      </c>
      <c r="K2885" s="3" t="s">
        <v>23</v>
      </c>
    </row>
    <row r="2886" spans="1:11" ht="42" customHeight="1">
      <c r="A2886" s="2" t="s">
        <v>6492</v>
      </c>
      <c r="B2886" s="2" t="s">
        <v>6492</v>
      </c>
      <c r="C2886" s="2" t="s">
        <v>16</v>
      </c>
      <c r="D2886" s="2" t="s">
        <v>17</v>
      </c>
      <c r="E2886" s="5" t="s">
        <v>636</v>
      </c>
      <c r="F2886" s="3" t="s">
        <v>637</v>
      </c>
      <c r="G2886" s="3" t="s">
        <v>58</v>
      </c>
      <c r="H2886" s="2" t="s">
        <v>21</v>
      </c>
      <c r="I2886" s="2" t="s">
        <v>6493</v>
      </c>
      <c r="J2886" s="3" t="str">
        <f>HYPERLINK("https://www.boe.es/gazeta/dias/1832/12/27/pdfs/GMD-1832-158.pdf#page=3","Abrir facsímil")</f>
        <v>Abrir facsímil</v>
      </c>
      <c r="K2886" s="3" t="s">
        <v>23</v>
      </c>
    </row>
    <row r="2887" spans="1:11" ht="42" customHeight="1">
      <c r="A2887" s="2" t="s">
        <v>6494</v>
      </c>
      <c r="B2887" s="2" t="s">
        <v>6495</v>
      </c>
      <c r="C2887" s="2" t="s">
        <v>16</v>
      </c>
      <c r="D2887" s="2" t="s">
        <v>17</v>
      </c>
      <c r="E2887" s="5" t="s">
        <v>1008</v>
      </c>
      <c r="F2887" s="3" t="s">
        <v>1009</v>
      </c>
      <c r="G2887" s="3" t="s">
        <v>38</v>
      </c>
      <c r="H2887" s="2" t="s">
        <v>21</v>
      </c>
      <c r="I2887" s="2" t="s">
        <v>6496</v>
      </c>
      <c r="J2887" s="3" t="str">
        <f>HYPERLINK("https://www.boe.es/gazeta/dias/1832/02/02/pdfs/GMD-1832-14.pdf#page=4","Abrir facsímil")</f>
        <v>Abrir facsímil</v>
      </c>
      <c r="K2887" s="3" t="s">
        <v>23</v>
      </c>
    </row>
    <row r="2888" spans="1:11" ht="42" customHeight="1">
      <c r="A2888" s="2" t="s">
        <v>6497</v>
      </c>
      <c r="B2888" s="2" t="s">
        <v>6498</v>
      </c>
      <c r="C2888" s="2" t="s">
        <v>26</v>
      </c>
      <c r="D2888" s="2" t="s">
        <v>27</v>
      </c>
      <c r="E2888" s="5" t="s">
        <v>408</v>
      </c>
      <c r="F2888" s="3" t="s">
        <v>409</v>
      </c>
      <c r="G2888" s="3" t="s">
        <v>38</v>
      </c>
      <c r="H2888" s="2" t="s">
        <v>21</v>
      </c>
      <c r="I2888" s="2" t="s">
        <v>6499</v>
      </c>
      <c r="J2888" s="3" t="str">
        <f>HYPERLINK("https://www.boe.es/gazeta/dias/1832/08/14/pdfs/GMD-1832-97.pdf#page=4","Abrir facsímil")</f>
        <v>Abrir facsímil</v>
      </c>
      <c r="K2888" s="3" t="s">
        <v>23</v>
      </c>
    </row>
    <row r="2889" spans="1:11" ht="42" customHeight="1">
      <c r="A2889" s="2" t="s">
        <v>6500</v>
      </c>
      <c r="B2889" s="2" t="s">
        <v>6501</v>
      </c>
      <c r="C2889" s="2" t="s">
        <v>26</v>
      </c>
      <c r="D2889" s="2" t="s">
        <v>27</v>
      </c>
      <c r="E2889" s="5" t="s">
        <v>2110</v>
      </c>
      <c r="F2889" s="3" t="s">
        <v>2111</v>
      </c>
      <c r="G2889" s="3" t="s">
        <v>38</v>
      </c>
      <c r="H2889" s="2" t="s">
        <v>21</v>
      </c>
      <c r="I2889" s="2" t="s">
        <v>6502</v>
      </c>
      <c r="J2889" s="3" t="str">
        <f>HYPERLINK("https://www.boe.es/gazeta/dias/1832/11/17/pdfs/GMD-1832-141.pdf#page=4","Abrir facsímil")</f>
        <v>Abrir facsímil</v>
      </c>
      <c r="K2889" s="3" t="s">
        <v>23</v>
      </c>
    </row>
    <row r="2890" spans="1:11" ht="42" customHeight="1">
      <c r="A2890" s="2" t="s">
        <v>6503</v>
      </c>
      <c r="B2890" s="2" t="s">
        <v>6504</v>
      </c>
      <c r="C2890" s="2" t="s">
        <v>61</v>
      </c>
      <c r="D2890" s="2" t="s">
        <v>62</v>
      </c>
      <c r="E2890" s="5" t="s">
        <v>233</v>
      </c>
      <c r="F2890" s="3" t="s">
        <v>234</v>
      </c>
      <c r="G2890" s="3" t="s">
        <v>42</v>
      </c>
      <c r="H2890" s="2" t="s">
        <v>21</v>
      </c>
      <c r="I2890" s="2" t="s">
        <v>6505</v>
      </c>
      <c r="J2890" s="3" t="str">
        <f>HYPERLINK("https://www.boe.es/gazeta/dias/1832/02/07/pdfs/GMD-1832-16.pdf#page=1","Abrir facsímil")</f>
        <v>Abrir facsímil</v>
      </c>
      <c r="K2890" s="3" t="s">
        <v>23</v>
      </c>
    </row>
    <row r="2891" spans="1:11" ht="42" customHeight="1">
      <c r="A2891" s="2" t="s">
        <v>6506</v>
      </c>
      <c r="B2891" s="2" t="s">
        <v>6506</v>
      </c>
      <c r="C2891" s="2" t="s">
        <v>61</v>
      </c>
      <c r="D2891" s="2" t="s">
        <v>62</v>
      </c>
      <c r="E2891" s="5" t="s">
        <v>130</v>
      </c>
      <c r="F2891" s="3" t="s">
        <v>131</v>
      </c>
      <c r="G2891" s="3" t="s">
        <v>92</v>
      </c>
      <c r="H2891" s="2" t="s">
        <v>21</v>
      </c>
      <c r="I2891" s="2" t="s">
        <v>6507</v>
      </c>
      <c r="J2891" s="3" t="str">
        <f>HYPERLINK("https://www.boe.es/gazeta/dias/1832/04/28/pdfs/GMD-1832-51.pdf#page=2","Abrir facsímil")</f>
        <v>Abrir facsímil</v>
      </c>
      <c r="K2891" s="3" t="s">
        <v>23</v>
      </c>
    </row>
    <row r="2892" spans="1:11" ht="42" customHeight="1">
      <c r="A2892" s="2" t="s">
        <v>6508</v>
      </c>
      <c r="B2892" s="2" t="s">
        <v>6509</v>
      </c>
      <c r="C2892" s="2" t="s">
        <v>61</v>
      </c>
      <c r="D2892" s="2" t="s">
        <v>62</v>
      </c>
      <c r="E2892" s="5" t="s">
        <v>56</v>
      </c>
      <c r="F2892" s="3" t="s">
        <v>57</v>
      </c>
      <c r="G2892" s="3" t="s">
        <v>38</v>
      </c>
      <c r="H2892" s="2" t="s">
        <v>21</v>
      </c>
      <c r="I2892" s="2" t="s">
        <v>6510</v>
      </c>
      <c r="J2892" s="3" t="str">
        <f>HYPERLINK("https://www.boe.es/gazeta/dias/1832/11/29/pdfs/GMD-1832-146.pdf#page=4","Abrir facsímil")</f>
        <v>Abrir facsímil</v>
      </c>
      <c r="K2892" s="3" t="s">
        <v>23</v>
      </c>
    </row>
    <row r="2893" spans="1:11" ht="42" customHeight="1">
      <c r="A2893" s="2" t="s">
        <v>6511</v>
      </c>
      <c r="B2893" s="2" t="s">
        <v>6512</v>
      </c>
      <c r="C2893" s="2" t="s">
        <v>16</v>
      </c>
      <c r="D2893" s="2" t="s">
        <v>17</v>
      </c>
      <c r="E2893" s="5" t="s">
        <v>402</v>
      </c>
      <c r="F2893" s="3" t="s">
        <v>403</v>
      </c>
      <c r="G2893" s="3" t="s">
        <v>404</v>
      </c>
      <c r="H2893" s="2" t="s">
        <v>31</v>
      </c>
      <c r="I2893" s="2" t="s">
        <v>6513</v>
      </c>
      <c r="J2893" s="3" t="str">
        <f>HYPERLINK("https://www.boe.es/gazeta/dias/1832/08/21/pdfs/GMD-1832-100.pdf#page=3","Abrir facsímil")</f>
        <v>Abrir facsímil</v>
      </c>
      <c r="K2893" s="3" t="s">
        <v>33</v>
      </c>
    </row>
    <row r="2894" spans="1:11" ht="42" customHeight="1">
      <c r="A2894" s="2" t="s">
        <v>6514</v>
      </c>
      <c r="B2894" s="2" t="s">
        <v>6515</v>
      </c>
      <c r="C2894" s="2" t="s">
        <v>418</v>
      </c>
      <c r="D2894" s="2" t="s">
        <v>27</v>
      </c>
      <c r="E2894" s="5" t="s">
        <v>1281</v>
      </c>
      <c r="F2894" s="3" t="s">
        <v>1282</v>
      </c>
      <c r="G2894" s="3" t="s">
        <v>58</v>
      </c>
      <c r="H2894" s="2" t="s">
        <v>21</v>
      </c>
      <c r="I2894" s="2" t="s">
        <v>6516</v>
      </c>
      <c r="J2894" s="3" t="str">
        <f>HYPERLINK("https://www.boe.es/gazeta/dias/1832/05/17/pdfs/GMD-1832-59.pdf#page=3","Abrir facsímil")</f>
        <v>Abrir facsímil</v>
      </c>
      <c r="K2894" s="3" t="s">
        <v>23</v>
      </c>
    </row>
    <row r="2895" spans="1:11" ht="42" customHeight="1">
      <c r="A2895" s="2" t="s">
        <v>6517</v>
      </c>
      <c r="B2895" s="2" t="s">
        <v>6517</v>
      </c>
      <c r="C2895" s="2" t="s">
        <v>124</v>
      </c>
      <c r="D2895" s="2" t="s">
        <v>27</v>
      </c>
      <c r="E2895" s="5" t="s">
        <v>263</v>
      </c>
      <c r="F2895" s="3" t="s">
        <v>264</v>
      </c>
      <c r="G2895" s="3" t="s">
        <v>38</v>
      </c>
      <c r="H2895" s="2" t="s">
        <v>21</v>
      </c>
      <c r="I2895" s="2" t="s">
        <v>6518</v>
      </c>
      <c r="J2895" s="3" t="str">
        <f>HYPERLINK("https://www.boe.es/gazeta/dias/1832/02/09/pdfs/GMD-1832-17.pdf#page=4","Abrir facsímil")</f>
        <v>Abrir facsímil</v>
      </c>
      <c r="K2895" s="3" t="s">
        <v>23</v>
      </c>
    </row>
    <row r="2896" spans="1:11" ht="42" customHeight="1">
      <c r="A2896" s="2" t="s">
        <v>6519</v>
      </c>
      <c r="B2896" s="2" t="s">
        <v>6520</v>
      </c>
      <c r="C2896" s="2" t="s">
        <v>418</v>
      </c>
      <c r="D2896" s="2" t="s">
        <v>27</v>
      </c>
      <c r="E2896" s="5" t="s">
        <v>655</v>
      </c>
      <c r="F2896" s="3" t="s">
        <v>656</v>
      </c>
      <c r="G2896" s="3" t="s">
        <v>38</v>
      </c>
      <c r="H2896" s="2" t="s">
        <v>21</v>
      </c>
      <c r="I2896" s="2" t="s">
        <v>6521</v>
      </c>
      <c r="J2896" s="3" t="str">
        <f>HYPERLINK("https://www.boe.es/gazeta/dias/1832/07/19/pdfs/GMD-1832-86.pdf#page=4","Abrir facsímil")</f>
        <v>Abrir facsímil</v>
      </c>
      <c r="K2896" s="3" t="s">
        <v>23</v>
      </c>
    </row>
    <row r="2897" spans="1:11" ht="42" customHeight="1">
      <c r="A2897" s="2" t="s">
        <v>6522</v>
      </c>
      <c r="B2897" s="2" t="s">
        <v>6523</v>
      </c>
      <c r="C2897" s="2" t="s">
        <v>51</v>
      </c>
      <c r="D2897" s="2" t="s">
        <v>27</v>
      </c>
      <c r="E2897" s="5" t="s">
        <v>312</v>
      </c>
      <c r="F2897" s="3" t="s">
        <v>313</v>
      </c>
      <c r="G2897" s="3" t="s">
        <v>38</v>
      </c>
      <c r="H2897" s="2" t="s">
        <v>21</v>
      </c>
      <c r="I2897" s="2" t="s">
        <v>6524</v>
      </c>
      <c r="J2897" s="3" t="str">
        <f>HYPERLINK("https://www.boe.es/gazeta/dias/1832/10/27/pdfs/GMD-1832-131.pdf#page=4","Abrir facsímil")</f>
        <v>Abrir facsímil</v>
      </c>
      <c r="K2897" s="3" t="s">
        <v>23</v>
      </c>
    </row>
    <row r="2898" spans="1:11" ht="42" customHeight="1">
      <c r="A2898" s="2" t="s">
        <v>6525</v>
      </c>
      <c r="B2898" s="2" t="s">
        <v>6526</v>
      </c>
      <c r="C2898" s="2" t="s">
        <v>124</v>
      </c>
      <c r="D2898" s="2" t="s">
        <v>27</v>
      </c>
      <c r="E2898" s="5" t="s">
        <v>312</v>
      </c>
      <c r="F2898" s="3" t="s">
        <v>313</v>
      </c>
      <c r="G2898" s="3" t="s">
        <v>38</v>
      </c>
      <c r="H2898" s="2" t="s">
        <v>31</v>
      </c>
      <c r="I2898" s="2" t="s">
        <v>6527</v>
      </c>
      <c r="J2898" s="3" t="str">
        <f>HYPERLINK("https://www.boe.es/gazeta/dias/1832/10/27/pdfs/GMD-1832-131.pdf#page=4","Abrir facsímil")</f>
        <v>Abrir facsímil</v>
      </c>
      <c r="K2898" s="3" t="s">
        <v>33</v>
      </c>
    </row>
    <row r="2899" spans="1:11" ht="42" customHeight="1">
      <c r="A2899" s="2" t="s">
        <v>6528</v>
      </c>
      <c r="B2899" s="2" t="s">
        <v>6529</v>
      </c>
      <c r="C2899" s="2" t="s">
        <v>61</v>
      </c>
      <c r="D2899" s="2" t="s">
        <v>62</v>
      </c>
      <c r="E2899" s="5" t="s">
        <v>76</v>
      </c>
      <c r="F2899" s="3" t="s">
        <v>77</v>
      </c>
      <c r="G2899" s="3" t="s">
        <v>38</v>
      </c>
      <c r="H2899" s="2" t="s">
        <v>21</v>
      </c>
      <c r="I2899" s="2" t="s">
        <v>6530</v>
      </c>
      <c r="J2899" s="3" t="str">
        <f>HYPERLINK("https://www.boe.es/gazeta/dias/1832/10/25/pdfs/GMD-1832-130.pdf#page=4","Abrir facsímil")</f>
        <v>Abrir facsímil</v>
      </c>
      <c r="K2899" s="3" t="s">
        <v>23</v>
      </c>
    </row>
    <row r="2900" spans="1:11" ht="42" customHeight="1">
      <c r="A2900" s="2" t="s">
        <v>6531</v>
      </c>
      <c r="B2900" s="2" t="s">
        <v>6532</v>
      </c>
      <c r="C2900" s="2" t="s">
        <v>16</v>
      </c>
      <c r="D2900" s="2" t="s">
        <v>17</v>
      </c>
      <c r="E2900" s="5" t="s">
        <v>468</v>
      </c>
      <c r="F2900" s="3" t="s">
        <v>469</v>
      </c>
      <c r="G2900" s="3" t="s">
        <v>470</v>
      </c>
      <c r="H2900" s="2" t="s">
        <v>21</v>
      </c>
      <c r="I2900" s="2" t="s">
        <v>6533</v>
      </c>
      <c r="J2900" s="3" t="str">
        <f>HYPERLINK("https://www.boe.es/gazeta/dias/1832/10/23/pdfs/GMD-1832-129.pdf#page=4","Abrir facsímil")</f>
        <v>Abrir facsímil</v>
      </c>
      <c r="K2900" s="3" t="s">
        <v>23</v>
      </c>
    </row>
    <row r="2901" spans="1:11" ht="42" customHeight="1">
      <c r="A2901" s="2" t="s">
        <v>6534</v>
      </c>
      <c r="B2901" s="2" t="s">
        <v>6535</v>
      </c>
      <c r="C2901" s="2" t="s">
        <v>61</v>
      </c>
      <c r="D2901" s="2" t="s">
        <v>62</v>
      </c>
      <c r="E2901" s="5" t="s">
        <v>334</v>
      </c>
      <c r="F2901" s="3" t="s">
        <v>335</v>
      </c>
      <c r="G2901" s="3" t="s">
        <v>58</v>
      </c>
      <c r="H2901" s="2" t="s">
        <v>21</v>
      </c>
      <c r="I2901" s="2" t="s">
        <v>6536</v>
      </c>
      <c r="J2901" s="3" t="str">
        <f>HYPERLINK("https://www.boe.es/gazeta/dias/1832/05/26/pdfs/GMD-1832-63.pdf#page=3","Abrir facsímil")</f>
        <v>Abrir facsímil</v>
      </c>
      <c r="K2901" s="3" t="s">
        <v>23</v>
      </c>
    </row>
    <row r="2902" spans="1:11" ht="42" customHeight="1">
      <c r="A2902" s="2" t="s">
        <v>6537</v>
      </c>
      <c r="B2902" s="2" t="s">
        <v>6538</v>
      </c>
      <c r="C2902" s="2" t="s">
        <v>16</v>
      </c>
      <c r="D2902" s="2" t="s">
        <v>17</v>
      </c>
      <c r="E2902" s="5" t="s">
        <v>243</v>
      </c>
      <c r="F2902" s="3" t="s">
        <v>244</v>
      </c>
      <c r="G2902" s="3" t="s">
        <v>245</v>
      </c>
      <c r="H2902" s="2" t="s">
        <v>21</v>
      </c>
      <c r="I2902" s="2" t="s">
        <v>6539</v>
      </c>
      <c r="J2902" s="3" t="str">
        <f>HYPERLINK("https://www.boe.es/gazeta/dias/1832/04/10/pdfs/GMD-1832-43.pdf#page=3","Abrir facsímil")</f>
        <v>Abrir facsímil</v>
      </c>
      <c r="K2902" s="3" t="s">
        <v>23</v>
      </c>
    </row>
    <row r="2903" spans="1:11" ht="42" customHeight="1">
      <c r="A2903" s="2" t="s">
        <v>6540</v>
      </c>
      <c r="B2903" s="2" t="s">
        <v>6541</v>
      </c>
      <c r="C2903" s="2" t="s">
        <v>16</v>
      </c>
      <c r="D2903" s="2" t="s">
        <v>17</v>
      </c>
      <c r="E2903" s="5" t="s">
        <v>2110</v>
      </c>
      <c r="F2903" s="3" t="s">
        <v>2111</v>
      </c>
      <c r="G2903" s="3" t="s">
        <v>38</v>
      </c>
      <c r="H2903" s="2" t="s">
        <v>21</v>
      </c>
      <c r="I2903" s="2" t="s">
        <v>6542</v>
      </c>
      <c r="J2903" s="3" t="str">
        <f>HYPERLINK("https://www.boe.es/gazeta/dias/1832/11/17/pdfs/GMD-1832-141.pdf#page=4","Abrir facsímil")</f>
        <v>Abrir facsímil</v>
      </c>
      <c r="K2903" s="3" t="s">
        <v>23</v>
      </c>
    </row>
    <row r="2904" spans="1:11" ht="42" customHeight="1">
      <c r="A2904" s="2" t="s">
        <v>6543</v>
      </c>
      <c r="B2904" s="2" t="s">
        <v>6544</v>
      </c>
      <c r="C2904" s="2" t="s">
        <v>16</v>
      </c>
      <c r="D2904" s="2" t="s">
        <v>17</v>
      </c>
      <c r="E2904" s="5" t="s">
        <v>402</v>
      </c>
      <c r="F2904" s="3" t="s">
        <v>403</v>
      </c>
      <c r="G2904" s="3" t="s">
        <v>404</v>
      </c>
      <c r="H2904" s="2" t="s">
        <v>21</v>
      </c>
      <c r="I2904" s="2" t="s">
        <v>6545</v>
      </c>
      <c r="J2904" s="3" t="str">
        <f>HYPERLINK("https://www.boe.es/gazeta/dias/1832/08/21/pdfs/GMD-1832-100.pdf#page=3","Abrir facsímil")</f>
        <v>Abrir facsímil</v>
      </c>
      <c r="K2904" s="3" t="s">
        <v>23</v>
      </c>
    </row>
    <row r="2905" spans="1:11" ht="42" customHeight="1">
      <c r="A2905" s="2" t="s">
        <v>6546</v>
      </c>
      <c r="B2905" s="2" t="s">
        <v>6546</v>
      </c>
      <c r="C2905" s="2" t="s">
        <v>16</v>
      </c>
      <c r="D2905" s="2" t="s">
        <v>17</v>
      </c>
      <c r="E2905" s="5" t="s">
        <v>282</v>
      </c>
      <c r="F2905" s="3" t="s">
        <v>283</v>
      </c>
      <c r="G2905" s="3" t="s">
        <v>58</v>
      </c>
      <c r="H2905" s="2" t="s">
        <v>21</v>
      </c>
      <c r="I2905" s="2" t="s">
        <v>6547</v>
      </c>
      <c r="J2905" s="3" t="str">
        <f>HYPERLINK("https://www.boe.es/gazeta/dias/1832/09/06/pdfs/GMD-1832-107.pdf#page=3","Abrir facsímil")</f>
        <v>Abrir facsímil</v>
      </c>
      <c r="K2905" s="3" t="s">
        <v>23</v>
      </c>
    </row>
    <row r="2906" spans="1:11" ht="42" customHeight="1">
      <c r="A2906" s="2" t="s">
        <v>6548</v>
      </c>
      <c r="B2906" s="2" t="s">
        <v>6548</v>
      </c>
      <c r="C2906" s="2" t="s">
        <v>16</v>
      </c>
      <c r="D2906" s="2" t="s">
        <v>17</v>
      </c>
      <c r="E2906" s="5" t="s">
        <v>598</v>
      </c>
      <c r="F2906" s="3" t="s">
        <v>599</v>
      </c>
      <c r="G2906" s="3" t="s">
        <v>38</v>
      </c>
      <c r="H2906" s="2" t="s">
        <v>21</v>
      </c>
      <c r="I2906" s="2" t="s">
        <v>6549</v>
      </c>
      <c r="J2906" s="3" t="str">
        <f>HYPERLINK("https://www.boe.es/gazeta/dias/1832/06/07/pdfs/GMD-1832-68.pdf#page=4","Abrir facsímil")</f>
        <v>Abrir facsímil</v>
      </c>
      <c r="K2906" s="3" t="s">
        <v>23</v>
      </c>
    </row>
    <row r="2907" spans="1:11" ht="42" customHeight="1">
      <c r="A2907" s="2" t="s">
        <v>6550</v>
      </c>
      <c r="B2907" s="2" t="s">
        <v>6550</v>
      </c>
      <c r="C2907" s="2" t="s">
        <v>124</v>
      </c>
      <c r="D2907" s="2" t="s">
        <v>27</v>
      </c>
      <c r="E2907" s="5" t="s">
        <v>272</v>
      </c>
      <c r="F2907" s="3" t="s">
        <v>273</v>
      </c>
      <c r="G2907" s="3" t="s">
        <v>38</v>
      </c>
      <c r="H2907" s="2" t="s">
        <v>21</v>
      </c>
      <c r="I2907" s="2" t="s">
        <v>6551</v>
      </c>
      <c r="J2907" s="3" t="str">
        <f>HYPERLINK("https://www.boe.es/gazeta/dias/1832/02/21/pdfs/GMD-1832-22.pdf#page=4","Abrir facsímil")</f>
        <v>Abrir facsímil</v>
      </c>
      <c r="K2907" s="3" t="s">
        <v>23</v>
      </c>
    </row>
    <row r="2908" spans="1:11" ht="42" customHeight="1">
      <c r="A2908" s="2" t="s">
        <v>6550</v>
      </c>
      <c r="B2908" s="2" t="s">
        <v>6550</v>
      </c>
      <c r="C2908" s="2" t="s">
        <v>26</v>
      </c>
      <c r="D2908" s="2" t="s">
        <v>27</v>
      </c>
      <c r="E2908" s="5" t="s">
        <v>1462</v>
      </c>
      <c r="F2908" s="3" t="s">
        <v>1463</v>
      </c>
      <c r="G2908" s="3" t="s">
        <v>38</v>
      </c>
      <c r="H2908" s="2" t="s">
        <v>21</v>
      </c>
      <c r="I2908" s="2" t="s">
        <v>6552</v>
      </c>
      <c r="J2908" s="3" t="str">
        <f>HYPERLINK("https://www.boe.es/gazeta/dias/1832/11/06/pdfs/GMD-1832-135.pdf#page=4","Abrir facsímil")</f>
        <v>Abrir facsímil</v>
      </c>
      <c r="K2908" s="3" t="s">
        <v>23</v>
      </c>
    </row>
    <row r="2909" spans="1:11" ht="42" customHeight="1">
      <c r="A2909" s="2" t="s">
        <v>6553</v>
      </c>
      <c r="B2909" s="2" t="s">
        <v>6554</v>
      </c>
      <c r="C2909" s="2" t="s">
        <v>26</v>
      </c>
      <c r="D2909" s="2" t="s">
        <v>27</v>
      </c>
      <c r="E2909" s="5" t="s">
        <v>598</v>
      </c>
      <c r="F2909" s="3" t="s">
        <v>599</v>
      </c>
      <c r="G2909" s="3" t="s">
        <v>38</v>
      </c>
      <c r="H2909" s="2" t="s">
        <v>21</v>
      </c>
      <c r="I2909" s="2" t="s">
        <v>6555</v>
      </c>
      <c r="J2909" s="3" t="str">
        <f>HYPERLINK("https://www.boe.es/gazeta/dias/1832/06/07/pdfs/GMD-1832-68.pdf#page=4","Abrir facsímil")</f>
        <v>Abrir facsímil</v>
      </c>
      <c r="K2909" s="3" t="s">
        <v>23</v>
      </c>
    </row>
    <row r="2910" spans="1:11" ht="42" customHeight="1">
      <c r="A2910" s="2" t="s">
        <v>6556</v>
      </c>
      <c r="B2910" s="2" t="s">
        <v>6557</v>
      </c>
      <c r="C2910" s="2" t="s">
        <v>61</v>
      </c>
      <c r="D2910" s="2" t="s">
        <v>62</v>
      </c>
      <c r="E2910" s="5" t="s">
        <v>532</v>
      </c>
      <c r="F2910" s="3" t="s">
        <v>533</v>
      </c>
      <c r="G2910" s="3" t="s">
        <v>38</v>
      </c>
      <c r="H2910" s="2" t="s">
        <v>21</v>
      </c>
      <c r="I2910" s="2" t="s">
        <v>6558</v>
      </c>
      <c r="J2910" s="3" t="str">
        <f>HYPERLINK("https://www.boe.es/gazeta/dias/1832/12/01/pdfs/GMD-1832-147.pdf#page=4","Abrir facsímil")</f>
        <v>Abrir facsímil</v>
      </c>
      <c r="K2910" s="3" t="s">
        <v>23</v>
      </c>
    </row>
    <row r="2911" spans="1:11" ht="42" customHeight="1">
      <c r="A2911" s="2" t="s">
        <v>6559</v>
      </c>
      <c r="B2911" s="2" t="s">
        <v>6560</v>
      </c>
      <c r="C2911" s="2" t="s">
        <v>16</v>
      </c>
      <c r="D2911" s="2" t="s">
        <v>17</v>
      </c>
      <c r="E2911" s="5" t="s">
        <v>97</v>
      </c>
      <c r="F2911" s="3" t="s">
        <v>98</v>
      </c>
      <c r="G2911" s="3" t="s">
        <v>99</v>
      </c>
      <c r="H2911" s="2" t="s">
        <v>21</v>
      </c>
      <c r="I2911" s="2" t="s">
        <v>6561</v>
      </c>
      <c r="J2911" s="3" t="str">
        <f>HYPERLINK("https://www.boe.es/gazeta/dias/1832/08/18/pdfs/GMD-1832-99.pdf#page=3","Abrir facsímil")</f>
        <v>Abrir facsímil</v>
      </c>
      <c r="K2911" s="3" t="s">
        <v>23</v>
      </c>
    </row>
    <row r="2912" spans="1:11" ht="42" customHeight="1">
      <c r="A2912" s="2" t="s">
        <v>6562</v>
      </c>
      <c r="B2912" s="2" t="s">
        <v>6563</v>
      </c>
      <c r="C2912" s="2" t="s">
        <v>16</v>
      </c>
      <c r="D2912" s="2" t="s">
        <v>17</v>
      </c>
      <c r="E2912" s="5" t="s">
        <v>56</v>
      </c>
      <c r="F2912" s="3" t="s">
        <v>57</v>
      </c>
      <c r="G2912" s="3" t="s">
        <v>38</v>
      </c>
      <c r="H2912" s="2" t="s">
        <v>21</v>
      </c>
      <c r="I2912" s="2" t="s">
        <v>6564</v>
      </c>
      <c r="J2912" s="3" t="str">
        <f>HYPERLINK("https://www.boe.es/gazeta/dias/1832/11/29/pdfs/GMD-1832-146.pdf#page=4","Abrir facsímil")</f>
        <v>Abrir facsímil</v>
      </c>
      <c r="K2912" s="3" t="s">
        <v>23</v>
      </c>
    </row>
    <row r="2913" spans="1:11" ht="42" customHeight="1">
      <c r="A2913" s="2" t="s">
        <v>6565</v>
      </c>
      <c r="B2913" s="2" t="s">
        <v>6565</v>
      </c>
      <c r="C2913" s="2" t="s">
        <v>16</v>
      </c>
      <c r="D2913" s="2" t="s">
        <v>17</v>
      </c>
      <c r="E2913" s="5" t="s">
        <v>183</v>
      </c>
      <c r="F2913" s="3" t="s">
        <v>184</v>
      </c>
      <c r="G2913" s="3" t="s">
        <v>38</v>
      </c>
      <c r="H2913" s="2" t="s">
        <v>21</v>
      </c>
      <c r="I2913" s="2" t="s">
        <v>6566</v>
      </c>
      <c r="J2913" s="3" t="str">
        <f>HYPERLINK("https://www.boe.es/gazeta/dias/1832/07/31/pdfs/GMD-1832-91.pdf#page=4","Abrir facsímil")</f>
        <v>Abrir facsímil</v>
      </c>
      <c r="K2913" s="3" t="s">
        <v>23</v>
      </c>
    </row>
    <row r="2914" spans="1:11" ht="42" customHeight="1">
      <c r="A2914" s="2" t="s">
        <v>6567</v>
      </c>
      <c r="B2914" s="2" t="s">
        <v>6568</v>
      </c>
      <c r="C2914" s="2" t="s">
        <v>16</v>
      </c>
      <c r="D2914" s="2" t="s">
        <v>17</v>
      </c>
      <c r="E2914" s="5" t="s">
        <v>431</v>
      </c>
      <c r="F2914" s="3" t="s">
        <v>432</v>
      </c>
      <c r="G2914" s="3" t="s">
        <v>433</v>
      </c>
      <c r="H2914" s="2" t="s">
        <v>21</v>
      </c>
      <c r="I2914" s="2" t="s">
        <v>6569</v>
      </c>
      <c r="J2914" s="3" t="str">
        <f>HYPERLINK("https://www.boe.es/gazeta/dias/1832/05/12/pdfs/GMD-1832-57.pdf#page=4","Abrir facsímil")</f>
        <v>Abrir facsímil</v>
      </c>
      <c r="K2914" s="3" t="s">
        <v>23</v>
      </c>
    </row>
    <row r="2915" spans="1:11" ht="42" customHeight="1">
      <c r="A2915" s="2" t="s">
        <v>6570</v>
      </c>
      <c r="B2915" s="2" t="s">
        <v>6570</v>
      </c>
      <c r="C2915" s="2" t="s">
        <v>26</v>
      </c>
      <c r="D2915" s="2" t="s">
        <v>27</v>
      </c>
      <c r="E2915" s="5" t="s">
        <v>354</v>
      </c>
      <c r="F2915" s="3" t="s">
        <v>355</v>
      </c>
      <c r="G2915" s="3" t="s">
        <v>371</v>
      </c>
      <c r="H2915" s="2" t="s">
        <v>21</v>
      </c>
      <c r="I2915" s="2" t="s">
        <v>6571</v>
      </c>
      <c r="J2915" s="3" t="str">
        <f>HYPERLINK("https://www.boe.es/gazeta/dias/1832/12/06/pdfs/GMD-1832-149.pdf#page=4","Abrir facsímil")</f>
        <v>Abrir facsímil</v>
      </c>
      <c r="K2915" s="3" t="s">
        <v>23</v>
      </c>
    </row>
    <row r="2916" spans="1:11" ht="42" customHeight="1">
      <c r="A2916" s="2" t="s">
        <v>6572</v>
      </c>
      <c r="B2916" s="2" t="s">
        <v>6572</v>
      </c>
      <c r="C2916" s="2" t="s">
        <v>16</v>
      </c>
      <c r="D2916" s="2" t="s">
        <v>17</v>
      </c>
      <c r="E2916" s="5" t="s">
        <v>532</v>
      </c>
      <c r="F2916" s="3" t="s">
        <v>533</v>
      </c>
      <c r="G2916" s="3" t="s">
        <v>42</v>
      </c>
      <c r="H2916" s="2" t="s">
        <v>21</v>
      </c>
      <c r="I2916" s="2" t="s">
        <v>6573</v>
      </c>
      <c r="J2916" s="3" t="str">
        <f>HYPERLINK("https://www.boe.es/gazeta/dias/1832/12/01/pdfs/GMD-1832-147.pdf#page=1","Abrir facsímil")</f>
        <v>Abrir facsímil</v>
      </c>
      <c r="K2916" s="3" t="s">
        <v>23</v>
      </c>
    </row>
    <row r="2917" spans="1:11" ht="42" customHeight="1">
      <c r="A2917" s="2" t="s">
        <v>6574</v>
      </c>
      <c r="B2917" s="2" t="s">
        <v>6574</v>
      </c>
      <c r="C2917" s="2" t="s">
        <v>124</v>
      </c>
      <c r="D2917" s="2" t="s">
        <v>27</v>
      </c>
      <c r="E2917" s="5" t="s">
        <v>1837</v>
      </c>
      <c r="F2917" s="3" t="s">
        <v>1838</v>
      </c>
      <c r="G2917" s="3" t="s">
        <v>1839</v>
      </c>
      <c r="H2917" s="2" t="s">
        <v>21</v>
      </c>
      <c r="I2917" s="2" t="s">
        <v>6575</v>
      </c>
      <c r="J2917" s="3" t="str">
        <f>HYPERLINK("https://www.boe.es/gazeta/dias/1832/09/29/pdfs/GMD-1832-118.pdf#page=4","Abrir facsímil")</f>
        <v>Abrir facsímil</v>
      </c>
      <c r="K2917" s="3" t="s">
        <v>23</v>
      </c>
    </row>
    <row r="2918" spans="1:11" ht="42" customHeight="1">
      <c r="A2918" s="2" t="s">
        <v>6576</v>
      </c>
      <c r="B2918" s="2" t="s">
        <v>6576</v>
      </c>
      <c r="C2918" s="2" t="s">
        <v>16</v>
      </c>
      <c r="D2918" s="2" t="s">
        <v>17</v>
      </c>
      <c r="E2918" s="5" t="s">
        <v>125</v>
      </c>
      <c r="F2918" s="3" t="s">
        <v>126</v>
      </c>
      <c r="G2918" s="3" t="s">
        <v>58</v>
      </c>
      <c r="H2918" s="2" t="s">
        <v>21</v>
      </c>
      <c r="I2918" s="2" t="s">
        <v>6577</v>
      </c>
      <c r="J2918" s="3" t="str">
        <f>HYPERLINK("https://www.boe.es/gazeta/dias/1832/06/12/pdfs/GMD-1832-70.pdf#page=3","Abrir facsímil")</f>
        <v>Abrir facsímil</v>
      </c>
      <c r="K2918" s="3" t="s">
        <v>23</v>
      </c>
    </row>
    <row r="2919" spans="1:11" ht="42" customHeight="1">
      <c r="A2919" s="2" t="s">
        <v>6578</v>
      </c>
      <c r="B2919" s="2" t="s">
        <v>6579</v>
      </c>
      <c r="C2919" s="2" t="s">
        <v>124</v>
      </c>
      <c r="D2919" s="2" t="s">
        <v>27</v>
      </c>
      <c r="E2919" s="5" t="s">
        <v>482</v>
      </c>
      <c r="F2919" s="3" t="s">
        <v>483</v>
      </c>
      <c r="G2919" s="3" t="s">
        <v>38</v>
      </c>
      <c r="H2919" s="2" t="s">
        <v>21</v>
      </c>
      <c r="I2919" s="2" t="s">
        <v>6580</v>
      </c>
      <c r="J2919" s="3" t="str">
        <f>HYPERLINK("https://www.boe.es/gazeta/dias/1832/03/03/pdfs/GMD-1832-27.pdf#page=4","Abrir facsímil")</f>
        <v>Abrir facsímil</v>
      </c>
      <c r="K2919" s="3" t="s">
        <v>23</v>
      </c>
    </row>
    <row r="2920" spans="1:11" ht="42" customHeight="1">
      <c r="A2920" s="2" t="s">
        <v>6581</v>
      </c>
      <c r="B2920" s="2" t="s">
        <v>6581</v>
      </c>
      <c r="C2920" s="2" t="s">
        <v>26</v>
      </c>
      <c r="D2920" s="2" t="s">
        <v>27</v>
      </c>
      <c r="E2920" s="5" t="s">
        <v>598</v>
      </c>
      <c r="F2920" s="3" t="s">
        <v>599</v>
      </c>
      <c r="G2920" s="3" t="s">
        <v>38</v>
      </c>
      <c r="H2920" s="2" t="s">
        <v>21</v>
      </c>
      <c r="I2920" s="2" t="s">
        <v>6582</v>
      </c>
      <c r="J2920" s="3" t="str">
        <f>HYPERLINK("https://www.boe.es/gazeta/dias/1832/06/07/pdfs/GMD-1832-68.pdf#page=4","Abrir facsímil")</f>
        <v>Abrir facsímil</v>
      </c>
      <c r="K2920" s="3" t="s">
        <v>23</v>
      </c>
    </row>
    <row r="2921" spans="1:11" ht="42" customHeight="1">
      <c r="A2921" s="2" t="s">
        <v>6583</v>
      </c>
      <c r="B2921" s="2" t="s">
        <v>6584</v>
      </c>
      <c r="C2921" s="2" t="s">
        <v>16</v>
      </c>
      <c r="D2921" s="2" t="s">
        <v>17</v>
      </c>
      <c r="E2921" s="5" t="s">
        <v>500</v>
      </c>
      <c r="F2921" s="3" t="s">
        <v>501</v>
      </c>
      <c r="G2921" s="3" t="s">
        <v>38</v>
      </c>
      <c r="H2921" s="2" t="s">
        <v>21</v>
      </c>
      <c r="I2921" s="2" t="s">
        <v>6585</v>
      </c>
      <c r="J2921" s="3" t="str">
        <f>HYPERLINK("https://www.boe.es/gazeta/dias/1832/03/29/pdfs/GMD-1832-38.pdf#page=4","Abrir facsímil")</f>
        <v>Abrir facsímil</v>
      </c>
      <c r="K2921" s="3" t="s">
        <v>23</v>
      </c>
    </row>
    <row r="2922" spans="1:11" ht="42" customHeight="1">
      <c r="A2922" s="2" t="s">
        <v>6586</v>
      </c>
      <c r="B2922" s="2" t="s">
        <v>6586</v>
      </c>
      <c r="C2922" s="2" t="s">
        <v>26</v>
      </c>
      <c r="D2922" s="2" t="s">
        <v>27</v>
      </c>
      <c r="E2922" s="5" t="s">
        <v>140</v>
      </c>
      <c r="F2922" s="3" t="s">
        <v>141</v>
      </c>
      <c r="G2922" s="3" t="s">
        <v>42</v>
      </c>
      <c r="H2922" s="2" t="s">
        <v>21</v>
      </c>
      <c r="I2922" s="2" t="s">
        <v>6587</v>
      </c>
      <c r="J2922" s="3" t="str">
        <f>HYPERLINK("https://www.boe.es/gazeta/dias/1832/11/27/pdfs/GMD-1832-145.pdf#page=1","Abrir facsímil")</f>
        <v>Abrir facsímil</v>
      </c>
      <c r="K2922" s="3" t="s">
        <v>23</v>
      </c>
    </row>
    <row r="2923" spans="1:11" ht="42" customHeight="1">
      <c r="A2923" s="2" t="s">
        <v>6588</v>
      </c>
      <c r="B2923" s="2" t="s">
        <v>6589</v>
      </c>
      <c r="C2923" s="2" t="s">
        <v>26</v>
      </c>
      <c r="D2923" s="2" t="s">
        <v>27</v>
      </c>
      <c r="E2923" s="5" t="s">
        <v>160</v>
      </c>
      <c r="F2923" s="3" t="s">
        <v>161</v>
      </c>
      <c r="G2923" s="3" t="s">
        <v>38</v>
      </c>
      <c r="H2923" s="2" t="s">
        <v>21</v>
      </c>
      <c r="I2923" s="2" t="s">
        <v>6590</v>
      </c>
      <c r="J2923" s="3" t="str">
        <f>HYPERLINK("https://www.boe.es/gazeta/dias/1832/05/24/pdfs/GMD-1832-62.pdf#page=4","Abrir facsímil")</f>
        <v>Abrir facsímil</v>
      </c>
      <c r="K2923" s="3" t="s">
        <v>23</v>
      </c>
    </row>
    <row r="2924" spans="1:11" ht="42" customHeight="1">
      <c r="A2924" s="2" t="s">
        <v>6591</v>
      </c>
      <c r="B2924" s="2" t="s">
        <v>6591</v>
      </c>
      <c r="C2924" s="2" t="s">
        <v>16</v>
      </c>
      <c r="D2924" s="2" t="s">
        <v>17</v>
      </c>
      <c r="E2924" s="5" t="s">
        <v>787</v>
      </c>
      <c r="F2924" s="3" t="s">
        <v>788</v>
      </c>
      <c r="G2924" s="3" t="s">
        <v>58</v>
      </c>
      <c r="H2924" s="2" t="s">
        <v>21</v>
      </c>
      <c r="I2924" s="2" t="s">
        <v>6592</v>
      </c>
      <c r="J2924" s="3" t="str">
        <f>HYPERLINK("https://www.boe.es/gazeta/dias/1832/07/14/pdfs/GMD-1832-84.pdf#page=3","Abrir facsímil")</f>
        <v>Abrir facsímil</v>
      </c>
      <c r="K2924" s="3" t="s">
        <v>23</v>
      </c>
    </row>
    <row r="2925" spans="1:11" ht="42" customHeight="1">
      <c r="A2925" s="2" t="s">
        <v>6593</v>
      </c>
      <c r="B2925" s="2" t="s">
        <v>6594</v>
      </c>
      <c r="C2925" s="2" t="s">
        <v>26</v>
      </c>
      <c r="D2925" s="2" t="s">
        <v>27</v>
      </c>
      <c r="E2925" s="5" t="s">
        <v>88</v>
      </c>
      <c r="F2925" s="3" t="s">
        <v>89</v>
      </c>
      <c r="G2925" s="3" t="s">
        <v>38</v>
      </c>
      <c r="H2925" s="2" t="s">
        <v>31</v>
      </c>
      <c r="I2925" s="2" t="s">
        <v>6595</v>
      </c>
      <c r="J2925" s="3" t="str">
        <f>HYPERLINK("https://www.boe.es/gazeta/dias/1832/03/27/pdfs/GMD-1832-37.pdf#page=4","Abrir facsímil")</f>
        <v>Abrir facsímil</v>
      </c>
      <c r="K2925" s="3" t="s">
        <v>33</v>
      </c>
    </row>
    <row r="2926" spans="1:11" ht="42" customHeight="1">
      <c r="A2926" s="2" t="s">
        <v>6596</v>
      </c>
      <c r="B2926" s="2" t="s">
        <v>6596</v>
      </c>
      <c r="C2926" s="2" t="s">
        <v>26</v>
      </c>
      <c r="D2926" s="2" t="s">
        <v>27</v>
      </c>
      <c r="E2926" s="5" t="s">
        <v>507</v>
      </c>
      <c r="F2926" s="3" t="s">
        <v>508</v>
      </c>
      <c r="G2926" s="3" t="s">
        <v>58</v>
      </c>
      <c r="H2926" s="2" t="s">
        <v>21</v>
      </c>
      <c r="I2926" s="2" t="s">
        <v>6597</v>
      </c>
      <c r="J2926" s="3" t="str">
        <f>HYPERLINK("https://www.boe.es/gazeta/dias/1832/11/22/pdfs/GMD-1832-143.pdf#page=3","Abrir facsímil")</f>
        <v>Abrir facsímil</v>
      </c>
      <c r="K2926" s="3" t="s">
        <v>23</v>
      </c>
    </row>
    <row r="2927" spans="1:11" ht="42" customHeight="1">
      <c r="A2927" s="2" t="s">
        <v>6598</v>
      </c>
      <c r="B2927" s="2" t="s">
        <v>6599</v>
      </c>
      <c r="C2927" s="2" t="s">
        <v>16</v>
      </c>
      <c r="D2927" s="2" t="s">
        <v>17</v>
      </c>
      <c r="E2927" s="5" t="s">
        <v>431</v>
      </c>
      <c r="F2927" s="3" t="s">
        <v>432</v>
      </c>
      <c r="G2927" s="3" t="s">
        <v>433</v>
      </c>
      <c r="H2927" s="2" t="s">
        <v>21</v>
      </c>
      <c r="I2927" s="2" t="s">
        <v>6600</v>
      </c>
      <c r="J2927" s="3" t="str">
        <f>HYPERLINK("https://www.boe.es/gazeta/dias/1832/05/12/pdfs/GMD-1832-57.pdf#page=4","Abrir facsímil")</f>
        <v>Abrir facsímil</v>
      </c>
      <c r="K2927" s="3" t="s">
        <v>23</v>
      </c>
    </row>
    <row r="2928" spans="1:11" ht="42" customHeight="1">
      <c r="A2928" s="2" t="s">
        <v>6601</v>
      </c>
      <c r="B2928" s="2" t="s">
        <v>6602</v>
      </c>
      <c r="C2928" s="2" t="s">
        <v>16</v>
      </c>
      <c r="D2928" s="2" t="s">
        <v>17</v>
      </c>
      <c r="E2928" s="5" t="s">
        <v>1462</v>
      </c>
      <c r="F2928" s="3" t="s">
        <v>1463</v>
      </c>
      <c r="G2928" s="3" t="s">
        <v>58</v>
      </c>
      <c r="H2928" s="2" t="s">
        <v>21</v>
      </c>
      <c r="I2928" s="2" t="s">
        <v>6603</v>
      </c>
      <c r="J2928" s="3" t="str">
        <f>HYPERLINK("https://www.boe.es/gazeta/dias/1832/11/06/pdfs/GMD-1832-135.pdf#page=3","Abrir facsímil")</f>
        <v>Abrir facsímil</v>
      </c>
      <c r="K2928" s="3" t="s">
        <v>23</v>
      </c>
    </row>
    <row r="2929" spans="1:11" ht="42" customHeight="1">
      <c r="A2929" s="2" t="s">
        <v>6604</v>
      </c>
      <c r="B2929" s="2" t="s">
        <v>6605</v>
      </c>
      <c r="C2929" s="2" t="s">
        <v>51</v>
      </c>
      <c r="D2929" s="2" t="s">
        <v>27</v>
      </c>
      <c r="E2929" s="5" t="s">
        <v>906</v>
      </c>
      <c r="F2929" s="3" t="s">
        <v>907</v>
      </c>
      <c r="G2929" s="3" t="s">
        <v>38</v>
      </c>
      <c r="H2929" s="2" t="s">
        <v>21</v>
      </c>
      <c r="I2929" s="2" t="s">
        <v>6606</v>
      </c>
      <c r="J2929" s="3" t="str">
        <f>HYPERLINK("https://www.boe.es/gazeta/dias/1832/01/12/pdfs/GMD-1832-5.pdf#page=4","Abrir facsímil")</f>
        <v>Abrir facsímil</v>
      </c>
      <c r="K2929" s="3" t="s">
        <v>23</v>
      </c>
    </row>
    <row r="2930" spans="1:11" ht="42" customHeight="1">
      <c r="A2930" s="2" t="s">
        <v>6607</v>
      </c>
      <c r="B2930" s="2" t="s">
        <v>6608</v>
      </c>
      <c r="C2930" s="2" t="s">
        <v>51</v>
      </c>
      <c r="D2930" s="2" t="s">
        <v>27</v>
      </c>
      <c r="E2930" s="5" t="s">
        <v>1449</v>
      </c>
      <c r="F2930" s="3" t="s">
        <v>1450</v>
      </c>
      <c r="G2930" s="3" t="s">
        <v>38</v>
      </c>
      <c r="H2930" s="2" t="s">
        <v>21</v>
      </c>
      <c r="I2930" s="2" t="s">
        <v>6609</v>
      </c>
      <c r="J2930" s="3" t="str">
        <f>HYPERLINK("https://www.boe.es/gazeta/dias/1832/09/25/pdfs/GMD-1832-116.pdf#page=4","Abrir facsímil")</f>
        <v>Abrir facsímil</v>
      </c>
      <c r="K2930" s="3" t="s">
        <v>23</v>
      </c>
    </row>
    <row r="2931" spans="1:11" ht="42" customHeight="1">
      <c r="A2931" s="2" t="s">
        <v>6610</v>
      </c>
      <c r="B2931" s="2" t="s">
        <v>6611</v>
      </c>
      <c r="C2931" s="2" t="s">
        <v>16</v>
      </c>
      <c r="D2931" s="2" t="s">
        <v>17</v>
      </c>
      <c r="E2931" s="5" t="s">
        <v>183</v>
      </c>
      <c r="F2931" s="3" t="s">
        <v>184</v>
      </c>
      <c r="G2931" s="3" t="s">
        <v>38</v>
      </c>
      <c r="H2931" s="2" t="s">
        <v>31</v>
      </c>
      <c r="I2931" s="2" t="s">
        <v>6612</v>
      </c>
      <c r="J2931" s="3" t="str">
        <f>HYPERLINK("https://www.boe.es/gazeta/dias/1832/07/31/pdfs/GMD-1832-91.pdf#page=4","Abrir facsímil")</f>
        <v>Abrir facsímil</v>
      </c>
      <c r="K2931" s="3" t="s">
        <v>33</v>
      </c>
    </row>
    <row r="2932" spans="1:11" ht="42" customHeight="1">
      <c r="A2932" s="2" t="s">
        <v>6613</v>
      </c>
      <c r="B2932" s="2" t="s">
        <v>6614</v>
      </c>
      <c r="C2932" s="2" t="s">
        <v>16</v>
      </c>
      <c r="D2932" s="2" t="s">
        <v>17</v>
      </c>
      <c r="E2932" s="5" t="s">
        <v>97</v>
      </c>
      <c r="F2932" s="3" t="s">
        <v>98</v>
      </c>
      <c r="G2932" s="3" t="s">
        <v>38</v>
      </c>
      <c r="H2932" s="2" t="s">
        <v>21</v>
      </c>
      <c r="I2932" s="2" t="s">
        <v>6615</v>
      </c>
      <c r="J2932" s="3" t="str">
        <f>HYPERLINK("https://www.boe.es/gazeta/dias/1832/08/18/pdfs/GMD-1832-99.pdf#page=4","Abrir facsímil")</f>
        <v>Abrir facsímil</v>
      </c>
      <c r="K2932" s="3" t="s">
        <v>23</v>
      </c>
    </row>
    <row r="2933" spans="1:11" ht="42" customHeight="1">
      <c r="A2933" s="2" t="s">
        <v>6616</v>
      </c>
      <c r="B2933" s="2" t="s">
        <v>6617</v>
      </c>
      <c r="C2933" s="2" t="s">
        <v>16</v>
      </c>
      <c r="D2933" s="2" t="s">
        <v>17</v>
      </c>
      <c r="E2933" s="5" t="s">
        <v>1410</v>
      </c>
      <c r="F2933" s="3" t="s">
        <v>1411</v>
      </c>
      <c r="G2933" s="3" t="s">
        <v>38</v>
      </c>
      <c r="H2933" s="2" t="s">
        <v>21</v>
      </c>
      <c r="I2933" s="2" t="s">
        <v>6618</v>
      </c>
      <c r="J2933" s="3" t="str">
        <f>HYPERLINK("https://www.boe.es/gazeta/dias/1832/03/15/pdfs/GMD-1832-32.pdf#page=4","Abrir facsímil")</f>
        <v>Abrir facsímil</v>
      </c>
      <c r="K2933" s="3" t="s">
        <v>23</v>
      </c>
    </row>
    <row r="2934" spans="1:11" ht="42" customHeight="1">
      <c r="A2934" s="2" t="s">
        <v>6619</v>
      </c>
      <c r="B2934" s="2" t="s">
        <v>6620</v>
      </c>
      <c r="C2934" s="2" t="s">
        <v>418</v>
      </c>
      <c r="D2934" s="2" t="s">
        <v>27</v>
      </c>
      <c r="E2934" s="5" t="s">
        <v>413</v>
      </c>
      <c r="F2934" s="3" t="s">
        <v>414</v>
      </c>
      <c r="G2934" s="3" t="s">
        <v>42</v>
      </c>
      <c r="H2934" s="2" t="s">
        <v>21</v>
      </c>
      <c r="I2934" s="2" t="s">
        <v>6621</v>
      </c>
      <c r="J2934" s="3" t="str">
        <f>HYPERLINK("https://www.boe.es/gazeta/dias/1832/10/16/pdfs/GMD-1832-126.pdf#page=1","Abrir facsímil")</f>
        <v>Abrir facsímil</v>
      </c>
      <c r="K2934" s="3" t="s">
        <v>23</v>
      </c>
    </row>
    <row r="2935" spans="1:11" ht="42" customHeight="1">
      <c r="A2935" s="2" t="s">
        <v>6622</v>
      </c>
      <c r="B2935" s="2" t="s">
        <v>6622</v>
      </c>
      <c r="C2935" s="2" t="s">
        <v>51</v>
      </c>
      <c r="D2935" s="2" t="s">
        <v>27</v>
      </c>
      <c r="E2935" s="5" t="s">
        <v>2706</v>
      </c>
      <c r="F2935" s="3" t="s">
        <v>2707</v>
      </c>
      <c r="G2935" s="3" t="s">
        <v>152</v>
      </c>
      <c r="H2935" s="2" t="s">
        <v>21</v>
      </c>
      <c r="I2935" s="2" t="s">
        <v>6623</v>
      </c>
      <c r="J2935" s="3" t="str">
        <f>HYPERLINK("https://www.boe.es/gazeta/dias/1832/01/31/pdfs/GMD-1832-13.pdf#page=6","Abrir facsímil")</f>
        <v>Abrir facsímil</v>
      </c>
      <c r="K2935" s="3" t="s">
        <v>23</v>
      </c>
    </row>
    <row r="2936" spans="1:11" ht="42" customHeight="1">
      <c r="A2936" s="2" t="s">
        <v>6624</v>
      </c>
      <c r="B2936" s="2" t="s">
        <v>6624</v>
      </c>
      <c r="C2936" s="2" t="s">
        <v>26</v>
      </c>
      <c r="D2936" s="2" t="s">
        <v>27</v>
      </c>
      <c r="E2936" s="5" t="s">
        <v>1457</v>
      </c>
      <c r="F2936" s="3" t="s">
        <v>1458</v>
      </c>
      <c r="G2936" s="3" t="s">
        <v>1459</v>
      </c>
      <c r="H2936" s="2" t="s">
        <v>21</v>
      </c>
      <c r="I2936" s="2" t="s">
        <v>6625</v>
      </c>
      <c r="J2936" s="3" t="str">
        <f>HYPERLINK("https://www.boe.es/gazeta/dias/1832/04/19/pdfs/GMD-1832-47.pdf#page=4","Abrir facsímil")</f>
        <v>Abrir facsímil</v>
      </c>
      <c r="K2936" s="3" t="s">
        <v>23</v>
      </c>
    </row>
    <row r="2937" spans="1:11" ht="42" customHeight="1">
      <c r="A2937" s="2" t="s">
        <v>6626</v>
      </c>
      <c r="B2937" s="2" t="s">
        <v>6626</v>
      </c>
      <c r="C2937" s="2" t="s">
        <v>51</v>
      </c>
      <c r="D2937" s="2" t="s">
        <v>27</v>
      </c>
      <c r="E2937" s="5" t="s">
        <v>1296</v>
      </c>
      <c r="F2937" s="3" t="s">
        <v>1297</v>
      </c>
      <c r="G2937" s="3" t="s">
        <v>38</v>
      </c>
      <c r="H2937" s="2" t="s">
        <v>21</v>
      </c>
      <c r="I2937" s="2" t="s">
        <v>6627</v>
      </c>
      <c r="J2937" s="3" t="str">
        <f>HYPERLINK("https://www.boe.es/gazeta/dias/1832/04/24/pdfs/GMD-1832-49.pdf#page=4","Abrir facsímil")</f>
        <v>Abrir facsímil</v>
      </c>
      <c r="K2937" s="3" t="s">
        <v>23</v>
      </c>
    </row>
    <row r="2938" spans="1:11" ht="42" customHeight="1">
      <c r="A2938" s="2" t="s">
        <v>6628</v>
      </c>
      <c r="B2938" s="2" t="s">
        <v>6628</v>
      </c>
      <c r="C2938" s="2" t="s">
        <v>418</v>
      </c>
      <c r="D2938" s="2" t="s">
        <v>27</v>
      </c>
      <c r="E2938" s="5" t="s">
        <v>392</v>
      </c>
      <c r="F2938" s="3" t="s">
        <v>393</v>
      </c>
      <c r="G2938" s="3" t="s">
        <v>42</v>
      </c>
      <c r="H2938" s="2" t="s">
        <v>21</v>
      </c>
      <c r="I2938" s="2" t="s">
        <v>6629</v>
      </c>
      <c r="J2938" s="3" t="str">
        <f>HYPERLINK("https://www.boe.es/gazeta/dias/1832/05/29/pdfs/GMD-1832-64.pdf#page=1","Abrir facsímil")</f>
        <v>Abrir facsímil</v>
      </c>
      <c r="K2938" s="3" t="s">
        <v>23</v>
      </c>
    </row>
    <row r="2939" spans="1:11" ht="42" customHeight="1">
      <c r="A2939" s="2" t="s">
        <v>6630</v>
      </c>
      <c r="B2939" s="2" t="s">
        <v>6631</v>
      </c>
      <c r="C2939" s="2" t="s">
        <v>51</v>
      </c>
      <c r="D2939" s="2" t="s">
        <v>27</v>
      </c>
      <c r="E2939" s="5" t="s">
        <v>1941</v>
      </c>
      <c r="F2939" s="3" t="s">
        <v>1942</v>
      </c>
      <c r="G2939" s="3" t="s">
        <v>3212</v>
      </c>
      <c r="H2939" s="2" t="s">
        <v>31</v>
      </c>
      <c r="I2939" s="2" t="s">
        <v>6632</v>
      </c>
      <c r="J2939" s="3" t="str">
        <f>HYPERLINK("https://www.boe.es/gazeta/dias/1832/08/25/pdfs/GMD-1832-102.pdf#page=4","Abrir facsímil")</f>
        <v>Abrir facsímil</v>
      </c>
      <c r="K2939" s="3" t="s">
        <v>33</v>
      </c>
    </row>
    <row r="2940" spans="1:11" ht="42" customHeight="1">
      <c r="A2940" s="2" t="s">
        <v>6633</v>
      </c>
      <c r="B2940" s="2" t="s">
        <v>6634</v>
      </c>
      <c r="C2940" s="2" t="s">
        <v>51</v>
      </c>
      <c r="D2940" s="2" t="s">
        <v>27</v>
      </c>
      <c r="E2940" s="5" t="s">
        <v>312</v>
      </c>
      <c r="F2940" s="3" t="s">
        <v>313</v>
      </c>
      <c r="G2940" s="3" t="s">
        <v>38</v>
      </c>
      <c r="H2940" s="2" t="s">
        <v>21</v>
      </c>
      <c r="I2940" s="2" t="s">
        <v>6635</v>
      </c>
      <c r="J2940" s="3" t="str">
        <f>HYPERLINK("https://www.boe.es/gazeta/dias/1832/10/27/pdfs/GMD-1832-131.pdf#page=4","Abrir facsímil")</f>
        <v>Abrir facsímil</v>
      </c>
      <c r="K2940" s="3" t="s">
        <v>23</v>
      </c>
    </row>
    <row r="2941" spans="1:11" ht="42" customHeight="1">
      <c r="A2941" s="2" t="s">
        <v>6636</v>
      </c>
      <c r="B2941" s="2" t="s">
        <v>6637</v>
      </c>
      <c r="C2941" s="2" t="s">
        <v>16</v>
      </c>
      <c r="D2941" s="2" t="s">
        <v>17</v>
      </c>
      <c r="E2941" s="5" t="s">
        <v>2644</v>
      </c>
      <c r="F2941" s="3" t="s">
        <v>2645</v>
      </c>
      <c r="G2941" s="3" t="s">
        <v>92</v>
      </c>
      <c r="H2941" s="2" t="s">
        <v>21</v>
      </c>
      <c r="I2941" s="2" t="s">
        <v>6638</v>
      </c>
      <c r="J2941" s="3" t="str">
        <f>HYPERLINK("https://www.boe.es/gazeta/dias/1832/03/01/pdfs/GMD-1832-26.pdf#page=2","Abrir facsímil")</f>
        <v>Abrir facsímil</v>
      </c>
      <c r="K2941" s="3" t="s">
        <v>23</v>
      </c>
    </row>
    <row r="2942" spans="1:11" ht="42" customHeight="1">
      <c r="A2942" s="2" t="s">
        <v>6639</v>
      </c>
      <c r="B2942" s="2" t="s">
        <v>6639</v>
      </c>
      <c r="C2942" s="2" t="s">
        <v>16</v>
      </c>
      <c r="D2942" s="2" t="s">
        <v>17</v>
      </c>
      <c r="E2942" s="5" t="s">
        <v>28</v>
      </c>
      <c r="F2942" s="3" t="s">
        <v>29</v>
      </c>
      <c r="G2942" s="3" t="s">
        <v>42</v>
      </c>
      <c r="H2942" s="2" t="s">
        <v>21</v>
      </c>
      <c r="I2942" s="2" t="s">
        <v>6640</v>
      </c>
      <c r="J2942" s="3" t="str">
        <f>HYPERLINK("https://www.boe.es/gazeta/dias/1832/06/23/pdfs/GMD-1832-75.pdf#page=1","Abrir facsímil")</f>
        <v>Abrir facsímil</v>
      </c>
      <c r="K2942" s="3" t="s">
        <v>23</v>
      </c>
    </row>
    <row r="2943" spans="1:11" ht="42" customHeight="1">
      <c r="A2943" s="2" t="s">
        <v>6641</v>
      </c>
      <c r="B2943" s="2" t="s">
        <v>6641</v>
      </c>
      <c r="C2943" s="2" t="s">
        <v>26</v>
      </c>
      <c r="D2943" s="2" t="s">
        <v>27</v>
      </c>
      <c r="E2943" s="5" t="s">
        <v>150</v>
      </c>
      <c r="F2943" s="3" t="s">
        <v>151</v>
      </c>
      <c r="G2943" s="3" t="s">
        <v>92</v>
      </c>
      <c r="H2943" s="2" t="s">
        <v>21</v>
      </c>
      <c r="I2943" s="2" t="s">
        <v>6642</v>
      </c>
      <c r="J2943" s="3" t="str">
        <f>HYPERLINK("https://www.boe.es/gazeta/dias/1832/06/02/pdfs/GMD-1832-66.pdf#page=2","Abrir facsímil")</f>
        <v>Abrir facsímil</v>
      </c>
      <c r="K2943" s="3" t="s">
        <v>23</v>
      </c>
    </row>
    <row r="2944" spans="1:11" ht="42" customHeight="1">
      <c r="A2944" s="2" t="s">
        <v>6643</v>
      </c>
      <c r="B2944" s="2" t="s">
        <v>6643</v>
      </c>
      <c r="C2944" s="2" t="s">
        <v>61</v>
      </c>
      <c r="D2944" s="2" t="s">
        <v>62</v>
      </c>
      <c r="E2944" s="5" t="s">
        <v>392</v>
      </c>
      <c r="F2944" s="3" t="s">
        <v>393</v>
      </c>
      <c r="G2944" s="3" t="s">
        <v>92</v>
      </c>
      <c r="H2944" s="2" t="s">
        <v>21</v>
      </c>
      <c r="I2944" s="2" t="s">
        <v>6644</v>
      </c>
      <c r="J2944" s="3" t="str">
        <f>HYPERLINK("https://www.boe.es/gazeta/dias/1832/05/29/pdfs/GMD-1832-64.pdf#page=2","Abrir facsímil")</f>
        <v>Abrir facsímil</v>
      </c>
      <c r="K2944" s="3" t="s">
        <v>23</v>
      </c>
    </row>
    <row r="2945" spans="1:11" ht="42" customHeight="1">
      <c r="A2945" s="2" t="s">
        <v>6645</v>
      </c>
      <c r="B2945" s="2" t="s">
        <v>6645</v>
      </c>
      <c r="C2945" s="2" t="s">
        <v>16</v>
      </c>
      <c r="D2945" s="2" t="s">
        <v>17</v>
      </c>
      <c r="E2945" s="5" t="s">
        <v>367</v>
      </c>
      <c r="F2945" s="3" t="s">
        <v>368</v>
      </c>
      <c r="G2945" s="3" t="s">
        <v>92</v>
      </c>
      <c r="H2945" s="2" t="s">
        <v>21</v>
      </c>
      <c r="I2945" s="2" t="s">
        <v>6646</v>
      </c>
      <c r="J2945" s="3" t="str">
        <f>HYPERLINK("https://www.boe.es/gazeta/dias/1832/08/28/pdfs/GMD-1832-103.pdf#page=2","Abrir facsímil")</f>
        <v>Abrir facsímil</v>
      </c>
      <c r="K2945" s="3" t="s">
        <v>23</v>
      </c>
    </row>
    <row r="2946" spans="1:11" ht="42" customHeight="1">
      <c r="A2946" s="2" t="s">
        <v>6647</v>
      </c>
      <c r="B2946" s="2" t="s">
        <v>6647</v>
      </c>
      <c r="C2946" s="2" t="s">
        <v>26</v>
      </c>
      <c r="D2946" s="2" t="s">
        <v>27</v>
      </c>
      <c r="E2946" s="5" t="s">
        <v>282</v>
      </c>
      <c r="F2946" s="3" t="s">
        <v>283</v>
      </c>
      <c r="G2946" s="3" t="s">
        <v>92</v>
      </c>
      <c r="H2946" s="2" t="s">
        <v>21</v>
      </c>
      <c r="I2946" s="2" t="s">
        <v>6648</v>
      </c>
      <c r="J2946" s="3" t="str">
        <f>HYPERLINK("https://www.boe.es/gazeta/dias/1832/09/06/pdfs/GMD-1832-107.pdf#page=2","Abrir facsímil")</f>
        <v>Abrir facsímil</v>
      </c>
      <c r="K2946" s="3" t="s">
        <v>23</v>
      </c>
    </row>
    <row r="2947" spans="1:11" ht="42" customHeight="1">
      <c r="A2947" s="2" t="s">
        <v>6649</v>
      </c>
      <c r="B2947" s="2" t="s">
        <v>6649</v>
      </c>
      <c r="C2947" s="2" t="s">
        <v>91</v>
      </c>
      <c r="D2947" s="2" t="s">
        <v>27</v>
      </c>
      <c r="E2947" s="5" t="s">
        <v>2231</v>
      </c>
      <c r="F2947" s="3" t="s">
        <v>2232</v>
      </c>
      <c r="G2947" s="3" t="s">
        <v>92</v>
      </c>
      <c r="H2947" s="2" t="s">
        <v>21</v>
      </c>
      <c r="I2947" s="2" t="s">
        <v>6650</v>
      </c>
      <c r="J2947" s="3" t="str">
        <f>HYPERLINK("https://www.boe.es/gazeta/dias/1832/06/19/pdfs/GMD-1832-73.pdf#page=2","Abrir facsímil")</f>
        <v>Abrir facsímil</v>
      </c>
      <c r="K2947" s="3" t="s">
        <v>23</v>
      </c>
    </row>
    <row r="2948" spans="1:11" ht="42" customHeight="1">
      <c r="A2948" s="2" t="s">
        <v>6651</v>
      </c>
      <c r="B2948" s="2" t="s">
        <v>6651</v>
      </c>
      <c r="C2948" s="2" t="s">
        <v>51</v>
      </c>
      <c r="D2948" s="2" t="s">
        <v>27</v>
      </c>
      <c r="E2948" s="5" t="s">
        <v>1172</v>
      </c>
      <c r="F2948" s="3" t="s">
        <v>1173</v>
      </c>
      <c r="G2948" s="3" t="s">
        <v>704</v>
      </c>
      <c r="H2948" s="2" t="s">
        <v>21</v>
      </c>
      <c r="I2948" s="2" t="s">
        <v>6652</v>
      </c>
      <c r="J2948" s="3" t="str">
        <f>HYPERLINK("https://www.boe.es/gazeta/dias/1832/08/09/pdfs/GMD-1832-95.pdf#page=2","Abrir facsímil")</f>
        <v>Abrir facsímil</v>
      </c>
      <c r="K2948" s="3" t="s">
        <v>23</v>
      </c>
    </row>
    <row r="2949" spans="1:11" ht="42" customHeight="1">
      <c r="A2949" s="2" t="s">
        <v>6653</v>
      </c>
      <c r="B2949" s="2" t="s">
        <v>6653</v>
      </c>
      <c r="C2949" s="2" t="s">
        <v>26</v>
      </c>
      <c r="D2949" s="2" t="s">
        <v>27</v>
      </c>
      <c r="E2949" s="5" t="s">
        <v>233</v>
      </c>
      <c r="F2949" s="3" t="s">
        <v>234</v>
      </c>
      <c r="G2949" s="3" t="s">
        <v>42</v>
      </c>
      <c r="H2949" s="2" t="s">
        <v>21</v>
      </c>
      <c r="I2949" s="2" t="s">
        <v>6654</v>
      </c>
      <c r="J2949" s="3" t="str">
        <f>HYPERLINK("https://www.boe.es/gazeta/dias/1832/02/07/pdfs/GMD-1832-16.pdf#page=1","Abrir facsímil")</f>
        <v>Abrir facsímil</v>
      </c>
      <c r="K2949" s="3" t="s">
        <v>23</v>
      </c>
    </row>
    <row r="2950" spans="1:11" ht="42" customHeight="1">
      <c r="A2950" s="2" t="s">
        <v>6653</v>
      </c>
      <c r="B2950" s="2" t="s">
        <v>6653</v>
      </c>
      <c r="C2950" s="2" t="s">
        <v>61</v>
      </c>
      <c r="D2950" s="2" t="s">
        <v>62</v>
      </c>
      <c r="E2950" s="5" t="s">
        <v>63</v>
      </c>
      <c r="F2950" s="3" t="s">
        <v>64</v>
      </c>
      <c r="G2950" s="3" t="s">
        <v>65</v>
      </c>
      <c r="H2950" s="2" t="s">
        <v>21</v>
      </c>
      <c r="I2950" s="2" t="s">
        <v>6655</v>
      </c>
      <c r="J2950" s="3" t="str">
        <f>HYPERLINK("https://www.boe.es/gazeta/dias/1832/05/22/pdfs/GMD-1832-61.pdf#page=4","Abrir facsímil")</f>
        <v>Abrir facsímil</v>
      </c>
      <c r="K2950" s="3" t="s">
        <v>23</v>
      </c>
    </row>
    <row r="2951" spans="1:11" ht="42" customHeight="1">
      <c r="A2951" s="2" t="s">
        <v>6653</v>
      </c>
      <c r="B2951" s="2" t="s">
        <v>6653</v>
      </c>
      <c r="C2951" s="2" t="s">
        <v>16</v>
      </c>
      <c r="D2951" s="2" t="s">
        <v>17</v>
      </c>
      <c r="E2951" s="5" t="s">
        <v>334</v>
      </c>
      <c r="F2951" s="3" t="s">
        <v>335</v>
      </c>
      <c r="G2951" s="3" t="s">
        <v>92</v>
      </c>
      <c r="H2951" s="2" t="s">
        <v>21</v>
      </c>
      <c r="I2951" s="2" t="s">
        <v>6656</v>
      </c>
      <c r="J2951" s="3" t="str">
        <f>HYPERLINK("https://www.boe.es/gazeta/dias/1832/05/26/pdfs/GMD-1832-63.pdf#page=2","Abrir facsímil")</f>
        <v>Abrir facsímil</v>
      </c>
      <c r="K2951" s="3" t="s">
        <v>23</v>
      </c>
    </row>
    <row r="2952" spans="1:11" ht="42" customHeight="1">
      <c r="A2952" s="2" t="s">
        <v>6653</v>
      </c>
      <c r="B2952" s="2" t="s">
        <v>6653</v>
      </c>
      <c r="C2952" s="2" t="s">
        <v>26</v>
      </c>
      <c r="D2952" s="2" t="s">
        <v>27</v>
      </c>
      <c r="E2952" s="5" t="s">
        <v>392</v>
      </c>
      <c r="F2952" s="3" t="s">
        <v>393</v>
      </c>
      <c r="G2952" s="3" t="s">
        <v>3030</v>
      </c>
      <c r="H2952" s="2" t="s">
        <v>21</v>
      </c>
      <c r="I2952" s="2" t="s">
        <v>6657</v>
      </c>
      <c r="J2952" s="3" t="str">
        <f>HYPERLINK("https://www.boe.es/gazeta/dias/1832/05/29/pdfs/GMD-1832-64.pdf#page=3","Abrir facsímil")</f>
        <v>Abrir facsímil</v>
      </c>
      <c r="K2952" s="3" t="s">
        <v>23</v>
      </c>
    </row>
    <row r="2953" spans="1:11" ht="42" customHeight="1">
      <c r="A2953" s="2" t="s">
        <v>6658</v>
      </c>
      <c r="B2953" s="2" t="s">
        <v>6658</v>
      </c>
      <c r="C2953" s="2" t="s">
        <v>124</v>
      </c>
      <c r="D2953" s="2" t="s">
        <v>27</v>
      </c>
      <c r="E2953" s="5" t="s">
        <v>382</v>
      </c>
      <c r="F2953" s="3" t="s">
        <v>383</v>
      </c>
      <c r="G2953" s="3" t="s">
        <v>38</v>
      </c>
      <c r="H2953" s="2" t="s">
        <v>21</v>
      </c>
      <c r="I2953" s="2" t="s">
        <v>6659</v>
      </c>
      <c r="J2953" s="3" t="str">
        <f>HYPERLINK("https://www.boe.es/gazeta/dias/1832/05/31/pdfs/GMD-1832-65.pdf#page=4","Abrir facsímil")</f>
        <v>Abrir facsímil</v>
      </c>
      <c r="K2953" s="3" t="s">
        <v>23</v>
      </c>
    </row>
    <row r="2954" spans="1:11" ht="42" customHeight="1">
      <c r="A2954" s="2" t="s">
        <v>6653</v>
      </c>
      <c r="B2954" s="2" t="s">
        <v>6653</v>
      </c>
      <c r="C2954" s="2" t="s">
        <v>61</v>
      </c>
      <c r="D2954" s="2" t="s">
        <v>62</v>
      </c>
      <c r="E2954" s="5" t="s">
        <v>150</v>
      </c>
      <c r="F2954" s="3" t="s">
        <v>151</v>
      </c>
      <c r="G2954" s="3" t="s">
        <v>92</v>
      </c>
      <c r="H2954" s="2" t="s">
        <v>21</v>
      </c>
      <c r="I2954" s="2" t="s">
        <v>6660</v>
      </c>
      <c r="J2954" s="3" t="str">
        <f>HYPERLINK("https://www.boe.es/gazeta/dias/1832/06/02/pdfs/GMD-1832-66.pdf#page=2","Abrir facsímil")</f>
        <v>Abrir facsímil</v>
      </c>
      <c r="K2954" s="3" t="s">
        <v>23</v>
      </c>
    </row>
    <row r="2955" spans="1:11" ht="42" customHeight="1">
      <c r="A2955" s="2" t="s">
        <v>6653</v>
      </c>
      <c r="B2955" s="2" t="s">
        <v>6653</v>
      </c>
      <c r="C2955" s="2" t="s">
        <v>26</v>
      </c>
      <c r="D2955" s="2" t="s">
        <v>27</v>
      </c>
      <c r="E2955" s="5" t="s">
        <v>632</v>
      </c>
      <c r="F2955" s="3" t="s">
        <v>633</v>
      </c>
      <c r="G2955" s="3" t="s">
        <v>58</v>
      </c>
      <c r="H2955" s="2" t="s">
        <v>21</v>
      </c>
      <c r="I2955" s="2" t="s">
        <v>6661</v>
      </c>
      <c r="J2955" s="3" t="str">
        <f>HYPERLINK("https://www.boe.es/gazeta/dias/1832/07/05/pdfs/GMD-1832-80.pdf#page=3","Abrir facsímil")</f>
        <v>Abrir facsímil</v>
      </c>
      <c r="K2955" s="3" t="s">
        <v>23</v>
      </c>
    </row>
    <row r="2956" spans="1:11" ht="42" customHeight="1">
      <c r="A2956" s="2" t="s">
        <v>6653</v>
      </c>
      <c r="B2956" s="2" t="s">
        <v>6653</v>
      </c>
      <c r="C2956" s="2" t="s">
        <v>26</v>
      </c>
      <c r="D2956" s="2" t="s">
        <v>27</v>
      </c>
      <c r="E2956" s="5" t="s">
        <v>1968</v>
      </c>
      <c r="F2956" s="3" t="s">
        <v>1969</v>
      </c>
      <c r="G2956" s="3" t="s">
        <v>58</v>
      </c>
      <c r="H2956" s="2" t="s">
        <v>21</v>
      </c>
      <c r="I2956" s="2" t="s">
        <v>6662</v>
      </c>
      <c r="J2956" s="3" t="str">
        <f>HYPERLINK("https://www.boe.es/gazeta/dias/1832/09/11/pdfs/GMD-1832-109.pdf#page=3","Abrir facsímil")</f>
        <v>Abrir facsímil</v>
      </c>
      <c r="K2956" s="3" t="s">
        <v>23</v>
      </c>
    </row>
    <row r="2957" spans="1:11" ht="42" customHeight="1">
      <c r="A2957" s="2" t="s">
        <v>6653</v>
      </c>
      <c r="B2957" s="2" t="s">
        <v>6653</v>
      </c>
      <c r="C2957" s="2" t="s">
        <v>26</v>
      </c>
      <c r="D2957" s="2" t="s">
        <v>27</v>
      </c>
      <c r="E2957" s="5" t="s">
        <v>660</v>
      </c>
      <c r="F2957" s="3" t="s">
        <v>661</v>
      </c>
      <c r="G2957" s="3" t="s">
        <v>58</v>
      </c>
      <c r="H2957" s="2" t="s">
        <v>21</v>
      </c>
      <c r="I2957" s="2" t="s">
        <v>6663</v>
      </c>
      <c r="J2957" s="3" t="str">
        <f>HYPERLINK("https://www.boe.es/gazeta/dias/1832/11/03/pdfs/GMD-1832-134.pdf#page=3","Abrir facsímil")</f>
        <v>Abrir facsímil</v>
      </c>
      <c r="K2957" s="3" t="s">
        <v>23</v>
      </c>
    </row>
    <row r="2958" spans="1:11" ht="42" customHeight="1">
      <c r="A2958" s="2" t="s">
        <v>6664</v>
      </c>
      <c r="B2958" s="2" t="s">
        <v>6665</v>
      </c>
      <c r="C2958" s="2" t="s">
        <v>124</v>
      </c>
      <c r="D2958" s="2" t="s">
        <v>27</v>
      </c>
      <c r="E2958" s="5" t="s">
        <v>392</v>
      </c>
      <c r="F2958" s="3" t="s">
        <v>393</v>
      </c>
      <c r="G2958" s="3" t="s">
        <v>92</v>
      </c>
      <c r="H2958" s="2" t="s">
        <v>31</v>
      </c>
      <c r="I2958" s="2" t="s">
        <v>6666</v>
      </c>
      <c r="J2958" s="3" t="str">
        <f>HYPERLINK("https://www.boe.es/gazeta/dias/1832/05/29/pdfs/GMD-1832-64.pdf#page=2","Abrir facsímil")</f>
        <v>Abrir facsímil</v>
      </c>
      <c r="K2958" s="3" t="s">
        <v>33</v>
      </c>
    </row>
    <row r="2959" spans="1:11" ht="42" customHeight="1">
      <c r="A2959" s="2" t="s">
        <v>6667</v>
      </c>
      <c r="B2959" s="2" t="s">
        <v>6667</v>
      </c>
      <c r="C2959" s="2" t="s">
        <v>61</v>
      </c>
      <c r="D2959" s="2" t="s">
        <v>62</v>
      </c>
      <c r="E2959" s="5" t="s">
        <v>255</v>
      </c>
      <c r="F2959" s="3" t="s">
        <v>256</v>
      </c>
      <c r="G2959" s="3" t="s">
        <v>38</v>
      </c>
      <c r="H2959" s="2" t="s">
        <v>21</v>
      </c>
      <c r="I2959" s="2" t="s">
        <v>6668</v>
      </c>
      <c r="J2959" s="3" t="str">
        <f>HYPERLINK("https://www.boe.es/gazeta/dias/1832/08/23/pdfs/GMD-1832-101.pdf#page=4","Abrir facsímil")</f>
        <v>Abrir facsímil</v>
      </c>
      <c r="K2959" s="3" t="s">
        <v>23</v>
      </c>
    </row>
    <row r="2960" spans="1:11" ht="42" customHeight="1">
      <c r="A2960" s="2" t="s">
        <v>6669</v>
      </c>
      <c r="B2960" s="2" t="s">
        <v>6669</v>
      </c>
      <c r="C2960" s="2" t="s">
        <v>16</v>
      </c>
      <c r="D2960" s="2" t="s">
        <v>17</v>
      </c>
      <c r="E2960" s="5" t="s">
        <v>80</v>
      </c>
      <c r="F2960" s="3" t="s">
        <v>81</v>
      </c>
      <c r="G2960" s="3" t="s">
        <v>42</v>
      </c>
      <c r="H2960" s="2" t="s">
        <v>21</v>
      </c>
      <c r="I2960" s="2" t="s">
        <v>6670</v>
      </c>
      <c r="J2960" s="3" t="str">
        <f>HYPERLINK("https://www.boe.es/gazeta/dias/1832/02/16/pdfs/GMD-1832-20.pdf#page=1","Abrir facsímil")</f>
        <v>Abrir facsímil</v>
      </c>
      <c r="K2960" s="3" t="s">
        <v>23</v>
      </c>
    </row>
    <row r="2961" spans="1:11" ht="42" customHeight="1">
      <c r="A2961" s="2" t="s">
        <v>6671</v>
      </c>
      <c r="B2961" s="2" t="s">
        <v>6671</v>
      </c>
      <c r="C2961" s="2" t="s">
        <v>26</v>
      </c>
      <c r="D2961" s="2" t="s">
        <v>27</v>
      </c>
      <c r="E2961" s="5" t="s">
        <v>388</v>
      </c>
      <c r="F2961" s="3" t="s">
        <v>389</v>
      </c>
      <c r="G2961" s="3" t="s">
        <v>42</v>
      </c>
      <c r="H2961" s="2" t="s">
        <v>21</v>
      </c>
      <c r="I2961" s="2" t="s">
        <v>6672</v>
      </c>
      <c r="J2961" s="3" t="str">
        <f>HYPERLINK("https://www.boe.es/gazeta/dias/1832/02/28/pdfs/GMD-1832-25.pdf#page=1","Abrir facsímil")</f>
        <v>Abrir facsímil</v>
      </c>
      <c r="K2961" s="3" t="s">
        <v>23</v>
      </c>
    </row>
    <row r="2962" spans="1:11" ht="42" customHeight="1">
      <c r="A2962" s="2" t="s">
        <v>6673</v>
      </c>
      <c r="B2962" s="2" t="s">
        <v>6673</v>
      </c>
      <c r="C2962" s="2" t="s">
        <v>61</v>
      </c>
      <c r="D2962" s="2" t="s">
        <v>62</v>
      </c>
      <c r="E2962" s="5" t="s">
        <v>150</v>
      </c>
      <c r="F2962" s="3" t="s">
        <v>151</v>
      </c>
      <c r="G2962" s="3" t="s">
        <v>92</v>
      </c>
      <c r="H2962" s="2" t="s">
        <v>21</v>
      </c>
      <c r="I2962" s="2" t="s">
        <v>6674</v>
      </c>
      <c r="J2962" s="3" t="str">
        <f>HYPERLINK("https://www.boe.es/gazeta/dias/1832/06/02/pdfs/GMD-1832-66.pdf#page=2","Abrir facsímil")</f>
        <v>Abrir facsímil</v>
      </c>
      <c r="K2962" s="3" t="s">
        <v>23</v>
      </c>
    </row>
    <row r="2963" spans="1:11" ht="42" customHeight="1">
      <c r="A2963" s="2" t="s">
        <v>6675</v>
      </c>
      <c r="B2963" s="2" t="s">
        <v>6675</v>
      </c>
      <c r="C2963" s="2" t="s">
        <v>91</v>
      </c>
      <c r="D2963" s="2" t="s">
        <v>27</v>
      </c>
      <c r="E2963" s="5" t="s">
        <v>243</v>
      </c>
      <c r="F2963" s="3" t="s">
        <v>244</v>
      </c>
      <c r="G2963" s="3" t="s">
        <v>42</v>
      </c>
      <c r="H2963" s="2" t="s">
        <v>21</v>
      </c>
      <c r="I2963" s="2" t="s">
        <v>6676</v>
      </c>
      <c r="J2963" s="3" t="str">
        <f>HYPERLINK("https://www.boe.es/gazeta/dias/1832/04/10/pdfs/GMD-1832-43.pdf#page=1","Abrir facsímil")</f>
        <v>Abrir facsímil</v>
      </c>
      <c r="K2963" s="3" t="s">
        <v>23</v>
      </c>
    </row>
    <row r="2964" spans="1:11" ht="42" customHeight="1">
      <c r="A2964" s="2" t="s">
        <v>6677</v>
      </c>
      <c r="B2964" s="2" t="s">
        <v>6677</v>
      </c>
      <c r="C2964" s="2" t="s">
        <v>61</v>
      </c>
      <c r="D2964" s="2" t="s">
        <v>62</v>
      </c>
      <c r="E2964" s="5" t="s">
        <v>276</v>
      </c>
      <c r="F2964" s="3" t="s">
        <v>277</v>
      </c>
      <c r="G2964" s="3" t="s">
        <v>933</v>
      </c>
      <c r="H2964" s="2" t="s">
        <v>21</v>
      </c>
      <c r="I2964" s="2" t="s">
        <v>6678</v>
      </c>
      <c r="J2964" s="3" t="str">
        <f>HYPERLINK("https://www.boe.es/gazeta/dias/1832/03/22/pdfs/GMD-1832-35.pdf#page=2","Abrir facsímil")</f>
        <v>Abrir facsímil</v>
      </c>
      <c r="K2964" s="3" t="s">
        <v>23</v>
      </c>
    </row>
    <row r="2965" spans="1:11" ht="42" customHeight="1">
      <c r="A2965" s="2" t="s">
        <v>6679</v>
      </c>
      <c r="B2965" s="2" t="s">
        <v>6679</v>
      </c>
      <c r="C2965" s="2" t="s">
        <v>26</v>
      </c>
      <c r="D2965" s="2" t="s">
        <v>27</v>
      </c>
      <c r="E2965" s="5" t="s">
        <v>598</v>
      </c>
      <c r="F2965" s="3" t="s">
        <v>599</v>
      </c>
      <c r="G2965" s="3" t="s">
        <v>704</v>
      </c>
      <c r="H2965" s="2" t="s">
        <v>21</v>
      </c>
      <c r="I2965" s="2" t="s">
        <v>6680</v>
      </c>
      <c r="J2965" s="3" t="str">
        <f>HYPERLINK("https://www.boe.es/gazeta/dias/1832/06/07/pdfs/GMD-1832-68.pdf#page=2","Abrir facsímil")</f>
        <v>Abrir facsímil</v>
      </c>
      <c r="K2965" s="3" t="s">
        <v>23</v>
      </c>
    </row>
    <row r="2966" spans="1:11" ht="42" customHeight="1">
      <c r="A2966" s="2" t="s">
        <v>6681</v>
      </c>
      <c r="B2966" s="2" t="s">
        <v>6681</v>
      </c>
      <c r="C2966" s="2" t="s">
        <v>61</v>
      </c>
      <c r="D2966" s="2" t="s">
        <v>62</v>
      </c>
      <c r="E2966" s="5" t="s">
        <v>306</v>
      </c>
      <c r="F2966" s="3" t="s">
        <v>307</v>
      </c>
      <c r="G2966" s="3" t="s">
        <v>986</v>
      </c>
      <c r="H2966" s="2" t="s">
        <v>21</v>
      </c>
      <c r="I2966" s="2" t="s">
        <v>6682</v>
      </c>
      <c r="J2966" s="3" t="str">
        <f>HYPERLINK("https://www.boe.es/gazeta/dias/1832/03/13/pdfs/GMD-1832-31.pdf#page=1","Abrir facsímil")</f>
        <v>Abrir facsímil</v>
      </c>
      <c r="K2966" s="3" t="s">
        <v>23</v>
      </c>
    </row>
    <row r="2967" spans="1:11" ht="42" customHeight="1">
      <c r="A2967" s="2" t="s">
        <v>6683</v>
      </c>
      <c r="B2967" s="2" t="s">
        <v>6683</v>
      </c>
      <c r="C2967" s="2" t="s">
        <v>16</v>
      </c>
      <c r="D2967" s="2" t="s">
        <v>17</v>
      </c>
      <c r="E2967" s="5" t="s">
        <v>994</v>
      </c>
      <c r="F2967" s="3" t="s">
        <v>995</v>
      </c>
      <c r="G2967" s="3" t="s">
        <v>92</v>
      </c>
      <c r="H2967" s="2" t="s">
        <v>21</v>
      </c>
      <c r="I2967" s="2" t="s">
        <v>6684</v>
      </c>
      <c r="J2967" s="3" t="str">
        <f>HYPERLINK("https://www.boe.es/gazeta/dias/1832/04/05/pdfs/GMD-1832-41.pdf#page=2","Abrir facsímil")</f>
        <v>Abrir facsímil</v>
      </c>
      <c r="K2967" s="3" t="s">
        <v>23</v>
      </c>
    </row>
    <row r="2968" spans="1:11" ht="42" customHeight="1">
      <c r="A2968" s="2" t="s">
        <v>6685</v>
      </c>
      <c r="B2968" s="2" t="s">
        <v>6685</v>
      </c>
      <c r="C2968" s="2" t="s">
        <v>91</v>
      </c>
      <c r="D2968" s="2" t="s">
        <v>27</v>
      </c>
      <c r="E2968" s="5" t="s">
        <v>598</v>
      </c>
      <c r="F2968" s="3" t="s">
        <v>599</v>
      </c>
      <c r="G2968" s="3" t="s">
        <v>704</v>
      </c>
      <c r="H2968" s="2" t="s">
        <v>21</v>
      </c>
      <c r="I2968" s="2" t="s">
        <v>6686</v>
      </c>
      <c r="J2968" s="3" t="str">
        <f>HYPERLINK("https://www.boe.es/gazeta/dias/1832/06/07/pdfs/GMD-1832-68.pdf#page=2","Abrir facsímil")</f>
        <v>Abrir facsímil</v>
      </c>
      <c r="K2968" s="3" t="s">
        <v>23</v>
      </c>
    </row>
    <row r="2969" spans="1:11" ht="42" customHeight="1">
      <c r="A2969" s="2" t="s">
        <v>6687</v>
      </c>
      <c r="B2969" s="2" t="s">
        <v>6687</v>
      </c>
      <c r="C2969" s="2" t="s">
        <v>16</v>
      </c>
      <c r="D2969" s="2" t="s">
        <v>17</v>
      </c>
      <c r="E2969" s="5" t="s">
        <v>295</v>
      </c>
      <c r="F2969" s="3" t="s">
        <v>296</v>
      </c>
      <c r="G2969" s="3" t="s">
        <v>42</v>
      </c>
      <c r="H2969" s="2" t="s">
        <v>21</v>
      </c>
      <c r="I2969" s="2" t="s">
        <v>6688</v>
      </c>
      <c r="J2969" s="3" t="str">
        <f>HYPERLINK("https://www.boe.es/gazeta/dias/1832/07/21/pdfs/GMD-1832-87.pdf#page=1","Abrir facsímil")</f>
        <v>Abrir facsímil</v>
      </c>
      <c r="K2969" s="3" t="s">
        <v>23</v>
      </c>
    </row>
    <row r="2970" spans="1:11" ht="42" customHeight="1">
      <c r="A2970" s="2" t="s">
        <v>6689</v>
      </c>
      <c r="B2970" s="2" t="s">
        <v>6689</v>
      </c>
      <c r="C2970" s="2" t="s">
        <v>16</v>
      </c>
      <c r="D2970" s="2" t="s">
        <v>17</v>
      </c>
      <c r="E2970" s="5" t="s">
        <v>583</v>
      </c>
      <c r="F2970" s="3" t="s">
        <v>584</v>
      </c>
      <c r="G2970" s="3" t="s">
        <v>42</v>
      </c>
      <c r="H2970" s="2" t="s">
        <v>21</v>
      </c>
      <c r="I2970" s="2" t="s">
        <v>6690</v>
      </c>
      <c r="J2970" s="3" t="str">
        <f>HYPERLINK("https://www.boe.es/gazeta/dias/1832/02/04/pdfs/GMD-1832-15.pdf#page=1","Abrir facsímil")</f>
        <v>Abrir facsímil</v>
      </c>
      <c r="K2970" s="3" t="s">
        <v>23</v>
      </c>
    </row>
    <row r="2971" spans="1:11" ht="42" customHeight="1">
      <c r="A2971" s="2" t="s">
        <v>6691</v>
      </c>
      <c r="B2971" s="2" t="s">
        <v>6691</v>
      </c>
      <c r="C2971" s="2" t="s">
        <v>124</v>
      </c>
      <c r="D2971" s="2" t="s">
        <v>27</v>
      </c>
      <c r="E2971" s="5" t="s">
        <v>382</v>
      </c>
      <c r="F2971" s="3" t="s">
        <v>383</v>
      </c>
      <c r="G2971" s="3" t="s">
        <v>395</v>
      </c>
      <c r="H2971" s="2" t="s">
        <v>21</v>
      </c>
      <c r="I2971" s="2" t="s">
        <v>6692</v>
      </c>
      <c r="J2971" s="3" t="str">
        <f>HYPERLINK("https://www.boe.es/gazeta/dias/1832/05/31/pdfs/GMD-1832-65.pdf#page=3","Abrir facsímil")</f>
        <v>Abrir facsímil</v>
      </c>
      <c r="K2971" s="3" t="s">
        <v>23</v>
      </c>
    </row>
    <row r="2972" spans="1:11" ht="42" customHeight="1">
      <c r="A2972" s="2" t="s">
        <v>6693</v>
      </c>
      <c r="B2972" s="2" t="s">
        <v>6693</v>
      </c>
      <c r="C2972" s="2" t="s">
        <v>16</v>
      </c>
      <c r="D2972" s="2" t="s">
        <v>17</v>
      </c>
      <c r="E2972" s="5" t="s">
        <v>111</v>
      </c>
      <c r="F2972" s="3" t="s">
        <v>112</v>
      </c>
      <c r="G2972" s="3" t="s">
        <v>58</v>
      </c>
      <c r="H2972" s="2" t="s">
        <v>21</v>
      </c>
      <c r="I2972" s="2" t="s">
        <v>6694</v>
      </c>
      <c r="J2972" s="3" t="str">
        <f>HYPERLINK("https://www.boe.es/gazeta/dias/1832/10/04/pdfs/GMD-1832-120.pdf#page=3","Abrir facsímil")</f>
        <v>Abrir facsímil</v>
      </c>
      <c r="K2972" s="3" t="s">
        <v>23</v>
      </c>
    </row>
    <row r="2973" spans="1:11" ht="42" customHeight="1">
      <c r="A2973" s="2" t="s">
        <v>6695</v>
      </c>
      <c r="B2973" s="2" t="s">
        <v>6695</v>
      </c>
      <c r="C2973" s="2" t="s">
        <v>16</v>
      </c>
      <c r="D2973" s="2" t="s">
        <v>17</v>
      </c>
      <c r="E2973" s="5" t="s">
        <v>188</v>
      </c>
      <c r="F2973" s="3" t="s">
        <v>189</v>
      </c>
      <c r="G2973" s="3" t="s">
        <v>42</v>
      </c>
      <c r="H2973" s="2" t="s">
        <v>21</v>
      </c>
      <c r="I2973" s="2" t="s">
        <v>6696</v>
      </c>
      <c r="J2973" s="3" t="str">
        <f>HYPERLINK("https://www.boe.es/gazeta/dias/1832/01/14/pdfs/GMD-1832-6.pdf#page=1","Abrir facsímil")</f>
        <v>Abrir facsímil</v>
      </c>
      <c r="K2973" s="3" t="s">
        <v>23</v>
      </c>
    </row>
    <row r="2974" spans="1:11" ht="42" customHeight="1">
      <c r="A2974" s="2" t="s">
        <v>6695</v>
      </c>
      <c r="B2974" s="2" t="s">
        <v>6695</v>
      </c>
      <c r="C2974" s="2" t="s">
        <v>16</v>
      </c>
      <c r="D2974" s="2" t="s">
        <v>17</v>
      </c>
      <c r="E2974" s="5" t="s">
        <v>102</v>
      </c>
      <c r="F2974" s="3" t="s">
        <v>103</v>
      </c>
      <c r="G2974" s="3" t="s">
        <v>2064</v>
      </c>
      <c r="H2974" s="2" t="s">
        <v>21</v>
      </c>
      <c r="I2974" s="2" t="s">
        <v>6697</v>
      </c>
      <c r="J2974" s="3" t="str">
        <f>HYPERLINK("https://www.boe.es/gazeta/dias/1832/08/30/pdfs/GMD-1832-104.pdf#page=3","Abrir facsímil")</f>
        <v>Abrir facsímil</v>
      </c>
      <c r="K2974" s="3" t="s">
        <v>23</v>
      </c>
    </row>
    <row r="2975" spans="1:11" ht="42" customHeight="1">
      <c r="A2975" s="2" t="s">
        <v>6695</v>
      </c>
      <c r="B2975" s="2" t="s">
        <v>6695</v>
      </c>
      <c r="C2975" s="2" t="s">
        <v>16</v>
      </c>
      <c r="D2975" s="2" t="s">
        <v>17</v>
      </c>
      <c r="E2975" s="5" t="s">
        <v>487</v>
      </c>
      <c r="F2975" s="3" t="s">
        <v>488</v>
      </c>
      <c r="G2975" s="3" t="s">
        <v>1134</v>
      </c>
      <c r="H2975" s="2" t="s">
        <v>21</v>
      </c>
      <c r="I2975" s="2" t="s">
        <v>6698</v>
      </c>
      <c r="J2975" s="3" t="str">
        <f>HYPERLINK("https://www.boe.es/gazeta/dias/1832/10/18/pdfs/GMD-1832-127.pdf#page=2","Abrir facsímil")</f>
        <v>Abrir facsímil</v>
      </c>
      <c r="K2975" s="3" t="s">
        <v>23</v>
      </c>
    </row>
    <row r="2976" spans="1:11" ht="42" customHeight="1">
      <c r="A2976" s="2" t="s">
        <v>6699</v>
      </c>
      <c r="B2976" s="2" t="s">
        <v>6699</v>
      </c>
      <c r="C2976" s="2" t="s">
        <v>16</v>
      </c>
      <c r="D2976" s="2" t="s">
        <v>17</v>
      </c>
      <c r="E2976" s="5" t="s">
        <v>598</v>
      </c>
      <c r="F2976" s="3" t="s">
        <v>599</v>
      </c>
      <c r="G2976" s="3" t="s">
        <v>58</v>
      </c>
      <c r="H2976" s="2" t="s">
        <v>21</v>
      </c>
      <c r="I2976" s="2" t="s">
        <v>6700</v>
      </c>
      <c r="J2976" s="3" t="str">
        <f>HYPERLINK("https://www.boe.es/gazeta/dias/1832/06/07/pdfs/GMD-1832-68.pdf#page=3","Abrir facsímil")</f>
        <v>Abrir facsímil</v>
      </c>
      <c r="K2976" s="3" t="s">
        <v>23</v>
      </c>
    </row>
    <row r="2977" spans="1:11" ht="42" customHeight="1">
      <c r="A2977" s="2" t="s">
        <v>6701</v>
      </c>
      <c r="B2977" s="2" t="s">
        <v>6701</v>
      </c>
      <c r="C2977" s="2" t="s">
        <v>16</v>
      </c>
      <c r="D2977" s="2" t="s">
        <v>17</v>
      </c>
      <c r="E2977" s="5" t="s">
        <v>102</v>
      </c>
      <c r="F2977" s="3" t="s">
        <v>103</v>
      </c>
      <c r="G2977" s="3" t="s">
        <v>2064</v>
      </c>
      <c r="H2977" s="2" t="s">
        <v>21</v>
      </c>
      <c r="I2977" s="2" t="s">
        <v>6702</v>
      </c>
      <c r="J2977" s="3" t="str">
        <f>HYPERLINK("https://www.boe.es/gazeta/dias/1832/08/30/pdfs/GMD-1832-104.pdf#page=3","Abrir facsímil")</f>
        <v>Abrir facsímil</v>
      </c>
      <c r="K2977" s="3" t="s">
        <v>23</v>
      </c>
    </row>
    <row r="2978" spans="1:11" ht="42" customHeight="1">
      <c r="A2978" s="2" t="s">
        <v>6703</v>
      </c>
      <c r="B2978" s="2" t="s">
        <v>6703</v>
      </c>
      <c r="C2978" s="2" t="s">
        <v>16</v>
      </c>
      <c r="D2978" s="2" t="s">
        <v>17</v>
      </c>
      <c r="E2978" s="5" t="s">
        <v>961</v>
      </c>
      <c r="F2978" s="3" t="s">
        <v>962</v>
      </c>
      <c r="G2978" s="3" t="s">
        <v>38</v>
      </c>
      <c r="H2978" s="2" t="s">
        <v>21</v>
      </c>
      <c r="I2978" s="2" t="s">
        <v>6704</v>
      </c>
      <c r="J2978" s="3" t="str">
        <f>HYPERLINK("https://www.boe.es/gazeta/dias/1832/06/30/pdfs/GMD-1832-78.pdf#page=4","Abrir facsímil")</f>
        <v>Abrir facsímil</v>
      </c>
      <c r="K2978" s="3" t="s">
        <v>23</v>
      </c>
    </row>
    <row r="2979" spans="1:11" ht="42" customHeight="1">
      <c r="A2979" s="2" t="s">
        <v>6705</v>
      </c>
      <c r="B2979" s="2" t="s">
        <v>6705</v>
      </c>
      <c r="C2979" s="2" t="s">
        <v>16</v>
      </c>
      <c r="D2979" s="2" t="s">
        <v>17</v>
      </c>
      <c r="E2979" s="5" t="s">
        <v>961</v>
      </c>
      <c r="F2979" s="3" t="s">
        <v>962</v>
      </c>
      <c r="G2979" s="3" t="s">
        <v>2022</v>
      </c>
      <c r="H2979" s="2" t="s">
        <v>21</v>
      </c>
      <c r="I2979" s="2" t="s">
        <v>6706</v>
      </c>
      <c r="J2979" s="3" t="str">
        <f>HYPERLINK("https://www.boe.es/gazeta/dias/1832/06/30/pdfs/GMD-1832-78.pdf#page=3","Abrir facsímil")</f>
        <v>Abrir facsímil</v>
      </c>
      <c r="K2979" s="3" t="s">
        <v>23</v>
      </c>
    </row>
    <row r="2980" spans="1:11" ht="42" customHeight="1">
      <c r="A2980" s="2" t="s">
        <v>6705</v>
      </c>
      <c r="B2980" s="2" t="s">
        <v>6705</v>
      </c>
      <c r="C2980" s="2" t="s">
        <v>16</v>
      </c>
      <c r="D2980" s="2" t="s">
        <v>17</v>
      </c>
      <c r="E2980" s="5" t="s">
        <v>1692</v>
      </c>
      <c r="F2980" s="3" t="s">
        <v>1693</v>
      </c>
      <c r="G2980" s="3" t="s">
        <v>58</v>
      </c>
      <c r="H2980" s="2" t="s">
        <v>21</v>
      </c>
      <c r="I2980" s="2" t="s">
        <v>6707</v>
      </c>
      <c r="J2980" s="3" t="str">
        <f>HYPERLINK("https://www.boe.es/gazeta/dias/1832/07/10/pdfs/GMD-1832-82.pdf#page=3","Abrir facsímil")</f>
        <v>Abrir facsímil</v>
      </c>
      <c r="K2980" s="3" t="s">
        <v>23</v>
      </c>
    </row>
    <row r="2981" spans="1:11" ht="42" customHeight="1">
      <c r="A2981" s="2" t="s">
        <v>6708</v>
      </c>
      <c r="B2981" s="2" t="s">
        <v>6708</v>
      </c>
      <c r="C2981" s="2" t="s">
        <v>51</v>
      </c>
      <c r="D2981" s="2" t="s">
        <v>27</v>
      </c>
      <c r="E2981" s="5" t="s">
        <v>408</v>
      </c>
      <c r="F2981" s="3" t="s">
        <v>409</v>
      </c>
      <c r="G2981" s="3" t="s">
        <v>92</v>
      </c>
      <c r="H2981" s="2" t="s">
        <v>21</v>
      </c>
      <c r="I2981" s="2" t="s">
        <v>6709</v>
      </c>
      <c r="J2981" s="3" t="str">
        <f>HYPERLINK("https://www.boe.es/gazeta/dias/1832/08/14/pdfs/GMD-1832-97.pdf#page=2","Abrir facsímil")</f>
        <v>Abrir facsímil</v>
      </c>
      <c r="K2981" s="3" t="s">
        <v>23</v>
      </c>
    </row>
    <row r="2982" spans="1:11" ht="42" customHeight="1">
      <c r="A2982" s="2" t="s">
        <v>6710</v>
      </c>
      <c r="B2982" s="2" t="s">
        <v>6711</v>
      </c>
      <c r="C2982" s="2" t="s">
        <v>91</v>
      </c>
      <c r="D2982" s="2" t="s">
        <v>27</v>
      </c>
      <c r="E2982" s="5" t="s">
        <v>204</v>
      </c>
      <c r="F2982" s="3" t="s">
        <v>205</v>
      </c>
      <c r="G2982" s="3" t="s">
        <v>38</v>
      </c>
      <c r="H2982" s="2" t="s">
        <v>31</v>
      </c>
      <c r="I2982" s="2" t="s">
        <v>6712</v>
      </c>
      <c r="J2982" s="3" t="str">
        <f>HYPERLINK("https://www.boe.es/gazeta/dias/1832/09/20/pdfs/GMD-1832-114.pdf#page=4","Abrir facsímil")</f>
        <v>Abrir facsímil</v>
      </c>
      <c r="K2982" s="3" t="s">
        <v>33</v>
      </c>
    </row>
    <row r="2983" spans="1:11" ht="42" customHeight="1">
      <c r="A2983" s="2" t="s">
        <v>6713</v>
      </c>
      <c r="B2983" s="2" t="s">
        <v>6713</v>
      </c>
      <c r="C2983" s="2" t="s">
        <v>16</v>
      </c>
      <c r="D2983" s="2" t="s">
        <v>17</v>
      </c>
      <c r="E2983" s="5" t="s">
        <v>1145</v>
      </c>
      <c r="F2983" s="3" t="s">
        <v>1146</v>
      </c>
      <c r="G2983" s="3" t="s">
        <v>58</v>
      </c>
      <c r="H2983" s="2" t="s">
        <v>21</v>
      </c>
      <c r="I2983" s="2" t="s">
        <v>6714</v>
      </c>
      <c r="J2983" s="3" t="str">
        <f>HYPERLINK("https://www.boe.es/gazeta/dias/1832/06/21/pdfs/GMD-1832-74.pdf#page=3","Abrir facsímil")</f>
        <v>Abrir facsímil</v>
      </c>
      <c r="K2983" s="3" t="s">
        <v>23</v>
      </c>
    </row>
    <row r="2984" spans="1:11" ht="42" customHeight="1">
      <c r="A2984" s="2" t="s">
        <v>6715</v>
      </c>
      <c r="B2984" s="2" t="s">
        <v>6715</v>
      </c>
      <c r="C2984" s="2" t="s">
        <v>16</v>
      </c>
      <c r="D2984" s="2" t="s">
        <v>17</v>
      </c>
      <c r="E2984" s="5" t="s">
        <v>97</v>
      </c>
      <c r="F2984" s="3" t="s">
        <v>98</v>
      </c>
      <c r="G2984" s="3" t="s">
        <v>38</v>
      </c>
      <c r="H2984" s="2" t="s">
        <v>21</v>
      </c>
      <c r="I2984" s="2" t="s">
        <v>6716</v>
      </c>
      <c r="J2984" s="3" t="str">
        <f>HYPERLINK("https://www.boe.es/gazeta/dias/1832/08/18/pdfs/GMD-1832-99.pdf#page=4","Abrir facsímil")</f>
        <v>Abrir facsímil</v>
      </c>
      <c r="K2984" s="3" t="s">
        <v>23</v>
      </c>
    </row>
    <row r="2985" spans="1:11" ht="42" customHeight="1">
      <c r="A2985" s="2" t="s">
        <v>6717</v>
      </c>
      <c r="B2985" s="2" t="s">
        <v>6718</v>
      </c>
      <c r="C2985" s="2" t="s">
        <v>124</v>
      </c>
      <c r="D2985" s="2" t="s">
        <v>27</v>
      </c>
      <c r="E2985" s="5" t="s">
        <v>402</v>
      </c>
      <c r="F2985" s="3" t="s">
        <v>403</v>
      </c>
      <c r="G2985" s="3" t="s">
        <v>404</v>
      </c>
      <c r="H2985" s="2" t="s">
        <v>21</v>
      </c>
      <c r="I2985" s="2" t="s">
        <v>6719</v>
      </c>
      <c r="J2985" s="3" t="str">
        <f>HYPERLINK("https://www.boe.es/gazeta/dias/1832/08/21/pdfs/GMD-1832-100.pdf#page=3","Abrir facsímil")</f>
        <v>Abrir facsímil</v>
      </c>
      <c r="K2985" s="3" t="s">
        <v>23</v>
      </c>
    </row>
    <row r="2986" spans="1:11" ht="42" customHeight="1">
      <c r="A2986" s="2" t="s">
        <v>6720</v>
      </c>
      <c r="B2986" s="2" t="s">
        <v>6720</v>
      </c>
      <c r="C2986" s="2" t="s">
        <v>16</v>
      </c>
      <c r="D2986" s="2" t="s">
        <v>17</v>
      </c>
      <c r="E2986" s="5" t="s">
        <v>115</v>
      </c>
      <c r="F2986" s="3" t="s">
        <v>116</v>
      </c>
      <c r="G2986" s="3" t="s">
        <v>42</v>
      </c>
      <c r="H2986" s="2" t="s">
        <v>21</v>
      </c>
      <c r="I2986" s="2" t="s">
        <v>6721</v>
      </c>
      <c r="J2986" s="3" t="str">
        <f>HYPERLINK("https://www.boe.es/gazeta/dias/1832/05/10/pdfs/GMD-1832-56.pdf#page=1","Abrir facsímil")</f>
        <v>Abrir facsímil</v>
      </c>
      <c r="K2986" s="3" t="s">
        <v>23</v>
      </c>
    </row>
    <row r="2987" spans="1:11" ht="42" customHeight="1">
      <c r="A2987" s="2" t="s">
        <v>6722</v>
      </c>
      <c r="B2987" s="2" t="s">
        <v>6723</v>
      </c>
      <c r="C2987" s="2" t="s">
        <v>26</v>
      </c>
      <c r="D2987" s="2" t="s">
        <v>27</v>
      </c>
      <c r="E2987" s="5" t="s">
        <v>204</v>
      </c>
      <c r="F2987" s="3" t="s">
        <v>205</v>
      </c>
      <c r="G2987" s="3" t="s">
        <v>38</v>
      </c>
      <c r="H2987" s="2" t="s">
        <v>21</v>
      </c>
      <c r="I2987" s="2" t="s">
        <v>6724</v>
      </c>
      <c r="J2987" s="3" t="str">
        <f>HYPERLINK("https://www.boe.es/gazeta/dias/1832/09/20/pdfs/GMD-1832-114.pdf#page=4","Abrir facsímil")</f>
        <v>Abrir facsímil</v>
      </c>
      <c r="K2987" s="3" t="s">
        <v>23</v>
      </c>
    </row>
    <row r="2988" spans="1:11" ht="42" customHeight="1">
      <c r="A2988" s="2" t="s">
        <v>6725</v>
      </c>
      <c r="B2988" s="2" t="s">
        <v>6725</v>
      </c>
      <c r="C2988" s="2" t="s">
        <v>16</v>
      </c>
      <c r="D2988" s="2" t="s">
        <v>17</v>
      </c>
      <c r="E2988" s="5" t="s">
        <v>1449</v>
      </c>
      <c r="F2988" s="3" t="s">
        <v>1450</v>
      </c>
      <c r="G2988" s="3" t="s">
        <v>92</v>
      </c>
      <c r="H2988" s="2" t="s">
        <v>21</v>
      </c>
      <c r="I2988" s="2" t="s">
        <v>6726</v>
      </c>
      <c r="J2988" s="3" t="str">
        <f>HYPERLINK("https://www.boe.es/gazeta/dias/1832/09/25/pdfs/GMD-1832-116.pdf#page=2","Abrir facsímil")</f>
        <v>Abrir facsímil</v>
      </c>
      <c r="K2988" s="3" t="s">
        <v>23</v>
      </c>
    </row>
    <row r="2989" spans="1:11" ht="42" customHeight="1">
      <c r="A2989" s="2" t="s">
        <v>6727</v>
      </c>
      <c r="B2989" s="2" t="s">
        <v>6727</v>
      </c>
      <c r="C2989" s="2" t="s">
        <v>26</v>
      </c>
      <c r="D2989" s="2" t="s">
        <v>27</v>
      </c>
      <c r="E2989" s="5" t="s">
        <v>439</v>
      </c>
      <c r="F2989" s="3" t="s">
        <v>440</v>
      </c>
      <c r="G2989" s="3" t="s">
        <v>58</v>
      </c>
      <c r="H2989" s="2" t="s">
        <v>21</v>
      </c>
      <c r="I2989" s="2" t="s">
        <v>6728</v>
      </c>
      <c r="J2989" s="3" t="str">
        <f>HYPERLINK("https://www.boe.es/gazeta/dias/1832/06/05/pdfs/GMD-1832-67.pdf#page=3","Abrir facsímil")</f>
        <v>Abrir facsímil</v>
      </c>
      <c r="K2989" s="3" t="s">
        <v>23</v>
      </c>
    </row>
    <row r="2990" spans="1:11" ht="42" customHeight="1">
      <c r="A2990" s="2" t="s">
        <v>6729</v>
      </c>
      <c r="B2990" s="2" t="s">
        <v>6730</v>
      </c>
      <c r="C2990" s="2" t="s">
        <v>26</v>
      </c>
      <c r="D2990" s="2" t="s">
        <v>27</v>
      </c>
      <c r="E2990" s="5" t="s">
        <v>76</v>
      </c>
      <c r="F2990" s="3" t="s">
        <v>77</v>
      </c>
      <c r="G2990" s="3" t="s">
        <v>38</v>
      </c>
      <c r="H2990" s="2" t="s">
        <v>21</v>
      </c>
      <c r="I2990" s="2" t="s">
        <v>6731</v>
      </c>
      <c r="J2990" s="3" t="str">
        <f>HYPERLINK("https://www.boe.es/gazeta/dias/1832/10/25/pdfs/GMD-1832-130.pdf#page=4","Abrir facsímil")</f>
        <v>Abrir facsímil</v>
      </c>
      <c r="K2990" s="3" t="s">
        <v>23</v>
      </c>
    </row>
    <row r="2991" spans="1:11" ht="42" customHeight="1">
      <c r="A2991" s="2" t="s">
        <v>6732</v>
      </c>
      <c r="B2991" s="2" t="s">
        <v>6732</v>
      </c>
      <c r="C2991" s="2" t="s">
        <v>26</v>
      </c>
      <c r="D2991" s="2" t="s">
        <v>27</v>
      </c>
      <c r="E2991" s="5" t="s">
        <v>694</v>
      </c>
      <c r="F2991" s="3" t="s">
        <v>695</v>
      </c>
      <c r="G2991" s="3" t="s">
        <v>92</v>
      </c>
      <c r="H2991" s="2" t="s">
        <v>21</v>
      </c>
      <c r="I2991" s="2" t="s">
        <v>6733</v>
      </c>
      <c r="J2991" s="3" t="str">
        <f>HYPERLINK("https://www.boe.es/gazeta/dias/1832/01/19/pdfs/GMD-1832-8.pdf#page=2","Abrir facsímil")</f>
        <v>Abrir facsímil</v>
      </c>
      <c r="K2991" s="3" t="s">
        <v>23</v>
      </c>
    </row>
    <row r="2992" spans="1:11" ht="42" customHeight="1">
      <c r="A2992" s="2" t="s">
        <v>6734</v>
      </c>
      <c r="B2992" s="2" t="s">
        <v>6734</v>
      </c>
      <c r="C2992" s="2" t="s">
        <v>26</v>
      </c>
      <c r="D2992" s="2" t="s">
        <v>27</v>
      </c>
      <c r="E2992" s="5" t="s">
        <v>694</v>
      </c>
      <c r="F2992" s="3" t="s">
        <v>695</v>
      </c>
      <c r="G2992" s="3" t="s">
        <v>92</v>
      </c>
      <c r="H2992" s="2" t="s">
        <v>21</v>
      </c>
      <c r="I2992" s="2" t="s">
        <v>6735</v>
      </c>
      <c r="J2992" s="3" t="str">
        <f>HYPERLINK("https://www.boe.es/gazeta/dias/1832/01/19/pdfs/GMD-1832-8.pdf#page=2","Abrir facsímil")</f>
        <v>Abrir facsímil</v>
      </c>
      <c r="K2992" s="3" t="s">
        <v>23</v>
      </c>
    </row>
    <row r="2993" spans="1:11" ht="42" customHeight="1">
      <c r="A2993" s="2" t="s">
        <v>6736</v>
      </c>
      <c r="B2993" s="2" t="s">
        <v>6736</v>
      </c>
      <c r="C2993" s="2" t="s">
        <v>124</v>
      </c>
      <c r="D2993" s="2" t="s">
        <v>27</v>
      </c>
      <c r="E2993" s="5" t="s">
        <v>1145</v>
      </c>
      <c r="F2993" s="3" t="s">
        <v>1146</v>
      </c>
      <c r="G2993" s="3" t="s">
        <v>92</v>
      </c>
      <c r="H2993" s="2" t="s">
        <v>21</v>
      </c>
      <c r="I2993" s="2" t="s">
        <v>6737</v>
      </c>
      <c r="J2993" s="3" t="str">
        <f>HYPERLINK("https://www.boe.es/gazeta/dias/1832/06/21/pdfs/GMD-1832-74.pdf#page=2","Abrir facsímil")</f>
        <v>Abrir facsímil</v>
      </c>
      <c r="K2993" s="3" t="s">
        <v>23</v>
      </c>
    </row>
    <row r="2994" spans="1:11" ht="42" customHeight="1">
      <c r="A2994" s="2" t="s">
        <v>6738</v>
      </c>
      <c r="B2994" s="2" t="s">
        <v>6738</v>
      </c>
      <c r="C2994" s="2" t="s">
        <v>16</v>
      </c>
      <c r="D2994" s="2" t="s">
        <v>17</v>
      </c>
      <c r="E2994" s="5" t="s">
        <v>1310</v>
      </c>
      <c r="F2994" s="3" t="s">
        <v>1971</v>
      </c>
      <c r="G2994" s="3" t="s">
        <v>92</v>
      </c>
      <c r="H2994" s="2" t="s">
        <v>21</v>
      </c>
      <c r="I2994" s="2" t="s">
        <v>6739</v>
      </c>
      <c r="J2994" s="3" t="str">
        <f>HYPERLINK("https://www.boe.es/gazeta/dias/1832/11/15/pdfs/GMD-1832-139.pdf#page=2","Abrir facsímil")</f>
        <v>Abrir facsímil</v>
      </c>
      <c r="K2994" s="3" t="s">
        <v>23</v>
      </c>
    </row>
    <row r="2995" spans="1:11" ht="42" customHeight="1">
      <c r="A2995" s="2" t="s">
        <v>6740</v>
      </c>
      <c r="B2995" s="2" t="s">
        <v>6741</v>
      </c>
      <c r="C2995" s="2" t="s">
        <v>26</v>
      </c>
      <c r="D2995" s="2" t="s">
        <v>27</v>
      </c>
      <c r="E2995" s="5" t="s">
        <v>937</v>
      </c>
      <c r="F2995" s="3" t="s">
        <v>938</v>
      </c>
      <c r="G2995" s="3" t="s">
        <v>38</v>
      </c>
      <c r="H2995" s="2" t="s">
        <v>21</v>
      </c>
      <c r="I2995" s="2" t="s">
        <v>6742</v>
      </c>
      <c r="J2995" s="3" t="str">
        <f>HYPERLINK("https://www.boe.es/gazeta/dias/1832/07/12/pdfs/GMD-1832-83.pdf#page=4","Abrir facsímil")</f>
        <v>Abrir facsímil</v>
      </c>
      <c r="K2995" s="3" t="s">
        <v>23</v>
      </c>
    </row>
    <row r="2996" spans="1:11" ht="42" customHeight="1">
      <c r="A2996" s="2" t="s">
        <v>6743</v>
      </c>
      <c r="B2996" s="2" t="s">
        <v>6744</v>
      </c>
      <c r="C2996" s="2" t="s">
        <v>124</v>
      </c>
      <c r="D2996" s="2" t="s">
        <v>27</v>
      </c>
      <c r="E2996" s="5" t="s">
        <v>156</v>
      </c>
      <c r="F2996" s="3" t="s">
        <v>157</v>
      </c>
      <c r="G2996" s="3" t="s">
        <v>152</v>
      </c>
      <c r="H2996" s="2" t="s">
        <v>21</v>
      </c>
      <c r="I2996" s="2" t="s">
        <v>6745</v>
      </c>
      <c r="J2996" s="3" t="str">
        <f>HYPERLINK("https://www.boe.es/gazeta/dias/1832/04/14/pdfs/GMD-1832-45.pdf#page=6","Abrir facsímil")</f>
        <v>Abrir facsímil</v>
      </c>
      <c r="K2996" s="3" t="s">
        <v>23</v>
      </c>
    </row>
    <row r="2997" spans="1:11" ht="42" customHeight="1">
      <c r="A2997" s="2" t="s">
        <v>6746</v>
      </c>
      <c r="B2997" s="2" t="s">
        <v>6747</v>
      </c>
      <c r="C2997" s="2" t="s">
        <v>164</v>
      </c>
      <c r="D2997" s="2" t="s">
        <v>27</v>
      </c>
      <c r="E2997" s="5" t="s">
        <v>156</v>
      </c>
      <c r="F2997" s="3" t="s">
        <v>157</v>
      </c>
      <c r="G2997" s="3" t="s">
        <v>152</v>
      </c>
      <c r="H2997" s="2" t="s">
        <v>31</v>
      </c>
      <c r="I2997" s="2" t="s">
        <v>6748</v>
      </c>
      <c r="J2997" s="3" t="str">
        <f>HYPERLINK("https://www.boe.es/gazeta/dias/1832/04/14/pdfs/GMD-1832-45.pdf#page=6","Abrir facsímil")</f>
        <v>Abrir facsímil</v>
      </c>
      <c r="K2997" s="3" t="s">
        <v>33</v>
      </c>
    </row>
    <row r="2998" spans="1:11" ht="42" customHeight="1">
      <c r="A2998" s="2" t="s">
        <v>6749</v>
      </c>
      <c r="B2998" s="2" t="s">
        <v>6750</v>
      </c>
      <c r="C2998" s="2" t="s">
        <v>124</v>
      </c>
      <c r="D2998" s="2" t="s">
        <v>27</v>
      </c>
      <c r="E2998" s="5" t="s">
        <v>156</v>
      </c>
      <c r="F2998" s="3" t="s">
        <v>157</v>
      </c>
      <c r="G2998" s="3" t="s">
        <v>152</v>
      </c>
      <c r="H2998" s="2" t="s">
        <v>21</v>
      </c>
      <c r="I2998" s="2" t="s">
        <v>6751</v>
      </c>
      <c r="J2998" s="3" t="str">
        <f>HYPERLINK("https://www.boe.es/gazeta/dias/1832/04/14/pdfs/GMD-1832-45.pdf#page=6","Abrir facsímil")</f>
        <v>Abrir facsímil</v>
      </c>
      <c r="K2998" s="3" t="s">
        <v>23</v>
      </c>
    </row>
    <row r="2999" spans="1:11" ht="42" customHeight="1">
      <c r="A2999" s="2" t="s">
        <v>6752</v>
      </c>
      <c r="B2999" s="2" t="s">
        <v>6752</v>
      </c>
      <c r="C2999" s="2" t="s">
        <v>61</v>
      </c>
      <c r="D2999" s="2" t="s">
        <v>62</v>
      </c>
      <c r="E2999" s="5" t="s">
        <v>76</v>
      </c>
      <c r="F2999" s="3" t="s">
        <v>77</v>
      </c>
      <c r="G2999" s="3" t="s">
        <v>674</v>
      </c>
      <c r="H2999" s="2" t="s">
        <v>21</v>
      </c>
      <c r="I2999" s="2" t="s">
        <v>6753</v>
      </c>
      <c r="J2999" s="3" t="str">
        <f>HYPERLINK("https://www.boe.es/gazeta/dias/1832/10/25/pdfs/GMD-1832-130.pdf#page=2","Abrir facsímil")</f>
        <v>Abrir facsímil</v>
      </c>
      <c r="K2999" s="3" t="s">
        <v>23</v>
      </c>
    </row>
    <row r="3000" spans="1:11" ht="42" customHeight="1">
      <c r="A3000" s="2" t="s">
        <v>6754</v>
      </c>
      <c r="B3000" s="2" t="s">
        <v>6755</v>
      </c>
      <c r="C3000" s="2" t="s">
        <v>418</v>
      </c>
      <c r="D3000" s="2" t="s">
        <v>27</v>
      </c>
      <c r="E3000" s="5" t="s">
        <v>557</v>
      </c>
      <c r="F3000" s="3" t="s">
        <v>558</v>
      </c>
      <c r="G3000" s="3" t="s">
        <v>42</v>
      </c>
      <c r="H3000" s="2" t="s">
        <v>21</v>
      </c>
      <c r="I3000" s="2" t="s">
        <v>6756</v>
      </c>
      <c r="J3000" s="3" t="str">
        <f>HYPERLINK("https://www.boe.es/gazeta/dias/1832/12/04/pdfs/GMD-1832-148.pdf#page=1","Abrir facsímil")</f>
        <v>Abrir facsímil</v>
      </c>
      <c r="K3000" s="3" t="s">
        <v>23</v>
      </c>
    </row>
    <row r="3001" spans="1:11" ht="42" customHeight="1">
      <c r="A3001" s="2" t="s">
        <v>6757</v>
      </c>
      <c r="B3001" s="2" t="s">
        <v>6758</v>
      </c>
      <c r="C3001" s="2" t="s">
        <v>16</v>
      </c>
      <c r="D3001" s="2" t="s">
        <v>17</v>
      </c>
      <c r="E3001" s="5" t="s">
        <v>660</v>
      </c>
      <c r="F3001" s="3" t="s">
        <v>661</v>
      </c>
      <c r="G3001" s="3" t="s">
        <v>92</v>
      </c>
      <c r="H3001" s="2" t="s">
        <v>21</v>
      </c>
      <c r="I3001" s="2" t="s">
        <v>6759</v>
      </c>
      <c r="J3001" s="3" t="str">
        <f>HYPERLINK("https://www.boe.es/gazeta/dias/1832/11/03/pdfs/GMD-1832-134.pdf#page=2","Abrir facsímil")</f>
        <v>Abrir facsímil</v>
      </c>
      <c r="K3001" s="3" t="s">
        <v>23</v>
      </c>
    </row>
    <row r="3002" spans="1:11" ht="42" customHeight="1">
      <c r="A3002" s="2" t="s">
        <v>6760</v>
      </c>
      <c r="B3002" s="2" t="s">
        <v>6761</v>
      </c>
      <c r="C3002" s="2" t="s">
        <v>16</v>
      </c>
      <c r="D3002" s="2" t="s">
        <v>17</v>
      </c>
      <c r="E3002" s="5" t="s">
        <v>263</v>
      </c>
      <c r="F3002" s="3" t="s">
        <v>264</v>
      </c>
      <c r="G3002" s="3" t="s">
        <v>38</v>
      </c>
      <c r="H3002" s="2" t="s">
        <v>31</v>
      </c>
      <c r="I3002" s="2" t="s">
        <v>6762</v>
      </c>
      <c r="J3002" s="3" t="str">
        <f>HYPERLINK("https://www.boe.es/gazeta/dias/1832/02/09/pdfs/GMD-1832-17.pdf#page=4","Abrir facsímil")</f>
        <v>Abrir facsímil</v>
      </c>
      <c r="K3002" s="3" t="s">
        <v>33</v>
      </c>
    </row>
    <row r="3003" spans="1:11" ht="42" customHeight="1">
      <c r="A3003" s="2" t="s">
        <v>6763</v>
      </c>
      <c r="B3003" s="2" t="s">
        <v>6764</v>
      </c>
      <c r="C3003" s="2" t="s">
        <v>16</v>
      </c>
      <c r="D3003" s="2" t="s">
        <v>17</v>
      </c>
      <c r="E3003" s="5" t="s">
        <v>660</v>
      </c>
      <c r="F3003" s="3" t="s">
        <v>661</v>
      </c>
      <c r="G3003" s="3" t="s">
        <v>38</v>
      </c>
      <c r="H3003" s="2" t="s">
        <v>31</v>
      </c>
      <c r="I3003" s="2" t="s">
        <v>6765</v>
      </c>
      <c r="J3003" s="3" t="str">
        <f>HYPERLINK("https://www.boe.es/gazeta/dias/1832/11/03/pdfs/GMD-1832-134.pdf#page=4","Abrir facsímil")</f>
        <v>Abrir facsímil</v>
      </c>
      <c r="K3003" s="3" t="s">
        <v>33</v>
      </c>
    </row>
    <row r="3004" spans="1:11" ht="42" customHeight="1">
      <c r="A3004" s="2" t="s">
        <v>6766</v>
      </c>
      <c r="B3004" s="2" t="s">
        <v>6766</v>
      </c>
      <c r="C3004" s="2" t="s">
        <v>61</v>
      </c>
      <c r="D3004" s="2" t="s">
        <v>62</v>
      </c>
      <c r="E3004" s="5" t="s">
        <v>382</v>
      </c>
      <c r="F3004" s="3" t="s">
        <v>383</v>
      </c>
      <c r="G3004" s="3" t="s">
        <v>38</v>
      </c>
      <c r="H3004" s="2" t="s">
        <v>21</v>
      </c>
      <c r="I3004" s="2" t="s">
        <v>6767</v>
      </c>
      <c r="J3004" s="3" t="str">
        <f>HYPERLINK("https://www.boe.es/gazeta/dias/1832/05/31/pdfs/GMD-1832-65.pdf#page=4","Abrir facsímil")</f>
        <v>Abrir facsímil</v>
      </c>
      <c r="K3004" s="3" t="s">
        <v>23</v>
      </c>
    </row>
    <row r="3005" spans="1:11" ht="42" customHeight="1">
      <c r="A3005" s="2" t="s">
        <v>6768</v>
      </c>
      <c r="B3005" s="2" t="s">
        <v>6768</v>
      </c>
      <c r="C3005" s="2" t="s">
        <v>16</v>
      </c>
      <c r="D3005" s="2" t="s">
        <v>17</v>
      </c>
      <c r="E3005" s="5" t="s">
        <v>266</v>
      </c>
      <c r="F3005" s="3" t="s">
        <v>267</v>
      </c>
      <c r="G3005" s="3" t="s">
        <v>42</v>
      </c>
      <c r="H3005" s="2" t="s">
        <v>21</v>
      </c>
      <c r="I3005" s="2" t="s">
        <v>6769</v>
      </c>
      <c r="J3005" s="3" t="str">
        <f>HYPERLINK("https://www.boe.es/gazeta/dias/1832/02/14/pdfs/GMD-1832-19.pdf#page=1","Abrir facsímil")</f>
        <v>Abrir facsímil</v>
      </c>
      <c r="K3005" s="3" t="s">
        <v>23</v>
      </c>
    </row>
    <row r="3006" spans="1:11" ht="42" customHeight="1">
      <c r="A3006" s="2" t="s">
        <v>6770</v>
      </c>
      <c r="B3006" s="2" t="s">
        <v>6771</v>
      </c>
      <c r="C3006" s="2" t="s">
        <v>61</v>
      </c>
      <c r="D3006" s="2" t="s">
        <v>62</v>
      </c>
      <c r="E3006" s="5" t="s">
        <v>272</v>
      </c>
      <c r="F3006" s="3" t="s">
        <v>273</v>
      </c>
      <c r="G3006" s="3" t="s">
        <v>38</v>
      </c>
      <c r="H3006" s="2" t="s">
        <v>21</v>
      </c>
      <c r="I3006" s="2" t="s">
        <v>6772</v>
      </c>
      <c r="J3006" s="3" t="str">
        <f>HYPERLINK("https://www.boe.es/gazeta/dias/1832/02/21/pdfs/GMD-1832-22.pdf#page=4","Abrir facsímil")</f>
        <v>Abrir facsímil</v>
      </c>
      <c r="K3006" s="3" t="s">
        <v>23</v>
      </c>
    </row>
    <row r="3007" spans="1:11" ht="42" customHeight="1">
      <c r="A3007" s="2" t="s">
        <v>6773</v>
      </c>
      <c r="B3007" s="2" t="s">
        <v>6774</v>
      </c>
      <c r="C3007" s="2" t="s">
        <v>26</v>
      </c>
      <c r="D3007" s="2" t="s">
        <v>27</v>
      </c>
      <c r="E3007" s="5" t="s">
        <v>200</v>
      </c>
      <c r="F3007" s="3" t="s">
        <v>201</v>
      </c>
      <c r="G3007" s="3" t="s">
        <v>202</v>
      </c>
      <c r="H3007" s="2" t="s">
        <v>21</v>
      </c>
      <c r="I3007" s="2" t="s">
        <v>6775</v>
      </c>
      <c r="J3007" s="3" t="str">
        <f>HYPERLINK("https://www.boe.es/gazeta/dias/1832/03/20/pdfs/GMD-1832-34.pdf#page=4","Abrir facsímil")</f>
        <v>Abrir facsímil</v>
      </c>
      <c r="K3007" s="3" t="s">
        <v>23</v>
      </c>
    </row>
    <row r="3008" spans="1:11" ht="42" customHeight="1">
      <c r="A3008" s="2" t="s">
        <v>6776</v>
      </c>
      <c r="B3008" s="2" t="s">
        <v>6777</v>
      </c>
      <c r="C3008" s="2" t="s">
        <v>61</v>
      </c>
      <c r="D3008" s="2" t="s">
        <v>62</v>
      </c>
      <c r="E3008" s="5" t="s">
        <v>111</v>
      </c>
      <c r="F3008" s="3" t="s">
        <v>112</v>
      </c>
      <c r="G3008" s="3" t="s">
        <v>38</v>
      </c>
      <c r="H3008" s="2" t="s">
        <v>31</v>
      </c>
      <c r="I3008" s="2" t="s">
        <v>6778</v>
      </c>
      <c r="J3008" s="3" t="str">
        <f>HYPERLINK("https://www.boe.es/gazeta/dias/1832/10/04/pdfs/GMD-1832-120.pdf#page=4","Abrir facsímil")</f>
        <v>Abrir facsímil</v>
      </c>
      <c r="K3008" s="3" t="s">
        <v>33</v>
      </c>
    </row>
    <row r="3009" spans="1:11" ht="42" customHeight="1">
      <c r="A3009" s="2" t="s">
        <v>6779</v>
      </c>
      <c r="B3009" s="2" t="s">
        <v>6779</v>
      </c>
      <c r="C3009" s="2" t="s">
        <v>26</v>
      </c>
      <c r="D3009" s="2" t="s">
        <v>27</v>
      </c>
      <c r="E3009" s="5" t="s">
        <v>18</v>
      </c>
      <c r="F3009" s="3" t="s">
        <v>19</v>
      </c>
      <c r="G3009" s="3" t="s">
        <v>92</v>
      </c>
      <c r="H3009" s="2" t="s">
        <v>21</v>
      </c>
      <c r="I3009" s="2" t="s">
        <v>6780</v>
      </c>
      <c r="J3009" s="3" t="str">
        <f>HYPERLINK("https://www.boe.es/gazeta/dias/1832/08/07/pdfs/GMD-1832-94.pdf#page=2","Abrir facsímil")</f>
        <v>Abrir facsímil</v>
      </c>
      <c r="K3009" s="3" t="s">
        <v>23</v>
      </c>
    </row>
    <row r="3010" spans="1:11" ht="42" customHeight="1">
      <c r="A3010" s="2" t="s">
        <v>6781</v>
      </c>
      <c r="B3010" s="2" t="s">
        <v>6781</v>
      </c>
      <c r="C3010" s="2" t="s">
        <v>124</v>
      </c>
      <c r="D3010" s="2" t="s">
        <v>27</v>
      </c>
      <c r="E3010" s="5" t="s">
        <v>588</v>
      </c>
      <c r="F3010" s="3" t="s">
        <v>589</v>
      </c>
      <c r="G3010" s="3" t="s">
        <v>92</v>
      </c>
      <c r="H3010" s="2" t="s">
        <v>21</v>
      </c>
      <c r="I3010" s="2" t="s">
        <v>6782</v>
      </c>
      <c r="J3010" s="3" t="str">
        <f>HYPERLINK("https://www.boe.es/gazeta/dias/1832/10/30/pdfs/GMD-1832-132.pdf#page=2","Abrir facsímil")</f>
        <v>Abrir facsímil</v>
      </c>
      <c r="K3010" s="3" t="s">
        <v>23</v>
      </c>
    </row>
    <row r="3011" spans="1:11" ht="42" customHeight="1"/>
    <row r="3012" spans="1:11" ht="42" customHeight="1"/>
    <row r="3013" spans="1:11" ht="42" customHeight="1"/>
    <row r="3014" spans="1:11" ht="42" customHeight="1"/>
    <row r="3015" spans="1:11" ht="42" customHeight="1"/>
    <row r="3016" spans="1:11" ht="42" customHeight="1"/>
    <row r="3017" spans="1:11" ht="42" customHeight="1"/>
    <row r="3018" spans="1:11" ht="42" customHeight="1"/>
    <row r="3019" spans="1:11" ht="42" customHeight="1"/>
    <row r="3020" spans="1:11" ht="42" customHeight="1"/>
    <row r="3021" spans="1:11" ht="42" customHeight="1"/>
    <row r="3022" spans="1:11" ht="42" customHeight="1"/>
    <row r="3023" spans="1:11" ht="42" customHeight="1"/>
    <row r="3024" spans="1:11" ht="42" customHeight="1"/>
    <row r="3025" ht="42" customHeight="1"/>
    <row r="3026" ht="42" customHeight="1"/>
    <row r="3027" ht="42" customHeight="1"/>
    <row r="3028" ht="42" customHeight="1"/>
    <row r="3029" ht="42" customHeight="1"/>
    <row r="3030" ht="42" customHeight="1"/>
    <row r="3031" ht="42" customHeight="1"/>
    <row r="3032" ht="42" customHeight="1"/>
    <row r="3033" ht="42" customHeight="1"/>
    <row r="3034" ht="42" customHeight="1"/>
    <row r="3035" ht="42" customHeight="1"/>
    <row r="3036" ht="42" customHeight="1"/>
    <row r="3037" ht="42" customHeight="1"/>
    <row r="3038" ht="42" customHeight="1"/>
    <row r="3039" ht="42" customHeight="1"/>
    <row r="3040" ht="42" customHeight="1"/>
    <row r="3041" ht="42" customHeight="1"/>
    <row r="3042" ht="42" customHeight="1"/>
    <row r="3043" ht="42" customHeight="1"/>
    <row r="3044" ht="42" customHeight="1"/>
    <row r="3045" ht="42" customHeight="1"/>
    <row r="3046" ht="42" customHeight="1"/>
    <row r="3047" ht="42" customHeight="1"/>
    <row r="3048" ht="42" customHeight="1"/>
    <row r="3049" ht="42" customHeight="1"/>
    <row r="3050" ht="42" customHeight="1"/>
    <row r="3051" ht="42" customHeight="1"/>
    <row r="3052" ht="42" customHeight="1"/>
    <row r="3053" ht="42" customHeight="1"/>
    <row r="3054" ht="42" customHeight="1"/>
    <row r="3055" ht="42" customHeight="1"/>
    <row r="3056" ht="42" customHeight="1"/>
    <row r="3057" ht="42" customHeight="1"/>
    <row r="3058" ht="42" customHeight="1"/>
    <row r="3059" ht="42" customHeight="1"/>
    <row r="3060" ht="42" customHeight="1"/>
    <row r="3061" ht="42" customHeight="1"/>
    <row r="3062" ht="42" customHeight="1"/>
    <row r="3063" ht="42" customHeight="1"/>
    <row r="3064" ht="42" customHeight="1"/>
    <row r="3065" ht="42" customHeight="1"/>
    <row r="3066" ht="42" customHeight="1"/>
    <row r="3067" ht="42" customHeight="1"/>
    <row r="3068" ht="42" customHeight="1"/>
    <row r="3069" ht="42" customHeight="1"/>
    <row r="3070" ht="42" customHeight="1"/>
    <row r="3071" ht="42" customHeight="1"/>
    <row r="3072" ht="42" customHeight="1"/>
    <row r="3073" ht="42" customHeight="1"/>
    <row r="3074" ht="42" customHeight="1"/>
    <row r="3075" ht="42" customHeight="1"/>
    <row r="3076" ht="42" customHeight="1"/>
    <row r="3077" ht="42" customHeight="1"/>
    <row r="3078" ht="42" customHeight="1"/>
    <row r="3079" ht="42" customHeight="1"/>
    <row r="3080" ht="42" customHeight="1"/>
    <row r="3081" ht="42" customHeight="1"/>
    <row r="3082" ht="42" customHeight="1"/>
    <row r="3083" ht="42" customHeight="1"/>
    <row r="3084" ht="42" customHeight="1"/>
    <row r="3085" ht="42" customHeight="1"/>
    <row r="3086" ht="42" customHeight="1"/>
    <row r="3087" ht="42" customHeight="1"/>
    <row r="3088" ht="42" customHeight="1"/>
    <row r="3089" ht="42" customHeight="1"/>
    <row r="3090" ht="42" customHeight="1"/>
    <row r="3091" ht="42" customHeight="1"/>
    <row r="3092" ht="42" customHeight="1"/>
    <row r="3093" ht="42" customHeight="1"/>
    <row r="3094" ht="42" customHeight="1"/>
    <row r="3095" ht="42" customHeight="1"/>
    <row r="3096" ht="42" customHeight="1"/>
    <row r="3097" ht="42" customHeight="1"/>
    <row r="3098" ht="42" customHeight="1"/>
    <row r="3099" ht="42" customHeight="1"/>
    <row r="3100" ht="42" customHeight="1"/>
    <row r="3101" ht="42" customHeight="1"/>
    <row r="3102" ht="42" customHeight="1"/>
    <row r="3103" ht="42" customHeight="1"/>
    <row r="3104" ht="42" customHeight="1"/>
    <row r="3105" ht="42" customHeight="1"/>
    <row r="3106" ht="42" customHeight="1"/>
    <row r="3107" ht="42" customHeight="1"/>
    <row r="3108" ht="42" customHeight="1"/>
    <row r="3109" ht="42" customHeight="1"/>
    <row r="3110" ht="42" customHeight="1"/>
    <row r="3111" ht="42" customHeight="1"/>
    <row r="3112" ht="42" customHeight="1"/>
    <row r="3113" ht="42" customHeight="1"/>
    <row r="3114" ht="42" customHeight="1"/>
    <row r="3115" ht="42" customHeight="1"/>
    <row r="3116" ht="42" customHeight="1"/>
    <row r="3117" ht="42" customHeight="1"/>
    <row r="3118" ht="42" customHeight="1"/>
    <row r="3119" ht="42" customHeight="1"/>
    <row r="3120" ht="42" customHeight="1"/>
    <row r="3121" ht="42" customHeight="1"/>
    <row r="3122" ht="42" customHeight="1"/>
    <row r="3123" ht="42" customHeight="1"/>
    <row r="3124" ht="42" customHeight="1"/>
    <row r="3125" ht="42" customHeight="1"/>
    <row r="3126" ht="42" customHeight="1"/>
    <row r="3127" ht="42" customHeight="1"/>
    <row r="3128" ht="42" customHeight="1"/>
    <row r="3129" ht="42" customHeight="1"/>
    <row r="3130" ht="42" customHeight="1"/>
    <row r="3131" ht="42" customHeight="1"/>
    <row r="3132" ht="42" customHeight="1"/>
    <row r="3133" ht="42" customHeight="1"/>
    <row r="3134" ht="42" customHeight="1"/>
    <row r="3135" ht="42" customHeight="1"/>
    <row r="3136" ht="42" customHeight="1"/>
    <row r="3137" ht="42" customHeight="1"/>
    <row r="3138" ht="42" customHeight="1"/>
    <row r="3139" ht="42" customHeight="1"/>
    <row r="3140" ht="42" customHeight="1"/>
    <row r="3141" ht="42" customHeight="1"/>
    <row r="3142" ht="42" customHeight="1"/>
    <row r="3143" ht="42" customHeight="1"/>
    <row r="3144" ht="42" customHeight="1"/>
    <row r="3145" ht="42" customHeight="1"/>
    <row r="3146" ht="42" customHeight="1"/>
    <row r="3147" ht="42" customHeight="1"/>
    <row r="3148" ht="42" customHeight="1"/>
    <row r="3149" ht="42" customHeight="1"/>
    <row r="3150" ht="42" customHeight="1"/>
    <row r="3151" ht="42" customHeight="1"/>
    <row r="3152" ht="42" customHeight="1"/>
    <row r="3153" ht="42" customHeight="1"/>
    <row r="3154" ht="42" customHeight="1"/>
    <row r="3155" ht="42" customHeight="1"/>
    <row r="3156" ht="42" customHeight="1"/>
    <row r="3157" ht="42" customHeight="1"/>
    <row r="3158" ht="42" customHeight="1"/>
    <row r="3159" ht="42" customHeight="1"/>
    <row r="3160" ht="42" customHeight="1"/>
    <row r="3161" ht="42" customHeight="1"/>
    <row r="3162" ht="42" customHeight="1"/>
    <row r="3163" ht="42" customHeight="1"/>
    <row r="3164" ht="42" customHeight="1"/>
    <row r="3165" ht="42" customHeight="1"/>
    <row r="3166" ht="42" customHeight="1"/>
    <row r="3167" ht="42" customHeight="1"/>
    <row r="3168" ht="42" customHeight="1"/>
    <row r="3169" ht="42" customHeight="1"/>
    <row r="3170" ht="42" customHeight="1"/>
    <row r="3171" ht="42" customHeight="1"/>
    <row r="3172" ht="42" customHeight="1"/>
    <row r="3173" ht="42" customHeight="1"/>
    <row r="3174" ht="42" customHeight="1"/>
    <row r="3175" ht="42" customHeight="1"/>
    <row r="3176" ht="42" customHeight="1"/>
    <row r="3177" ht="42" customHeight="1"/>
    <row r="3178" ht="42" customHeight="1"/>
    <row r="3179" ht="42" customHeight="1"/>
    <row r="3180" ht="42" customHeight="1"/>
    <row r="3181" ht="42" customHeight="1"/>
    <row r="3182" ht="42" customHeight="1"/>
    <row r="3183" ht="42" customHeight="1"/>
    <row r="3184" ht="42" customHeight="1"/>
    <row r="3185" ht="42" customHeight="1"/>
    <row r="3186" ht="42" customHeight="1"/>
    <row r="3187" ht="42" customHeight="1"/>
    <row r="3188" ht="42" customHeight="1"/>
    <row r="3189" ht="42" customHeight="1"/>
    <row r="3190" ht="42" customHeight="1"/>
    <row r="3191" ht="42" customHeight="1"/>
    <row r="3192" ht="42" customHeight="1"/>
    <row r="3193" ht="42" customHeight="1"/>
    <row r="3194" ht="42" customHeight="1"/>
    <row r="3195" ht="42" customHeight="1"/>
    <row r="3196" ht="42" customHeight="1"/>
    <row r="3197" ht="42" customHeight="1"/>
    <row r="3198" ht="42" customHeight="1"/>
    <row r="3199" ht="42" customHeight="1"/>
    <row r="3200" ht="42" customHeight="1"/>
    <row r="3201" ht="42" customHeight="1"/>
    <row r="3202" ht="42" customHeight="1"/>
    <row r="3203" ht="42" customHeight="1"/>
    <row r="3204" ht="42" customHeight="1"/>
    <row r="3205" ht="42" customHeight="1"/>
    <row r="3206" ht="42" customHeight="1"/>
    <row r="3207" ht="42" customHeight="1"/>
    <row r="3208" ht="42" customHeight="1"/>
    <row r="3209" ht="42" customHeight="1"/>
    <row r="3210" ht="42" customHeight="1"/>
    <row r="3211" ht="42" customHeight="1"/>
    <row r="3212" ht="42" customHeight="1"/>
    <row r="3213" ht="42" customHeight="1"/>
    <row r="3214" ht="42" customHeight="1"/>
    <row r="3215" ht="42" customHeight="1"/>
    <row r="3216" ht="42" customHeight="1"/>
    <row r="3217" ht="42" customHeight="1"/>
    <row r="3218" ht="42" customHeight="1"/>
    <row r="3219" ht="42" customHeight="1"/>
    <row r="3220" ht="42" customHeight="1"/>
    <row r="3221" ht="42" customHeight="1"/>
    <row r="3222" ht="42" customHeight="1"/>
    <row r="3223" ht="42" customHeight="1"/>
    <row r="3224" ht="42" customHeight="1"/>
    <row r="3225" ht="42" customHeight="1"/>
    <row r="3226" ht="42" customHeight="1"/>
    <row r="3227" ht="42" customHeight="1"/>
    <row r="3228" ht="42" customHeight="1"/>
    <row r="3229" ht="42" customHeight="1"/>
    <row r="3230" ht="42" customHeight="1"/>
    <row r="3231" ht="42" customHeight="1"/>
    <row r="3232" ht="42" customHeight="1"/>
    <row r="3233" ht="42" customHeight="1"/>
    <row r="3234" ht="42" customHeight="1"/>
    <row r="3235" ht="42" customHeight="1"/>
    <row r="3236" ht="42" customHeight="1"/>
    <row r="3237" ht="42" customHeight="1"/>
    <row r="3238" ht="42" customHeight="1"/>
    <row r="3239" ht="42" customHeight="1"/>
    <row r="3240" ht="42" customHeight="1"/>
    <row r="3241" ht="42" customHeight="1"/>
    <row r="3242" ht="42" customHeight="1"/>
    <row r="3243" ht="42" customHeight="1"/>
    <row r="3244" ht="42" customHeight="1"/>
    <row r="3245" ht="42" customHeight="1"/>
    <row r="3246" ht="42" customHeight="1"/>
    <row r="3247" ht="42" customHeight="1"/>
    <row r="3248" ht="42" customHeight="1"/>
    <row r="3249" ht="42" customHeight="1"/>
    <row r="3250" ht="42" customHeight="1"/>
    <row r="3251" ht="42" customHeight="1"/>
    <row r="3252" ht="42" customHeight="1"/>
    <row r="3253" ht="42" customHeight="1"/>
    <row r="3254" ht="42" customHeight="1"/>
    <row r="3255" ht="42" customHeight="1"/>
    <row r="3256" ht="42" customHeight="1"/>
    <row r="3257" ht="42" customHeight="1"/>
    <row r="3258" ht="42" customHeight="1"/>
    <row r="3259" ht="42" customHeight="1"/>
    <row r="3260" ht="42" customHeight="1"/>
    <row r="3261" ht="42" customHeight="1"/>
    <row r="3262" ht="42" customHeight="1"/>
    <row r="3263" ht="42" customHeight="1"/>
    <row r="3264" ht="42" customHeight="1"/>
    <row r="3265" ht="42" customHeight="1"/>
    <row r="3266" ht="42" customHeight="1"/>
    <row r="3267" ht="42" customHeight="1"/>
    <row r="3268" ht="42" customHeight="1"/>
    <row r="3269" ht="42" customHeight="1"/>
    <row r="3270" ht="42" customHeight="1"/>
    <row r="3271" ht="42" customHeight="1"/>
    <row r="3272" ht="42" customHeight="1"/>
    <row r="3273" ht="42" customHeight="1"/>
    <row r="3274" ht="42" customHeight="1"/>
    <row r="3275" ht="42" customHeight="1"/>
    <row r="3276" ht="42" customHeight="1"/>
    <row r="3277" ht="42" customHeight="1"/>
    <row r="3278" ht="42" customHeight="1"/>
    <row r="3279" ht="42" customHeight="1"/>
    <row r="3280" ht="42" customHeight="1"/>
    <row r="3281" ht="42" customHeight="1"/>
    <row r="3282" ht="42" customHeight="1"/>
    <row r="3283" ht="42" customHeight="1"/>
    <row r="3284" ht="42" customHeight="1"/>
    <row r="3285" ht="42" customHeight="1"/>
    <row r="3286" ht="42" customHeight="1"/>
    <row r="3287" ht="42" customHeight="1"/>
    <row r="3288" ht="42" customHeight="1"/>
    <row r="3289" ht="42" customHeight="1"/>
    <row r="3290" ht="42" customHeight="1"/>
    <row r="3291" ht="42" customHeight="1"/>
    <row r="3292" ht="42" customHeight="1"/>
    <row r="3293" ht="42" customHeight="1"/>
    <row r="3294" ht="42" customHeight="1"/>
    <row r="3295" ht="42" customHeight="1"/>
    <row r="3296" ht="42" customHeight="1"/>
    <row r="3297" ht="42" customHeight="1"/>
    <row r="3298" ht="42" customHeight="1"/>
    <row r="3299" ht="42" customHeight="1"/>
    <row r="3300" ht="42" customHeight="1"/>
    <row r="3301" ht="42" customHeight="1"/>
    <row r="3302" ht="42" customHeight="1"/>
    <row r="3303" ht="42" customHeight="1"/>
    <row r="3304" ht="42" customHeight="1"/>
    <row r="3305" ht="42" customHeight="1"/>
    <row r="3306" ht="42" customHeight="1"/>
    <row r="3307" ht="42" customHeight="1"/>
    <row r="3308" ht="42" customHeight="1"/>
    <row r="3309" ht="42" customHeight="1"/>
    <row r="3310" ht="42" customHeight="1"/>
    <row r="3311" ht="42" customHeight="1"/>
    <row r="3312" ht="42" customHeight="1"/>
    <row r="3313" ht="42" customHeight="1"/>
    <row r="3314" ht="42" customHeight="1"/>
    <row r="3315" ht="42" customHeight="1"/>
    <row r="3316" ht="42" customHeight="1"/>
    <row r="3317" ht="42" customHeight="1"/>
    <row r="3318" ht="42" customHeight="1"/>
    <row r="3319" ht="42" customHeight="1"/>
    <row r="3320" ht="42" customHeight="1"/>
    <row r="3321" ht="42" customHeight="1"/>
    <row r="3322" ht="42" customHeight="1"/>
    <row r="3323" ht="42" customHeight="1"/>
    <row r="3324" ht="42" customHeight="1"/>
    <row r="3325" ht="42" customHeight="1"/>
    <row r="3326" ht="42" customHeight="1"/>
    <row r="3327" ht="42" customHeight="1"/>
    <row r="3328" ht="42" customHeight="1"/>
    <row r="3329" ht="42" customHeight="1"/>
    <row r="3330" ht="42" customHeight="1"/>
    <row r="3331" ht="42" customHeight="1"/>
    <row r="3332" ht="42" customHeight="1"/>
    <row r="3333" ht="42" customHeight="1"/>
    <row r="3334" ht="42" customHeight="1"/>
    <row r="3335" ht="42" customHeight="1"/>
    <row r="3336" ht="42" customHeight="1"/>
    <row r="3337" ht="42" customHeight="1"/>
    <row r="3338" ht="42" customHeight="1"/>
    <row r="3339" ht="42" customHeight="1"/>
    <row r="3340" ht="42" customHeight="1"/>
    <row r="3341" ht="42" customHeight="1"/>
    <row r="3342" ht="42" customHeight="1"/>
    <row r="3343" ht="42" customHeight="1"/>
    <row r="3344" ht="42" customHeight="1"/>
    <row r="3345" ht="42" customHeight="1"/>
    <row r="3346" ht="42" customHeight="1"/>
    <row r="3347" ht="42" customHeight="1"/>
    <row r="3348" ht="42" customHeight="1"/>
    <row r="3349" ht="42" customHeight="1"/>
    <row r="3350" ht="42" customHeight="1"/>
    <row r="3351" ht="42" customHeight="1"/>
    <row r="3352" ht="42" customHeight="1"/>
    <row r="3353" ht="42" customHeight="1"/>
    <row r="3354" ht="42" customHeight="1"/>
    <row r="3355" ht="42" customHeight="1"/>
    <row r="3356" ht="42" customHeight="1"/>
    <row r="3357" ht="42" customHeight="1"/>
    <row r="3358" ht="42" customHeight="1"/>
    <row r="3359" ht="42" customHeight="1"/>
    <row r="3360" ht="42" customHeight="1"/>
    <row r="3361" ht="42" customHeight="1"/>
    <row r="3362" ht="42" customHeight="1"/>
    <row r="3363" ht="42" customHeight="1"/>
    <row r="3364" ht="42" customHeight="1"/>
    <row r="3365" ht="42" customHeight="1"/>
    <row r="3366" ht="42" customHeight="1"/>
    <row r="3367" ht="42" customHeight="1"/>
    <row r="3368" ht="42" customHeight="1"/>
    <row r="3369" ht="42" customHeight="1"/>
    <row r="3370" ht="42" customHeight="1"/>
    <row r="3371" ht="42" customHeight="1"/>
    <row r="3372" ht="42" customHeight="1"/>
    <row r="3373" ht="42" customHeight="1"/>
    <row r="3374" ht="42" customHeight="1"/>
    <row r="3375" ht="42" customHeight="1"/>
    <row r="3376" ht="42" customHeight="1"/>
    <row r="3377" ht="42" customHeight="1"/>
    <row r="3378" ht="42" customHeight="1"/>
    <row r="3379" ht="42" customHeight="1"/>
    <row r="3380" ht="42" customHeight="1"/>
    <row r="3381" ht="42" customHeight="1"/>
    <row r="3382" ht="42" customHeight="1"/>
    <row r="3383" ht="42" customHeight="1"/>
    <row r="3384" ht="42" customHeight="1"/>
    <row r="3385" ht="42" customHeight="1"/>
    <row r="3386" ht="42" customHeight="1"/>
    <row r="3387" ht="42" customHeight="1"/>
    <row r="3388" ht="42" customHeight="1"/>
    <row r="3389" ht="42" customHeight="1"/>
    <row r="3390" ht="42" customHeight="1"/>
    <row r="3391" ht="42" customHeight="1"/>
    <row r="3392" ht="42" customHeight="1"/>
    <row r="3393" ht="42" customHeight="1"/>
    <row r="3394" ht="42" customHeight="1"/>
    <row r="3395" ht="42" customHeight="1"/>
    <row r="3396" ht="42" customHeight="1"/>
    <row r="3397" ht="42" customHeight="1"/>
    <row r="3398" ht="42" customHeight="1"/>
    <row r="3399" ht="42" customHeight="1"/>
    <row r="3400" ht="42" customHeight="1"/>
    <row r="3401" ht="42" customHeight="1"/>
    <row r="3402" ht="42" customHeight="1"/>
    <row r="3403" ht="42" customHeight="1"/>
    <row r="3404" ht="42" customHeight="1"/>
    <row r="3405" ht="42" customHeight="1"/>
    <row r="3406" ht="42" customHeight="1"/>
    <row r="3407" ht="42" customHeight="1"/>
    <row r="3408" ht="42" customHeight="1"/>
    <row r="3409" ht="42" customHeight="1"/>
    <row r="3410" ht="42" customHeight="1"/>
    <row r="3411" ht="42" customHeight="1"/>
    <row r="3412" ht="42" customHeight="1"/>
    <row r="3413" ht="42" customHeight="1"/>
    <row r="3414" ht="42" customHeight="1"/>
    <row r="3415" ht="42" customHeight="1"/>
    <row r="3416" ht="42" customHeight="1"/>
    <row r="3417" ht="42" customHeight="1"/>
    <row r="3418" ht="42" customHeight="1"/>
    <row r="3419" ht="42" customHeight="1"/>
    <row r="3420" ht="42" customHeight="1"/>
    <row r="3421" ht="42" customHeight="1"/>
    <row r="3422" ht="42" customHeight="1"/>
    <row r="3423" ht="42" customHeight="1"/>
    <row r="3424" ht="42" customHeight="1"/>
    <row r="3425" ht="42" customHeight="1"/>
    <row r="3426" ht="42" customHeight="1"/>
    <row r="3427" ht="42" customHeight="1"/>
    <row r="3428" ht="42" customHeight="1"/>
    <row r="3429" ht="42" customHeight="1"/>
    <row r="3430" ht="42" customHeight="1"/>
    <row r="3431" ht="42" customHeight="1"/>
    <row r="3432" ht="42" customHeight="1"/>
    <row r="3433" ht="42" customHeight="1"/>
    <row r="3434" ht="42" customHeight="1"/>
    <row r="3435" ht="42" customHeight="1"/>
    <row r="3436" ht="42" customHeight="1"/>
    <row r="3437" ht="42" customHeight="1"/>
    <row r="3438" ht="42" customHeight="1"/>
    <row r="3439" ht="42" customHeight="1"/>
    <row r="3440" ht="42" customHeight="1"/>
    <row r="3441" ht="42" customHeight="1"/>
    <row r="3442" ht="42" customHeight="1"/>
    <row r="3443" ht="42" customHeight="1"/>
    <row r="3444" ht="42" customHeight="1"/>
    <row r="3445" ht="42" customHeight="1"/>
    <row r="3446" ht="42" customHeight="1"/>
    <row r="3447" ht="42" customHeight="1"/>
    <row r="3448" ht="42" customHeight="1"/>
    <row r="3449" ht="42" customHeight="1"/>
    <row r="3450" ht="42" customHeight="1"/>
    <row r="3451" ht="42" customHeight="1"/>
    <row r="3452" ht="42" customHeight="1"/>
    <row r="3453" ht="42" customHeight="1"/>
    <row r="3454" ht="42" customHeight="1"/>
    <row r="3455" ht="42" customHeight="1"/>
    <row r="3456" ht="42" customHeight="1"/>
    <row r="3457" ht="42" customHeight="1"/>
    <row r="3458" ht="42" customHeight="1"/>
    <row r="3459" ht="42" customHeight="1"/>
    <row r="3460" ht="42" customHeight="1"/>
    <row r="3461" ht="42" customHeight="1"/>
    <row r="3462" ht="42" customHeight="1"/>
    <row r="3463" ht="42" customHeight="1"/>
    <row r="3464" ht="42" customHeight="1"/>
    <row r="3465" ht="42" customHeight="1"/>
    <row r="3466" ht="42" customHeight="1"/>
    <row r="3467" ht="42" customHeight="1"/>
    <row r="3468" ht="42" customHeight="1"/>
    <row r="3469" ht="42" customHeight="1"/>
    <row r="3470" ht="42" customHeight="1"/>
    <row r="3471" ht="42" customHeight="1"/>
    <row r="3472" ht="42" customHeight="1"/>
    <row r="3473" ht="42" customHeight="1"/>
    <row r="3474" ht="42" customHeight="1"/>
    <row r="3475" ht="42" customHeight="1"/>
    <row r="3476" ht="42" customHeight="1"/>
    <row r="3477" ht="42" customHeight="1"/>
    <row r="3478" ht="42" customHeight="1"/>
    <row r="3479" ht="42" customHeight="1"/>
    <row r="3480" ht="42" customHeight="1"/>
    <row r="3481" ht="42" customHeight="1"/>
    <row r="3482" ht="42" customHeight="1"/>
    <row r="3483" ht="42" customHeight="1"/>
    <row r="3484" ht="42" customHeight="1"/>
    <row r="3485" ht="42" customHeight="1"/>
    <row r="3486" ht="42" customHeight="1"/>
    <row r="3487" ht="42" customHeight="1"/>
    <row r="3488" ht="42" customHeight="1"/>
    <row r="3489" ht="42" customHeight="1"/>
    <row r="3490" ht="42" customHeight="1"/>
    <row r="3491" ht="42" customHeight="1"/>
    <row r="3492" ht="42" customHeight="1"/>
    <row r="3493" ht="42" customHeight="1"/>
    <row r="3494" ht="42" customHeight="1"/>
    <row r="3495" ht="42" customHeight="1"/>
    <row r="3496" ht="42" customHeight="1"/>
    <row r="3497" ht="42" customHeight="1"/>
    <row r="3498" ht="42" customHeight="1"/>
    <row r="3499" ht="42" customHeight="1"/>
    <row r="3500" ht="42" customHeight="1"/>
    <row r="3501" ht="42" customHeight="1"/>
    <row r="3502" ht="42" customHeight="1"/>
    <row r="3503" ht="42" customHeight="1"/>
    <row r="3504" ht="42" customHeight="1"/>
    <row r="3505" ht="42" customHeight="1"/>
    <row r="3506" ht="42" customHeight="1"/>
    <row r="3507" ht="42" customHeight="1"/>
    <row r="3508" ht="42" customHeight="1"/>
    <row r="3509" ht="42" customHeight="1"/>
    <row r="3510" ht="42" customHeight="1"/>
    <row r="3511" ht="42" customHeight="1"/>
    <row r="3512" ht="42" customHeight="1"/>
    <row r="3513" ht="42" customHeight="1"/>
    <row r="3514" ht="42" customHeight="1"/>
    <row r="3515" ht="42" customHeight="1"/>
    <row r="3516" ht="42" customHeight="1"/>
    <row r="3517" ht="42" customHeight="1"/>
    <row r="3518" ht="42" customHeight="1"/>
    <row r="3519" ht="42" customHeight="1"/>
    <row r="3520" ht="42" customHeight="1"/>
    <row r="3521" ht="42" customHeight="1"/>
    <row r="3522" ht="42" customHeight="1"/>
    <row r="3523" ht="42" customHeight="1"/>
    <row r="3524" ht="42" customHeight="1"/>
    <row r="3525" ht="42" customHeight="1"/>
    <row r="3526" ht="42" customHeight="1"/>
    <row r="3527" ht="42" customHeight="1"/>
    <row r="3528" ht="42" customHeight="1"/>
    <row r="3529" ht="42" customHeight="1"/>
    <row r="3530" ht="42" customHeight="1"/>
    <row r="3531" ht="42" customHeight="1"/>
    <row r="3532" ht="42" customHeight="1"/>
    <row r="3533" ht="42" customHeight="1"/>
    <row r="3534" ht="42" customHeight="1"/>
    <row r="3535" ht="42" customHeight="1"/>
    <row r="3536" ht="42" customHeight="1"/>
    <row r="3537" ht="42" customHeight="1"/>
    <row r="3538" ht="42" customHeight="1"/>
    <row r="3539" ht="42" customHeight="1"/>
    <row r="3540" ht="42" customHeight="1"/>
    <row r="3541" ht="42" customHeight="1"/>
    <row r="3542" ht="42" customHeight="1"/>
    <row r="3543" ht="42" customHeight="1"/>
    <row r="3544" ht="42" customHeight="1"/>
    <row r="3545" ht="42" customHeight="1"/>
    <row r="3546" ht="42" customHeight="1"/>
    <row r="3547" ht="42" customHeight="1"/>
    <row r="3548" ht="42" customHeight="1"/>
    <row r="3549" ht="42" customHeight="1"/>
    <row r="3550" ht="42" customHeight="1"/>
    <row r="3551" ht="42" customHeight="1"/>
    <row r="3552" ht="42" customHeight="1"/>
    <row r="3553" ht="42" customHeight="1"/>
    <row r="3554" ht="42" customHeight="1"/>
    <row r="3555" ht="42" customHeight="1"/>
    <row r="3556" ht="42" customHeight="1"/>
    <row r="3557" ht="42" customHeight="1"/>
    <row r="3558" ht="42" customHeight="1"/>
    <row r="3559" ht="42" customHeight="1"/>
    <row r="3560" ht="42" customHeight="1"/>
    <row r="3561" ht="42" customHeight="1"/>
    <row r="3562" ht="42" customHeight="1"/>
    <row r="3563" ht="42" customHeight="1"/>
    <row r="3564" ht="42" customHeight="1"/>
    <row r="3565" ht="42" customHeight="1"/>
    <row r="3566" ht="42" customHeight="1"/>
    <row r="3567" ht="42" customHeight="1"/>
    <row r="3568" ht="42" customHeight="1"/>
    <row r="3569" ht="42" customHeight="1"/>
    <row r="3570" ht="42" customHeight="1"/>
    <row r="3571" ht="42" customHeight="1"/>
    <row r="3572" ht="42" customHeight="1"/>
    <row r="3573" ht="42" customHeight="1"/>
    <row r="3574" ht="42" customHeight="1"/>
    <row r="3575" ht="42" customHeight="1"/>
    <row r="3576" ht="42" customHeight="1"/>
    <row r="3577" ht="42" customHeight="1"/>
    <row r="3578" ht="42" customHeight="1"/>
    <row r="3579" ht="42" customHeight="1"/>
    <row r="3580" ht="42" customHeight="1"/>
    <row r="3581" ht="42" customHeight="1"/>
    <row r="3582" ht="42" customHeight="1"/>
    <row r="3583" ht="42" customHeight="1"/>
    <row r="3584" ht="42" customHeight="1"/>
    <row r="3585" ht="42" customHeight="1"/>
    <row r="3586" ht="42" customHeight="1"/>
    <row r="3587" ht="42" customHeight="1"/>
    <row r="3588" ht="42" customHeight="1"/>
    <row r="3589" ht="42" customHeight="1"/>
    <row r="3590" ht="42" customHeight="1"/>
    <row r="3591" ht="42" customHeight="1"/>
    <row r="3592" ht="42" customHeight="1"/>
    <row r="3593" ht="42" customHeight="1"/>
    <row r="3594" ht="42" customHeight="1"/>
    <row r="3595" ht="42" customHeight="1"/>
    <row r="3596" ht="42" customHeight="1"/>
    <row r="3597" ht="42" customHeight="1"/>
    <row r="3598" ht="42" customHeight="1"/>
    <row r="3599" ht="42" customHeight="1"/>
    <row r="3600" ht="42" customHeight="1"/>
    <row r="3601" ht="42" customHeight="1"/>
    <row r="3602" ht="42" customHeight="1"/>
    <row r="3603" ht="42" customHeight="1"/>
    <row r="3604" ht="42" customHeight="1"/>
    <row r="3605" ht="42" customHeight="1"/>
    <row r="3606" ht="42" customHeight="1"/>
    <row r="3607" ht="42" customHeight="1"/>
    <row r="3608" ht="42" customHeight="1"/>
    <row r="3609" ht="42" customHeight="1"/>
    <row r="3610" ht="42" customHeight="1"/>
    <row r="3611" ht="42" customHeight="1"/>
    <row r="3612" ht="42" customHeight="1"/>
    <row r="3613" ht="42" customHeight="1"/>
    <row r="3614" ht="42" customHeight="1"/>
    <row r="3615" ht="42" customHeight="1"/>
    <row r="3616" ht="42" customHeight="1"/>
    <row r="3617" ht="42" customHeight="1"/>
    <row r="3618" ht="42" customHeight="1"/>
    <row r="3619" ht="42" customHeight="1"/>
    <row r="3620" ht="42" customHeight="1"/>
    <row r="3621" ht="42" customHeight="1"/>
    <row r="3622" ht="42" customHeight="1"/>
    <row r="3623" ht="42" customHeight="1"/>
    <row r="3624" ht="42" customHeight="1"/>
    <row r="3625" ht="42" customHeight="1"/>
    <row r="3626" ht="42" customHeight="1"/>
    <row r="3627" ht="42" customHeight="1"/>
    <row r="3628" ht="42" customHeight="1"/>
    <row r="3629" ht="42" customHeight="1"/>
    <row r="3630" ht="42" customHeight="1"/>
    <row r="3631" ht="42" customHeight="1"/>
    <row r="3632" ht="42" customHeight="1"/>
    <row r="3633" ht="42" customHeight="1"/>
    <row r="3634" ht="42" customHeight="1"/>
    <row r="3635" ht="42" customHeight="1"/>
    <row r="3636" ht="42" customHeight="1"/>
    <row r="3637" ht="42" customHeight="1"/>
    <row r="3638" ht="42" customHeight="1"/>
    <row r="3639" ht="42" customHeight="1"/>
    <row r="3640" ht="42" customHeight="1"/>
    <row r="3641" ht="42" customHeight="1"/>
    <row r="3642" ht="42" customHeight="1"/>
    <row r="3643" ht="42" customHeight="1"/>
    <row r="3644" ht="42" customHeight="1"/>
    <row r="3645" ht="42" customHeight="1"/>
    <row r="3646" ht="42" customHeight="1"/>
    <row r="3647" ht="42" customHeight="1"/>
    <row r="3648" ht="42" customHeight="1"/>
    <row r="3649" ht="42" customHeight="1"/>
    <row r="3650" ht="42" customHeight="1"/>
    <row r="3651" ht="42" customHeight="1"/>
    <row r="3652" ht="42" customHeight="1"/>
    <row r="3653" ht="42" customHeight="1"/>
    <row r="3654" ht="42" customHeight="1"/>
    <row r="3655" ht="42" customHeight="1"/>
    <row r="3656" ht="42" customHeight="1"/>
    <row r="3657" ht="42" customHeight="1"/>
    <row r="3658" ht="42" customHeight="1"/>
    <row r="3659" ht="42" customHeight="1"/>
    <row r="3660" ht="42" customHeight="1"/>
    <row r="3661" ht="42" customHeight="1"/>
    <row r="3662" ht="42" customHeight="1"/>
    <row r="3663" ht="42" customHeight="1"/>
    <row r="3664" ht="42" customHeight="1"/>
    <row r="3665" ht="42" customHeight="1"/>
    <row r="3666" ht="42" customHeight="1"/>
    <row r="3667" ht="42" customHeight="1"/>
    <row r="3668" ht="42" customHeight="1"/>
    <row r="3669" ht="42" customHeight="1"/>
    <row r="3670" ht="42" customHeight="1"/>
    <row r="3671" ht="42" customHeight="1"/>
    <row r="3672" ht="42" customHeight="1"/>
    <row r="3673" ht="42" customHeight="1"/>
    <row r="3674" ht="42" customHeight="1"/>
    <row r="3675" ht="42" customHeight="1"/>
    <row r="3676" ht="42" customHeight="1"/>
    <row r="3677" ht="42" customHeight="1"/>
    <row r="3678" ht="42" customHeight="1"/>
    <row r="3679" ht="42" customHeight="1"/>
    <row r="3680" ht="42" customHeight="1"/>
    <row r="3681" ht="42" customHeight="1"/>
    <row r="3682" ht="42" customHeight="1"/>
    <row r="3683" ht="42" customHeight="1"/>
    <row r="3684" ht="42" customHeight="1"/>
    <row r="3685" ht="42" customHeight="1"/>
    <row r="3686" ht="42" customHeight="1"/>
    <row r="3687" ht="42" customHeight="1"/>
    <row r="3688" ht="42" customHeight="1"/>
    <row r="3689" ht="42" customHeight="1"/>
    <row r="3690" ht="42" customHeight="1"/>
    <row r="3691" ht="42" customHeight="1"/>
    <row r="3692" ht="42" customHeight="1"/>
    <row r="3693" ht="42" customHeight="1"/>
    <row r="3694" ht="42" customHeight="1"/>
    <row r="3695" ht="42" customHeight="1"/>
    <row r="3696" ht="42" customHeight="1"/>
    <row r="3697" ht="42" customHeight="1"/>
    <row r="3698" ht="42" customHeight="1"/>
    <row r="3699" ht="42" customHeight="1"/>
    <row r="3700" ht="42" customHeight="1"/>
    <row r="3701" ht="42" customHeight="1"/>
    <row r="3702" ht="42" customHeight="1"/>
    <row r="3703" ht="42" customHeight="1"/>
    <row r="3704" ht="42" customHeight="1"/>
    <row r="3705" ht="42" customHeight="1"/>
    <row r="3706" ht="42" customHeight="1"/>
    <row r="3707" ht="42" customHeight="1"/>
    <row r="3708" ht="42" customHeight="1"/>
    <row r="3709" ht="42" customHeight="1"/>
    <row r="3710" ht="42" customHeight="1"/>
    <row r="3711" ht="42" customHeight="1"/>
    <row r="3712" ht="42" customHeight="1"/>
    <row r="3713" ht="42" customHeight="1"/>
    <row r="3714" ht="42" customHeight="1"/>
    <row r="3715" ht="42" customHeight="1"/>
    <row r="3716" ht="42" customHeight="1"/>
    <row r="3717" ht="42" customHeight="1"/>
    <row r="3718" ht="42" customHeight="1"/>
    <row r="3719" ht="42" customHeight="1"/>
    <row r="3720" ht="42" customHeight="1"/>
    <row r="3721" ht="42" customHeight="1"/>
    <row r="3722" ht="42" customHeight="1"/>
    <row r="3723" ht="42" customHeight="1"/>
    <row r="3724" ht="42" customHeight="1"/>
    <row r="3725" ht="42" customHeight="1"/>
    <row r="3726" ht="42" customHeight="1"/>
    <row r="3727" ht="42" customHeight="1"/>
    <row r="3728" ht="42" customHeight="1"/>
    <row r="3729" ht="42" customHeight="1"/>
    <row r="3730" ht="42" customHeight="1"/>
    <row r="3731" ht="42" customHeight="1"/>
    <row r="3732" ht="42" customHeight="1"/>
    <row r="3733" ht="42" customHeight="1"/>
    <row r="3734" ht="42" customHeight="1"/>
    <row r="3735" ht="42" customHeight="1"/>
    <row r="3736" ht="42" customHeight="1"/>
    <row r="3737" ht="42" customHeight="1"/>
    <row r="3738" ht="42" customHeight="1"/>
    <row r="3739" ht="42" customHeight="1"/>
    <row r="3740" ht="42" customHeight="1"/>
    <row r="3741" ht="42" customHeight="1"/>
    <row r="3742" ht="42" customHeight="1"/>
    <row r="3743" ht="42" customHeight="1"/>
    <row r="3744" ht="42" customHeight="1"/>
    <row r="3745" ht="42" customHeight="1"/>
    <row r="3746" ht="42" customHeight="1"/>
    <row r="3747" ht="42" customHeight="1"/>
    <row r="3748" ht="42" customHeight="1"/>
    <row r="3749" ht="42" customHeight="1"/>
    <row r="3750" ht="42" customHeight="1"/>
    <row r="3751" ht="42" customHeight="1"/>
    <row r="3752" ht="42" customHeight="1"/>
    <row r="3753" ht="42" customHeight="1"/>
    <row r="3754" ht="42" customHeight="1"/>
    <row r="3755" ht="42" customHeight="1"/>
    <row r="3756" ht="42" customHeight="1"/>
    <row r="3757" ht="42" customHeight="1"/>
    <row r="3758" ht="42" customHeight="1"/>
    <row r="3759" ht="42" customHeight="1"/>
    <row r="3760" ht="42" customHeight="1"/>
    <row r="3761" ht="42" customHeight="1"/>
    <row r="3762" ht="42" customHeight="1"/>
    <row r="3763" ht="42" customHeight="1"/>
    <row r="3764" ht="42" customHeight="1"/>
    <row r="3765" ht="42" customHeight="1"/>
    <row r="3766" ht="42" customHeight="1"/>
    <row r="3767" ht="42" customHeight="1"/>
    <row r="3768" ht="42" customHeight="1"/>
    <row r="3769" ht="42" customHeight="1"/>
    <row r="3770" ht="42" customHeight="1"/>
    <row r="3771" ht="42" customHeight="1"/>
    <row r="3772" ht="42" customHeight="1"/>
    <row r="3773" ht="42" customHeight="1"/>
    <row r="3774" ht="42" customHeight="1"/>
    <row r="3775" ht="42" customHeight="1"/>
    <row r="3776" ht="42" customHeight="1"/>
    <row r="3777" ht="42" customHeight="1"/>
    <row r="3778" ht="42" customHeight="1"/>
    <row r="3779" ht="42" customHeight="1"/>
    <row r="3780" ht="42" customHeight="1"/>
    <row r="3781" ht="42" customHeight="1"/>
    <row r="3782" ht="42" customHeight="1"/>
    <row r="3783" ht="42" customHeight="1"/>
    <row r="3784" ht="42" customHeight="1"/>
    <row r="3785" ht="42" customHeight="1"/>
    <row r="3786" ht="42" customHeight="1"/>
    <row r="3787" ht="42" customHeight="1"/>
    <row r="3788" ht="42" customHeight="1"/>
    <row r="3789" ht="42" customHeight="1"/>
    <row r="3790" ht="42" customHeight="1"/>
    <row r="3791" ht="42" customHeight="1"/>
    <row r="3792" ht="42" customHeight="1"/>
    <row r="3793" ht="42" customHeight="1"/>
    <row r="3794" ht="42" customHeight="1"/>
    <row r="3795" ht="42" customHeight="1"/>
    <row r="3796" ht="42" customHeight="1"/>
    <row r="3797" ht="42" customHeight="1"/>
    <row r="3798" ht="42" customHeight="1"/>
    <row r="3799" ht="42" customHeight="1"/>
    <row r="3800" ht="42" customHeight="1"/>
    <row r="3801" ht="42" customHeight="1"/>
    <row r="3802" ht="42" customHeight="1"/>
    <row r="3803" ht="42" customHeight="1"/>
    <row r="3804" ht="42" customHeight="1"/>
    <row r="3805" ht="42" customHeight="1"/>
    <row r="3806" ht="42" customHeight="1"/>
    <row r="3807" ht="42" customHeight="1"/>
    <row r="3808" ht="42" customHeight="1"/>
    <row r="3809" ht="42" customHeight="1"/>
    <row r="3810" ht="42" customHeight="1"/>
    <row r="3811" ht="42" customHeight="1"/>
    <row r="3812" ht="42" customHeight="1"/>
    <row r="3813" ht="42" customHeight="1"/>
    <row r="3814" ht="42" customHeight="1"/>
    <row r="3815" ht="42" customHeight="1"/>
    <row r="3816" ht="42" customHeight="1"/>
    <row r="3817" ht="42" customHeight="1"/>
    <row r="3818" ht="42" customHeight="1"/>
    <row r="3819" ht="42" customHeight="1"/>
    <row r="3820" ht="42" customHeight="1"/>
    <row r="3821" ht="42" customHeight="1"/>
    <row r="3822" ht="42" customHeight="1"/>
    <row r="3823" ht="42" customHeight="1"/>
    <row r="3824" ht="42" customHeight="1"/>
    <row r="3825" ht="42" customHeight="1"/>
    <row r="3826" ht="42" customHeight="1"/>
    <row r="3827" ht="42" customHeight="1"/>
    <row r="3828" ht="42" customHeight="1"/>
    <row r="3829" ht="42" customHeight="1"/>
    <row r="3830" ht="42" customHeight="1"/>
    <row r="3831" ht="42" customHeight="1"/>
    <row r="3832" ht="42" customHeight="1"/>
    <row r="3833" ht="42" customHeight="1"/>
    <row r="3834" ht="42" customHeight="1"/>
    <row r="3835" ht="42" customHeight="1"/>
    <row r="3836" ht="42" customHeight="1"/>
    <row r="3837" ht="42" customHeight="1"/>
    <row r="3838" ht="42" customHeight="1"/>
    <row r="3839" ht="42" customHeight="1"/>
    <row r="3840" ht="42" customHeight="1"/>
    <row r="3841" ht="42" customHeight="1"/>
    <row r="3842" ht="42" customHeight="1"/>
    <row r="3843" ht="42" customHeight="1"/>
    <row r="3844" ht="42" customHeight="1"/>
    <row r="3845" ht="42" customHeight="1"/>
    <row r="3846" ht="42" customHeight="1"/>
    <row r="3847" ht="42" customHeight="1"/>
    <row r="3848" ht="42" customHeight="1"/>
    <row r="3849" ht="42" customHeight="1"/>
    <row r="3850" ht="42" customHeight="1"/>
    <row r="3851" ht="42" customHeight="1"/>
    <row r="3852" ht="42" customHeight="1"/>
    <row r="3853" ht="42" customHeight="1"/>
    <row r="3854" ht="42" customHeight="1"/>
    <row r="3855" ht="42" customHeight="1"/>
    <row r="3856" ht="42" customHeight="1"/>
    <row r="3857" ht="42" customHeight="1"/>
    <row r="3858" ht="42" customHeight="1"/>
    <row r="3859" ht="42" customHeight="1"/>
    <row r="3860" ht="42" customHeight="1"/>
    <row r="3861" ht="42" customHeight="1"/>
    <row r="3862" ht="42" customHeight="1"/>
    <row r="3863" ht="42" customHeight="1"/>
    <row r="3864" ht="42" customHeight="1"/>
    <row r="3865" ht="42" customHeight="1"/>
    <row r="3866" ht="42" customHeight="1"/>
    <row r="3867" ht="42" customHeight="1"/>
    <row r="3868" ht="42" customHeight="1"/>
    <row r="3869" ht="42" customHeight="1"/>
    <row r="3870" ht="42" customHeight="1"/>
    <row r="3871" ht="42" customHeight="1"/>
    <row r="3872" ht="42" customHeight="1"/>
    <row r="3873" ht="42" customHeight="1"/>
    <row r="3874" ht="42" customHeight="1"/>
    <row r="3875" ht="42" customHeight="1"/>
    <row r="3876" ht="42" customHeight="1"/>
    <row r="3877" ht="42" customHeight="1"/>
    <row r="3878" ht="42" customHeight="1"/>
    <row r="3879" ht="42" customHeight="1"/>
    <row r="3880" ht="42" customHeight="1"/>
    <row r="3881" ht="42" customHeight="1"/>
    <row r="3882" ht="42" customHeight="1"/>
    <row r="3883" ht="42" customHeight="1"/>
    <row r="3884" ht="42" customHeight="1"/>
    <row r="3885" ht="42" customHeight="1"/>
    <row r="3886" ht="42" customHeight="1"/>
    <row r="3887" ht="42" customHeight="1"/>
    <row r="3888" ht="42" customHeight="1"/>
    <row r="3889" ht="42" customHeight="1"/>
    <row r="3890" ht="42" customHeight="1"/>
    <row r="3891" ht="42" customHeight="1"/>
    <row r="3892" ht="42" customHeight="1"/>
    <row r="3893" ht="42" customHeight="1"/>
    <row r="3894" ht="42" customHeight="1"/>
    <row r="3895" ht="42" customHeight="1"/>
    <row r="3896" ht="42" customHeight="1"/>
    <row r="3897" ht="42" customHeight="1"/>
    <row r="3898" ht="42" customHeight="1"/>
    <row r="3899" ht="42" customHeight="1"/>
    <row r="3900" ht="42" customHeight="1"/>
    <row r="3901" ht="42" customHeight="1"/>
    <row r="3902" ht="42" customHeight="1"/>
    <row r="3903" ht="42" customHeight="1"/>
    <row r="3904" ht="42" customHeight="1"/>
    <row r="3905" ht="42" customHeight="1"/>
    <row r="3906" ht="42" customHeight="1"/>
    <row r="3907" ht="42" customHeight="1"/>
    <row r="3908" ht="42" customHeight="1"/>
    <row r="3909" ht="42" customHeight="1"/>
    <row r="3910" ht="42" customHeight="1"/>
    <row r="3911" ht="42" customHeight="1"/>
    <row r="3912" ht="42" customHeight="1"/>
    <row r="3913" ht="42" customHeight="1"/>
    <row r="3914" ht="42" customHeight="1"/>
    <row r="3915" ht="42" customHeight="1"/>
    <row r="3916" ht="42" customHeight="1"/>
    <row r="3917" ht="42" customHeight="1"/>
    <row r="3918" ht="42" customHeight="1"/>
    <row r="3919" ht="42" customHeight="1"/>
    <row r="3920" ht="42" customHeight="1"/>
    <row r="3921" ht="42" customHeight="1"/>
    <row r="3922" ht="42" customHeight="1"/>
    <row r="3923" ht="42" customHeight="1"/>
    <row r="3924" ht="42" customHeight="1"/>
    <row r="3925" ht="42" customHeight="1"/>
    <row r="3926" ht="42" customHeight="1"/>
    <row r="3927" ht="42" customHeight="1"/>
    <row r="3928" ht="42" customHeight="1"/>
    <row r="3929" ht="42" customHeight="1"/>
    <row r="3930" ht="42" customHeight="1"/>
    <row r="3931" ht="42" customHeight="1"/>
    <row r="3932" ht="42" customHeight="1"/>
    <row r="3933" ht="42" customHeight="1"/>
    <row r="3934" ht="42" customHeight="1"/>
    <row r="3935" ht="42" customHeight="1"/>
    <row r="3936" ht="42" customHeight="1"/>
    <row r="3937" ht="42" customHeight="1"/>
    <row r="3938" ht="42" customHeight="1"/>
    <row r="3939" ht="42" customHeight="1"/>
    <row r="3940" ht="42" customHeight="1"/>
    <row r="3941" ht="42" customHeight="1"/>
    <row r="3942" ht="42" customHeight="1"/>
    <row r="3943" ht="42" customHeight="1"/>
    <row r="3944" ht="42" customHeight="1"/>
    <row r="3945" ht="42" customHeight="1"/>
    <row r="3946" ht="42" customHeight="1"/>
    <row r="3947" ht="42" customHeight="1"/>
    <row r="3948" ht="42" customHeight="1"/>
    <row r="3949" ht="42" customHeight="1"/>
    <row r="3950" ht="42" customHeight="1"/>
    <row r="3951" ht="42" customHeight="1"/>
    <row r="3952" ht="42" customHeight="1"/>
    <row r="3953" ht="42" customHeight="1"/>
    <row r="3954" ht="42" customHeight="1"/>
    <row r="3955" ht="42" customHeight="1"/>
    <row r="3956" ht="42" customHeight="1"/>
    <row r="3957" ht="42" customHeight="1"/>
    <row r="3958" ht="42" customHeight="1"/>
    <row r="3959" ht="42" customHeight="1"/>
    <row r="3960" ht="42" customHeight="1"/>
    <row r="3961" ht="42" customHeight="1"/>
    <row r="3962" ht="42" customHeight="1"/>
    <row r="3963" ht="42" customHeight="1"/>
    <row r="3964" ht="42" customHeight="1"/>
    <row r="3965" ht="42" customHeight="1"/>
    <row r="3966" ht="42" customHeight="1"/>
    <row r="3967" ht="42" customHeight="1"/>
    <row r="3968" ht="42" customHeight="1"/>
    <row r="3969" ht="42" customHeight="1"/>
    <row r="3970" ht="42" customHeight="1"/>
    <row r="3971" ht="42" customHeight="1"/>
    <row r="3972" ht="42" customHeight="1"/>
    <row r="3973" ht="42" customHeight="1"/>
    <row r="3974" ht="42" customHeight="1"/>
    <row r="3975" ht="42" customHeight="1"/>
    <row r="3976" ht="42" customHeight="1"/>
    <row r="3977" ht="42" customHeight="1"/>
    <row r="3978" ht="42" customHeight="1"/>
    <row r="3979" ht="42" customHeight="1"/>
    <row r="3980" ht="42" customHeight="1"/>
    <row r="3981" ht="42" customHeight="1"/>
    <row r="3982" ht="42" customHeight="1"/>
    <row r="3983" ht="42" customHeight="1"/>
    <row r="3984" ht="42" customHeight="1"/>
    <row r="3985" ht="42" customHeight="1"/>
    <row r="3986" ht="42" customHeight="1"/>
    <row r="3987" ht="42" customHeight="1"/>
    <row r="3988" ht="42" customHeight="1"/>
    <row r="3989" ht="42" customHeight="1"/>
    <row r="3990" ht="42" customHeight="1"/>
    <row r="3991" ht="42" customHeight="1"/>
    <row r="3992" ht="42" customHeight="1"/>
    <row r="3993" ht="42" customHeight="1"/>
    <row r="3994" ht="42" customHeight="1"/>
    <row r="3995" ht="42" customHeight="1"/>
    <row r="3996" ht="42" customHeight="1"/>
    <row r="3997" ht="42" customHeight="1"/>
    <row r="3998" ht="42" customHeight="1"/>
    <row r="3999" ht="42" customHeight="1"/>
    <row r="4000" ht="42" customHeight="1"/>
    <row r="4001" ht="42" customHeight="1"/>
    <row r="4002" ht="42" customHeight="1"/>
    <row r="4003" ht="42" customHeight="1"/>
    <row r="4004" ht="42" customHeight="1"/>
    <row r="4005" ht="42" customHeight="1"/>
    <row r="4006" ht="42" customHeight="1"/>
    <row r="4007" ht="42" customHeight="1"/>
    <row r="4008" ht="42" customHeight="1"/>
    <row r="4009" ht="42" customHeight="1"/>
    <row r="4010" ht="42" customHeight="1"/>
    <row r="4011" ht="42" customHeight="1"/>
    <row r="4012" ht="42" customHeight="1"/>
    <row r="4013" ht="42" customHeight="1"/>
    <row r="4014" ht="42" customHeight="1"/>
    <row r="4015" ht="42" customHeight="1"/>
    <row r="4016" ht="42" customHeight="1"/>
    <row r="4017" ht="42" customHeight="1"/>
    <row r="4018" ht="42" customHeight="1"/>
    <row r="4019" ht="42" customHeight="1"/>
    <row r="4020" ht="42" customHeight="1"/>
    <row r="4021" ht="42" customHeight="1"/>
    <row r="4022" ht="42" customHeight="1"/>
    <row r="4023" ht="42" customHeight="1"/>
    <row r="4024" ht="42" customHeight="1"/>
    <row r="4025" ht="42" customHeight="1"/>
    <row r="4026" ht="42" customHeight="1"/>
    <row r="4027" ht="42" customHeight="1"/>
    <row r="4028" ht="42" customHeight="1"/>
    <row r="4029" ht="42" customHeight="1"/>
    <row r="4030" ht="42" customHeight="1"/>
    <row r="4031" ht="42" customHeight="1"/>
    <row r="4032" ht="42" customHeight="1"/>
    <row r="4033" ht="42" customHeight="1"/>
    <row r="4034" ht="42" customHeight="1"/>
    <row r="4035" ht="42" customHeight="1"/>
    <row r="4036" ht="42" customHeight="1"/>
    <row r="4037" ht="42" customHeight="1"/>
    <row r="4038" ht="42" customHeight="1"/>
    <row r="4039" ht="42" customHeight="1"/>
    <row r="4040" ht="42" customHeight="1"/>
    <row r="4041" ht="42" customHeight="1"/>
    <row r="4042" ht="42" customHeight="1"/>
    <row r="4043" ht="42" customHeight="1"/>
    <row r="4044" ht="42" customHeight="1"/>
    <row r="4045" ht="42" customHeight="1"/>
    <row r="4046" ht="42" customHeight="1"/>
    <row r="4047" ht="42" customHeight="1"/>
    <row r="4048" ht="42" customHeight="1"/>
    <row r="4049" ht="42" customHeight="1"/>
    <row r="4050" ht="42" customHeight="1"/>
    <row r="4051" ht="42" customHeight="1"/>
    <row r="4052" ht="42" customHeight="1"/>
    <row r="4053" ht="42" customHeight="1"/>
    <row r="4054" ht="42" customHeight="1"/>
    <row r="4055" ht="42" customHeight="1"/>
    <row r="4056" ht="42" customHeight="1"/>
    <row r="4057" ht="42" customHeight="1"/>
    <row r="4058" ht="42" customHeight="1"/>
    <row r="4059" ht="42" customHeight="1"/>
    <row r="4060" ht="42" customHeight="1"/>
    <row r="4061" ht="42" customHeight="1"/>
    <row r="4062" ht="42" customHeight="1"/>
    <row r="4063" ht="42" customHeight="1"/>
    <row r="4064" ht="42" customHeight="1"/>
    <row r="4065" ht="42" customHeight="1"/>
    <row r="4066" ht="42" customHeight="1"/>
    <row r="4067" ht="42" customHeight="1"/>
    <row r="4068" ht="42" customHeight="1"/>
    <row r="4069" ht="42" customHeight="1"/>
    <row r="4070" ht="42" customHeight="1"/>
    <row r="4071" ht="42" customHeight="1"/>
    <row r="4072" ht="42" customHeight="1"/>
    <row r="4073" ht="42" customHeight="1"/>
    <row r="4074" ht="42" customHeight="1"/>
    <row r="4075" ht="42" customHeight="1"/>
    <row r="4076" ht="42" customHeight="1"/>
    <row r="4077" ht="42" customHeight="1"/>
    <row r="4078" ht="42" customHeight="1"/>
    <row r="4079" ht="42" customHeight="1"/>
    <row r="4080" ht="42" customHeight="1"/>
    <row r="4081" ht="42" customHeight="1"/>
    <row r="4082" ht="42" customHeight="1"/>
    <row r="4083" ht="42" customHeight="1"/>
    <row r="4084" ht="42" customHeight="1"/>
    <row r="4085" ht="42" customHeight="1"/>
    <row r="4086" ht="42" customHeight="1"/>
    <row r="4087" ht="42" customHeight="1"/>
    <row r="4088" ht="42" customHeight="1"/>
    <row r="4089" ht="42" customHeight="1"/>
    <row r="4090" ht="42" customHeight="1"/>
    <row r="4091" ht="42" customHeight="1"/>
    <row r="4092" ht="42" customHeight="1"/>
    <row r="4093" ht="42" customHeight="1"/>
    <row r="4094" ht="42" customHeight="1"/>
    <row r="4095" ht="42" customHeight="1"/>
    <row r="4096" ht="42" customHeight="1"/>
    <row r="4097" ht="42" customHeight="1"/>
    <row r="4098" ht="42" customHeight="1"/>
    <row r="4099" ht="42" customHeight="1"/>
    <row r="4100" ht="42" customHeight="1"/>
    <row r="4101" ht="42" customHeight="1"/>
    <row r="4102" ht="42" customHeight="1"/>
    <row r="4103" ht="42" customHeight="1"/>
    <row r="4104" ht="42" customHeight="1"/>
    <row r="4105" ht="42" customHeight="1"/>
    <row r="4106" ht="42" customHeight="1"/>
    <row r="4107" ht="42" customHeight="1"/>
    <row r="4108" ht="42" customHeight="1"/>
    <row r="4109" ht="42" customHeight="1"/>
    <row r="4110" ht="42" customHeight="1"/>
    <row r="4111" ht="42" customHeight="1"/>
    <row r="4112" ht="42" customHeight="1"/>
    <row r="4113" ht="42" customHeight="1"/>
    <row r="4114" ht="42" customHeight="1"/>
    <row r="4115" ht="42" customHeight="1"/>
    <row r="4116" ht="42" customHeight="1"/>
    <row r="4117" ht="42" customHeight="1"/>
    <row r="4118" ht="42" customHeight="1"/>
    <row r="4119" ht="42" customHeight="1"/>
    <row r="4120" ht="42" customHeight="1"/>
    <row r="4121" ht="42" customHeight="1"/>
    <row r="4122" ht="42" customHeight="1"/>
    <row r="4123" ht="42" customHeight="1"/>
    <row r="4124" ht="42" customHeight="1"/>
    <row r="4125" ht="42" customHeight="1"/>
    <row r="4126" ht="42" customHeight="1"/>
    <row r="4127" ht="42" customHeight="1"/>
    <row r="4128" ht="42" customHeight="1"/>
    <row r="4129" ht="42" customHeight="1"/>
    <row r="4130" ht="42" customHeight="1"/>
    <row r="4131" ht="42" customHeight="1"/>
    <row r="4132" ht="42" customHeight="1"/>
    <row r="4133" ht="42" customHeight="1"/>
    <row r="4134" ht="42" customHeight="1"/>
    <row r="4135" ht="42" customHeight="1"/>
    <row r="4136" ht="42" customHeight="1"/>
    <row r="4137" ht="42" customHeight="1"/>
    <row r="4138" ht="42" customHeight="1"/>
    <row r="4139" ht="42" customHeight="1"/>
    <row r="4140" ht="42" customHeight="1"/>
    <row r="4141" ht="42" customHeight="1"/>
    <row r="4142" ht="42" customHeight="1"/>
    <row r="4143" ht="42" customHeight="1"/>
    <row r="4144" ht="42" customHeight="1"/>
    <row r="4145" ht="42" customHeight="1"/>
    <row r="4146" ht="42" customHeight="1"/>
    <row r="4147" ht="42" customHeight="1"/>
    <row r="4148" ht="42" customHeight="1"/>
    <row r="4149" ht="42" customHeight="1"/>
    <row r="4150" ht="42" customHeight="1"/>
    <row r="4151" ht="42" customHeight="1"/>
    <row r="4152" ht="42" customHeight="1"/>
    <row r="4153" ht="42" customHeight="1"/>
    <row r="4154" ht="42" customHeight="1"/>
    <row r="4155" ht="42" customHeight="1"/>
    <row r="4156" ht="42" customHeight="1"/>
    <row r="4157" ht="42" customHeight="1"/>
    <row r="4158" ht="42" customHeight="1"/>
    <row r="4159" ht="42" customHeight="1"/>
    <row r="4160" ht="42" customHeight="1"/>
    <row r="4161" ht="42" customHeight="1"/>
    <row r="4162" ht="42" customHeight="1"/>
    <row r="4163" ht="42" customHeight="1"/>
    <row r="4164" ht="42" customHeight="1"/>
    <row r="4165" ht="42" customHeight="1"/>
    <row r="4166" ht="42" customHeight="1"/>
    <row r="4167" ht="42" customHeight="1"/>
    <row r="4168" ht="42" customHeight="1"/>
    <row r="4169" ht="42" customHeight="1"/>
    <row r="4170" ht="42" customHeight="1"/>
    <row r="4171" ht="42" customHeight="1"/>
    <row r="4172" ht="42" customHeight="1"/>
    <row r="4173" ht="42" customHeight="1"/>
    <row r="4174" ht="42" customHeight="1"/>
    <row r="4175" ht="42" customHeight="1"/>
    <row r="4176" ht="42" customHeight="1"/>
    <row r="4177" ht="42" customHeight="1"/>
    <row r="4178" ht="42" customHeight="1"/>
    <row r="4179" ht="42" customHeight="1"/>
    <row r="4180" ht="42" customHeight="1"/>
    <row r="4181" ht="42" customHeight="1"/>
    <row r="4182" ht="42" customHeight="1"/>
    <row r="4183" ht="42" customHeight="1"/>
    <row r="4184" ht="42" customHeight="1"/>
    <row r="4185" ht="42" customHeight="1"/>
    <row r="4186" ht="42" customHeight="1"/>
    <row r="4187" ht="42" customHeight="1"/>
    <row r="4188" ht="42" customHeight="1"/>
    <row r="4189" ht="42" customHeight="1"/>
    <row r="4190" ht="42" customHeight="1"/>
    <row r="4191" ht="42" customHeight="1"/>
    <row r="4192" ht="42" customHeight="1"/>
    <row r="4193" ht="42" customHeight="1"/>
    <row r="4194" ht="42" customHeight="1"/>
    <row r="4195" ht="42" customHeight="1"/>
    <row r="4196" ht="42" customHeight="1"/>
    <row r="4197" ht="42" customHeight="1"/>
    <row r="4198" ht="42" customHeight="1"/>
    <row r="4199" ht="42" customHeight="1"/>
    <row r="4200" ht="42" customHeight="1"/>
    <row r="4201" ht="42" customHeight="1"/>
    <row r="4202" ht="42" customHeight="1"/>
    <row r="4203" ht="42" customHeight="1"/>
    <row r="4204" ht="42" customHeight="1"/>
    <row r="4205" ht="42" customHeight="1"/>
    <row r="4206" ht="42" customHeight="1"/>
    <row r="4207" ht="42" customHeight="1"/>
    <row r="4208" ht="42" customHeight="1"/>
    <row r="4209" ht="42" customHeight="1"/>
    <row r="4210" ht="42" customHeight="1"/>
    <row r="4211" ht="42" customHeight="1"/>
    <row r="4212" ht="42" customHeight="1"/>
    <row r="4213" ht="42" customHeight="1"/>
    <row r="4214" ht="42" customHeight="1"/>
    <row r="4215" ht="42" customHeight="1"/>
    <row r="4216" ht="42" customHeight="1"/>
    <row r="4217" ht="42" customHeight="1"/>
    <row r="4218" ht="42" customHeight="1"/>
    <row r="4219" ht="42" customHeight="1"/>
    <row r="4220" ht="42" customHeight="1"/>
    <row r="4221" ht="42" customHeight="1"/>
    <row r="4222" ht="42" customHeight="1"/>
    <row r="4223" ht="42" customHeight="1"/>
    <row r="4224" ht="42" customHeight="1"/>
    <row r="4225" ht="42" customHeight="1"/>
    <row r="4226" ht="42" customHeight="1"/>
    <row r="4227" ht="42" customHeight="1"/>
    <row r="4228" ht="42" customHeight="1"/>
    <row r="4229" ht="42" customHeight="1"/>
    <row r="4230" ht="42" customHeight="1"/>
    <row r="4231" ht="42" customHeight="1"/>
    <row r="4232" ht="42" customHeight="1"/>
    <row r="4233" ht="42" customHeight="1"/>
    <row r="4234" ht="42" customHeight="1"/>
    <row r="4235" ht="42" customHeight="1"/>
    <row r="4236" ht="42" customHeight="1"/>
    <row r="4237" ht="42" customHeight="1"/>
    <row r="4238" ht="42" customHeight="1"/>
    <row r="4239" ht="42" customHeight="1"/>
    <row r="4240" ht="42" customHeight="1"/>
    <row r="4241" ht="42" customHeight="1"/>
    <row r="4242" ht="42" customHeight="1"/>
    <row r="4243" ht="42" customHeight="1"/>
    <row r="4244" ht="42" customHeight="1"/>
    <row r="4245" ht="42" customHeight="1"/>
    <row r="4246" ht="42" customHeight="1"/>
    <row r="4247" ht="42" customHeight="1"/>
    <row r="4248" ht="42" customHeight="1"/>
    <row r="4249" ht="42" customHeight="1"/>
    <row r="4250" ht="42" customHeight="1"/>
    <row r="4251" ht="42" customHeight="1"/>
    <row r="4252" ht="42" customHeight="1"/>
    <row r="4253" ht="42" customHeight="1"/>
    <row r="4254" ht="42" customHeight="1"/>
    <row r="4255" ht="42" customHeight="1"/>
    <row r="4256" ht="42" customHeight="1"/>
    <row r="4257" ht="42" customHeight="1"/>
    <row r="4258" ht="42" customHeight="1"/>
    <row r="4259" ht="42" customHeight="1"/>
    <row r="4260" ht="42" customHeight="1"/>
    <row r="4261" ht="42" customHeight="1"/>
    <row r="4262" ht="42" customHeight="1"/>
    <row r="4263" ht="42" customHeight="1"/>
    <row r="4264" ht="42" customHeight="1"/>
    <row r="4265" ht="42" customHeight="1"/>
    <row r="4266" ht="42" customHeight="1"/>
    <row r="4267" ht="42" customHeight="1"/>
    <row r="4268" ht="42" customHeight="1"/>
    <row r="4269" ht="42" customHeight="1"/>
    <row r="4270" ht="42" customHeight="1"/>
    <row r="4271" ht="42" customHeight="1"/>
    <row r="4272" ht="42" customHeight="1"/>
    <row r="4273" ht="42" customHeight="1"/>
    <row r="4274" ht="42" customHeight="1"/>
    <row r="4275" ht="42" customHeight="1"/>
    <row r="4276" ht="42" customHeight="1"/>
    <row r="4277" ht="42" customHeight="1"/>
    <row r="4278" ht="42" customHeight="1"/>
    <row r="4279" ht="42" customHeight="1"/>
    <row r="4280" ht="42" customHeight="1"/>
    <row r="4281" ht="42" customHeight="1"/>
    <row r="4282" ht="42" customHeight="1"/>
    <row r="4283" ht="42" customHeight="1"/>
    <row r="4284" ht="42" customHeight="1"/>
    <row r="4285" ht="42" customHeight="1"/>
    <row r="4286" ht="42" customHeight="1"/>
    <row r="4287" ht="42" customHeight="1"/>
    <row r="4288" ht="42" customHeight="1"/>
    <row r="4289" ht="42" customHeight="1"/>
    <row r="4290" ht="42" customHeight="1"/>
    <row r="4291" ht="42" customHeight="1"/>
    <row r="4292" ht="42" customHeight="1"/>
    <row r="4293" ht="42" customHeight="1"/>
    <row r="4294" ht="42" customHeight="1"/>
    <row r="4295" ht="42" customHeight="1"/>
    <row r="4296" ht="42" customHeight="1"/>
    <row r="4297" ht="42" customHeight="1"/>
    <row r="4298" ht="42" customHeight="1"/>
    <row r="4299" ht="42" customHeight="1"/>
    <row r="4300" ht="42" customHeight="1"/>
    <row r="4301" ht="42" customHeight="1"/>
    <row r="4302" ht="42" customHeight="1"/>
    <row r="4303" ht="42" customHeight="1"/>
    <row r="4304" ht="42" customHeight="1"/>
    <row r="4305" ht="42" customHeight="1"/>
    <row r="4306" ht="42" customHeight="1"/>
    <row r="4307" ht="42" customHeight="1"/>
    <row r="4308" ht="42" customHeight="1"/>
    <row r="4309" ht="42" customHeight="1"/>
    <row r="4310" ht="42" customHeight="1"/>
    <row r="4311" ht="42" customHeight="1"/>
    <row r="4312" ht="42" customHeight="1"/>
    <row r="4313" ht="42" customHeight="1"/>
    <row r="4314" ht="42" customHeight="1"/>
    <row r="4315" ht="42" customHeight="1"/>
    <row r="4316" ht="42" customHeight="1"/>
    <row r="4317" ht="42" customHeight="1"/>
    <row r="4318" ht="42" customHeight="1"/>
    <row r="4319" ht="42" customHeight="1"/>
    <row r="4320" ht="42" customHeight="1"/>
    <row r="4321" ht="42" customHeight="1"/>
    <row r="4322" ht="42" customHeight="1"/>
    <row r="4323" ht="42" customHeight="1"/>
    <row r="4324" ht="42" customHeight="1"/>
    <row r="4325" ht="42" customHeight="1"/>
    <row r="4326" ht="42" customHeight="1"/>
    <row r="4327" ht="42" customHeight="1"/>
    <row r="4328" ht="42" customHeight="1"/>
    <row r="4329" ht="42" customHeight="1"/>
    <row r="4330" ht="42" customHeight="1"/>
    <row r="4331" ht="42" customHeight="1"/>
    <row r="4332" ht="42" customHeight="1"/>
    <row r="4333" ht="42" customHeight="1"/>
    <row r="4334" ht="42" customHeight="1"/>
    <row r="4335" ht="42" customHeight="1"/>
    <row r="4336" ht="42" customHeight="1"/>
    <row r="4337" ht="42" customHeight="1"/>
    <row r="4338" ht="42" customHeight="1"/>
    <row r="4339" ht="42" customHeight="1"/>
    <row r="4340" ht="42" customHeight="1"/>
    <row r="4341" ht="42" customHeight="1"/>
    <row r="4342" ht="42" customHeight="1"/>
    <row r="4343" ht="42" customHeight="1"/>
    <row r="4344" ht="42" customHeight="1"/>
    <row r="4345" ht="42" customHeight="1"/>
    <row r="4346" ht="42" customHeight="1"/>
    <row r="4347" ht="42" customHeight="1"/>
    <row r="4348" ht="42" customHeight="1"/>
    <row r="4349" ht="42" customHeight="1"/>
    <row r="4350" ht="42" customHeight="1"/>
    <row r="4351" ht="42" customHeight="1"/>
    <row r="4352" ht="42" customHeight="1"/>
    <row r="4353" ht="42" customHeight="1"/>
    <row r="4354" ht="42" customHeight="1"/>
    <row r="4355" ht="42" customHeight="1"/>
    <row r="4356" ht="42" customHeight="1"/>
    <row r="4357" ht="42" customHeight="1"/>
    <row r="4358" ht="42" customHeight="1"/>
    <row r="4359" ht="42" customHeight="1"/>
    <row r="4360" ht="42" customHeight="1"/>
    <row r="4361" ht="42" customHeight="1"/>
    <row r="4362" ht="42" customHeight="1"/>
    <row r="4363" ht="42" customHeight="1"/>
    <row r="4364" ht="42" customHeight="1"/>
    <row r="4365" ht="42" customHeight="1"/>
    <row r="4366" ht="42" customHeight="1"/>
    <row r="4367" ht="42" customHeight="1"/>
    <row r="4368" ht="42" customHeight="1"/>
    <row r="4369" ht="42" customHeight="1"/>
    <row r="4370" ht="42" customHeight="1"/>
    <row r="4371" ht="42" customHeight="1"/>
    <row r="4372" ht="42" customHeight="1"/>
    <row r="4373" ht="42" customHeight="1"/>
    <row r="4374" ht="42" customHeight="1"/>
    <row r="4375" ht="42" customHeight="1"/>
    <row r="4376" ht="42" customHeight="1"/>
    <row r="4377" ht="42" customHeight="1"/>
    <row r="4378" ht="42" customHeight="1"/>
    <row r="4379" ht="42" customHeight="1"/>
    <row r="4380" ht="42" customHeight="1"/>
    <row r="4381" ht="42" customHeight="1"/>
    <row r="4382" ht="42" customHeight="1"/>
    <row r="4383" ht="42" customHeight="1"/>
    <row r="4384" ht="42" customHeight="1"/>
    <row r="4385" ht="42" customHeight="1"/>
    <row r="4386" ht="42" customHeight="1"/>
    <row r="4387" ht="42" customHeight="1"/>
    <row r="4388" ht="42" customHeight="1"/>
    <row r="4389" ht="42" customHeight="1"/>
    <row r="4390" ht="42" customHeight="1"/>
    <row r="4391" ht="42" customHeight="1"/>
    <row r="4392" ht="42" customHeight="1"/>
    <row r="4393" ht="42" customHeight="1"/>
    <row r="4394" ht="42" customHeight="1"/>
    <row r="4395" ht="42" customHeight="1"/>
    <row r="4396" ht="42" customHeight="1"/>
    <row r="4397" ht="42" customHeight="1"/>
    <row r="4398" ht="42" customHeight="1"/>
    <row r="4399" ht="42" customHeight="1"/>
    <row r="4400" ht="42" customHeight="1"/>
    <row r="4401" ht="42" customHeight="1"/>
    <row r="4402" ht="42" customHeight="1"/>
    <row r="4403" ht="42" customHeight="1"/>
    <row r="4404" ht="42" customHeight="1"/>
    <row r="4405" ht="42" customHeight="1"/>
    <row r="4406" ht="42" customHeight="1"/>
    <row r="4407" ht="42" customHeight="1"/>
    <row r="4408" ht="42" customHeight="1"/>
    <row r="4409" ht="42" customHeight="1"/>
    <row r="4410" ht="42" customHeight="1"/>
    <row r="4411" ht="42" customHeight="1"/>
    <row r="4412" ht="42" customHeight="1"/>
    <row r="4413" ht="42" customHeight="1"/>
    <row r="4414" ht="42" customHeight="1"/>
    <row r="4415" ht="42" customHeight="1"/>
    <row r="4416" ht="42" customHeight="1"/>
    <row r="4417" ht="42" customHeight="1"/>
    <row r="4418" ht="42" customHeight="1"/>
    <row r="4419" ht="42" customHeight="1"/>
    <row r="4420" ht="42" customHeight="1"/>
    <row r="4421" ht="42" customHeight="1"/>
    <row r="4422" ht="42" customHeight="1"/>
    <row r="4423" ht="42" customHeight="1"/>
    <row r="4424" ht="42" customHeight="1"/>
    <row r="4425" ht="42" customHeight="1"/>
    <row r="4426" ht="42" customHeight="1"/>
    <row r="4427" ht="42" customHeight="1"/>
    <row r="4428" ht="42" customHeight="1"/>
    <row r="4429" ht="42" customHeight="1"/>
    <row r="4430" ht="42" customHeight="1"/>
    <row r="4431" ht="42" customHeight="1"/>
    <row r="4432" ht="42" customHeight="1"/>
    <row r="4433" ht="42" customHeight="1"/>
    <row r="4434" ht="42" customHeight="1"/>
    <row r="4435" ht="42" customHeight="1"/>
    <row r="4436" ht="42" customHeight="1"/>
    <row r="4437" ht="42" customHeight="1"/>
    <row r="4438" ht="42" customHeight="1"/>
    <row r="4439" ht="42" customHeight="1"/>
    <row r="4440" ht="42" customHeight="1"/>
    <row r="4441" ht="42" customHeight="1"/>
    <row r="4442" ht="42" customHeight="1"/>
    <row r="4443" ht="42" customHeight="1"/>
    <row r="4444" ht="42" customHeight="1"/>
    <row r="4445" ht="42" customHeight="1"/>
    <row r="4446" ht="42" customHeight="1"/>
    <row r="4447" ht="42" customHeight="1"/>
    <row r="4448" ht="42" customHeight="1"/>
    <row r="4449" ht="42" customHeight="1"/>
    <row r="4450" ht="42" customHeight="1"/>
    <row r="4451" ht="42" customHeight="1"/>
    <row r="4452" ht="42" customHeight="1"/>
    <row r="4453" ht="42" customHeight="1"/>
    <row r="4454" ht="42" customHeight="1"/>
    <row r="4455" ht="42" customHeight="1"/>
    <row r="4456" ht="42" customHeight="1"/>
    <row r="4457" ht="42" customHeight="1"/>
    <row r="4458" ht="42" customHeight="1"/>
    <row r="4459" ht="42" customHeight="1"/>
    <row r="4460" ht="42" customHeight="1"/>
    <row r="4461" ht="42" customHeight="1"/>
    <row r="4462" ht="42" customHeight="1"/>
    <row r="4463" ht="42" customHeight="1"/>
    <row r="4464" ht="42" customHeight="1"/>
    <row r="4465" ht="42" customHeight="1"/>
    <row r="4466" ht="42" customHeight="1"/>
    <row r="4467" ht="42" customHeight="1"/>
    <row r="4468" ht="42" customHeight="1"/>
    <row r="4469" ht="42" customHeight="1"/>
    <row r="4470" ht="42" customHeight="1"/>
    <row r="4471" ht="42" customHeight="1"/>
    <row r="4472" ht="42" customHeight="1"/>
    <row r="4473" ht="42" customHeight="1"/>
    <row r="4474" ht="42" customHeight="1"/>
    <row r="4475" ht="42" customHeight="1"/>
    <row r="4476" ht="42" customHeight="1"/>
    <row r="4477" ht="42" customHeight="1"/>
    <row r="4478" ht="42" customHeight="1"/>
    <row r="4479" ht="42" customHeight="1"/>
    <row r="4480" ht="42" customHeight="1"/>
    <row r="4481" ht="42" customHeight="1"/>
    <row r="4482" ht="42" customHeight="1"/>
    <row r="4483" ht="42" customHeight="1"/>
    <row r="4484" ht="42" customHeight="1"/>
    <row r="4485" ht="42" customHeight="1"/>
    <row r="4486" ht="42" customHeight="1"/>
    <row r="4487" ht="42" customHeight="1"/>
    <row r="4488" ht="42" customHeight="1"/>
    <row r="4489" ht="42" customHeight="1"/>
    <row r="4490" ht="42" customHeight="1"/>
    <row r="4491" ht="42" customHeight="1"/>
    <row r="4492" ht="42" customHeight="1"/>
    <row r="4493" ht="42" customHeight="1"/>
    <row r="4494" ht="42" customHeight="1"/>
    <row r="4495" ht="42" customHeight="1"/>
    <row r="4496" ht="42" customHeight="1"/>
    <row r="4497" ht="42" customHeight="1"/>
    <row r="4498" ht="42" customHeight="1"/>
    <row r="4499" ht="42" customHeight="1"/>
    <row r="4500" ht="42" customHeight="1"/>
    <row r="4501" ht="42" customHeight="1"/>
    <row r="4502" ht="42" customHeight="1"/>
    <row r="4503" ht="42" customHeight="1"/>
    <row r="4504" ht="42" customHeight="1"/>
    <row r="4505" ht="42" customHeight="1"/>
    <row r="4506" ht="42" customHeight="1"/>
    <row r="4507" ht="42" customHeight="1"/>
    <row r="4508" ht="42" customHeight="1"/>
    <row r="4509" ht="42" customHeight="1"/>
    <row r="4510" ht="42" customHeight="1"/>
    <row r="4511" ht="42" customHeight="1"/>
    <row r="4512" ht="42" customHeight="1"/>
    <row r="4513" ht="42" customHeight="1"/>
    <row r="4514" ht="42" customHeight="1"/>
    <row r="4515" ht="42" customHeight="1"/>
    <row r="4516" ht="42" customHeight="1"/>
    <row r="4517" ht="42" customHeight="1"/>
    <row r="4518" ht="42" customHeight="1"/>
    <row r="4519" ht="42" customHeight="1"/>
    <row r="4520" ht="42" customHeight="1"/>
    <row r="4521" ht="42" customHeight="1"/>
    <row r="4522" ht="42" customHeight="1"/>
    <row r="4523" ht="42" customHeight="1"/>
    <row r="4524" ht="42" customHeight="1"/>
    <row r="4525" ht="42" customHeight="1"/>
    <row r="4526" ht="42" customHeight="1"/>
    <row r="4527" ht="42" customHeight="1"/>
    <row r="4528" ht="42" customHeight="1"/>
    <row r="4529" ht="42" customHeight="1"/>
    <row r="4530" ht="42" customHeight="1"/>
    <row r="4531" ht="42" customHeight="1"/>
    <row r="4532" ht="42" customHeight="1"/>
    <row r="4533" ht="42" customHeight="1"/>
    <row r="4534" ht="42" customHeight="1"/>
    <row r="4535" ht="42" customHeight="1"/>
    <row r="4536" ht="42" customHeight="1"/>
    <row r="4537" ht="42" customHeight="1"/>
    <row r="4538" ht="42" customHeight="1"/>
    <row r="4539" ht="42" customHeight="1"/>
    <row r="4540" ht="42" customHeight="1"/>
    <row r="4541" ht="42" customHeight="1"/>
    <row r="4542" ht="42" customHeight="1"/>
    <row r="4543" ht="42" customHeight="1"/>
    <row r="4544" ht="42" customHeight="1"/>
    <row r="4545" ht="42" customHeight="1"/>
    <row r="4546" ht="42" customHeight="1"/>
    <row r="4547" ht="42" customHeight="1"/>
    <row r="4548" ht="42" customHeight="1"/>
    <row r="4549" ht="42" customHeight="1"/>
    <row r="4550" ht="42" customHeight="1"/>
    <row r="4551" ht="42" customHeight="1"/>
    <row r="4552" ht="42" customHeight="1"/>
    <row r="4553" ht="42" customHeight="1"/>
    <row r="4554" ht="42" customHeight="1"/>
    <row r="4555" ht="42" customHeight="1"/>
    <row r="4556" ht="42" customHeight="1"/>
    <row r="4557" ht="42" customHeight="1"/>
    <row r="4558" ht="42" customHeight="1"/>
    <row r="4559" ht="42" customHeight="1"/>
    <row r="4560" ht="42" customHeight="1"/>
    <row r="4561" ht="42" customHeight="1"/>
    <row r="4562" ht="42" customHeight="1"/>
    <row r="4563" ht="42" customHeight="1"/>
    <row r="4564" ht="42" customHeight="1"/>
    <row r="4565" ht="42" customHeight="1"/>
    <row r="4566" ht="42" customHeight="1"/>
    <row r="4567" ht="42" customHeight="1"/>
    <row r="4568" ht="42" customHeight="1"/>
    <row r="4569" ht="42" customHeight="1"/>
    <row r="4570" ht="42" customHeight="1"/>
    <row r="4571" ht="42" customHeight="1"/>
    <row r="4572" ht="42" customHeight="1"/>
    <row r="4573" ht="42" customHeight="1"/>
    <row r="4574" ht="42" customHeight="1"/>
    <row r="4575" ht="42" customHeight="1"/>
    <row r="4576" ht="42" customHeight="1"/>
    <row r="4577" ht="42" customHeight="1"/>
    <row r="4578" ht="42" customHeight="1"/>
    <row r="4579" ht="42" customHeight="1"/>
    <row r="4580" ht="42" customHeight="1"/>
    <row r="4581" ht="42" customHeight="1"/>
    <row r="4582" ht="42" customHeight="1"/>
    <row r="4583" ht="42" customHeight="1"/>
    <row r="4584" ht="42" customHeight="1"/>
    <row r="4585" ht="42" customHeight="1"/>
    <row r="4586" ht="42" customHeight="1"/>
    <row r="4587" ht="42" customHeight="1"/>
    <row r="4588" ht="42" customHeight="1"/>
    <row r="4589" ht="42" customHeight="1"/>
    <row r="4590" ht="42" customHeight="1"/>
    <row r="4591" ht="42" customHeight="1"/>
    <row r="4592" ht="42" customHeight="1"/>
    <row r="4593" ht="42" customHeight="1"/>
    <row r="4594" ht="42" customHeight="1"/>
    <row r="4595" ht="42" customHeight="1"/>
    <row r="4596" ht="42" customHeight="1"/>
    <row r="4597" ht="42" customHeight="1"/>
    <row r="4598" ht="42" customHeight="1"/>
    <row r="4599" ht="42" customHeight="1"/>
    <row r="4600" ht="42" customHeight="1"/>
    <row r="4601" ht="42" customHeight="1"/>
    <row r="4602" ht="42" customHeight="1"/>
    <row r="4603" ht="42" customHeight="1"/>
    <row r="4604" ht="42" customHeight="1"/>
    <row r="4605" ht="42" customHeight="1"/>
    <row r="4606" ht="42" customHeight="1"/>
    <row r="4607" ht="42" customHeight="1"/>
    <row r="4608" ht="42" customHeight="1"/>
    <row r="4609" ht="42" customHeight="1"/>
    <row r="4610" ht="42" customHeight="1"/>
    <row r="4611" ht="42" customHeight="1"/>
    <row r="4612" ht="42" customHeight="1"/>
    <row r="4613" ht="42" customHeight="1"/>
    <row r="4614" ht="42" customHeight="1"/>
    <row r="4615" ht="42" customHeight="1"/>
    <row r="4616" ht="42" customHeight="1"/>
    <row r="4617" ht="42" customHeight="1"/>
    <row r="4618" ht="42" customHeight="1"/>
    <row r="4619" ht="42" customHeight="1"/>
    <row r="4620" ht="42" customHeight="1"/>
    <row r="4621" ht="42" customHeight="1"/>
    <row r="4622" ht="42" customHeight="1"/>
    <row r="4623" ht="42" customHeight="1"/>
    <row r="4624" ht="42" customHeight="1"/>
    <row r="4625" ht="42" customHeight="1"/>
    <row r="4626" ht="42" customHeight="1"/>
    <row r="4627" ht="42" customHeight="1"/>
    <row r="4628" ht="42" customHeight="1"/>
    <row r="4629" ht="42" customHeight="1"/>
    <row r="4630" ht="42" customHeight="1"/>
    <row r="4631" ht="42" customHeight="1"/>
    <row r="4632" ht="42" customHeight="1"/>
    <row r="4633" ht="42" customHeight="1"/>
    <row r="4634" ht="42" customHeight="1"/>
    <row r="4635" ht="42" customHeight="1"/>
    <row r="4636" ht="42" customHeight="1"/>
    <row r="4637" ht="42" customHeight="1"/>
    <row r="4638" ht="42" customHeight="1"/>
    <row r="4639" ht="42" customHeight="1"/>
    <row r="4640" ht="42" customHeight="1"/>
    <row r="4641" ht="42" customHeight="1"/>
    <row r="4642" ht="42" customHeight="1"/>
    <row r="4643" ht="42" customHeight="1"/>
    <row r="4644" ht="42" customHeight="1"/>
    <row r="4645" ht="42" customHeight="1"/>
    <row r="4646" ht="42" customHeight="1"/>
    <row r="4647" ht="42" customHeight="1"/>
    <row r="4648" ht="42" customHeight="1"/>
    <row r="4649" ht="42" customHeight="1"/>
    <row r="4650" ht="42" customHeight="1"/>
    <row r="4651" ht="42" customHeight="1"/>
    <row r="4652" ht="42" customHeight="1"/>
    <row r="4653" ht="42" customHeight="1"/>
    <row r="4654" ht="42" customHeight="1"/>
    <row r="4655" ht="42" customHeight="1"/>
    <row r="4656" ht="42" customHeight="1"/>
    <row r="4657" ht="42" customHeight="1"/>
    <row r="4658" ht="42" customHeight="1"/>
    <row r="4659" ht="42" customHeight="1"/>
    <row r="4660" ht="42" customHeight="1"/>
    <row r="4661" ht="42" customHeight="1"/>
    <row r="4662" ht="42" customHeight="1"/>
    <row r="4663" ht="42" customHeight="1"/>
    <row r="4664" ht="42" customHeight="1"/>
    <row r="4665" ht="42" customHeight="1"/>
    <row r="4666" ht="42" customHeight="1"/>
    <row r="4667" ht="42" customHeight="1"/>
    <row r="4668" ht="42" customHeight="1"/>
    <row r="4669" ht="42" customHeight="1"/>
    <row r="4670" ht="42" customHeight="1"/>
    <row r="4671" ht="42" customHeight="1"/>
    <row r="4672" ht="42" customHeight="1"/>
    <row r="4673" ht="42" customHeight="1"/>
    <row r="4674" ht="42" customHeight="1"/>
    <row r="4675" ht="42" customHeight="1"/>
    <row r="4676" ht="42" customHeight="1"/>
    <row r="4677" ht="42" customHeight="1"/>
    <row r="4678" ht="42" customHeight="1"/>
    <row r="4679" ht="42" customHeight="1"/>
    <row r="4680" ht="42" customHeight="1"/>
    <row r="4681" ht="42" customHeight="1"/>
    <row r="4682" ht="42" customHeight="1"/>
    <row r="4683" ht="42" customHeight="1"/>
    <row r="4684" ht="42" customHeight="1"/>
    <row r="4685" ht="42" customHeight="1"/>
    <row r="4686" ht="42" customHeight="1"/>
    <row r="4687" ht="42" customHeight="1"/>
    <row r="4688" ht="42" customHeight="1"/>
    <row r="4689" ht="42" customHeight="1"/>
    <row r="4690" ht="42" customHeight="1"/>
    <row r="4691" ht="42" customHeight="1"/>
    <row r="4692" ht="42" customHeight="1"/>
    <row r="4693" ht="42" customHeight="1"/>
    <row r="4694" ht="42" customHeight="1"/>
    <row r="4695" ht="42" customHeight="1"/>
    <row r="4696" ht="42" customHeight="1"/>
    <row r="4697" ht="42" customHeight="1"/>
    <row r="4698" ht="42" customHeight="1"/>
    <row r="4699" ht="42" customHeight="1"/>
    <row r="4700" ht="42" customHeight="1"/>
    <row r="4701" ht="42" customHeight="1"/>
    <row r="4702" ht="42" customHeight="1"/>
    <row r="4703" ht="42" customHeight="1"/>
    <row r="4704" ht="42" customHeight="1"/>
    <row r="4705" ht="42" customHeight="1"/>
    <row r="4706" ht="42" customHeight="1"/>
    <row r="4707" ht="42" customHeight="1"/>
    <row r="4708" ht="42" customHeight="1"/>
    <row r="4709" ht="42" customHeight="1"/>
    <row r="4710" ht="42" customHeight="1"/>
    <row r="4711" ht="42" customHeight="1"/>
    <row r="4712" ht="42" customHeight="1"/>
    <row r="4713" ht="42" customHeight="1"/>
    <row r="4714" ht="42" customHeight="1"/>
    <row r="4715" ht="42" customHeight="1"/>
    <row r="4716" ht="42" customHeight="1"/>
    <row r="4717" ht="42" customHeight="1"/>
    <row r="4718" ht="42" customHeight="1"/>
    <row r="4719" ht="42" customHeight="1"/>
    <row r="4720" ht="42" customHeight="1"/>
    <row r="4721" ht="42" customHeight="1"/>
    <row r="4722" ht="42" customHeight="1"/>
    <row r="4723" ht="42" customHeight="1"/>
    <row r="4724" ht="42" customHeight="1"/>
    <row r="4725" ht="42" customHeight="1"/>
    <row r="4726" ht="42" customHeight="1"/>
    <row r="4727" ht="42" customHeight="1"/>
    <row r="4728" ht="42" customHeight="1"/>
    <row r="4729" ht="42" customHeight="1"/>
    <row r="4730" ht="42" customHeight="1"/>
    <row r="4731" ht="42" customHeight="1"/>
    <row r="4732" ht="42" customHeight="1"/>
    <row r="4733" ht="42" customHeight="1"/>
    <row r="4734" ht="42" customHeight="1"/>
    <row r="4735" ht="42" customHeight="1"/>
    <row r="4736" ht="42" customHeight="1"/>
    <row r="4737" ht="42" customHeight="1"/>
    <row r="4738" ht="42" customHeight="1"/>
    <row r="4739" ht="42" customHeight="1"/>
    <row r="4740" ht="42" customHeight="1"/>
    <row r="4741" ht="42" customHeight="1"/>
    <row r="4742" ht="42" customHeight="1"/>
    <row r="4743" ht="42" customHeight="1"/>
    <row r="4744" ht="42" customHeight="1"/>
    <row r="4745" ht="42" customHeight="1"/>
    <row r="4746" ht="42" customHeight="1"/>
    <row r="4747" ht="42" customHeight="1"/>
    <row r="4748" ht="42" customHeight="1"/>
    <row r="4749" ht="42" customHeight="1"/>
    <row r="4750" ht="42" customHeight="1"/>
    <row r="4751" ht="42" customHeight="1"/>
    <row r="4752" ht="42" customHeight="1"/>
    <row r="4753" ht="42" customHeight="1"/>
    <row r="4754" ht="42" customHeight="1"/>
    <row r="4755" ht="42" customHeight="1"/>
    <row r="4756" ht="42" customHeight="1"/>
    <row r="4757" ht="42" customHeight="1"/>
    <row r="4758" ht="42" customHeight="1"/>
    <row r="4759" ht="42" customHeight="1"/>
    <row r="4760" ht="42" customHeight="1"/>
    <row r="4761" ht="42" customHeight="1"/>
    <row r="4762" ht="42" customHeight="1"/>
    <row r="4763" ht="42" customHeight="1"/>
    <row r="4764" ht="42" customHeight="1"/>
    <row r="4765" ht="42" customHeight="1"/>
    <row r="4766" ht="42" customHeight="1"/>
    <row r="4767" ht="42" customHeight="1"/>
    <row r="4768" ht="42" customHeight="1"/>
    <row r="4769" ht="42" customHeight="1"/>
    <row r="4770" ht="42" customHeight="1"/>
    <row r="4771" ht="42" customHeight="1"/>
    <row r="4772" ht="42" customHeight="1"/>
    <row r="4773" ht="42" customHeight="1"/>
    <row r="4774" ht="42" customHeight="1"/>
    <row r="4775" ht="42" customHeight="1"/>
    <row r="4776" ht="42" customHeight="1"/>
    <row r="4777" ht="42" customHeight="1"/>
    <row r="4778" ht="42" customHeight="1"/>
    <row r="4779" ht="42" customHeight="1"/>
    <row r="4780" ht="42" customHeight="1"/>
    <row r="4781" ht="42" customHeight="1"/>
    <row r="4782" ht="42" customHeight="1"/>
    <row r="4783" ht="42" customHeight="1"/>
    <row r="4784" ht="42" customHeight="1"/>
    <row r="4785" ht="42" customHeight="1"/>
    <row r="4786" ht="42" customHeight="1"/>
    <row r="4787" ht="42" customHeight="1"/>
    <row r="4788" ht="42" customHeight="1"/>
    <row r="4789" ht="42" customHeight="1"/>
    <row r="4790" ht="42" customHeight="1"/>
    <row r="4791" ht="42" customHeight="1"/>
    <row r="4792" ht="42" customHeight="1"/>
    <row r="4793" ht="42" customHeight="1"/>
    <row r="4794" ht="42" customHeight="1"/>
    <row r="4795" ht="42" customHeight="1"/>
    <row r="4796" ht="42" customHeight="1"/>
    <row r="4797" ht="42" customHeight="1"/>
    <row r="4798" ht="42" customHeight="1"/>
    <row r="4799" ht="42" customHeight="1"/>
    <row r="4800" ht="42" customHeight="1"/>
    <row r="4801" ht="42" customHeight="1"/>
    <row r="4802" ht="42" customHeight="1"/>
    <row r="4803" ht="42" customHeight="1"/>
    <row r="4804" ht="42" customHeight="1"/>
    <row r="4805" ht="42" customHeight="1"/>
    <row r="4806" ht="42" customHeight="1"/>
    <row r="4807" ht="42" customHeight="1"/>
    <row r="4808" ht="42" customHeight="1"/>
    <row r="4809" ht="42" customHeight="1"/>
    <row r="4810" ht="42" customHeight="1"/>
    <row r="4811" ht="42" customHeight="1"/>
    <row r="4812" ht="42" customHeight="1"/>
    <row r="4813" ht="42" customHeight="1"/>
    <row r="4814" ht="42" customHeight="1"/>
    <row r="4815" ht="42" customHeight="1"/>
    <row r="4816" ht="42" customHeight="1"/>
    <row r="4817" ht="42" customHeight="1"/>
    <row r="4818" ht="42" customHeight="1"/>
    <row r="4819" ht="42" customHeight="1"/>
    <row r="4820" ht="42" customHeight="1"/>
    <row r="4821" ht="42" customHeight="1"/>
    <row r="4822" ht="42" customHeight="1"/>
    <row r="4823" ht="42" customHeight="1"/>
    <row r="4824" ht="42" customHeight="1"/>
    <row r="4825" ht="42" customHeight="1"/>
    <row r="4826" ht="42" customHeight="1"/>
    <row r="4827" ht="42" customHeight="1"/>
    <row r="4828" ht="42" customHeight="1"/>
    <row r="4829" ht="42" customHeight="1"/>
    <row r="4830" ht="42" customHeight="1"/>
    <row r="4831" ht="42" customHeight="1"/>
    <row r="4832" ht="42" customHeight="1"/>
    <row r="4833" ht="42" customHeight="1"/>
    <row r="4834" ht="42" customHeight="1"/>
    <row r="4835" ht="42" customHeight="1"/>
    <row r="4836" ht="42" customHeight="1"/>
    <row r="4837" ht="42" customHeight="1"/>
    <row r="4838" ht="42" customHeight="1"/>
    <row r="4839" ht="42" customHeight="1"/>
    <row r="4840" ht="42" customHeight="1"/>
    <row r="4841" ht="42" customHeight="1"/>
    <row r="4842" ht="42" customHeight="1"/>
    <row r="4843" ht="42" customHeight="1"/>
    <row r="4844" ht="42" customHeight="1"/>
    <row r="4845" ht="42" customHeight="1"/>
    <row r="4846" ht="42" customHeight="1"/>
    <row r="4847" ht="42" customHeight="1"/>
    <row r="4848" ht="42" customHeight="1"/>
    <row r="4849" ht="42" customHeight="1"/>
    <row r="4850" ht="42" customHeight="1"/>
    <row r="4851" ht="42" customHeight="1"/>
    <row r="4852" ht="42" customHeight="1"/>
    <row r="4853" ht="42" customHeight="1"/>
    <row r="4854" ht="42" customHeight="1"/>
    <row r="4855" ht="42" customHeight="1"/>
    <row r="4856" ht="42" customHeight="1"/>
    <row r="4857" ht="42" customHeight="1"/>
    <row r="4858" ht="42" customHeight="1"/>
    <row r="4859" ht="42" customHeight="1"/>
    <row r="4860" ht="42" customHeight="1"/>
    <row r="4861" ht="42" customHeight="1"/>
    <row r="4862" ht="42" customHeight="1"/>
    <row r="4863" ht="42" customHeight="1"/>
    <row r="4864" ht="42" customHeight="1"/>
    <row r="4865" ht="42" customHeight="1"/>
    <row r="4866" ht="42" customHeight="1"/>
    <row r="4867" ht="42" customHeight="1"/>
    <row r="4868" ht="42" customHeight="1"/>
    <row r="4869" ht="42" customHeight="1"/>
    <row r="4870" ht="42" customHeight="1"/>
    <row r="4871" ht="42" customHeight="1"/>
    <row r="4872" ht="42" customHeight="1"/>
    <row r="4873" ht="42" customHeight="1"/>
    <row r="4874" ht="42" customHeight="1"/>
    <row r="4875" ht="42" customHeight="1"/>
    <row r="4876" ht="42" customHeight="1"/>
    <row r="4877" ht="42" customHeight="1"/>
    <row r="4878" ht="42" customHeight="1"/>
    <row r="4879" ht="42" customHeight="1"/>
    <row r="4880" ht="42" customHeight="1"/>
    <row r="4881" ht="42" customHeight="1"/>
    <row r="4882" ht="42" customHeight="1"/>
    <row r="4883" ht="42" customHeight="1"/>
    <row r="4884" ht="42" customHeight="1"/>
    <row r="4885" ht="42" customHeight="1"/>
    <row r="4886" ht="42" customHeight="1"/>
    <row r="4887" ht="42" customHeight="1"/>
    <row r="4888" ht="42" customHeight="1"/>
    <row r="4889" ht="42" customHeight="1"/>
    <row r="4890" ht="42" customHeight="1"/>
    <row r="4891" ht="42" customHeight="1"/>
    <row r="4892" ht="42" customHeight="1"/>
    <row r="4893" ht="42" customHeight="1"/>
    <row r="4894" ht="42" customHeight="1"/>
    <row r="4895" ht="42" customHeight="1"/>
    <row r="4896" ht="42" customHeight="1"/>
    <row r="4897" ht="42" customHeight="1"/>
    <row r="4898" ht="42" customHeight="1"/>
    <row r="4899" ht="42" customHeight="1"/>
    <row r="4900" ht="42" customHeight="1"/>
    <row r="4901" ht="42" customHeight="1"/>
    <row r="4902" ht="42" customHeight="1"/>
    <row r="4903" ht="42" customHeight="1"/>
    <row r="4904" ht="42" customHeight="1"/>
    <row r="4905" ht="42" customHeight="1"/>
    <row r="4906" ht="42" customHeight="1"/>
    <row r="4907" ht="42" customHeight="1"/>
    <row r="4908" ht="42" customHeight="1"/>
    <row r="4909" ht="42" customHeight="1"/>
    <row r="4910" ht="42" customHeight="1"/>
    <row r="4911" ht="42" customHeight="1"/>
    <row r="4912" ht="42" customHeight="1"/>
    <row r="4913" ht="42" customHeight="1"/>
    <row r="4914" ht="42" customHeight="1"/>
    <row r="4915" ht="42" customHeight="1"/>
    <row r="4916" ht="42" customHeight="1"/>
    <row r="4917" ht="42" customHeight="1"/>
    <row r="4918" ht="42" customHeight="1"/>
    <row r="4919" ht="42" customHeight="1"/>
    <row r="4920" ht="42" customHeight="1"/>
    <row r="4921" ht="42" customHeight="1"/>
    <row r="4922" ht="42" customHeight="1"/>
    <row r="4923" ht="42" customHeight="1"/>
    <row r="4924" ht="42" customHeight="1"/>
    <row r="4925" ht="42" customHeight="1"/>
    <row r="4926" ht="42" customHeight="1"/>
    <row r="4927" ht="42" customHeight="1"/>
    <row r="4928" ht="42" customHeight="1"/>
    <row r="4929" ht="42" customHeight="1"/>
    <row r="4930" ht="42" customHeight="1"/>
    <row r="4931" ht="42" customHeight="1"/>
    <row r="4932" ht="42" customHeight="1"/>
    <row r="4933" ht="42" customHeight="1"/>
    <row r="4934" ht="42" customHeight="1"/>
    <row r="4935" ht="42" customHeight="1"/>
    <row r="4936" ht="42" customHeight="1"/>
    <row r="4937" ht="42" customHeight="1"/>
    <row r="4938" ht="42" customHeight="1"/>
    <row r="4939" ht="42" customHeight="1"/>
    <row r="4940" ht="42" customHeight="1"/>
    <row r="4941" ht="42" customHeight="1"/>
    <row r="4942" ht="42" customHeight="1"/>
    <row r="4943" ht="42" customHeight="1"/>
    <row r="4944" ht="42" customHeight="1"/>
    <row r="4945" ht="42" customHeight="1"/>
    <row r="4946" ht="42" customHeight="1"/>
    <row r="4947" ht="42" customHeight="1"/>
    <row r="4948" ht="42" customHeight="1"/>
    <row r="4949" ht="42" customHeight="1"/>
    <row r="4950" ht="42" customHeight="1"/>
    <row r="4951" ht="42" customHeight="1"/>
    <row r="4952" ht="42" customHeight="1"/>
    <row r="4953" ht="42" customHeight="1"/>
    <row r="4954" ht="42" customHeight="1"/>
    <row r="4955" ht="42" customHeight="1"/>
    <row r="4956" ht="42" customHeight="1"/>
    <row r="4957" ht="42" customHeight="1"/>
    <row r="4958" ht="42" customHeight="1"/>
    <row r="4959" ht="42" customHeight="1"/>
    <row r="4960" ht="42" customHeight="1"/>
    <row r="4961" ht="42" customHeight="1"/>
    <row r="4962" ht="42" customHeight="1"/>
    <row r="4963" ht="42" customHeight="1"/>
    <row r="4964" ht="42" customHeight="1"/>
    <row r="4965" ht="42" customHeight="1"/>
    <row r="4966" ht="42" customHeight="1"/>
    <row r="4967" ht="42" customHeight="1"/>
    <row r="4968" ht="42" customHeight="1"/>
    <row r="4969" ht="42" customHeight="1"/>
    <row r="4970" ht="42" customHeight="1"/>
    <row r="4971" ht="42" customHeight="1"/>
    <row r="4972" ht="42" customHeight="1"/>
    <row r="4973" ht="42" customHeight="1"/>
    <row r="4974" ht="42" customHeight="1"/>
    <row r="4975" ht="42" customHeight="1"/>
    <row r="4976" ht="42" customHeight="1"/>
    <row r="4977" ht="42" customHeight="1"/>
    <row r="4978" ht="42" customHeight="1"/>
    <row r="4979" ht="42" customHeight="1"/>
    <row r="4980" ht="42" customHeight="1"/>
    <row r="4981" ht="42" customHeight="1"/>
    <row r="4982" ht="42" customHeight="1"/>
    <row r="4983" ht="42" customHeight="1"/>
    <row r="4984" ht="42" customHeight="1"/>
    <row r="4985" ht="42" customHeight="1"/>
    <row r="4986" ht="42" customHeight="1"/>
    <row r="4987" ht="42" customHeight="1"/>
    <row r="4988" ht="42" customHeight="1"/>
    <row r="4989" ht="42" customHeight="1"/>
    <row r="4990" ht="42" customHeight="1"/>
    <row r="4991" ht="42" customHeight="1"/>
    <row r="4992" ht="42" customHeight="1"/>
    <row r="4993" ht="42" customHeight="1"/>
    <row r="4994" ht="42" customHeight="1"/>
    <row r="4995" ht="42" customHeight="1"/>
    <row r="4996" ht="42" customHeight="1"/>
    <row r="4997" ht="42" customHeight="1"/>
    <row r="4998" ht="42" customHeight="1"/>
    <row r="4999" ht="42" customHeight="1"/>
    <row r="5000" ht="42" customHeight="1"/>
    <row r="5001" ht="42" customHeight="1"/>
    <row r="5002" ht="42" customHeight="1"/>
    <row r="5003" ht="42" customHeight="1"/>
    <row r="5004" ht="42" customHeight="1"/>
    <row r="5005" ht="42" customHeight="1"/>
    <row r="5006" ht="42" customHeight="1"/>
    <row r="5007" ht="42" customHeight="1"/>
    <row r="5008" ht="42" customHeight="1"/>
    <row r="5009" ht="42" customHeight="1"/>
    <row r="5010" ht="42" customHeight="1"/>
    <row r="5011" ht="42" customHeight="1"/>
    <row r="5012" ht="42" customHeight="1"/>
    <row r="5013" ht="42" customHeight="1"/>
    <row r="5014" ht="42" customHeight="1"/>
    <row r="5015" ht="42" customHeight="1"/>
    <row r="5016" ht="42" customHeight="1"/>
    <row r="5017" ht="42" customHeight="1"/>
    <row r="5018" ht="42" customHeight="1"/>
    <row r="5019" ht="42" customHeight="1"/>
    <row r="5020" ht="42" customHeight="1"/>
    <row r="5021" ht="42" customHeight="1"/>
    <row r="5022" ht="42" customHeight="1"/>
    <row r="5023" ht="42" customHeight="1"/>
    <row r="5024" ht="42" customHeight="1"/>
    <row r="5025" ht="42" customHeight="1"/>
    <row r="5026" ht="42" customHeight="1"/>
    <row r="5027" ht="42" customHeight="1"/>
    <row r="5028" ht="42" customHeight="1"/>
    <row r="5029" ht="42" customHeight="1"/>
    <row r="5030" ht="42" customHeight="1"/>
    <row r="5031" ht="42" customHeight="1"/>
    <row r="5032" ht="42" customHeight="1"/>
    <row r="5033" ht="42" customHeight="1"/>
    <row r="5034" ht="42" customHeight="1"/>
    <row r="5035" ht="42" customHeight="1"/>
    <row r="5036" ht="42" customHeight="1"/>
    <row r="5037" ht="42" customHeight="1"/>
    <row r="5038" ht="42" customHeight="1"/>
    <row r="5039" ht="42" customHeight="1"/>
    <row r="5040" ht="42" customHeight="1"/>
    <row r="5041" ht="42" customHeight="1"/>
    <row r="5042" ht="42" customHeight="1"/>
    <row r="5043" ht="42" customHeight="1"/>
    <row r="5044" ht="42" customHeight="1"/>
    <row r="5045" ht="42" customHeight="1"/>
    <row r="5046" ht="42" customHeight="1"/>
    <row r="5047" ht="42" customHeight="1"/>
    <row r="5048" ht="42" customHeight="1"/>
    <row r="5049" ht="42" customHeight="1"/>
    <row r="5050" ht="42" customHeight="1"/>
    <row r="5051" ht="42" customHeight="1"/>
    <row r="5052" ht="42" customHeight="1"/>
    <row r="5053" ht="42" customHeight="1"/>
    <row r="5054" ht="42" customHeight="1"/>
    <row r="5055" ht="42" customHeight="1"/>
    <row r="5056" ht="42" customHeight="1"/>
    <row r="5057" ht="42" customHeight="1"/>
    <row r="5058" ht="42" customHeight="1"/>
    <row r="5059" ht="42" customHeight="1"/>
    <row r="5060" ht="42" customHeight="1"/>
    <row r="5061" ht="42" customHeight="1"/>
    <row r="5062" ht="42" customHeight="1"/>
    <row r="5063" ht="42" customHeight="1"/>
    <row r="5064" ht="42" customHeight="1"/>
    <row r="5065" ht="42" customHeight="1"/>
    <row r="5066" ht="42" customHeight="1"/>
    <row r="5067" ht="42" customHeight="1"/>
    <row r="5068" ht="42" customHeight="1"/>
    <row r="5069" ht="42" customHeight="1"/>
    <row r="5070" ht="42" customHeight="1"/>
    <row r="5071" ht="42" customHeight="1"/>
    <row r="5072" ht="42" customHeight="1"/>
    <row r="5073" ht="42" customHeight="1"/>
    <row r="5074" ht="42" customHeight="1"/>
    <row r="5075" ht="42" customHeight="1"/>
    <row r="5076" ht="42" customHeight="1"/>
    <row r="5077" ht="42" customHeight="1"/>
    <row r="5078" ht="42" customHeight="1"/>
    <row r="5079" ht="42" customHeight="1"/>
    <row r="5080" ht="42" customHeight="1"/>
    <row r="5081" ht="42" customHeight="1"/>
    <row r="5082" ht="42" customHeight="1"/>
    <row r="5083" ht="42" customHeight="1"/>
    <row r="5084" ht="42" customHeight="1"/>
    <row r="5085" ht="42" customHeight="1"/>
    <row r="5086" ht="42" customHeight="1"/>
    <row r="5087" ht="42" customHeight="1"/>
    <row r="5088" ht="42" customHeight="1"/>
    <row r="5089" ht="42" customHeight="1"/>
    <row r="5090" ht="42" customHeight="1"/>
    <row r="5091" ht="42" customHeight="1"/>
    <row r="5092" ht="42" customHeight="1"/>
    <row r="5093" ht="42" customHeight="1"/>
    <row r="5094" ht="42" customHeight="1"/>
    <row r="5095" ht="42" customHeight="1"/>
    <row r="5096" ht="42" customHeight="1"/>
    <row r="5097" ht="42" customHeight="1"/>
    <row r="5098" ht="42" customHeight="1"/>
    <row r="5099" ht="42" customHeight="1"/>
    <row r="5100" ht="42" customHeight="1"/>
    <row r="5101" ht="42" customHeight="1"/>
    <row r="5102" ht="42" customHeight="1"/>
    <row r="5103" ht="42" customHeight="1"/>
    <row r="5104" ht="42" customHeight="1"/>
    <row r="5105" ht="42" customHeight="1"/>
    <row r="5106" ht="42" customHeight="1"/>
    <row r="5107" ht="42" customHeight="1"/>
    <row r="5108" ht="42" customHeight="1"/>
    <row r="5109" ht="42" customHeight="1"/>
    <row r="5110" ht="42" customHeight="1"/>
    <row r="5111" ht="42" customHeight="1"/>
    <row r="5112" ht="42" customHeight="1"/>
    <row r="5113" ht="42" customHeight="1"/>
    <row r="5114" ht="42" customHeight="1"/>
    <row r="5115" ht="42" customHeight="1"/>
    <row r="5116" ht="42" customHeight="1"/>
    <row r="5117" ht="42" customHeight="1"/>
    <row r="5118" ht="42" customHeight="1"/>
    <row r="5119" ht="42" customHeight="1"/>
    <row r="5120" ht="42" customHeight="1"/>
    <row r="5121" ht="42" customHeight="1"/>
    <row r="5122" ht="42" customHeight="1"/>
    <row r="5123" ht="42" customHeight="1"/>
    <row r="5124" ht="42" customHeight="1"/>
    <row r="5125" ht="42" customHeight="1"/>
    <row r="5126" ht="42" customHeight="1"/>
    <row r="5127" ht="42" customHeight="1"/>
    <row r="5128" ht="42" customHeight="1"/>
    <row r="5129" ht="42" customHeight="1"/>
    <row r="5130" ht="42" customHeight="1"/>
    <row r="5131" ht="42" customHeight="1"/>
    <row r="5132" ht="42" customHeight="1"/>
    <row r="5133" ht="42" customHeight="1"/>
    <row r="5134" ht="42" customHeight="1"/>
    <row r="5135" ht="42" customHeight="1"/>
    <row r="5136" ht="42" customHeight="1"/>
    <row r="5137" ht="42" customHeight="1"/>
    <row r="5138" ht="42" customHeight="1"/>
    <row r="5139" ht="42" customHeight="1"/>
    <row r="5140" ht="42" customHeight="1"/>
    <row r="5141" ht="42" customHeight="1"/>
    <row r="5142" ht="42" customHeight="1"/>
    <row r="5143" ht="42" customHeight="1"/>
    <row r="5144" ht="42" customHeight="1"/>
    <row r="5145" ht="42" customHeight="1"/>
    <row r="5146" ht="42" customHeight="1"/>
    <row r="5147" ht="42" customHeight="1"/>
    <row r="5148" ht="42" customHeight="1"/>
    <row r="5149" ht="42" customHeight="1"/>
    <row r="5150" ht="42" customHeight="1"/>
    <row r="5151" ht="42" customHeight="1"/>
    <row r="5152" ht="42" customHeight="1"/>
    <row r="5153" ht="42" customHeight="1"/>
    <row r="5154" ht="42" customHeight="1"/>
    <row r="5155" ht="42" customHeight="1"/>
    <row r="5156" ht="42" customHeight="1"/>
    <row r="5157" ht="42" customHeight="1"/>
    <row r="5158" ht="42" customHeight="1"/>
    <row r="5159" ht="42" customHeight="1"/>
    <row r="5160" ht="42" customHeight="1"/>
    <row r="5161" ht="42" customHeight="1"/>
    <row r="5162" ht="42" customHeight="1"/>
    <row r="5163" ht="42" customHeight="1"/>
    <row r="5164" ht="42" customHeight="1"/>
    <row r="5165" ht="42" customHeight="1"/>
    <row r="5166" ht="42" customHeight="1"/>
    <row r="5167" ht="42" customHeight="1"/>
    <row r="5168" ht="42" customHeight="1"/>
    <row r="5169" ht="42" customHeight="1"/>
    <row r="5170" ht="42" customHeight="1"/>
    <row r="5171" ht="42" customHeight="1"/>
    <row r="5172" ht="42" customHeight="1"/>
    <row r="5173" ht="42" customHeight="1"/>
    <row r="5174" ht="42" customHeight="1"/>
    <row r="5175" ht="42" customHeight="1"/>
    <row r="5176" ht="42" customHeight="1"/>
    <row r="5177" ht="42" customHeight="1"/>
    <row r="5178" ht="42" customHeight="1"/>
    <row r="5179" ht="42" customHeight="1"/>
    <row r="5180" ht="42" customHeight="1"/>
    <row r="5181" ht="42" customHeight="1"/>
    <row r="5182" ht="42" customHeight="1"/>
    <row r="5183" ht="42" customHeight="1"/>
    <row r="5184" ht="42" customHeight="1"/>
    <row r="5185" ht="42" customHeight="1"/>
    <row r="5186" ht="42" customHeight="1"/>
    <row r="5187" ht="42" customHeight="1"/>
    <row r="5188" ht="42" customHeight="1"/>
    <row r="5189" ht="42" customHeight="1"/>
    <row r="5190" ht="42" customHeight="1"/>
    <row r="5191" ht="42" customHeight="1"/>
    <row r="5192" ht="42" customHeight="1"/>
    <row r="5193" ht="42" customHeight="1"/>
    <row r="5194" ht="42" customHeight="1"/>
    <row r="5195" ht="42" customHeight="1"/>
    <row r="5196" ht="42" customHeight="1"/>
    <row r="5197" ht="42" customHeight="1"/>
    <row r="5198" ht="42" customHeight="1"/>
    <row r="5199" ht="42" customHeight="1"/>
    <row r="5200" ht="42" customHeight="1"/>
    <row r="5201" ht="42" customHeight="1"/>
    <row r="5202" ht="42" customHeight="1"/>
    <row r="5203" ht="42" customHeight="1"/>
    <row r="5204" ht="42" customHeight="1"/>
    <row r="5205" ht="42" customHeight="1"/>
    <row r="5206" ht="42" customHeight="1"/>
    <row r="5207" ht="42" customHeight="1"/>
    <row r="5208" ht="42" customHeight="1"/>
    <row r="5209" ht="42" customHeight="1"/>
    <row r="5210" ht="42" customHeight="1"/>
    <row r="5211" ht="42" customHeight="1"/>
    <row r="5212" ht="42" customHeight="1"/>
    <row r="5213" ht="42" customHeight="1"/>
    <row r="5214" ht="42" customHeight="1"/>
    <row r="5215" ht="42" customHeight="1"/>
    <row r="5216" ht="42" customHeight="1"/>
    <row r="5217" ht="42" customHeight="1"/>
    <row r="5218" ht="42" customHeight="1"/>
    <row r="5219" ht="42" customHeight="1"/>
    <row r="5220" ht="42" customHeight="1"/>
    <row r="5221" ht="42" customHeight="1"/>
    <row r="5222" ht="42" customHeight="1"/>
    <row r="5223" ht="42" customHeight="1"/>
    <row r="5224" ht="42" customHeight="1"/>
    <row r="5225" ht="42" customHeight="1"/>
    <row r="5226" ht="42" customHeight="1"/>
    <row r="5227" ht="42" customHeight="1"/>
    <row r="5228" ht="42" customHeight="1"/>
    <row r="5229" ht="42" customHeight="1"/>
    <row r="5230" ht="42" customHeight="1"/>
    <row r="5231" ht="42" customHeight="1"/>
    <row r="5232" ht="42" customHeight="1"/>
    <row r="5233" ht="42" customHeight="1"/>
    <row r="5234" ht="42" customHeight="1"/>
    <row r="5235" ht="42" customHeight="1"/>
    <row r="5236" ht="42" customHeight="1"/>
    <row r="5237" ht="42" customHeight="1"/>
    <row r="5238" ht="42" customHeight="1"/>
    <row r="5239" ht="42" customHeight="1"/>
    <row r="5240" ht="42" customHeight="1"/>
    <row r="5241" ht="42" customHeight="1"/>
    <row r="5242" ht="42" customHeight="1"/>
    <row r="5243" ht="42" customHeight="1"/>
    <row r="5244" ht="42" customHeight="1"/>
    <row r="5245" ht="42" customHeight="1"/>
    <row r="5246" ht="42" customHeight="1"/>
    <row r="5247" ht="42" customHeight="1"/>
    <row r="5248" ht="42" customHeight="1"/>
    <row r="5249" ht="42" customHeight="1"/>
    <row r="5250" ht="42" customHeight="1"/>
    <row r="5251" ht="42" customHeight="1"/>
    <row r="5252" ht="42" customHeight="1"/>
    <row r="5253" ht="42" customHeight="1"/>
    <row r="5254" ht="42" customHeight="1"/>
    <row r="5255" ht="42" customHeight="1"/>
    <row r="5256" ht="42" customHeight="1"/>
    <row r="5257" ht="42" customHeight="1"/>
    <row r="5258" ht="42" customHeight="1"/>
    <row r="5259" ht="42" customHeight="1"/>
    <row r="5260" ht="42" customHeight="1"/>
    <row r="5261" ht="42" customHeight="1"/>
    <row r="5262" ht="42" customHeight="1"/>
    <row r="5263" ht="42" customHeight="1"/>
    <row r="5264" ht="42" customHeight="1"/>
    <row r="5265" ht="42" customHeight="1"/>
    <row r="5266" ht="42" customHeight="1"/>
    <row r="5267" ht="42" customHeight="1"/>
    <row r="5268" ht="42" customHeight="1"/>
    <row r="5269" ht="42" customHeight="1"/>
    <row r="5270" ht="42" customHeight="1"/>
    <row r="5271" ht="42" customHeight="1"/>
    <row r="5272" ht="42" customHeight="1"/>
    <row r="5273" ht="42" customHeight="1"/>
    <row r="5274" ht="42" customHeight="1"/>
    <row r="5275" ht="42" customHeight="1"/>
    <row r="5276" ht="42" customHeight="1"/>
    <row r="5277" ht="42" customHeight="1"/>
    <row r="5278" ht="42" customHeight="1"/>
    <row r="5279" ht="42" customHeight="1"/>
    <row r="5280" ht="42" customHeight="1"/>
    <row r="5281" ht="42" customHeight="1"/>
    <row r="5282" ht="42" customHeight="1"/>
    <row r="5283" ht="42" customHeight="1"/>
    <row r="5284" ht="42" customHeight="1"/>
    <row r="5285" ht="42" customHeight="1"/>
    <row r="5286" ht="42" customHeight="1"/>
    <row r="5287" ht="42" customHeight="1"/>
    <row r="5288" ht="42" customHeight="1"/>
    <row r="5289" ht="42" customHeight="1"/>
    <row r="5290" ht="42" customHeight="1"/>
    <row r="5291" ht="42" customHeight="1"/>
    <row r="5292" ht="42" customHeight="1"/>
    <row r="5293" ht="42" customHeight="1"/>
    <row r="5294" ht="42" customHeight="1"/>
    <row r="5295" ht="42" customHeight="1"/>
    <row r="5296" ht="42" customHeight="1"/>
    <row r="5297" ht="42" customHeight="1"/>
    <row r="5298" ht="42" customHeight="1"/>
    <row r="5299" ht="42" customHeight="1"/>
    <row r="5300" ht="42" customHeight="1"/>
    <row r="5301" ht="42" customHeight="1"/>
    <row r="5302" ht="42" customHeight="1"/>
    <row r="5303" ht="42" customHeight="1"/>
    <row r="5304" ht="42" customHeight="1"/>
    <row r="5305" ht="42" customHeight="1"/>
    <row r="5306" ht="42" customHeight="1"/>
    <row r="5307" ht="42" customHeight="1"/>
    <row r="5308" ht="42" customHeight="1"/>
    <row r="5309" ht="42" customHeight="1"/>
    <row r="5310" ht="42" customHeight="1"/>
    <row r="5311" ht="42" customHeight="1"/>
    <row r="5312" ht="42" customHeight="1"/>
    <row r="5313" ht="42" customHeight="1"/>
    <row r="5314" ht="42" customHeight="1"/>
    <row r="5315" ht="42" customHeight="1"/>
    <row r="5316" ht="42" customHeight="1"/>
    <row r="5317" ht="42" customHeight="1"/>
    <row r="5318" ht="42" customHeight="1"/>
    <row r="5319" ht="42" customHeight="1"/>
    <row r="5320" ht="42" customHeight="1"/>
    <row r="5321" ht="42" customHeight="1"/>
    <row r="5322" ht="42" customHeight="1"/>
    <row r="5323" ht="42" customHeight="1"/>
    <row r="5324" ht="42" customHeight="1"/>
    <row r="5325" ht="42" customHeight="1"/>
    <row r="5326" ht="42" customHeight="1"/>
    <row r="5327" ht="42" customHeight="1"/>
    <row r="5328" ht="42" customHeight="1"/>
    <row r="5329" ht="42" customHeight="1"/>
    <row r="5330" ht="42" customHeight="1"/>
    <row r="5331" ht="42" customHeight="1"/>
    <row r="5332" ht="42" customHeight="1"/>
    <row r="5333" ht="42" customHeight="1"/>
    <row r="5334" ht="42" customHeight="1"/>
    <row r="5335" ht="42" customHeight="1"/>
    <row r="5336" ht="42" customHeight="1"/>
    <row r="5337" ht="42" customHeight="1"/>
    <row r="5338" ht="42" customHeight="1"/>
    <row r="5339" ht="42" customHeight="1"/>
    <row r="5340" ht="42" customHeight="1"/>
    <row r="5341" ht="42" customHeight="1"/>
    <row r="5342" ht="42" customHeight="1"/>
    <row r="5343" ht="42" customHeight="1"/>
    <row r="5344" ht="42" customHeight="1"/>
    <row r="5345" ht="42" customHeight="1"/>
    <row r="5346" ht="42" customHeight="1"/>
    <row r="5347" ht="42" customHeight="1"/>
    <row r="5348" ht="42" customHeight="1"/>
    <row r="5349" ht="42" customHeight="1"/>
    <row r="5350" ht="42" customHeight="1"/>
    <row r="5351" ht="42" customHeight="1"/>
    <row r="5352" ht="42" customHeight="1"/>
    <row r="5353" ht="42" customHeight="1"/>
    <row r="5354" ht="42" customHeight="1"/>
    <row r="5355" ht="42" customHeight="1"/>
    <row r="5356" ht="42" customHeight="1"/>
    <row r="5357" ht="42" customHeight="1"/>
    <row r="5358" ht="42" customHeight="1"/>
    <row r="5359" ht="42" customHeight="1"/>
    <row r="5360" ht="42" customHeight="1"/>
    <row r="5361" ht="42" customHeight="1"/>
    <row r="5362" ht="42" customHeight="1"/>
    <row r="5363" ht="42" customHeight="1"/>
    <row r="5364" ht="42" customHeight="1"/>
    <row r="5365" ht="42" customHeight="1"/>
    <row r="5366" ht="42" customHeight="1"/>
    <row r="5367" ht="42" customHeight="1"/>
    <row r="5368" ht="42" customHeight="1"/>
    <row r="5369" ht="42" customHeight="1"/>
    <row r="5370" ht="42" customHeight="1"/>
    <row r="5371" ht="42" customHeight="1"/>
    <row r="5372" ht="42" customHeight="1"/>
    <row r="5373" ht="42" customHeight="1"/>
    <row r="5374" ht="42" customHeight="1"/>
    <row r="5375" ht="42" customHeight="1"/>
    <row r="5376" ht="42" customHeight="1"/>
    <row r="5377" ht="42" customHeight="1"/>
    <row r="5378" ht="42" customHeight="1"/>
    <row r="5379" ht="42" customHeight="1"/>
    <row r="5380" ht="42" customHeight="1"/>
    <row r="5381" ht="42" customHeight="1"/>
    <row r="5382" ht="42" customHeight="1"/>
    <row r="5383" ht="42" customHeight="1"/>
    <row r="5384" ht="42" customHeight="1"/>
    <row r="5385" ht="42" customHeight="1"/>
    <row r="5386" ht="42" customHeight="1"/>
    <row r="5387" ht="42" customHeight="1"/>
    <row r="5388" ht="42" customHeight="1"/>
    <row r="5389" ht="42" customHeight="1"/>
    <row r="5390" ht="42" customHeight="1"/>
    <row r="5391" ht="42" customHeight="1"/>
    <row r="5392" ht="42" customHeight="1"/>
    <row r="5393" ht="42" customHeight="1"/>
    <row r="5394" ht="42" customHeight="1"/>
    <row r="5395" ht="42" customHeight="1"/>
    <row r="5396" ht="42" customHeight="1"/>
    <row r="5397" ht="42" customHeight="1"/>
    <row r="5398" ht="42" customHeight="1"/>
    <row r="5399" ht="42" customHeight="1"/>
    <row r="5400" ht="42" customHeight="1"/>
    <row r="5401" ht="42" customHeight="1"/>
    <row r="5402" ht="42" customHeight="1"/>
    <row r="5403" ht="42" customHeight="1"/>
    <row r="5404" ht="42" customHeight="1"/>
    <row r="5405" ht="42" customHeight="1"/>
    <row r="5406" ht="42" customHeight="1"/>
    <row r="5407" ht="42" customHeight="1"/>
    <row r="5408" ht="42" customHeight="1"/>
    <row r="5409" ht="42" customHeight="1"/>
    <row r="5410" ht="42" customHeight="1"/>
    <row r="5411" ht="42" customHeight="1"/>
    <row r="5412" ht="42" customHeight="1"/>
    <row r="5413" ht="42" customHeight="1"/>
    <row r="5414" ht="42" customHeight="1"/>
    <row r="5415" ht="42" customHeight="1"/>
    <row r="5416" ht="42" customHeight="1"/>
    <row r="5417" ht="42" customHeight="1"/>
    <row r="5418" ht="42" customHeight="1"/>
    <row r="5419" ht="42" customHeight="1"/>
    <row r="5420" ht="42" customHeight="1"/>
    <row r="5421" ht="42" customHeight="1"/>
    <row r="5422" ht="42" customHeight="1"/>
    <row r="5423" ht="42" customHeight="1"/>
    <row r="5424" ht="42" customHeight="1"/>
    <row r="5425" ht="42" customHeight="1"/>
    <row r="5426" ht="42" customHeight="1"/>
    <row r="5427" ht="42" customHeight="1"/>
    <row r="5428" ht="42" customHeight="1"/>
    <row r="5429" ht="42" customHeight="1"/>
    <row r="5430" ht="42" customHeight="1"/>
    <row r="5431" ht="42" customHeight="1"/>
    <row r="5432" ht="42" customHeight="1"/>
    <row r="5433" ht="42" customHeight="1"/>
    <row r="5434" ht="42" customHeight="1"/>
    <row r="5435" ht="42" customHeight="1"/>
    <row r="5436" ht="42" customHeight="1"/>
    <row r="5437" ht="42" customHeight="1"/>
    <row r="5438" ht="42" customHeight="1"/>
    <row r="5439" ht="42" customHeight="1"/>
    <row r="5440" ht="42" customHeight="1"/>
    <row r="5441" ht="42" customHeight="1"/>
    <row r="5442" ht="42" customHeight="1"/>
    <row r="5443" ht="42" customHeight="1"/>
    <row r="5444" ht="42" customHeight="1"/>
    <row r="5445" ht="42" customHeight="1"/>
    <row r="5446" ht="42" customHeight="1"/>
    <row r="5447" ht="42" customHeight="1"/>
    <row r="5448" ht="42" customHeight="1"/>
    <row r="5449" ht="42" customHeight="1"/>
    <row r="5450" ht="42" customHeight="1"/>
    <row r="5451" ht="42" customHeight="1"/>
    <row r="5452" ht="42" customHeight="1"/>
    <row r="5453" ht="42" customHeight="1"/>
    <row r="5454" ht="42" customHeight="1"/>
    <row r="5455" ht="42" customHeight="1"/>
    <row r="5456" ht="42" customHeight="1"/>
    <row r="5457" ht="42" customHeight="1"/>
    <row r="5458" ht="42" customHeight="1"/>
    <row r="5459" ht="42" customHeight="1"/>
    <row r="5460" ht="42" customHeight="1"/>
    <row r="5461" ht="42" customHeight="1"/>
    <row r="5462" ht="42" customHeight="1"/>
    <row r="5463" ht="42" customHeight="1"/>
    <row r="5464" ht="42" customHeight="1"/>
    <row r="5465" ht="42" customHeight="1"/>
    <row r="5466" ht="42" customHeight="1"/>
    <row r="5467" ht="42" customHeight="1"/>
    <row r="5468" ht="42" customHeight="1"/>
    <row r="5469" ht="42" customHeight="1"/>
    <row r="5470" ht="42" customHeight="1"/>
    <row r="5471" ht="42" customHeight="1"/>
    <row r="5472" ht="42" customHeight="1"/>
    <row r="5473" ht="42" customHeight="1"/>
    <row r="5474" ht="42" customHeight="1"/>
    <row r="5475" ht="42" customHeight="1"/>
    <row r="5476" ht="42" customHeight="1"/>
    <row r="5477" ht="42" customHeight="1"/>
    <row r="5478" ht="42" customHeight="1"/>
    <row r="5479" ht="42" customHeight="1"/>
    <row r="5480" ht="42" customHeight="1"/>
    <row r="5481" ht="42" customHeight="1"/>
    <row r="5482" ht="42" customHeight="1"/>
    <row r="5483" ht="42" customHeight="1"/>
    <row r="5484" ht="42" customHeight="1"/>
    <row r="5485" ht="42" customHeight="1"/>
    <row r="5486" ht="42" customHeight="1"/>
    <row r="5487" ht="42" customHeight="1"/>
    <row r="5488" ht="42" customHeight="1"/>
    <row r="5489" ht="42" customHeight="1"/>
    <row r="5490" ht="42" customHeight="1"/>
    <row r="5491" ht="42" customHeight="1"/>
    <row r="5492" ht="42" customHeight="1"/>
    <row r="5493" ht="42" customHeight="1"/>
    <row r="5494" ht="42" customHeight="1"/>
    <row r="5495" ht="42" customHeight="1"/>
    <row r="5496" ht="42" customHeight="1"/>
    <row r="5497" ht="42" customHeight="1"/>
    <row r="5498" ht="42" customHeight="1"/>
    <row r="5499" ht="42" customHeight="1"/>
    <row r="5500" ht="42" customHeight="1"/>
    <row r="5501" ht="42" customHeight="1"/>
    <row r="5502" ht="42" customHeight="1"/>
    <row r="5503" ht="42" customHeight="1"/>
    <row r="5504" ht="42" customHeight="1"/>
    <row r="5505" ht="42" customHeight="1"/>
    <row r="5506" ht="42" customHeight="1"/>
    <row r="5507" ht="42" customHeight="1"/>
    <row r="5508" ht="42" customHeight="1"/>
    <row r="5509" ht="42" customHeight="1"/>
    <row r="5510" ht="42" customHeight="1"/>
    <row r="5511" ht="42" customHeight="1"/>
    <row r="5512" ht="42" customHeight="1"/>
    <row r="5513" ht="42" customHeight="1"/>
    <row r="5514" ht="42" customHeight="1"/>
    <row r="5515" ht="42" customHeight="1"/>
    <row r="5516" ht="42" customHeight="1"/>
    <row r="5517" ht="42" customHeight="1"/>
    <row r="5518" ht="42" customHeight="1"/>
    <row r="5519" ht="42" customHeight="1"/>
    <row r="5520" ht="42" customHeight="1"/>
    <row r="5521" ht="42" customHeight="1"/>
    <row r="5522" ht="42" customHeight="1"/>
    <row r="5523" ht="42" customHeight="1"/>
    <row r="5524" ht="42" customHeight="1"/>
    <row r="5525" ht="42" customHeight="1"/>
    <row r="5526" ht="42" customHeight="1"/>
    <row r="5527" ht="42" customHeight="1"/>
    <row r="5528" ht="42" customHeight="1"/>
    <row r="5529" ht="42" customHeight="1"/>
    <row r="5530" ht="42" customHeight="1"/>
    <row r="5531" ht="42" customHeight="1"/>
    <row r="5532" ht="42" customHeight="1"/>
    <row r="5533" ht="42" customHeight="1"/>
    <row r="5534" ht="42" customHeight="1"/>
    <row r="5535" ht="42" customHeight="1"/>
    <row r="5536" ht="42" customHeight="1"/>
    <row r="5537" ht="42" customHeight="1"/>
    <row r="5538" ht="42" customHeight="1"/>
    <row r="5539" ht="42" customHeight="1"/>
    <row r="5540" ht="42" customHeight="1"/>
    <row r="5541" ht="42" customHeight="1"/>
    <row r="5542" ht="42" customHeight="1"/>
    <row r="5543" ht="42" customHeight="1"/>
    <row r="5544" ht="42" customHeight="1"/>
    <row r="5545" ht="42" customHeight="1"/>
    <row r="5546" ht="42" customHeight="1"/>
    <row r="5547" ht="42" customHeight="1"/>
    <row r="5548" ht="42" customHeight="1"/>
    <row r="5549" ht="42" customHeight="1"/>
    <row r="5550" ht="42" customHeight="1"/>
    <row r="5551" ht="42" customHeight="1"/>
    <row r="5552" ht="42" customHeight="1"/>
    <row r="5553" ht="42" customHeight="1"/>
    <row r="5554" ht="42" customHeight="1"/>
    <row r="5555" ht="42" customHeight="1"/>
    <row r="5556" ht="42" customHeight="1"/>
    <row r="5557" ht="42" customHeight="1"/>
    <row r="5558" ht="42" customHeight="1"/>
    <row r="5559" ht="42" customHeight="1"/>
    <row r="5560" ht="42" customHeight="1"/>
    <row r="5561" ht="42" customHeight="1"/>
    <row r="5562" ht="42" customHeight="1"/>
    <row r="5563" ht="42" customHeight="1"/>
    <row r="5564" ht="42" customHeight="1"/>
    <row r="5565" ht="42" customHeight="1"/>
    <row r="5566" ht="42" customHeight="1"/>
    <row r="5567" ht="42" customHeight="1"/>
    <row r="5568" ht="42" customHeight="1"/>
    <row r="5569" ht="42" customHeight="1"/>
    <row r="5570" ht="42" customHeight="1"/>
    <row r="5571" ht="42" customHeight="1"/>
    <row r="5572" ht="42" customHeight="1"/>
    <row r="5573" ht="42" customHeight="1"/>
    <row r="5574" ht="42" customHeight="1"/>
    <row r="5575" ht="42" customHeight="1"/>
    <row r="5576" ht="42" customHeight="1"/>
    <row r="5577" ht="42" customHeight="1"/>
    <row r="5578" ht="42" customHeight="1"/>
    <row r="5579" ht="42" customHeight="1"/>
    <row r="5580" ht="42" customHeight="1"/>
    <row r="5581" ht="42" customHeight="1"/>
    <row r="5582" ht="42" customHeight="1"/>
    <row r="5583" ht="42" customHeight="1"/>
    <row r="5584" ht="42" customHeight="1"/>
    <row r="5585" ht="42" customHeight="1"/>
    <row r="5586" ht="42" customHeight="1"/>
    <row r="5587" ht="42" customHeight="1"/>
    <row r="5588" ht="42" customHeight="1"/>
    <row r="5589" ht="42" customHeight="1"/>
    <row r="5590" ht="42" customHeight="1"/>
    <row r="5591" ht="42" customHeight="1"/>
    <row r="5592" ht="42" customHeight="1"/>
    <row r="5593" ht="42" customHeight="1"/>
    <row r="5594" ht="42" customHeight="1"/>
    <row r="5595" ht="42" customHeight="1"/>
    <row r="5596" ht="42" customHeight="1"/>
    <row r="5597" ht="42" customHeight="1"/>
    <row r="5598" ht="42" customHeight="1"/>
    <row r="5599" ht="42" customHeight="1"/>
    <row r="5600" ht="42" customHeight="1"/>
    <row r="5601" ht="42" customHeight="1"/>
    <row r="5602" ht="42" customHeight="1"/>
    <row r="5603" ht="42" customHeight="1"/>
    <row r="5604" ht="42" customHeight="1"/>
    <row r="5605" ht="42" customHeight="1"/>
    <row r="5606" ht="42" customHeight="1"/>
    <row r="5607" ht="42" customHeight="1"/>
    <row r="5608" ht="42" customHeight="1"/>
    <row r="5609" ht="42" customHeight="1"/>
    <row r="5610" ht="42" customHeight="1"/>
    <row r="5611" ht="42" customHeight="1"/>
    <row r="5612" ht="42" customHeight="1"/>
    <row r="5613" ht="42" customHeight="1"/>
    <row r="5614" ht="42" customHeight="1"/>
    <row r="5615" ht="42" customHeight="1"/>
    <row r="5616" ht="42" customHeight="1"/>
    <row r="5617" ht="42" customHeight="1"/>
    <row r="5618" ht="42" customHeight="1"/>
    <row r="5619" ht="42" customHeight="1"/>
    <row r="5620" ht="42" customHeight="1"/>
    <row r="5621" ht="42" customHeight="1"/>
    <row r="5622" ht="42" customHeight="1"/>
    <row r="5623" ht="42" customHeight="1"/>
    <row r="5624" ht="42" customHeight="1"/>
    <row r="5625" ht="42" customHeight="1"/>
    <row r="5626" ht="42" customHeight="1"/>
    <row r="5627" ht="42" customHeight="1"/>
    <row r="5628" ht="42" customHeight="1"/>
    <row r="5629" ht="42" customHeight="1"/>
    <row r="5630" ht="42" customHeight="1"/>
    <row r="5631" ht="42" customHeight="1"/>
    <row r="5632" ht="42" customHeight="1"/>
    <row r="5633" ht="42" customHeight="1"/>
    <row r="5634" ht="42" customHeight="1"/>
    <row r="5635" ht="42" customHeight="1"/>
    <row r="5636" ht="42" customHeight="1"/>
    <row r="5637" ht="42" customHeight="1"/>
    <row r="5638" ht="42" customHeight="1"/>
    <row r="5639" ht="42" customHeight="1"/>
    <row r="5640" ht="42" customHeight="1"/>
    <row r="5641" ht="42" customHeight="1"/>
    <row r="5642" ht="42" customHeight="1"/>
    <row r="5643" ht="42" customHeight="1"/>
    <row r="5644" ht="42" customHeight="1"/>
    <row r="5645" ht="42" customHeight="1"/>
    <row r="5646" ht="42" customHeight="1"/>
    <row r="5647" ht="42" customHeight="1"/>
    <row r="5648" ht="42" customHeight="1"/>
    <row r="5649" ht="42" customHeight="1"/>
    <row r="5650" ht="42" customHeight="1"/>
    <row r="5651" ht="42" customHeight="1"/>
    <row r="5652" ht="42" customHeight="1"/>
    <row r="5653" ht="42" customHeight="1"/>
    <row r="5654" ht="42" customHeight="1"/>
    <row r="5655" ht="42" customHeight="1"/>
    <row r="5656" ht="42" customHeight="1"/>
    <row r="5657" ht="42" customHeight="1"/>
    <row r="5658" ht="42" customHeight="1"/>
    <row r="5659" ht="42" customHeight="1"/>
    <row r="5660" ht="42" customHeight="1"/>
    <row r="5661" ht="42" customHeight="1"/>
    <row r="5662" ht="42" customHeight="1"/>
    <row r="5663" ht="42" customHeight="1"/>
    <row r="5664" ht="42" customHeight="1"/>
    <row r="5665" ht="42" customHeight="1"/>
    <row r="5666" ht="42" customHeight="1"/>
    <row r="5667" ht="42" customHeight="1"/>
    <row r="5668" ht="42" customHeight="1"/>
    <row r="5669" ht="42" customHeight="1"/>
    <row r="5670" ht="42" customHeight="1"/>
    <row r="5671" ht="42" customHeight="1"/>
    <row r="5672" ht="42" customHeight="1"/>
    <row r="5673" ht="42" customHeight="1"/>
    <row r="5674" ht="42" customHeight="1"/>
    <row r="5675" ht="42" customHeight="1"/>
    <row r="5676" ht="42" customHeight="1"/>
    <row r="5677" ht="42" customHeight="1"/>
    <row r="5678" ht="42" customHeight="1"/>
    <row r="5679" ht="42" customHeight="1"/>
    <row r="5680" ht="42" customHeight="1"/>
    <row r="5681" ht="42" customHeight="1"/>
    <row r="5682" ht="42" customHeight="1"/>
    <row r="5683" ht="42" customHeight="1"/>
    <row r="5684" ht="42" customHeight="1"/>
    <row r="5685" ht="42" customHeight="1"/>
    <row r="5686" ht="42" customHeight="1"/>
    <row r="5687" ht="42" customHeight="1"/>
    <row r="5688" ht="42" customHeight="1"/>
    <row r="5689" ht="42" customHeight="1"/>
    <row r="5690" ht="42" customHeight="1"/>
    <row r="5691" ht="42" customHeight="1"/>
    <row r="5692" ht="42" customHeight="1"/>
    <row r="5693" ht="42" customHeight="1"/>
    <row r="5694" ht="42" customHeight="1"/>
    <row r="5695" ht="42" customHeight="1"/>
    <row r="5696" ht="42" customHeight="1"/>
    <row r="5697" ht="42" customHeight="1"/>
    <row r="5698" ht="42" customHeight="1"/>
    <row r="5699" ht="42" customHeight="1"/>
    <row r="5700" ht="42" customHeight="1"/>
    <row r="5701" ht="42" customHeight="1"/>
    <row r="5702" ht="42" customHeight="1"/>
    <row r="5703" ht="42" customHeight="1"/>
    <row r="5704" ht="42" customHeight="1"/>
    <row r="5705" ht="42" customHeight="1"/>
    <row r="5706" ht="42" customHeight="1"/>
    <row r="5707" ht="42" customHeight="1"/>
    <row r="5708" ht="42" customHeight="1"/>
    <row r="5709" ht="42" customHeight="1"/>
    <row r="5710" ht="42" customHeight="1"/>
    <row r="5711" ht="42" customHeight="1"/>
    <row r="5712" ht="42" customHeight="1"/>
    <row r="5713" ht="42" customHeight="1"/>
    <row r="5714" ht="42" customHeight="1"/>
    <row r="5715" ht="42" customHeight="1"/>
    <row r="5716" ht="42" customHeight="1"/>
    <row r="5717" ht="42" customHeight="1"/>
    <row r="5718" ht="42" customHeight="1"/>
    <row r="5719" ht="42" customHeight="1"/>
    <row r="5720" ht="42" customHeight="1"/>
    <row r="5721" ht="42" customHeight="1"/>
    <row r="5722" ht="42" customHeight="1"/>
    <row r="5723" ht="42" customHeight="1"/>
    <row r="5724" ht="42" customHeight="1"/>
    <row r="5725" ht="42" customHeight="1"/>
    <row r="5726" ht="42" customHeight="1"/>
    <row r="5727" ht="42" customHeight="1"/>
    <row r="5728" ht="42" customHeight="1"/>
    <row r="5729" ht="42" customHeight="1"/>
    <row r="5730" ht="42" customHeight="1"/>
    <row r="5731" ht="42" customHeight="1"/>
    <row r="5732" ht="42" customHeight="1"/>
    <row r="5733" ht="42" customHeight="1"/>
    <row r="5734" ht="42" customHeight="1"/>
    <row r="5735" ht="42" customHeight="1"/>
    <row r="5736" ht="42" customHeight="1"/>
    <row r="5737" ht="42" customHeight="1"/>
    <row r="5738" ht="42" customHeight="1"/>
    <row r="5739" ht="42" customHeight="1"/>
    <row r="5740" ht="42" customHeight="1"/>
    <row r="5741" ht="42" customHeight="1"/>
    <row r="5742" ht="42" customHeight="1"/>
    <row r="5743" ht="42" customHeight="1"/>
    <row r="5744" ht="42" customHeight="1"/>
    <row r="5745" ht="42" customHeight="1"/>
    <row r="5746" ht="42" customHeight="1"/>
    <row r="5747" ht="42" customHeight="1"/>
    <row r="5748" ht="42" customHeight="1"/>
    <row r="5749" ht="42" customHeight="1"/>
    <row r="5750" ht="42" customHeight="1"/>
    <row r="5751" ht="42" customHeight="1"/>
    <row r="5752" ht="42" customHeight="1"/>
    <row r="5753" ht="42" customHeight="1"/>
    <row r="5754" ht="42" customHeight="1"/>
    <row r="5755" ht="42" customHeight="1"/>
    <row r="5756" ht="42" customHeight="1"/>
    <row r="5757" ht="42" customHeight="1"/>
    <row r="5758" ht="42" customHeight="1"/>
    <row r="5759" ht="42" customHeight="1"/>
    <row r="5760" ht="42" customHeight="1"/>
    <row r="5761" ht="42" customHeight="1"/>
    <row r="5762" ht="42" customHeight="1"/>
    <row r="5763" ht="42" customHeight="1"/>
    <row r="5764" ht="42" customHeight="1"/>
    <row r="5765" ht="42" customHeight="1"/>
    <row r="5766" ht="42" customHeight="1"/>
    <row r="5767" ht="42" customHeight="1"/>
    <row r="5768" ht="42" customHeight="1"/>
    <row r="5769" ht="42" customHeight="1"/>
    <row r="5770" ht="42" customHeight="1"/>
    <row r="5771" ht="42" customHeight="1"/>
    <row r="5772" ht="42" customHeight="1"/>
    <row r="5773" ht="42" customHeight="1"/>
    <row r="5774" ht="42" customHeight="1"/>
    <row r="5775" ht="42" customHeight="1"/>
    <row r="5776" ht="42" customHeight="1"/>
    <row r="5777" ht="42" customHeight="1"/>
    <row r="5778" ht="42" customHeight="1"/>
    <row r="5779" ht="42" customHeight="1"/>
    <row r="5780" ht="42" customHeight="1"/>
    <row r="5781" ht="42" customHeight="1"/>
    <row r="5782" ht="42" customHeight="1"/>
    <row r="5783" ht="42" customHeight="1"/>
    <row r="5784" ht="42" customHeight="1"/>
    <row r="5785" ht="42" customHeight="1"/>
    <row r="5786" ht="42" customHeight="1"/>
    <row r="5787" ht="42" customHeight="1"/>
    <row r="5788" ht="42" customHeight="1"/>
    <row r="5789" ht="42" customHeight="1"/>
    <row r="5790" ht="42" customHeight="1"/>
    <row r="5791" ht="42" customHeight="1"/>
    <row r="5792" ht="42" customHeight="1"/>
    <row r="5793" ht="42" customHeight="1"/>
    <row r="5794" ht="42" customHeight="1"/>
    <row r="5795" ht="42" customHeight="1"/>
    <row r="5796" ht="42" customHeight="1"/>
    <row r="5797" ht="42" customHeight="1"/>
    <row r="5798" ht="42" customHeight="1"/>
    <row r="5799" ht="42" customHeight="1"/>
    <row r="5800" ht="42" customHeight="1"/>
    <row r="5801" ht="42" customHeight="1"/>
    <row r="5802" ht="42" customHeight="1"/>
    <row r="5803" ht="42" customHeight="1"/>
    <row r="5804" ht="42" customHeight="1"/>
    <row r="5805" ht="42" customHeight="1"/>
    <row r="5806" ht="42" customHeight="1"/>
    <row r="5807" ht="42" customHeight="1"/>
    <row r="5808" ht="42" customHeight="1"/>
    <row r="5809" ht="42" customHeight="1"/>
    <row r="5810" ht="42" customHeight="1"/>
    <row r="5811" ht="42" customHeight="1"/>
    <row r="5812" ht="42" customHeight="1"/>
    <row r="5813" ht="42" customHeight="1"/>
    <row r="5814" ht="42" customHeight="1"/>
    <row r="5815" ht="42" customHeight="1"/>
    <row r="5816" ht="42" customHeight="1"/>
    <row r="5817" ht="42" customHeight="1"/>
    <row r="5818" ht="42" customHeight="1"/>
    <row r="5819" ht="42" customHeight="1"/>
    <row r="5820" ht="42" customHeight="1"/>
    <row r="5821" ht="42" customHeight="1"/>
    <row r="5822" ht="42" customHeight="1"/>
    <row r="5823" ht="42" customHeight="1"/>
    <row r="5824" ht="42" customHeight="1"/>
    <row r="5825" ht="42" customHeight="1"/>
    <row r="5826" ht="42" customHeight="1"/>
    <row r="5827" ht="42" customHeight="1"/>
    <row r="5828" ht="42" customHeight="1"/>
    <row r="5829" ht="42" customHeight="1"/>
    <row r="5830" ht="42" customHeight="1"/>
    <row r="5831" ht="42" customHeight="1"/>
    <row r="5832" ht="42" customHeight="1"/>
    <row r="5833" ht="42" customHeight="1"/>
    <row r="5834" ht="42" customHeight="1"/>
    <row r="5835" ht="42" customHeight="1"/>
    <row r="5836" ht="42" customHeight="1"/>
    <row r="5837" ht="42" customHeight="1"/>
    <row r="5838" ht="42" customHeight="1"/>
    <row r="5839" ht="42" customHeight="1"/>
    <row r="5840" ht="42" customHeight="1"/>
    <row r="5841" ht="42" customHeight="1"/>
    <row r="5842" ht="42" customHeight="1"/>
    <row r="5843" ht="42" customHeight="1"/>
    <row r="5844" ht="42" customHeight="1"/>
    <row r="5845" ht="42" customHeight="1"/>
    <row r="5846" ht="42" customHeight="1"/>
    <row r="5847" ht="42" customHeight="1"/>
    <row r="5848" ht="42" customHeight="1"/>
    <row r="5849" ht="42" customHeight="1"/>
    <row r="5850" ht="42" customHeight="1"/>
    <row r="5851" ht="42" customHeight="1"/>
    <row r="5852" ht="42" customHeight="1"/>
    <row r="5853" ht="42" customHeight="1"/>
    <row r="5854" ht="42" customHeight="1"/>
    <row r="5855" ht="42" customHeight="1"/>
    <row r="5856" ht="42" customHeight="1"/>
    <row r="5857" ht="42" customHeight="1"/>
    <row r="5858" ht="42" customHeight="1"/>
    <row r="5859" ht="42" customHeight="1"/>
    <row r="5860" ht="42" customHeight="1"/>
    <row r="5861" ht="42" customHeight="1"/>
    <row r="5862" ht="42" customHeight="1"/>
    <row r="5863" ht="42" customHeight="1"/>
    <row r="5864" ht="42" customHeight="1"/>
    <row r="5865" ht="42" customHeight="1"/>
    <row r="5866" ht="42" customHeight="1"/>
    <row r="5867" ht="42" customHeight="1"/>
    <row r="5868" ht="42" customHeight="1"/>
    <row r="5869" ht="42" customHeight="1"/>
    <row r="5870" ht="42" customHeight="1"/>
    <row r="5871" ht="42" customHeight="1"/>
    <row r="5872" ht="42" customHeight="1"/>
    <row r="5873" ht="42" customHeight="1"/>
    <row r="5874" ht="42" customHeight="1"/>
    <row r="5875" ht="42" customHeight="1"/>
    <row r="5876" ht="42" customHeight="1"/>
    <row r="5877" ht="42" customHeight="1"/>
    <row r="5878" ht="42" customHeight="1"/>
    <row r="5879" ht="42" customHeight="1"/>
    <row r="5880" ht="42" customHeight="1"/>
    <row r="5881" ht="42" customHeight="1"/>
    <row r="5882" ht="42" customHeight="1"/>
    <row r="5883" ht="42" customHeight="1"/>
    <row r="5884" ht="42" customHeight="1"/>
    <row r="5885" ht="42" customHeight="1"/>
    <row r="5886" ht="42" customHeight="1"/>
    <row r="5887" ht="42" customHeight="1"/>
    <row r="5888" ht="42" customHeight="1"/>
    <row r="5889" ht="42" customHeight="1"/>
    <row r="5890" ht="42" customHeight="1"/>
    <row r="5891" ht="42" customHeight="1"/>
    <row r="5892" ht="42" customHeight="1"/>
    <row r="5893" ht="42" customHeight="1"/>
    <row r="5894" ht="42" customHeight="1"/>
    <row r="5895" ht="42" customHeight="1"/>
    <row r="5896" ht="42" customHeight="1"/>
    <row r="5897" ht="42" customHeight="1"/>
    <row r="5898" ht="42" customHeight="1"/>
    <row r="5899" ht="42" customHeight="1"/>
    <row r="5900" ht="42" customHeight="1"/>
    <row r="5901" ht="42" customHeight="1"/>
    <row r="5902" ht="42" customHeight="1"/>
    <row r="5903" ht="42" customHeight="1"/>
    <row r="5904" ht="42" customHeight="1"/>
    <row r="5905" ht="42" customHeight="1"/>
    <row r="5906" ht="42" customHeight="1"/>
    <row r="5907" ht="42" customHeight="1"/>
    <row r="5908" ht="42" customHeight="1"/>
    <row r="5909" ht="42" customHeight="1"/>
    <row r="5910" ht="42" customHeight="1"/>
    <row r="5911" ht="42" customHeight="1"/>
    <row r="5912" ht="42" customHeight="1"/>
    <row r="5913" ht="42" customHeight="1"/>
    <row r="5914" ht="42" customHeight="1"/>
    <row r="5915" ht="42" customHeight="1"/>
    <row r="5916" ht="42" customHeight="1"/>
    <row r="5917" ht="42" customHeight="1"/>
    <row r="5918" ht="42" customHeight="1"/>
    <row r="5919" ht="42" customHeight="1"/>
    <row r="5920" ht="42" customHeight="1"/>
    <row r="5921" ht="42" customHeight="1"/>
    <row r="5922" ht="42" customHeight="1"/>
    <row r="5923" ht="42" customHeight="1"/>
    <row r="5924" ht="42" customHeight="1"/>
    <row r="5925" ht="42" customHeight="1"/>
    <row r="5926" ht="42" customHeight="1"/>
    <row r="5927" ht="42" customHeight="1"/>
    <row r="5928" ht="42" customHeight="1"/>
    <row r="5929" ht="42" customHeight="1"/>
    <row r="5930" ht="42" customHeight="1"/>
    <row r="5931" ht="42" customHeight="1"/>
    <row r="5932" ht="42" customHeight="1"/>
    <row r="5933" ht="42" customHeight="1"/>
    <row r="5934" ht="42" customHeight="1"/>
    <row r="5935" ht="42" customHeight="1"/>
    <row r="5936" ht="42" customHeight="1"/>
    <row r="5937" ht="42" customHeight="1"/>
    <row r="5938" ht="42" customHeight="1"/>
    <row r="5939" ht="42" customHeight="1"/>
    <row r="5940" ht="42" customHeight="1"/>
    <row r="5941" ht="42" customHeight="1"/>
    <row r="5942" ht="42" customHeight="1"/>
    <row r="5943" ht="42" customHeight="1"/>
    <row r="5944" ht="42" customHeight="1"/>
    <row r="5945" ht="42" customHeight="1"/>
    <row r="5946" ht="42" customHeight="1"/>
    <row r="5947" ht="42" customHeight="1"/>
    <row r="5948" ht="42" customHeight="1"/>
    <row r="5949" ht="42" customHeight="1"/>
    <row r="5950" ht="42" customHeight="1"/>
    <row r="5951" ht="42" customHeight="1"/>
    <row r="5952" ht="42" customHeight="1"/>
    <row r="5953" ht="42" customHeight="1"/>
    <row r="5954" ht="42" customHeight="1"/>
    <row r="5955" ht="42" customHeight="1"/>
    <row r="5956" ht="42" customHeight="1"/>
    <row r="5957" ht="42" customHeight="1"/>
    <row r="5958" ht="42" customHeight="1"/>
    <row r="5959" ht="42" customHeight="1"/>
    <row r="5960" ht="42" customHeight="1"/>
    <row r="5961" ht="42" customHeight="1"/>
    <row r="5962" ht="42" customHeight="1"/>
    <row r="5963" ht="42" customHeight="1"/>
    <row r="5964" ht="42" customHeight="1"/>
    <row r="5965" ht="42" customHeight="1"/>
    <row r="5966" ht="42" customHeight="1"/>
    <row r="5967" ht="42" customHeight="1"/>
    <row r="5968" ht="42" customHeight="1"/>
    <row r="5969" ht="42" customHeight="1"/>
    <row r="5970" ht="42" customHeight="1"/>
    <row r="5971" ht="42" customHeight="1"/>
    <row r="5972" ht="42" customHeight="1"/>
    <row r="5973" ht="42" customHeight="1"/>
    <row r="5974" ht="42" customHeight="1"/>
    <row r="5975" ht="42" customHeight="1"/>
    <row r="5976" ht="42" customHeight="1"/>
    <row r="5977" ht="42" customHeight="1"/>
    <row r="5978" ht="42" customHeight="1"/>
    <row r="5979" ht="42" customHeight="1"/>
    <row r="5980" ht="42" customHeight="1"/>
    <row r="5981" ht="42" customHeight="1"/>
    <row r="5982" ht="42" customHeight="1"/>
    <row r="5983" ht="42" customHeight="1"/>
    <row r="5984" ht="42" customHeight="1"/>
    <row r="5985" ht="42" customHeight="1"/>
    <row r="5986" ht="42" customHeight="1"/>
    <row r="5987" ht="42" customHeight="1"/>
    <row r="5988" ht="42" customHeight="1"/>
    <row r="5989" ht="42" customHeight="1"/>
    <row r="5990" ht="42" customHeight="1"/>
    <row r="5991" ht="42" customHeight="1"/>
    <row r="5992" ht="42" customHeight="1"/>
    <row r="5993" ht="42" customHeight="1"/>
    <row r="5994" ht="42" customHeight="1"/>
    <row r="5995" ht="42" customHeight="1"/>
    <row r="5996" ht="42" customHeight="1"/>
    <row r="5997" ht="42" customHeight="1"/>
    <row r="5998" ht="42" customHeight="1"/>
    <row r="5999" ht="42" customHeight="1"/>
    <row r="6000" ht="42" customHeight="1"/>
    <row r="6001" ht="42" customHeight="1"/>
    <row r="6002" ht="42" customHeight="1"/>
    <row r="6003" ht="42" customHeight="1"/>
    <row r="6004" ht="42" customHeight="1"/>
    <row r="6005" ht="42" customHeight="1"/>
    <row r="6006" ht="42" customHeight="1"/>
    <row r="6007" ht="42" customHeight="1"/>
    <row r="6008" ht="42" customHeight="1"/>
    <row r="6009" ht="42" customHeight="1"/>
    <row r="6010" ht="42" customHeight="1"/>
    <row r="6011" ht="42" customHeight="1"/>
    <row r="6012" ht="42" customHeight="1"/>
    <row r="6013" ht="42" customHeight="1"/>
    <row r="6014" ht="42" customHeight="1"/>
    <row r="6015" ht="42" customHeight="1"/>
    <row r="6016" ht="42" customHeight="1"/>
    <row r="6017" ht="42" customHeight="1"/>
    <row r="6018" ht="42" customHeight="1"/>
    <row r="6019" ht="42" customHeight="1"/>
    <row r="6020" ht="42" customHeight="1"/>
    <row r="6021" ht="42" customHeight="1"/>
    <row r="6022" ht="42" customHeight="1"/>
    <row r="6023" ht="42" customHeight="1"/>
    <row r="6024" ht="42" customHeight="1"/>
    <row r="6025" ht="42" customHeight="1"/>
    <row r="6026" ht="42" customHeight="1"/>
    <row r="6027" ht="42" customHeight="1"/>
    <row r="6028" ht="42" customHeight="1"/>
    <row r="6029" ht="42" customHeight="1"/>
    <row r="6030" ht="42" customHeight="1"/>
    <row r="6031" ht="42" customHeight="1"/>
    <row r="6032" ht="42" customHeight="1"/>
    <row r="6033" ht="42" customHeight="1"/>
    <row r="6034" ht="42" customHeight="1"/>
    <row r="6035" ht="42" customHeight="1"/>
    <row r="6036" ht="42" customHeight="1"/>
    <row r="6037" ht="42" customHeight="1"/>
    <row r="6038" ht="42" customHeight="1"/>
    <row r="6039" ht="42" customHeight="1"/>
    <row r="6040" ht="42" customHeight="1"/>
    <row r="6041" ht="42" customHeight="1"/>
    <row r="6042" ht="42" customHeight="1"/>
    <row r="6043" ht="42" customHeight="1"/>
    <row r="6044" ht="42" customHeight="1"/>
    <row r="6045" ht="42" customHeight="1"/>
    <row r="6046" ht="42" customHeight="1"/>
    <row r="6047" ht="42" customHeight="1"/>
    <row r="6048" ht="42" customHeight="1"/>
    <row r="6049" ht="42" customHeight="1"/>
    <row r="6050" ht="42" customHeight="1"/>
    <row r="6051" ht="42" customHeight="1"/>
    <row r="6052" ht="42" customHeight="1"/>
    <row r="6053" ht="42" customHeight="1"/>
    <row r="6054" ht="42" customHeight="1"/>
    <row r="6055" ht="42" customHeight="1"/>
    <row r="6056" ht="42" customHeight="1"/>
    <row r="6057" ht="42" customHeight="1"/>
    <row r="6058" ht="42" customHeight="1"/>
    <row r="6059" ht="42" customHeight="1"/>
    <row r="6060" ht="42" customHeight="1"/>
    <row r="6061" ht="42" customHeight="1"/>
    <row r="6062" ht="42" customHeight="1"/>
    <row r="6063" ht="42" customHeight="1"/>
    <row r="6064" ht="42" customHeight="1"/>
    <row r="6065" ht="42" customHeight="1"/>
    <row r="6066" ht="42" customHeight="1"/>
    <row r="6067" ht="42" customHeight="1"/>
    <row r="6068" ht="42" customHeight="1"/>
    <row r="6069" ht="42" customHeight="1"/>
    <row r="6070" ht="42" customHeight="1"/>
    <row r="6071" ht="42" customHeight="1"/>
    <row r="6072" ht="42" customHeight="1"/>
    <row r="6073" ht="42" customHeight="1"/>
    <row r="6074" ht="42" customHeight="1"/>
    <row r="6075" ht="42" customHeight="1"/>
    <row r="6076" ht="42" customHeight="1"/>
    <row r="6077" ht="42" customHeight="1"/>
    <row r="6078" ht="42" customHeight="1"/>
    <row r="6079" ht="42" customHeight="1"/>
    <row r="6080" ht="42" customHeight="1"/>
    <row r="6081" ht="42" customHeight="1"/>
    <row r="6082" ht="42" customHeight="1"/>
    <row r="6083" ht="42" customHeight="1"/>
    <row r="6084" ht="42" customHeight="1"/>
    <row r="6085" ht="42" customHeight="1"/>
    <row r="6086" ht="42" customHeight="1"/>
    <row r="6087" ht="42" customHeight="1"/>
    <row r="6088" ht="42" customHeight="1"/>
    <row r="6089" ht="42" customHeight="1"/>
    <row r="6090" ht="42" customHeight="1"/>
    <row r="6091" ht="42" customHeight="1"/>
    <row r="6092" ht="42" customHeight="1"/>
    <row r="6093" ht="42" customHeight="1"/>
    <row r="6094" ht="42" customHeight="1"/>
    <row r="6095" ht="42" customHeight="1"/>
    <row r="6096" ht="42" customHeight="1"/>
    <row r="6097" ht="42" customHeight="1"/>
    <row r="6098" ht="42" customHeight="1"/>
    <row r="6099" ht="42" customHeight="1"/>
    <row r="6100" ht="42" customHeight="1"/>
    <row r="6101" ht="42" customHeight="1"/>
    <row r="6102" ht="42" customHeight="1"/>
    <row r="6103" ht="42" customHeight="1"/>
    <row r="6104" ht="42" customHeight="1"/>
    <row r="6105" ht="42" customHeight="1"/>
    <row r="6106" ht="42" customHeight="1"/>
    <row r="6107" ht="42" customHeight="1"/>
    <row r="6108" ht="42" customHeight="1"/>
    <row r="6109" ht="42" customHeight="1"/>
    <row r="6110" ht="42" customHeight="1"/>
    <row r="6111" ht="42" customHeight="1"/>
    <row r="6112" ht="42" customHeight="1"/>
    <row r="6113" ht="42" customHeight="1"/>
    <row r="6114" ht="42" customHeight="1"/>
    <row r="6115" ht="42" customHeight="1"/>
    <row r="6116" ht="42" customHeight="1"/>
    <row r="6117" ht="42" customHeight="1"/>
    <row r="6118" ht="42" customHeight="1"/>
    <row r="6119" ht="42" customHeight="1"/>
    <row r="6120" ht="42" customHeight="1"/>
    <row r="6121" ht="42" customHeight="1"/>
    <row r="6122" ht="42" customHeight="1"/>
    <row r="6123" ht="42" customHeight="1"/>
    <row r="6124" ht="42" customHeight="1"/>
    <row r="6125" ht="42" customHeight="1"/>
    <row r="6126" ht="42" customHeight="1"/>
    <row r="6127" ht="42" customHeight="1"/>
    <row r="6128" ht="42" customHeight="1"/>
    <row r="6129" ht="42" customHeight="1"/>
    <row r="6130" ht="42" customHeight="1"/>
    <row r="6131" ht="42" customHeight="1"/>
    <row r="6132" ht="42" customHeight="1"/>
    <row r="6133" ht="42" customHeight="1"/>
    <row r="6134" ht="42" customHeight="1"/>
    <row r="6135" ht="42" customHeight="1"/>
    <row r="6136" ht="42" customHeight="1"/>
    <row r="6137" ht="42" customHeight="1"/>
    <row r="6138" ht="42" customHeight="1"/>
    <row r="6139" ht="42" customHeight="1"/>
    <row r="6140" ht="42" customHeight="1"/>
    <row r="6141" ht="42" customHeight="1"/>
    <row r="6142" ht="42" customHeight="1"/>
    <row r="6143" ht="42" customHeight="1"/>
    <row r="6144" ht="42" customHeight="1"/>
    <row r="6145" ht="42" customHeight="1"/>
    <row r="6146" ht="42" customHeight="1"/>
    <row r="6147" ht="42" customHeight="1"/>
    <row r="6148" ht="42" customHeight="1"/>
    <row r="6149" ht="42" customHeight="1"/>
    <row r="6150" ht="42" customHeight="1"/>
    <row r="6151" ht="42" customHeight="1"/>
    <row r="6152" ht="42" customHeight="1"/>
    <row r="6153" ht="42" customHeight="1"/>
    <row r="6154" ht="42" customHeight="1"/>
    <row r="6155" ht="42" customHeight="1"/>
    <row r="6156" ht="42" customHeight="1"/>
    <row r="6157" ht="42" customHeight="1"/>
    <row r="6158" ht="42" customHeight="1"/>
    <row r="6159" ht="42" customHeight="1"/>
    <row r="6160" ht="42" customHeight="1"/>
    <row r="6161" ht="42" customHeight="1"/>
    <row r="6162" ht="42" customHeight="1"/>
    <row r="6163" ht="42" customHeight="1"/>
    <row r="6164" ht="42" customHeight="1"/>
    <row r="6165" ht="42" customHeight="1"/>
    <row r="6166" ht="42" customHeight="1"/>
    <row r="6167" ht="42" customHeight="1"/>
    <row r="6168" ht="42" customHeight="1"/>
    <row r="6169" ht="42" customHeight="1"/>
    <row r="6170" ht="42" customHeight="1"/>
    <row r="6171" ht="42" customHeight="1"/>
    <row r="6172" ht="42" customHeight="1"/>
    <row r="6173" ht="42" customHeight="1"/>
    <row r="6174" ht="42" customHeight="1"/>
    <row r="6175" ht="42" customHeight="1"/>
    <row r="6176" ht="42" customHeight="1"/>
    <row r="6177" ht="42" customHeight="1"/>
    <row r="6178" ht="42" customHeight="1"/>
    <row r="6179" ht="42" customHeight="1"/>
    <row r="6180" ht="42" customHeight="1"/>
    <row r="6181" ht="42" customHeight="1"/>
    <row r="6182" ht="42" customHeight="1"/>
    <row r="6183" ht="42" customHeight="1"/>
    <row r="6184" ht="42" customHeight="1"/>
    <row r="6185" ht="42" customHeight="1"/>
    <row r="6186" ht="42" customHeight="1"/>
    <row r="6187" ht="42" customHeight="1"/>
    <row r="6188" ht="42" customHeight="1"/>
    <row r="6189" ht="42" customHeight="1"/>
    <row r="6190" ht="42" customHeight="1"/>
    <row r="6191" ht="42" customHeight="1"/>
    <row r="6192" ht="42" customHeight="1"/>
    <row r="6193" ht="42" customHeight="1"/>
    <row r="6194" ht="42" customHeight="1"/>
    <row r="6195" ht="42" customHeight="1"/>
    <row r="6196" ht="42" customHeight="1"/>
    <row r="6197" ht="42" customHeight="1"/>
    <row r="6198" ht="42" customHeight="1"/>
    <row r="6199" ht="42" customHeight="1"/>
    <row r="6200" ht="42" customHeight="1"/>
    <row r="6201" ht="42" customHeight="1"/>
    <row r="6202" ht="42" customHeight="1"/>
    <row r="6203" ht="42" customHeight="1"/>
    <row r="6204" ht="42" customHeight="1"/>
    <row r="6205" ht="42" customHeight="1"/>
    <row r="6206" ht="42" customHeight="1"/>
    <row r="6207" ht="42" customHeight="1"/>
    <row r="6208" ht="42" customHeight="1"/>
    <row r="6209" ht="42" customHeight="1"/>
    <row r="6210" ht="42" customHeight="1"/>
    <row r="6211" ht="42" customHeight="1"/>
    <row r="6212" ht="42" customHeight="1"/>
    <row r="6213" ht="42" customHeight="1"/>
    <row r="6214" ht="42" customHeight="1"/>
    <row r="6215" ht="42" customHeight="1"/>
    <row r="6216" ht="42" customHeight="1"/>
    <row r="6217" ht="42" customHeight="1"/>
    <row r="6218" ht="42" customHeight="1"/>
    <row r="6219" ht="42" customHeight="1"/>
    <row r="6220" ht="42" customHeight="1"/>
    <row r="6221" ht="42" customHeight="1"/>
    <row r="6222" ht="42" customHeight="1"/>
    <row r="6223" ht="42" customHeight="1"/>
    <row r="6224" ht="42" customHeight="1"/>
    <row r="6225" ht="42" customHeight="1"/>
    <row r="6226" ht="42" customHeight="1"/>
    <row r="6227" ht="42" customHeight="1"/>
    <row r="6228" ht="42" customHeight="1"/>
    <row r="6229" ht="42" customHeight="1"/>
    <row r="6230" ht="42" customHeight="1"/>
    <row r="6231" ht="42" customHeight="1"/>
    <row r="6232" ht="42" customHeight="1"/>
    <row r="6233" ht="42" customHeight="1"/>
    <row r="6234" ht="42" customHeight="1"/>
    <row r="6235" ht="42" customHeight="1"/>
    <row r="6236" ht="42" customHeight="1"/>
    <row r="6237" ht="42" customHeight="1"/>
    <row r="6238" ht="42" customHeight="1"/>
    <row r="6239" ht="42" customHeight="1"/>
    <row r="6240" ht="42" customHeight="1"/>
    <row r="6241" ht="42" customHeight="1"/>
    <row r="6242" ht="42" customHeight="1"/>
    <row r="6243" ht="42" customHeight="1"/>
    <row r="6244" ht="42" customHeight="1"/>
    <row r="6245" ht="42" customHeight="1"/>
    <row r="6246" ht="42" customHeight="1"/>
    <row r="6247" ht="42" customHeight="1"/>
    <row r="6248" ht="42" customHeight="1"/>
    <row r="6249" ht="42" customHeight="1"/>
    <row r="6250" ht="42" customHeight="1"/>
    <row r="6251" ht="42" customHeight="1"/>
    <row r="6252" ht="42" customHeight="1"/>
    <row r="6253" ht="42" customHeight="1"/>
    <row r="6254" ht="42" customHeight="1"/>
    <row r="6255" ht="42" customHeight="1"/>
    <row r="6256" ht="42" customHeight="1"/>
    <row r="6257" ht="42" customHeight="1"/>
    <row r="6258" ht="42" customHeight="1"/>
    <row r="6259" ht="42" customHeight="1"/>
    <row r="6260" ht="42" customHeight="1"/>
    <row r="6261" ht="42" customHeight="1"/>
    <row r="6262" ht="42" customHeight="1"/>
    <row r="6263" ht="42" customHeight="1"/>
    <row r="6264" ht="42" customHeight="1"/>
    <row r="6265" ht="42" customHeight="1"/>
    <row r="6266" ht="42" customHeight="1"/>
    <row r="6267" ht="42" customHeight="1"/>
    <row r="6268" ht="42" customHeight="1"/>
    <row r="6269" ht="42" customHeight="1"/>
    <row r="6270" ht="42" customHeight="1"/>
    <row r="6271" ht="42" customHeight="1"/>
    <row r="6272" ht="42" customHeight="1"/>
    <row r="6273" ht="42" customHeight="1"/>
    <row r="6274" ht="42" customHeight="1"/>
    <row r="6275" ht="42" customHeight="1"/>
    <row r="6276" ht="42" customHeight="1"/>
    <row r="6277" ht="42" customHeight="1"/>
    <row r="6278" ht="42" customHeight="1"/>
    <row r="6279" ht="42" customHeight="1"/>
    <row r="6280" ht="42" customHeight="1"/>
    <row r="6281" ht="42" customHeight="1"/>
    <row r="6282" ht="42" customHeight="1"/>
    <row r="6283" ht="42" customHeight="1"/>
    <row r="6284" ht="42" customHeight="1"/>
    <row r="6285" ht="42" customHeight="1"/>
    <row r="6286" ht="42" customHeight="1"/>
    <row r="6287" ht="42" customHeight="1"/>
    <row r="6288" ht="42" customHeight="1"/>
    <row r="6289" ht="42" customHeight="1"/>
    <row r="6290" ht="42" customHeight="1"/>
    <row r="6291" ht="42" customHeight="1"/>
    <row r="6292" ht="42" customHeight="1"/>
    <row r="6293" ht="42" customHeight="1"/>
    <row r="6294" ht="42" customHeight="1"/>
    <row r="6295" ht="42" customHeight="1"/>
    <row r="6296" ht="42" customHeight="1"/>
    <row r="6297" ht="42" customHeight="1"/>
    <row r="6298" ht="42" customHeight="1"/>
    <row r="6299" ht="42" customHeight="1"/>
    <row r="6300" ht="42" customHeight="1"/>
    <row r="6301" ht="42" customHeight="1"/>
    <row r="6302" ht="42" customHeight="1"/>
    <row r="6303" ht="42" customHeight="1"/>
    <row r="6304" ht="42" customHeight="1"/>
    <row r="6305" ht="42" customHeight="1"/>
    <row r="6306" ht="42" customHeight="1"/>
    <row r="6307" ht="42" customHeight="1"/>
    <row r="6308" ht="42" customHeight="1"/>
    <row r="6309" ht="42" customHeight="1"/>
    <row r="6310" ht="42" customHeight="1"/>
    <row r="6311" ht="42" customHeight="1"/>
    <row r="6312" ht="42" customHeight="1"/>
    <row r="6313" ht="42" customHeight="1"/>
    <row r="6314" ht="42" customHeight="1"/>
    <row r="6315" ht="42" customHeight="1"/>
    <row r="6316" ht="42" customHeight="1"/>
    <row r="6317" ht="42" customHeight="1"/>
    <row r="6318" ht="42" customHeight="1"/>
    <row r="6319" ht="42" customHeight="1"/>
    <row r="6320" ht="42" customHeight="1"/>
    <row r="6321" ht="42" customHeight="1"/>
    <row r="6322" ht="42" customHeight="1"/>
    <row r="6323" ht="42" customHeight="1"/>
    <row r="6324" ht="42" customHeight="1"/>
    <row r="6325" ht="42" customHeight="1"/>
    <row r="6326" ht="42" customHeight="1"/>
    <row r="6327" ht="42" customHeight="1"/>
    <row r="6328" ht="42" customHeight="1"/>
    <row r="6329" ht="42" customHeight="1"/>
    <row r="6330" ht="42" customHeight="1"/>
    <row r="6331" ht="42" customHeight="1"/>
    <row r="6332" ht="42" customHeight="1"/>
    <row r="6333" ht="42" customHeight="1"/>
    <row r="6334" ht="42" customHeight="1"/>
    <row r="6335" ht="42" customHeight="1"/>
    <row r="6336" ht="42" customHeight="1"/>
    <row r="6337" ht="42" customHeight="1"/>
    <row r="6338" ht="42" customHeight="1"/>
    <row r="6339" ht="42" customHeight="1"/>
    <row r="6340" ht="42" customHeight="1"/>
    <row r="6341" ht="42" customHeight="1"/>
    <row r="6342" ht="42" customHeight="1"/>
    <row r="6343" ht="42" customHeight="1"/>
    <row r="6344" ht="42" customHeight="1"/>
    <row r="6345" ht="42" customHeight="1"/>
    <row r="6346" ht="42" customHeight="1"/>
    <row r="6347" ht="42" customHeight="1"/>
    <row r="6348" ht="42" customHeight="1"/>
    <row r="6349" ht="42" customHeight="1"/>
    <row r="6350" ht="42" customHeight="1"/>
    <row r="6351" ht="42" customHeight="1"/>
    <row r="6352" ht="42" customHeight="1"/>
    <row r="6353" ht="42" customHeight="1"/>
    <row r="6354" ht="42" customHeight="1"/>
    <row r="6355" ht="42" customHeight="1"/>
    <row r="6356" ht="42" customHeight="1"/>
    <row r="6357" ht="42" customHeight="1"/>
    <row r="6358" ht="42" customHeight="1"/>
    <row r="6359" ht="42" customHeight="1"/>
    <row r="6360" ht="42" customHeight="1"/>
    <row r="6361" ht="42" customHeight="1"/>
    <row r="6362" ht="42" customHeight="1"/>
    <row r="6363" ht="42" customHeight="1"/>
    <row r="6364" ht="42" customHeight="1"/>
    <row r="6365" ht="42" customHeight="1"/>
    <row r="6366" ht="42" customHeight="1"/>
    <row r="6367" ht="42" customHeight="1"/>
    <row r="6368" ht="42" customHeight="1"/>
    <row r="6369" ht="42" customHeight="1"/>
    <row r="6370" ht="42" customHeight="1"/>
    <row r="6371" ht="42" customHeight="1"/>
    <row r="6372" ht="42" customHeight="1"/>
    <row r="6373" ht="42" customHeight="1"/>
    <row r="6374" ht="42" customHeight="1"/>
    <row r="6375" ht="42" customHeight="1"/>
    <row r="6376" ht="42" customHeight="1"/>
    <row r="6377" ht="42" customHeight="1"/>
    <row r="6378" ht="42" customHeight="1"/>
    <row r="6379" ht="42" customHeight="1"/>
    <row r="6380" ht="42" customHeight="1"/>
    <row r="6381" ht="42" customHeight="1"/>
    <row r="6382" ht="42" customHeight="1"/>
    <row r="6383" ht="42" customHeight="1"/>
    <row r="6384" ht="42" customHeight="1"/>
    <row r="6385" ht="42" customHeight="1"/>
    <row r="6386" ht="42" customHeight="1"/>
    <row r="6387" ht="42" customHeight="1"/>
    <row r="6388" ht="42" customHeight="1"/>
    <row r="6389" ht="42" customHeight="1"/>
    <row r="6390" ht="42" customHeight="1"/>
    <row r="6391" ht="42" customHeight="1"/>
    <row r="6392" ht="42" customHeight="1"/>
    <row r="6393" ht="42" customHeight="1"/>
    <row r="6394" ht="42" customHeight="1"/>
    <row r="6395" ht="42" customHeight="1"/>
    <row r="6396" ht="42" customHeight="1"/>
    <row r="6397" ht="42" customHeight="1"/>
    <row r="6398" ht="42" customHeight="1"/>
    <row r="6399" ht="42" customHeight="1"/>
    <row r="6400" ht="42" customHeight="1"/>
    <row r="6401" ht="42" customHeight="1"/>
    <row r="6402" ht="42" customHeight="1"/>
    <row r="6403" ht="42" customHeight="1"/>
    <row r="6404" ht="42" customHeight="1"/>
    <row r="6405" ht="42" customHeight="1"/>
    <row r="6406" ht="42" customHeight="1"/>
    <row r="6407" ht="42" customHeight="1"/>
    <row r="6408" ht="42" customHeight="1"/>
    <row r="6409" ht="42" customHeight="1"/>
    <row r="6410" ht="42" customHeight="1"/>
    <row r="6411" ht="42" customHeight="1"/>
    <row r="6412" ht="42" customHeight="1"/>
    <row r="6413" ht="42" customHeight="1"/>
    <row r="6414" ht="42" customHeight="1"/>
    <row r="6415" ht="42" customHeight="1"/>
    <row r="6416" ht="42" customHeight="1"/>
    <row r="6417" ht="42" customHeight="1"/>
    <row r="6418" ht="42" customHeight="1"/>
    <row r="6419" ht="42" customHeight="1"/>
    <row r="6420" ht="42" customHeight="1"/>
    <row r="6421" ht="42" customHeight="1"/>
    <row r="6422" ht="42" customHeight="1"/>
    <row r="6423" ht="42" customHeight="1"/>
    <row r="6424" ht="42" customHeight="1"/>
    <row r="6425" ht="42" customHeight="1"/>
    <row r="6426" ht="42" customHeight="1"/>
    <row r="6427" ht="42" customHeight="1"/>
    <row r="6428" ht="42" customHeight="1"/>
    <row r="6429" ht="42" customHeight="1"/>
    <row r="6430" ht="42" customHeight="1"/>
    <row r="6431" ht="42" customHeight="1"/>
    <row r="6432" ht="42" customHeight="1"/>
    <row r="6433" ht="42" customHeight="1"/>
    <row r="6434" ht="42" customHeight="1"/>
    <row r="6435" ht="42" customHeight="1"/>
    <row r="6436" ht="42" customHeight="1"/>
    <row r="6437" ht="42" customHeight="1"/>
    <row r="6438" ht="42" customHeight="1"/>
    <row r="6439" ht="42" customHeight="1"/>
    <row r="6440" ht="42" customHeight="1"/>
    <row r="6441" ht="42" customHeight="1"/>
    <row r="6442" ht="42" customHeight="1"/>
    <row r="6443" ht="42" customHeight="1"/>
    <row r="6444" ht="42" customHeight="1"/>
    <row r="6445" ht="42" customHeight="1"/>
    <row r="6446" ht="42" customHeight="1"/>
    <row r="6447" ht="42" customHeight="1"/>
    <row r="6448" ht="42" customHeight="1"/>
    <row r="6449" ht="42" customHeight="1"/>
    <row r="6450" ht="42" customHeight="1"/>
    <row r="6451" ht="42" customHeight="1"/>
    <row r="6452" ht="42" customHeight="1"/>
    <row r="6453" ht="42" customHeight="1"/>
    <row r="6454" ht="42" customHeight="1"/>
    <row r="6455" ht="42" customHeight="1"/>
    <row r="6456" ht="42" customHeight="1"/>
    <row r="6457" ht="42" customHeight="1"/>
    <row r="6458" ht="42" customHeight="1"/>
    <row r="6459" ht="42" customHeight="1"/>
    <row r="6460" ht="42" customHeight="1"/>
    <row r="6461" ht="42" customHeight="1"/>
    <row r="6462" ht="42" customHeight="1"/>
    <row r="6463" ht="42" customHeight="1"/>
    <row r="6464" ht="42" customHeight="1"/>
    <row r="6465" ht="42" customHeight="1"/>
    <row r="6466" ht="42" customHeight="1"/>
    <row r="6467" ht="42" customHeight="1"/>
    <row r="6468" ht="42" customHeight="1"/>
    <row r="6469" ht="42" customHeight="1"/>
    <row r="6470" ht="42" customHeight="1"/>
    <row r="6471" ht="42" customHeight="1"/>
    <row r="6472" ht="42" customHeight="1"/>
    <row r="6473" ht="42" customHeight="1"/>
    <row r="6474" ht="42" customHeight="1"/>
    <row r="6475" ht="42" customHeight="1"/>
    <row r="6476" ht="42" customHeight="1"/>
    <row r="6477" ht="42" customHeight="1"/>
    <row r="6478" ht="42" customHeight="1"/>
    <row r="6479" ht="42" customHeight="1"/>
    <row r="6480" ht="42" customHeight="1"/>
    <row r="6481" ht="42" customHeight="1"/>
    <row r="6482" ht="42" customHeight="1"/>
    <row r="6483" ht="42" customHeight="1"/>
    <row r="6484" ht="42" customHeight="1"/>
    <row r="6485" ht="42" customHeight="1"/>
    <row r="6486" ht="42" customHeight="1"/>
    <row r="6487" ht="42" customHeight="1"/>
    <row r="6488" ht="42" customHeight="1"/>
    <row r="6489" ht="42" customHeight="1"/>
    <row r="6490" ht="42" customHeight="1"/>
    <row r="6491" ht="42" customHeight="1"/>
    <row r="6492" ht="42" customHeight="1"/>
    <row r="6493" ht="42" customHeight="1"/>
    <row r="6494" ht="42" customHeight="1"/>
    <row r="6495" ht="42" customHeight="1"/>
    <row r="6496" ht="42" customHeight="1"/>
    <row r="6497" ht="42" customHeight="1"/>
    <row r="6498" ht="42" customHeight="1"/>
    <row r="6499" ht="42" customHeight="1"/>
    <row r="6500" ht="42" customHeight="1"/>
    <row r="6501" ht="42" customHeight="1"/>
    <row r="6502" ht="42" customHeight="1"/>
    <row r="6503" ht="42" customHeight="1"/>
    <row r="6504" ht="42" customHeight="1"/>
    <row r="6505" ht="42" customHeight="1"/>
    <row r="6506" ht="42" customHeight="1"/>
    <row r="6507" ht="42" customHeight="1"/>
    <row r="6508" ht="42" customHeight="1"/>
    <row r="6509" ht="42" customHeight="1"/>
    <row r="6510" ht="42" customHeight="1"/>
    <row r="6511" ht="42" customHeight="1"/>
    <row r="6512" ht="42" customHeight="1"/>
    <row r="6513" ht="42" customHeight="1"/>
    <row r="6514" ht="42" customHeight="1"/>
    <row r="6515" ht="42" customHeight="1"/>
    <row r="6516" ht="42" customHeight="1"/>
    <row r="6517" ht="42" customHeight="1"/>
    <row r="6518" ht="42" customHeight="1"/>
    <row r="6519" ht="42" customHeight="1"/>
    <row r="6520" ht="42" customHeight="1"/>
    <row r="6521" ht="42" customHeight="1"/>
    <row r="6522" ht="42" customHeight="1"/>
    <row r="6523" ht="42" customHeight="1"/>
    <row r="6524" ht="42" customHeight="1"/>
    <row r="6525" ht="42" customHeight="1"/>
    <row r="6526" ht="42" customHeight="1"/>
    <row r="6527" ht="42" customHeight="1"/>
    <row r="6528" ht="42" customHeight="1"/>
    <row r="6529" ht="42" customHeight="1"/>
    <row r="6530" ht="42" customHeight="1"/>
    <row r="6531" ht="42" customHeight="1"/>
    <row r="6532" ht="42" customHeight="1"/>
    <row r="6533" ht="42" customHeight="1"/>
    <row r="6534" ht="42" customHeight="1"/>
    <row r="6535" ht="42" customHeight="1"/>
    <row r="6536" ht="42" customHeight="1"/>
    <row r="6537" ht="42" customHeight="1"/>
    <row r="6538" ht="42" customHeight="1"/>
    <row r="6539" ht="42" customHeight="1"/>
    <row r="6540" ht="42" customHeight="1"/>
    <row r="6541" ht="42" customHeight="1"/>
    <row r="6542" ht="42" customHeight="1"/>
    <row r="6543" ht="42" customHeight="1"/>
    <row r="6544" ht="42" customHeight="1"/>
    <row r="6545" ht="42" customHeight="1"/>
    <row r="6546" ht="42" customHeight="1"/>
    <row r="6547" ht="42" customHeight="1"/>
    <row r="6548" ht="42" customHeight="1"/>
    <row r="6549" ht="42" customHeight="1"/>
    <row r="6550" ht="42" customHeight="1"/>
    <row r="6551" ht="42" customHeight="1"/>
    <row r="6552" ht="42" customHeight="1"/>
    <row r="6553" ht="42" customHeight="1"/>
    <row r="6554" ht="42" customHeight="1"/>
    <row r="6555" ht="42" customHeight="1"/>
    <row r="6556" ht="42" customHeight="1"/>
    <row r="6557" ht="42" customHeight="1"/>
    <row r="6558" ht="42" customHeight="1"/>
    <row r="6559" ht="42" customHeight="1"/>
    <row r="6560" ht="42" customHeight="1"/>
    <row r="6561" ht="42" customHeight="1"/>
    <row r="6562" ht="42" customHeight="1"/>
    <row r="6563" ht="42" customHeight="1"/>
    <row r="6564" ht="42" customHeight="1"/>
    <row r="6565" ht="42" customHeight="1"/>
    <row r="6566" ht="42" customHeight="1"/>
    <row r="6567" ht="42" customHeight="1"/>
    <row r="6568" ht="42" customHeight="1"/>
    <row r="6569" ht="42" customHeight="1"/>
    <row r="6570" ht="42" customHeight="1"/>
    <row r="6571" ht="42" customHeight="1"/>
    <row r="6572" ht="42" customHeight="1"/>
    <row r="6573" ht="42" customHeight="1"/>
    <row r="6574" ht="42" customHeight="1"/>
    <row r="6575" ht="42" customHeight="1"/>
    <row r="6576" ht="42" customHeight="1"/>
    <row r="6577" ht="42" customHeight="1"/>
    <row r="6578" ht="42" customHeight="1"/>
    <row r="6579" ht="42" customHeight="1"/>
    <row r="6580" ht="42" customHeight="1"/>
    <row r="6581" ht="42" customHeight="1"/>
    <row r="6582" ht="42" customHeight="1"/>
    <row r="6583" ht="42" customHeight="1"/>
    <row r="6584" ht="42" customHeight="1"/>
    <row r="6585" ht="42" customHeight="1"/>
    <row r="6586" ht="42" customHeight="1"/>
    <row r="6587" ht="42" customHeight="1"/>
    <row r="6588" ht="42" customHeight="1"/>
    <row r="6589" ht="42" customHeight="1"/>
    <row r="6590" ht="42" customHeight="1"/>
    <row r="6591" ht="42" customHeight="1"/>
    <row r="6592" ht="42" customHeight="1"/>
    <row r="6593" ht="42" customHeight="1"/>
    <row r="6594" ht="42" customHeight="1"/>
    <row r="6595" ht="42" customHeight="1"/>
    <row r="6596" ht="42" customHeight="1"/>
    <row r="6597" ht="42" customHeight="1"/>
    <row r="6598" ht="42" customHeight="1"/>
    <row r="6599" ht="42" customHeight="1"/>
    <row r="6600" ht="42" customHeight="1"/>
    <row r="6601" ht="42" customHeight="1"/>
    <row r="6602" ht="42" customHeight="1"/>
    <row r="6603" ht="42" customHeight="1"/>
    <row r="6604" ht="42" customHeight="1"/>
    <row r="6605" ht="42" customHeight="1"/>
    <row r="6606" ht="42" customHeight="1"/>
    <row r="6607" ht="42" customHeight="1"/>
    <row r="6608" ht="42" customHeight="1"/>
    <row r="6609" ht="42" customHeight="1"/>
    <row r="6610" ht="42" customHeight="1"/>
    <row r="6611" ht="42" customHeight="1"/>
    <row r="6612" ht="42" customHeight="1"/>
    <row r="6613" ht="42" customHeight="1"/>
    <row r="6614" ht="42" customHeight="1"/>
    <row r="6615" ht="42" customHeight="1"/>
    <row r="6616" ht="42" customHeight="1"/>
    <row r="6617" ht="42" customHeight="1"/>
    <row r="6618" ht="42" customHeight="1"/>
    <row r="6619" ht="42" customHeight="1"/>
    <row r="6620" ht="42" customHeight="1"/>
    <row r="6621" ht="42" customHeight="1"/>
    <row r="6622" ht="42" customHeight="1"/>
    <row r="6623" ht="42" customHeight="1"/>
    <row r="6624" ht="42" customHeight="1"/>
    <row r="6625" ht="42" customHeight="1"/>
    <row r="6626" ht="42" customHeight="1"/>
    <row r="6627" ht="42" customHeight="1"/>
    <row r="6628" ht="42" customHeight="1"/>
    <row r="6629" ht="42" customHeight="1"/>
    <row r="6630" ht="42" customHeight="1"/>
    <row r="6631" ht="42" customHeight="1"/>
    <row r="6632" ht="42" customHeight="1"/>
    <row r="6633" ht="42" customHeight="1"/>
    <row r="6634" ht="42" customHeight="1"/>
    <row r="6635" ht="42" customHeight="1"/>
    <row r="6636" ht="42" customHeight="1"/>
    <row r="6637" ht="42" customHeight="1"/>
    <row r="6638" ht="42" customHeight="1"/>
    <row r="6639" ht="42" customHeight="1"/>
    <row r="6640" ht="42" customHeight="1"/>
    <row r="6641" ht="42" customHeight="1"/>
    <row r="6642" ht="42" customHeight="1"/>
    <row r="6643" ht="42" customHeight="1"/>
    <row r="6644" ht="42" customHeight="1"/>
    <row r="6645" ht="42" customHeight="1"/>
    <row r="6646" ht="42" customHeight="1"/>
    <row r="6647" ht="42" customHeight="1"/>
    <row r="6648" ht="42" customHeight="1"/>
    <row r="6649" ht="42" customHeight="1"/>
    <row r="6650" ht="42" customHeight="1"/>
    <row r="6651" ht="42" customHeight="1"/>
    <row r="6652" ht="42" customHeight="1"/>
    <row r="6653" ht="42" customHeight="1"/>
    <row r="6654" ht="42" customHeight="1"/>
    <row r="6655" ht="42" customHeight="1"/>
    <row r="6656" ht="42" customHeight="1"/>
    <row r="6657" ht="42" customHeight="1"/>
    <row r="6658" ht="42" customHeight="1"/>
    <row r="6659" ht="42" customHeight="1"/>
    <row r="6660" ht="42" customHeight="1"/>
    <row r="6661" ht="42" customHeight="1"/>
    <row r="6662" ht="42" customHeight="1"/>
    <row r="6663" ht="42" customHeight="1"/>
    <row r="6664" ht="42" customHeight="1"/>
    <row r="6665" ht="42" customHeight="1"/>
    <row r="6666" ht="42" customHeight="1"/>
    <row r="6667" ht="42" customHeight="1"/>
    <row r="6668" ht="42" customHeight="1"/>
    <row r="6669" ht="42" customHeight="1"/>
    <row r="6670" ht="42" customHeight="1"/>
    <row r="6671" ht="42" customHeight="1"/>
    <row r="6672" ht="42" customHeight="1"/>
    <row r="6673" ht="42" customHeight="1"/>
    <row r="6674" ht="42" customHeight="1"/>
    <row r="6675" ht="42" customHeight="1"/>
    <row r="6676" ht="42" customHeight="1"/>
    <row r="6677" ht="42" customHeight="1"/>
    <row r="6678" ht="42" customHeight="1"/>
    <row r="6679" ht="42" customHeight="1"/>
    <row r="6680" ht="42" customHeight="1"/>
    <row r="6681" ht="42" customHeight="1"/>
    <row r="6682" ht="42" customHeight="1"/>
    <row r="6683" ht="42" customHeight="1"/>
    <row r="6684" ht="42" customHeight="1"/>
    <row r="6685" ht="42" customHeight="1"/>
    <row r="6686" ht="42" customHeight="1"/>
    <row r="6687" ht="42" customHeight="1"/>
    <row r="6688" ht="42" customHeight="1"/>
    <row r="6689" ht="42" customHeight="1"/>
    <row r="6690" ht="42" customHeight="1"/>
    <row r="6691" ht="42" customHeight="1"/>
    <row r="6692" ht="42" customHeight="1"/>
    <row r="6693" ht="42" customHeight="1"/>
    <row r="6694" ht="42" customHeight="1"/>
    <row r="6695" ht="42" customHeight="1"/>
    <row r="6696" ht="42" customHeight="1"/>
    <row r="6697" ht="42" customHeight="1"/>
    <row r="6698" ht="42" customHeight="1"/>
    <row r="6699" ht="42" customHeight="1"/>
    <row r="6700" ht="42" customHeight="1"/>
    <row r="6701" ht="42" customHeight="1"/>
    <row r="6702" ht="42" customHeight="1"/>
    <row r="6703" ht="42" customHeight="1"/>
    <row r="6704" ht="42" customHeight="1"/>
    <row r="6705" ht="42" customHeight="1"/>
    <row r="6706" ht="42" customHeight="1"/>
    <row r="6707" ht="42" customHeight="1"/>
    <row r="6708" ht="42" customHeight="1"/>
    <row r="6709" ht="42" customHeight="1"/>
    <row r="6710" ht="42" customHeight="1"/>
    <row r="6711" ht="42" customHeight="1"/>
    <row r="6712" ht="42" customHeight="1"/>
    <row r="6713" ht="42" customHeight="1"/>
    <row r="6714" ht="42" customHeight="1"/>
    <row r="6715" ht="42" customHeight="1"/>
    <row r="6716" ht="42" customHeight="1"/>
    <row r="6717" ht="42" customHeight="1"/>
    <row r="6718" ht="42" customHeight="1"/>
    <row r="6719" ht="42" customHeight="1"/>
    <row r="6720" ht="42" customHeight="1"/>
    <row r="6721" ht="42" customHeight="1"/>
    <row r="6722" ht="42" customHeight="1"/>
    <row r="6723" ht="42" customHeight="1"/>
    <row r="6724" ht="42" customHeight="1"/>
    <row r="6725" ht="42" customHeight="1"/>
    <row r="6726" ht="42" customHeight="1"/>
    <row r="6727" ht="42" customHeight="1"/>
    <row r="6728" ht="42" customHeight="1"/>
    <row r="6729" ht="42" customHeight="1"/>
    <row r="6730" ht="42" customHeight="1"/>
    <row r="6731" ht="42" customHeight="1"/>
    <row r="6732" ht="42" customHeight="1"/>
    <row r="6733" ht="42" customHeight="1"/>
    <row r="6734" ht="42" customHeight="1"/>
    <row r="6735" ht="42" customHeight="1"/>
    <row r="6736" ht="42" customHeight="1"/>
    <row r="6737" ht="42" customHeight="1"/>
    <row r="6738" ht="42" customHeight="1"/>
    <row r="6739" ht="42" customHeight="1"/>
    <row r="6740" ht="42" customHeight="1"/>
    <row r="6741" ht="42" customHeight="1"/>
    <row r="6742" ht="42" customHeight="1"/>
    <row r="6743" ht="42" customHeight="1"/>
    <row r="6744" ht="42" customHeight="1"/>
    <row r="6745" ht="42" customHeight="1"/>
    <row r="6746" ht="42" customHeight="1"/>
    <row r="6747" ht="42" customHeight="1"/>
    <row r="6748" ht="42" customHeight="1"/>
    <row r="6749" ht="42" customHeight="1"/>
    <row r="6750" ht="42" customHeight="1"/>
    <row r="6751" ht="42" customHeight="1"/>
    <row r="6752" ht="42" customHeight="1"/>
    <row r="6753" ht="42" customHeight="1"/>
    <row r="6754" ht="42" customHeight="1"/>
    <row r="6755" ht="42" customHeight="1"/>
    <row r="6756" ht="42" customHeight="1"/>
    <row r="6757" ht="42" customHeight="1"/>
    <row r="6758" ht="42" customHeight="1"/>
    <row r="6759" ht="42" customHeight="1"/>
    <row r="6760" ht="42" customHeight="1"/>
    <row r="6761" ht="42" customHeight="1"/>
    <row r="6762" ht="42" customHeight="1"/>
    <row r="6763" ht="42" customHeight="1"/>
    <row r="6764" ht="42" customHeight="1"/>
    <row r="6765" ht="42" customHeight="1"/>
    <row r="6766" ht="42" customHeight="1"/>
    <row r="6767" ht="42" customHeight="1"/>
    <row r="6768" ht="42" customHeight="1"/>
    <row r="6769" ht="42" customHeight="1"/>
    <row r="6770" ht="42" customHeight="1"/>
    <row r="6771" ht="42" customHeight="1"/>
    <row r="6772" ht="42" customHeight="1"/>
    <row r="6773" ht="42" customHeight="1"/>
    <row r="6774" ht="42" customHeight="1"/>
    <row r="6775" ht="42" customHeight="1"/>
    <row r="6776" ht="42" customHeight="1"/>
    <row r="6777" ht="42" customHeight="1"/>
    <row r="6778" ht="42" customHeight="1"/>
    <row r="6779" ht="42" customHeight="1"/>
    <row r="6780" ht="42" customHeight="1"/>
    <row r="6781" ht="42" customHeight="1"/>
    <row r="6782" ht="42" customHeight="1"/>
    <row r="6783" ht="42" customHeight="1"/>
    <row r="6784" ht="42" customHeight="1"/>
    <row r="6785" ht="42" customHeight="1"/>
    <row r="6786" ht="42" customHeight="1"/>
    <row r="6787" ht="42" customHeight="1"/>
    <row r="6788" ht="42" customHeight="1"/>
    <row r="6789" ht="42" customHeight="1"/>
    <row r="6790" ht="42" customHeight="1"/>
    <row r="6791" ht="42" customHeight="1"/>
    <row r="6792" ht="42" customHeight="1"/>
    <row r="6793" ht="42" customHeight="1"/>
    <row r="6794" ht="42" customHeight="1"/>
    <row r="6795" ht="42" customHeight="1"/>
    <row r="6796" ht="42" customHeight="1"/>
    <row r="6797" ht="42" customHeight="1"/>
    <row r="6798" ht="42" customHeight="1"/>
    <row r="6799" ht="42" customHeight="1"/>
    <row r="6800" ht="42" customHeight="1"/>
    <row r="6801" ht="42" customHeight="1"/>
    <row r="6802" ht="42" customHeight="1"/>
    <row r="6803" ht="42" customHeight="1"/>
    <row r="6804" ht="42" customHeight="1"/>
    <row r="6805" ht="42" customHeight="1"/>
    <row r="6806" ht="42" customHeight="1"/>
    <row r="6807" ht="42" customHeight="1"/>
    <row r="6808" ht="42" customHeight="1"/>
    <row r="6809" ht="42" customHeight="1"/>
    <row r="6810" ht="42" customHeight="1"/>
    <row r="6811" ht="42" customHeight="1"/>
    <row r="6812" ht="42" customHeight="1"/>
    <row r="6813" ht="42" customHeight="1"/>
    <row r="6814" ht="42" customHeight="1"/>
    <row r="6815" ht="42" customHeight="1"/>
    <row r="6816" ht="42" customHeight="1"/>
    <row r="6817" ht="42" customHeight="1"/>
    <row r="6818" ht="42" customHeight="1"/>
    <row r="6819" ht="42" customHeight="1"/>
    <row r="6820" ht="42" customHeight="1"/>
    <row r="6821" ht="42" customHeight="1"/>
    <row r="6822" ht="42" customHeight="1"/>
    <row r="6823" ht="42" customHeight="1"/>
    <row r="6824" ht="42" customHeight="1"/>
    <row r="6825" ht="42" customHeight="1"/>
    <row r="6826" ht="42" customHeight="1"/>
    <row r="6827" ht="42" customHeight="1"/>
    <row r="6828" ht="42" customHeight="1"/>
    <row r="6829" ht="42" customHeight="1"/>
    <row r="6830" ht="42" customHeight="1"/>
    <row r="6831" ht="42" customHeight="1"/>
    <row r="6832" ht="42" customHeight="1"/>
    <row r="6833" ht="42" customHeight="1"/>
    <row r="6834" ht="42" customHeight="1"/>
    <row r="6835" ht="42" customHeight="1"/>
    <row r="6836" ht="42" customHeight="1"/>
    <row r="6837" ht="42" customHeight="1"/>
    <row r="6838" ht="42" customHeight="1"/>
    <row r="6839" ht="42" customHeight="1"/>
    <row r="6840" ht="42" customHeight="1"/>
    <row r="6841" ht="42" customHeight="1"/>
    <row r="6842" ht="42" customHeight="1"/>
    <row r="6843" ht="42" customHeight="1"/>
    <row r="6844" ht="42" customHeight="1"/>
    <row r="6845" ht="42" customHeight="1"/>
    <row r="6846" ht="42" customHeight="1"/>
    <row r="6847" ht="42" customHeight="1"/>
    <row r="6848" ht="42" customHeight="1"/>
    <row r="6849" ht="42" customHeight="1"/>
    <row r="6850" ht="42" customHeight="1"/>
    <row r="6851" ht="42" customHeight="1"/>
    <row r="6852" ht="42" customHeight="1"/>
    <row r="6853" ht="42" customHeight="1"/>
    <row r="6854" ht="42" customHeight="1"/>
    <row r="6855" ht="42" customHeight="1"/>
    <row r="6856" ht="42" customHeight="1"/>
    <row r="6857" ht="42" customHeight="1"/>
    <row r="6858" ht="42" customHeight="1"/>
    <row r="6859" ht="42" customHeight="1"/>
    <row r="6860" ht="42" customHeight="1"/>
    <row r="6861" ht="42" customHeight="1"/>
    <row r="6862" ht="42" customHeight="1"/>
    <row r="6863" ht="42" customHeight="1"/>
    <row r="6864" ht="42" customHeight="1"/>
    <row r="6865" ht="42" customHeight="1"/>
    <row r="6866" ht="42" customHeight="1"/>
    <row r="6867" ht="42" customHeight="1"/>
    <row r="6868" ht="42" customHeight="1"/>
    <row r="6869" ht="42" customHeight="1"/>
    <row r="6870" ht="42" customHeight="1"/>
    <row r="6871" ht="42" customHeight="1"/>
    <row r="6872" ht="42" customHeight="1"/>
    <row r="6873" ht="42" customHeight="1"/>
    <row r="6874" ht="42" customHeight="1"/>
    <row r="6875" ht="42" customHeight="1"/>
    <row r="6876" ht="42" customHeight="1"/>
    <row r="6877" ht="42" customHeight="1"/>
    <row r="6878" ht="42" customHeight="1"/>
    <row r="6879" ht="42" customHeight="1"/>
    <row r="6880" ht="42" customHeight="1"/>
    <row r="6881" ht="42" customHeight="1"/>
    <row r="6882" ht="42" customHeight="1"/>
    <row r="6883" ht="42" customHeight="1"/>
    <row r="6884" ht="42" customHeight="1"/>
    <row r="6885" ht="42" customHeight="1"/>
    <row r="6886" ht="42" customHeight="1"/>
    <row r="6887" ht="42" customHeight="1"/>
    <row r="6888" ht="42" customHeight="1"/>
    <row r="6889" ht="42" customHeight="1"/>
    <row r="6890" ht="42" customHeight="1"/>
    <row r="6891" ht="42" customHeight="1"/>
    <row r="6892" ht="42" customHeight="1"/>
    <row r="6893" ht="42" customHeight="1"/>
    <row r="6894" ht="42" customHeight="1"/>
    <row r="6895" ht="42" customHeight="1"/>
    <row r="6896" ht="42" customHeight="1"/>
    <row r="6897" ht="42" customHeight="1"/>
    <row r="6898" ht="42" customHeight="1"/>
    <row r="6899" ht="42" customHeight="1"/>
    <row r="6900" ht="42" customHeight="1"/>
    <row r="6901" ht="42" customHeight="1"/>
    <row r="6902" ht="42" customHeight="1"/>
    <row r="6903" ht="42" customHeight="1"/>
    <row r="6904" ht="42" customHeight="1"/>
    <row r="6905" ht="42" customHeight="1"/>
    <row r="6906" ht="42" customHeight="1"/>
    <row r="6907" ht="42" customHeight="1"/>
    <row r="6908" ht="42" customHeight="1"/>
    <row r="6909" ht="42" customHeight="1"/>
    <row r="6910" ht="42" customHeight="1"/>
    <row r="6911" ht="42" customHeight="1"/>
    <row r="6912" ht="42" customHeight="1"/>
    <row r="6913" ht="42" customHeight="1"/>
    <row r="6914" ht="42" customHeight="1"/>
    <row r="6915" ht="42" customHeight="1"/>
    <row r="6916" ht="42" customHeight="1"/>
    <row r="6917" ht="42" customHeight="1"/>
    <row r="6918" ht="42" customHeight="1"/>
    <row r="6919" ht="42" customHeight="1"/>
    <row r="6920" ht="42" customHeight="1"/>
    <row r="6921" ht="42" customHeight="1"/>
    <row r="6922" ht="42" customHeight="1"/>
    <row r="6923" ht="42" customHeight="1"/>
    <row r="6924" ht="42" customHeight="1"/>
    <row r="6925" ht="42" customHeight="1"/>
    <row r="6926" ht="42" customHeight="1"/>
    <row r="6927" ht="42" customHeight="1"/>
    <row r="6928" ht="42" customHeight="1"/>
    <row r="6929" ht="42" customHeight="1"/>
    <row r="6930" ht="42" customHeight="1"/>
    <row r="6931" ht="42" customHeight="1"/>
    <row r="6932" ht="42" customHeight="1"/>
    <row r="6933" ht="42" customHeight="1"/>
    <row r="6934" ht="42" customHeight="1"/>
    <row r="6935" ht="42" customHeight="1"/>
    <row r="6936" ht="42" customHeight="1"/>
    <row r="6937" ht="42" customHeight="1"/>
    <row r="6938" ht="42" customHeight="1"/>
    <row r="6939" ht="42" customHeight="1"/>
    <row r="6940" ht="42" customHeight="1"/>
    <row r="6941" ht="42" customHeight="1"/>
    <row r="6942" ht="42" customHeight="1"/>
    <row r="6943" ht="42" customHeight="1"/>
    <row r="6944" ht="42" customHeight="1"/>
    <row r="6945" ht="42" customHeight="1"/>
    <row r="6946" ht="42" customHeight="1"/>
    <row r="6947" ht="42" customHeight="1"/>
    <row r="6948" ht="42" customHeight="1"/>
    <row r="6949" ht="42" customHeight="1"/>
    <row r="6950" ht="42" customHeight="1"/>
    <row r="6951" ht="42" customHeight="1"/>
    <row r="6952" ht="42" customHeight="1"/>
    <row r="6953" ht="42" customHeight="1"/>
    <row r="6954" ht="42" customHeight="1"/>
    <row r="6955" ht="42" customHeight="1"/>
    <row r="6956" ht="42" customHeight="1"/>
    <row r="6957" ht="42" customHeight="1"/>
    <row r="6958" ht="42" customHeight="1"/>
    <row r="6959" ht="42" customHeight="1"/>
    <row r="6960" ht="42" customHeight="1"/>
    <row r="6961" ht="42" customHeight="1"/>
    <row r="6962" ht="42" customHeight="1"/>
    <row r="6963" ht="42" customHeight="1"/>
    <row r="6964" ht="42" customHeight="1"/>
    <row r="6965" ht="42" customHeight="1"/>
    <row r="6966" ht="42" customHeight="1"/>
    <row r="6967" ht="42" customHeight="1"/>
    <row r="6968" ht="42" customHeight="1"/>
    <row r="6969" ht="42" customHeight="1"/>
    <row r="6970" ht="42" customHeight="1"/>
    <row r="6971" ht="42" customHeight="1"/>
    <row r="6972" ht="42" customHeight="1"/>
    <row r="6973" ht="42" customHeight="1"/>
    <row r="6974" ht="42" customHeight="1"/>
    <row r="6975" ht="42" customHeight="1"/>
    <row r="6976" ht="42" customHeight="1"/>
    <row r="6977" ht="42" customHeight="1"/>
    <row r="6978" ht="42" customHeight="1"/>
    <row r="6979" ht="42" customHeight="1"/>
    <row r="6980" ht="42" customHeight="1"/>
    <row r="6981" ht="42" customHeight="1"/>
    <row r="6982" ht="42" customHeight="1"/>
    <row r="6983" ht="42" customHeight="1"/>
    <row r="6984" ht="42" customHeight="1"/>
    <row r="6985" ht="42" customHeight="1"/>
    <row r="6986" ht="42" customHeight="1"/>
    <row r="6987" ht="42" customHeight="1"/>
    <row r="6988" ht="42" customHeight="1"/>
    <row r="6989" ht="42" customHeight="1"/>
    <row r="6990" ht="42" customHeight="1"/>
    <row r="6991" ht="42" customHeight="1"/>
    <row r="6992" ht="42" customHeight="1"/>
    <row r="6993" ht="42" customHeight="1"/>
    <row r="6994" ht="42" customHeight="1"/>
    <row r="6995" ht="42" customHeight="1"/>
    <row r="6996" ht="42" customHeight="1"/>
    <row r="6997" ht="42" customHeight="1"/>
    <row r="6998" ht="42" customHeight="1"/>
    <row r="6999" ht="42" customHeight="1"/>
    <row r="7000" ht="42" customHeight="1"/>
    <row r="7001" ht="42" customHeight="1"/>
    <row r="7002" ht="42" customHeight="1"/>
    <row r="7003" ht="42" customHeight="1"/>
    <row r="7004" ht="42" customHeight="1"/>
    <row r="7005" ht="42" customHeight="1"/>
    <row r="7006" ht="42" customHeight="1"/>
    <row r="7007" ht="42" customHeight="1"/>
    <row r="7008" ht="42" customHeight="1"/>
    <row r="7009" ht="42" customHeight="1"/>
    <row r="7010" ht="42" customHeight="1"/>
    <row r="7011" ht="42" customHeight="1"/>
    <row r="7012" ht="42" customHeight="1"/>
    <row r="7013" ht="42" customHeight="1"/>
    <row r="7014" ht="42" customHeight="1"/>
    <row r="7015" ht="42" customHeight="1"/>
    <row r="7016" ht="42" customHeight="1"/>
    <row r="7017" ht="42" customHeight="1"/>
    <row r="7018" ht="42" customHeight="1"/>
    <row r="7019" ht="42" customHeight="1"/>
    <row r="7020" ht="42" customHeight="1"/>
    <row r="7021" ht="42" customHeight="1"/>
    <row r="7022" ht="42" customHeight="1"/>
    <row r="7023" ht="42" customHeight="1"/>
    <row r="7024" ht="42" customHeight="1"/>
    <row r="7025" ht="42" customHeight="1"/>
    <row r="7026" ht="42" customHeight="1"/>
    <row r="7027" ht="42" customHeight="1"/>
    <row r="7028" ht="42" customHeight="1"/>
    <row r="7029" ht="42" customHeight="1"/>
    <row r="7030" ht="42" customHeight="1"/>
    <row r="7031" ht="42" customHeight="1"/>
    <row r="7032" ht="42" customHeight="1"/>
    <row r="7033" ht="42" customHeight="1"/>
    <row r="7034" ht="42" customHeight="1"/>
    <row r="7035" ht="42" customHeight="1"/>
    <row r="7036" ht="42" customHeight="1"/>
    <row r="7037" ht="42" customHeight="1"/>
    <row r="7038" ht="42" customHeight="1"/>
    <row r="7039" ht="42" customHeight="1"/>
    <row r="7040" ht="42" customHeight="1"/>
    <row r="7041" ht="42" customHeight="1"/>
    <row r="7042" ht="42" customHeight="1"/>
    <row r="7043" ht="42" customHeight="1"/>
    <row r="7044" ht="42" customHeight="1"/>
    <row r="7045" ht="42" customHeight="1"/>
    <row r="7046" ht="42" customHeight="1"/>
    <row r="7047" ht="42" customHeight="1"/>
    <row r="7048" ht="42" customHeight="1"/>
    <row r="7049" ht="42" customHeight="1"/>
    <row r="7050" ht="42" customHeight="1"/>
    <row r="7051" ht="42" customHeight="1"/>
    <row r="7052" ht="42" customHeight="1"/>
    <row r="7053" ht="42" customHeight="1"/>
    <row r="7054" ht="42" customHeight="1"/>
    <row r="7055" ht="42" customHeight="1"/>
    <row r="7056" ht="42" customHeight="1"/>
    <row r="7057" ht="42" customHeight="1"/>
    <row r="7058" ht="42" customHeight="1"/>
    <row r="7059" ht="42" customHeight="1"/>
    <row r="7060" ht="42" customHeight="1"/>
    <row r="7061" ht="42" customHeight="1"/>
    <row r="7062" ht="42" customHeight="1"/>
    <row r="7063" ht="42" customHeight="1"/>
    <row r="7064" ht="42" customHeight="1"/>
    <row r="7065" ht="42" customHeight="1"/>
    <row r="7066" ht="42" customHeight="1"/>
    <row r="7067" ht="42" customHeight="1"/>
    <row r="7068" ht="42" customHeight="1"/>
    <row r="7069" ht="42" customHeight="1"/>
    <row r="7070" ht="42" customHeight="1"/>
    <row r="7071" ht="42" customHeight="1"/>
    <row r="7072" ht="42" customHeight="1"/>
    <row r="7073" ht="42" customHeight="1"/>
    <row r="7074" ht="42" customHeight="1"/>
    <row r="7075" ht="42" customHeight="1"/>
    <row r="7076" ht="42" customHeight="1"/>
    <row r="7077" ht="42" customHeight="1"/>
    <row r="7078" ht="42" customHeight="1"/>
    <row r="7079" ht="42" customHeight="1"/>
    <row r="7080" ht="42" customHeight="1"/>
    <row r="7081" ht="42" customHeight="1"/>
    <row r="7082" ht="42" customHeight="1"/>
    <row r="7083" ht="42" customHeight="1"/>
    <row r="7084" ht="42" customHeight="1"/>
    <row r="7085" ht="42" customHeight="1"/>
    <row r="7086" ht="42" customHeight="1"/>
    <row r="7087" ht="42" customHeight="1"/>
    <row r="7088" ht="42" customHeight="1"/>
    <row r="7089" ht="42" customHeight="1"/>
    <row r="7090" ht="42" customHeight="1"/>
    <row r="7091" ht="42" customHeight="1"/>
    <row r="7092" ht="42" customHeight="1"/>
    <row r="7093" ht="42" customHeight="1"/>
    <row r="7094" ht="42" customHeight="1"/>
    <row r="7095" ht="42" customHeight="1"/>
    <row r="7096" ht="42" customHeight="1"/>
    <row r="7097" ht="42" customHeight="1"/>
    <row r="7098" ht="42" customHeight="1"/>
    <row r="7099" ht="42" customHeight="1"/>
    <row r="7100" ht="42" customHeight="1"/>
    <row r="7101" ht="42" customHeight="1"/>
    <row r="7102" ht="42" customHeight="1"/>
    <row r="7103" ht="42" customHeight="1"/>
    <row r="7104" ht="42" customHeight="1"/>
    <row r="7105" ht="42" customHeight="1"/>
    <row r="7106" ht="42" customHeight="1"/>
    <row r="7107" ht="42" customHeight="1"/>
    <row r="7108" ht="42" customHeight="1"/>
    <row r="7109" ht="42" customHeight="1"/>
    <row r="7110" ht="42" customHeight="1"/>
    <row r="7111" ht="42" customHeight="1"/>
    <row r="7112" ht="42" customHeight="1"/>
    <row r="7113" ht="42" customHeight="1"/>
    <row r="7114" ht="42" customHeight="1"/>
    <row r="7115" ht="42" customHeight="1"/>
    <row r="7116" ht="42" customHeight="1"/>
    <row r="7117" ht="42" customHeight="1"/>
    <row r="7118" ht="42" customHeight="1"/>
    <row r="7119" ht="42" customHeight="1"/>
    <row r="7120" ht="42" customHeight="1"/>
    <row r="7121" ht="42" customHeight="1"/>
    <row r="7122" ht="42" customHeight="1"/>
    <row r="7123" ht="42" customHeight="1"/>
    <row r="7124" ht="42" customHeight="1"/>
    <row r="7125" ht="42" customHeight="1"/>
    <row r="7126" ht="42" customHeight="1"/>
    <row r="7127" ht="42" customHeight="1"/>
    <row r="7128" ht="42" customHeight="1"/>
    <row r="7129" ht="42" customHeight="1"/>
    <row r="7130" ht="42" customHeight="1"/>
    <row r="7131" ht="42" customHeight="1"/>
    <row r="7132" ht="42" customHeight="1"/>
    <row r="7133" ht="42" customHeight="1"/>
    <row r="7134" ht="42" customHeight="1"/>
    <row r="7135" ht="42" customHeight="1"/>
    <row r="7136" ht="42" customHeight="1"/>
    <row r="7137" ht="42" customHeight="1"/>
    <row r="7138" ht="42" customHeight="1"/>
    <row r="7139" ht="42" customHeight="1"/>
    <row r="7140" ht="42" customHeight="1"/>
    <row r="7141" ht="42" customHeight="1"/>
    <row r="7142" ht="42" customHeight="1"/>
    <row r="7143" ht="42" customHeight="1"/>
    <row r="7144" ht="42" customHeight="1"/>
    <row r="7145" ht="42" customHeight="1"/>
    <row r="7146" ht="42" customHeight="1"/>
    <row r="7147" ht="42" customHeight="1"/>
    <row r="7148" ht="42" customHeight="1"/>
    <row r="7149" ht="42" customHeight="1"/>
    <row r="7150" ht="42" customHeight="1"/>
    <row r="7151" ht="42" customHeight="1"/>
    <row r="7152" ht="42" customHeight="1"/>
    <row r="7153" ht="42" customHeight="1"/>
    <row r="7154" ht="42" customHeight="1"/>
    <row r="7155" ht="42" customHeight="1"/>
    <row r="7156" ht="42" customHeight="1"/>
    <row r="7157" ht="42" customHeight="1"/>
    <row r="7158" ht="42" customHeight="1"/>
    <row r="7159" ht="42" customHeight="1"/>
    <row r="7160" ht="42" customHeight="1"/>
    <row r="7161" ht="42" customHeight="1"/>
    <row r="7162" ht="42" customHeight="1"/>
    <row r="7163" ht="42" customHeight="1"/>
    <row r="7164" ht="42" customHeight="1"/>
    <row r="7165" ht="42" customHeight="1"/>
    <row r="7166" ht="42" customHeight="1"/>
    <row r="7167" ht="42" customHeight="1"/>
    <row r="7168" ht="42" customHeight="1"/>
    <row r="7169" ht="42" customHeight="1"/>
    <row r="7170" ht="42" customHeight="1"/>
    <row r="7171" ht="42" customHeight="1"/>
    <row r="7172" ht="42" customHeight="1"/>
    <row r="7173" ht="42" customHeight="1"/>
    <row r="7174" ht="42" customHeight="1"/>
    <row r="7175" ht="42" customHeight="1"/>
    <row r="7176" ht="42" customHeight="1"/>
    <row r="7177" ht="42" customHeight="1"/>
    <row r="7178" ht="42" customHeight="1"/>
    <row r="7179" ht="42" customHeight="1"/>
    <row r="7180" ht="42" customHeight="1"/>
    <row r="7181" ht="42" customHeight="1"/>
    <row r="7182" ht="42" customHeight="1"/>
    <row r="7183" ht="42" customHeight="1"/>
    <row r="7184" ht="42" customHeight="1"/>
    <row r="7185" ht="42" customHeight="1"/>
    <row r="7186" ht="42" customHeight="1"/>
    <row r="7187" ht="42" customHeight="1"/>
    <row r="7188" ht="42" customHeight="1"/>
    <row r="7189" ht="42" customHeight="1"/>
    <row r="7190" ht="42" customHeight="1"/>
    <row r="7191" ht="42" customHeight="1"/>
    <row r="7192" ht="42" customHeight="1"/>
    <row r="7193" ht="42" customHeight="1"/>
    <row r="7194" ht="42" customHeight="1"/>
    <row r="7195" ht="42" customHeight="1"/>
    <row r="7196" ht="42" customHeight="1"/>
    <row r="7197" ht="42" customHeight="1"/>
    <row r="7198" ht="42" customHeight="1"/>
    <row r="7199" ht="42" customHeight="1"/>
    <row r="7200" ht="42" customHeight="1"/>
    <row r="7201" ht="42" customHeight="1"/>
    <row r="7202" ht="42" customHeight="1"/>
    <row r="7203" ht="42" customHeight="1"/>
    <row r="7204" ht="42" customHeight="1"/>
    <row r="7205" ht="42" customHeight="1"/>
    <row r="7206" ht="42" customHeight="1"/>
    <row r="7207" ht="42" customHeight="1"/>
    <row r="7208" ht="42" customHeight="1"/>
    <row r="7209" ht="42" customHeight="1"/>
    <row r="7210" ht="42" customHeight="1"/>
    <row r="7211" ht="42" customHeight="1"/>
    <row r="7212" ht="42" customHeight="1"/>
    <row r="7213" ht="42" customHeight="1"/>
    <row r="7214" ht="42" customHeight="1"/>
    <row r="7215" ht="42" customHeight="1"/>
    <row r="7216" ht="42" customHeight="1"/>
    <row r="7217" ht="42" customHeight="1"/>
    <row r="7218" ht="42" customHeight="1"/>
    <row r="7219" ht="42" customHeight="1"/>
    <row r="7220" ht="42" customHeight="1"/>
    <row r="7221" ht="42" customHeight="1"/>
    <row r="7222" ht="42" customHeight="1"/>
    <row r="7223" ht="42" customHeight="1"/>
    <row r="7224" ht="42" customHeight="1"/>
    <row r="7225" ht="42" customHeight="1"/>
    <row r="7226" ht="42" customHeight="1"/>
    <row r="7227" ht="42" customHeight="1"/>
    <row r="7228" ht="42" customHeight="1"/>
    <row r="7229" ht="42" customHeight="1"/>
    <row r="7230" ht="42" customHeight="1"/>
    <row r="7231" ht="42" customHeight="1"/>
    <row r="7232" ht="42" customHeight="1"/>
    <row r="7233" ht="42" customHeight="1"/>
    <row r="7234" ht="42" customHeight="1"/>
    <row r="7235" ht="42" customHeight="1"/>
    <row r="7236" ht="42" customHeight="1"/>
    <row r="7237" ht="42" customHeight="1"/>
    <row r="7238" ht="42" customHeight="1"/>
    <row r="7239" ht="42" customHeight="1"/>
    <row r="7240" ht="42" customHeight="1"/>
    <row r="7241" ht="42" customHeight="1"/>
    <row r="7242" ht="42" customHeight="1"/>
    <row r="7243" ht="42" customHeight="1"/>
    <row r="7244" ht="42" customHeight="1"/>
    <row r="7245" ht="42" customHeight="1"/>
    <row r="7246" ht="42" customHeight="1"/>
    <row r="7247" ht="42" customHeight="1"/>
    <row r="7248" ht="42" customHeight="1"/>
    <row r="7249" ht="42" customHeight="1"/>
    <row r="7250" ht="42" customHeight="1"/>
    <row r="7251" ht="42" customHeight="1"/>
    <row r="7252" ht="42" customHeight="1"/>
    <row r="7253" ht="42" customHeight="1"/>
    <row r="7254" ht="42" customHeight="1"/>
    <row r="7255" ht="42" customHeight="1"/>
    <row r="7256" ht="42" customHeight="1"/>
    <row r="7257" ht="42" customHeight="1"/>
    <row r="7258" ht="42" customHeight="1"/>
    <row r="7259" ht="42" customHeight="1"/>
    <row r="7260" ht="42" customHeight="1"/>
    <row r="7261" ht="42" customHeight="1"/>
    <row r="7262" ht="42" customHeight="1"/>
    <row r="7263" ht="42" customHeight="1"/>
    <row r="7264" ht="42" customHeight="1"/>
    <row r="7265" ht="42" customHeight="1"/>
    <row r="7266" ht="42" customHeight="1"/>
    <row r="7267" ht="42" customHeight="1"/>
    <row r="7268" ht="42" customHeight="1"/>
    <row r="7269" ht="42" customHeight="1"/>
    <row r="7270" ht="42" customHeight="1"/>
    <row r="7271" ht="42" customHeight="1"/>
    <row r="7272" ht="42" customHeight="1"/>
    <row r="7273" ht="42" customHeight="1"/>
    <row r="7274" ht="42" customHeight="1"/>
    <row r="7275" ht="42" customHeight="1"/>
    <row r="7276" ht="42" customHeight="1"/>
    <row r="7277" ht="42" customHeight="1"/>
    <row r="7278" ht="42" customHeight="1"/>
    <row r="7279" ht="42" customHeight="1"/>
    <row r="7280" ht="42" customHeight="1"/>
    <row r="7281" ht="42" customHeight="1"/>
    <row r="7282" ht="42" customHeight="1"/>
    <row r="7283" ht="42" customHeight="1"/>
    <row r="7284" ht="42" customHeight="1"/>
    <row r="7285" ht="42" customHeight="1"/>
    <row r="7286" ht="42" customHeight="1"/>
    <row r="7287" ht="42" customHeight="1"/>
    <row r="7288" ht="42" customHeight="1"/>
    <row r="7289" ht="42" customHeight="1"/>
    <row r="7290" ht="42" customHeight="1"/>
    <row r="7291" ht="42" customHeight="1"/>
    <row r="7292" ht="42" customHeight="1"/>
    <row r="7293" ht="42" customHeight="1"/>
    <row r="7294" ht="42" customHeight="1"/>
    <row r="7295" ht="42" customHeight="1"/>
    <row r="7296" ht="42" customHeight="1"/>
    <row r="7297" ht="42" customHeight="1"/>
    <row r="7298" ht="42" customHeight="1"/>
    <row r="7299" ht="42" customHeight="1"/>
    <row r="7300" ht="42" customHeight="1"/>
    <row r="7301" ht="42" customHeight="1"/>
    <row r="7302" ht="42" customHeight="1"/>
    <row r="7303" ht="42" customHeight="1"/>
    <row r="7304" ht="42" customHeight="1"/>
    <row r="7305" ht="42" customHeight="1"/>
    <row r="7306" ht="42" customHeight="1"/>
    <row r="7307" ht="42" customHeight="1"/>
    <row r="7308" ht="42" customHeight="1"/>
    <row r="7309" ht="42" customHeight="1"/>
    <row r="7310" ht="42" customHeight="1"/>
    <row r="7311" ht="42" customHeight="1"/>
    <row r="7312" ht="42" customHeight="1"/>
    <row r="7313" ht="42" customHeight="1"/>
    <row r="7314" ht="42" customHeight="1"/>
    <row r="7315" ht="42" customHeight="1"/>
    <row r="7316" ht="42" customHeight="1"/>
    <row r="7317" ht="42" customHeight="1"/>
    <row r="7318" ht="42" customHeight="1"/>
    <row r="7319" ht="42" customHeight="1"/>
    <row r="7320" ht="42" customHeight="1"/>
    <row r="7321" ht="42" customHeight="1"/>
    <row r="7322" ht="42" customHeight="1"/>
    <row r="7323" ht="42" customHeight="1"/>
    <row r="7324" ht="42" customHeight="1"/>
    <row r="7325" ht="42" customHeight="1"/>
    <row r="7326" ht="42" customHeight="1"/>
    <row r="7327" ht="42" customHeight="1"/>
    <row r="7328" ht="42" customHeight="1"/>
    <row r="7329" ht="42" customHeight="1"/>
    <row r="7330" ht="42" customHeight="1"/>
    <row r="7331" ht="42" customHeight="1"/>
    <row r="7332" ht="42" customHeight="1"/>
    <row r="7333" ht="42" customHeight="1"/>
    <row r="7334" ht="42" customHeight="1"/>
    <row r="7335" ht="42" customHeight="1"/>
    <row r="7336" ht="42" customHeight="1"/>
    <row r="7337" ht="42" customHeight="1"/>
    <row r="7338" ht="42" customHeight="1"/>
    <row r="7339" ht="42" customHeight="1"/>
    <row r="7340" ht="42" customHeight="1"/>
    <row r="7341" ht="42" customHeight="1"/>
    <row r="7342" ht="42" customHeight="1"/>
    <row r="7343" ht="42" customHeight="1"/>
    <row r="7344" ht="42" customHeight="1"/>
    <row r="7345" ht="42" customHeight="1"/>
    <row r="7346" ht="42" customHeight="1"/>
    <row r="7347" ht="42" customHeight="1"/>
    <row r="7348" ht="42" customHeight="1"/>
    <row r="7349" ht="42" customHeight="1"/>
    <row r="7350" ht="42" customHeight="1"/>
    <row r="7351" ht="42" customHeight="1"/>
    <row r="7352" ht="42" customHeight="1"/>
    <row r="7353" ht="42" customHeight="1"/>
    <row r="7354" ht="42" customHeight="1"/>
    <row r="7355" ht="42" customHeight="1"/>
    <row r="7356" ht="42" customHeight="1"/>
    <row r="7357" ht="42" customHeight="1"/>
    <row r="7358" ht="42" customHeight="1"/>
    <row r="7359" ht="42" customHeight="1"/>
    <row r="7360" ht="42" customHeight="1"/>
    <row r="7361" ht="42" customHeight="1"/>
    <row r="7362" ht="42" customHeight="1"/>
    <row r="7363" ht="42" customHeight="1"/>
    <row r="7364" ht="42" customHeight="1"/>
    <row r="7365" ht="42" customHeight="1"/>
    <row r="7366" ht="42" customHeight="1"/>
    <row r="7367" ht="42" customHeight="1"/>
    <row r="7368" ht="42" customHeight="1"/>
    <row r="7369" ht="42" customHeight="1"/>
    <row r="7370" ht="42" customHeight="1"/>
    <row r="7371" ht="42" customHeight="1"/>
    <row r="7372" ht="42" customHeight="1"/>
    <row r="7373" ht="42" customHeight="1"/>
    <row r="7374" ht="42" customHeight="1"/>
    <row r="7375" ht="42" customHeight="1"/>
    <row r="7376" ht="42" customHeight="1"/>
    <row r="7377" ht="42" customHeight="1"/>
    <row r="7378" ht="42" customHeight="1"/>
    <row r="7379" ht="42" customHeight="1"/>
    <row r="7380" ht="42" customHeight="1"/>
    <row r="7381" ht="42" customHeight="1"/>
    <row r="7382" ht="42" customHeight="1"/>
    <row r="7383" ht="42" customHeight="1"/>
    <row r="7384" ht="42" customHeight="1"/>
    <row r="7385" ht="42" customHeight="1"/>
    <row r="7386" ht="42" customHeight="1"/>
    <row r="7387" ht="42" customHeight="1"/>
    <row r="7388" ht="42" customHeight="1"/>
    <row r="7389" ht="42" customHeight="1"/>
    <row r="7390" ht="42" customHeight="1"/>
    <row r="7391" ht="42" customHeight="1"/>
    <row r="7392" ht="42" customHeight="1"/>
    <row r="7393" ht="42" customHeight="1"/>
    <row r="7394" ht="42" customHeight="1"/>
    <row r="7395" ht="42" customHeight="1"/>
    <row r="7396" ht="42" customHeight="1"/>
    <row r="7397" ht="42" customHeight="1"/>
    <row r="7398" ht="42" customHeight="1"/>
    <row r="7399" ht="42" customHeight="1"/>
    <row r="7400" ht="42" customHeight="1"/>
    <row r="7401" ht="42" customHeight="1"/>
    <row r="7402" ht="42" customHeight="1"/>
    <row r="7403" ht="42" customHeight="1"/>
    <row r="7404" ht="42" customHeight="1"/>
    <row r="7405" ht="42" customHeight="1"/>
    <row r="7406" ht="42" customHeight="1"/>
    <row r="7407" ht="42" customHeight="1"/>
    <row r="7408" ht="42" customHeight="1"/>
    <row r="7409" ht="42" customHeight="1"/>
    <row r="7410" ht="42" customHeight="1"/>
    <row r="7411" ht="42" customHeight="1"/>
    <row r="7412" ht="42" customHeight="1"/>
    <row r="7413" ht="42" customHeight="1"/>
    <row r="7414" ht="42" customHeight="1"/>
    <row r="7415" ht="42" customHeight="1"/>
    <row r="7416" ht="42" customHeight="1"/>
    <row r="7417" ht="42" customHeight="1"/>
    <row r="7418" ht="42" customHeight="1"/>
    <row r="7419" ht="42" customHeight="1"/>
    <row r="7420" ht="42" customHeight="1"/>
    <row r="7421" ht="42" customHeight="1"/>
    <row r="7422" ht="42" customHeight="1"/>
    <row r="7423" ht="42" customHeight="1"/>
    <row r="7424" ht="42" customHeight="1"/>
    <row r="7425" ht="42" customHeight="1"/>
    <row r="7426" ht="42" customHeight="1"/>
    <row r="7427" ht="42" customHeight="1"/>
    <row r="7428" ht="42" customHeight="1"/>
    <row r="7429" ht="42" customHeight="1"/>
    <row r="7430" ht="42" customHeight="1"/>
    <row r="7431" ht="42" customHeight="1"/>
    <row r="7432" ht="42" customHeight="1"/>
    <row r="7433" ht="42" customHeight="1"/>
    <row r="7434" ht="42" customHeight="1"/>
    <row r="7435" ht="42" customHeight="1"/>
    <row r="7436" ht="42" customHeight="1"/>
    <row r="7437" ht="42" customHeight="1"/>
    <row r="7438" ht="42" customHeight="1"/>
    <row r="7439" ht="42" customHeight="1"/>
    <row r="7440" ht="42" customHeight="1"/>
    <row r="7441" ht="42" customHeight="1"/>
    <row r="7442" ht="42" customHeight="1"/>
    <row r="7443" ht="42" customHeight="1"/>
    <row r="7444" ht="42" customHeight="1"/>
    <row r="7445" ht="42" customHeight="1"/>
    <row r="7446" ht="42" customHeight="1"/>
    <row r="7447" ht="42" customHeight="1"/>
    <row r="7448" ht="42" customHeight="1"/>
    <row r="7449" ht="42" customHeight="1"/>
    <row r="7450" ht="42" customHeight="1"/>
    <row r="7451" ht="42" customHeight="1"/>
    <row r="7452" ht="42" customHeight="1"/>
    <row r="7453" ht="42" customHeight="1"/>
    <row r="7454" ht="42" customHeight="1"/>
    <row r="7455" ht="42" customHeight="1"/>
    <row r="7456" ht="42" customHeight="1"/>
    <row r="7457" ht="42" customHeight="1"/>
    <row r="7458" ht="42" customHeight="1"/>
    <row r="7459" ht="42" customHeight="1"/>
    <row r="7460" ht="42" customHeight="1"/>
    <row r="7461" ht="42" customHeight="1"/>
    <row r="7462" ht="42" customHeight="1"/>
    <row r="7463" ht="42" customHeight="1"/>
    <row r="7464" ht="42" customHeight="1"/>
    <row r="7465" ht="42" customHeight="1"/>
    <row r="7466" ht="42" customHeight="1"/>
    <row r="7467" ht="42" customHeight="1"/>
    <row r="7468" ht="42" customHeight="1"/>
    <row r="7469" ht="42" customHeight="1"/>
    <row r="7470" ht="42" customHeight="1"/>
    <row r="7471" ht="42" customHeight="1"/>
    <row r="7472" ht="42" customHeight="1"/>
    <row r="7473" ht="42" customHeight="1"/>
    <row r="7474" ht="42" customHeight="1"/>
    <row r="7475" ht="42" customHeight="1"/>
    <row r="7476" ht="42" customHeight="1"/>
    <row r="7477" ht="42" customHeight="1"/>
    <row r="7478" ht="42" customHeight="1"/>
    <row r="7479" ht="42" customHeight="1"/>
    <row r="7480" ht="42" customHeight="1"/>
    <row r="7481" ht="42" customHeight="1"/>
    <row r="7482" ht="42" customHeight="1"/>
    <row r="7483" ht="42" customHeight="1"/>
    <row r="7484" ht="42" customHeight="1"/>
    <row r="7485" ht="42" customHeight="1"/>
    <row r="7486" ht="42" customHeight="1"/>
    <row r="7487" ht="42" customHeight="1"/>
    <row r="7488" ht="42" customHeight="1"/>
    <row r="7489" ht="42" customHeight="1"/>
    <row r="7490" ht="42" customHeight="1"/>
    <row r="7491" ht="42" customHeight="1"/>
    <row r="7492" ht="42" customHeight="1"/>
    <row r="7493" ht="42" customHeight="1"/>
    <row r="7494" ht="42" customHeight="1"/>
    <row r="7495" ht="42" customHeight="1"/>
    <row r="7496" ht="42" customHeight="1"/>
    <row r="7497" ht="42" customHeight="1"/>
    <row r="7498" ht="42" customHeight="1"/>
    <row r="7499" ht="42" customHeight="1"/>
    <row r="7500" ht="42" customHeight="1"/>
    <row r="7501" ht="42" customHeight="1"/>
    <row r="7502" ht="42" customHeight="1"/>
    <row r="7503" ht="42" customHeight="1"/>
    <row r="7504" ht="42" customHeight="1"/>
    <row r="7505" ht="42" customHeight="1"/>
    <row r="7506" ht="42" customHeight="1"/>
    <row r="7507" ht="42" customHeight="1"/>
    <row r="7508" ht="42" customHeight="1"/>
    <row r="7509" ht="42" customHeight="1"/>
    <row r="7510" ht="42" customHeight="1"/>
    <row r="7511" ht="42" customHeight="1"/>
    <row r="7512" ht="42" customHeight="1"/>
    <row r="7513" ht="42" customHeight="1"/>
    <row r="7514" ht="42" customHeight="1"/>
    <row r="7515" ht="42" customHeight="1"/>
    <row r="7516" ht="42" customHeight="1"/>
    <row r="7517" ht="42" customHeight="1"/>
    <row r="7518" ht="42" customHeight="1"/>
    <row r="7519" ht="42" customHeight="1"/>
    <row r="7520" ht="42" customHeight="1"/>
    <row r="7521" ht="42" customHeight="1"/>
    <row r="7522" ht="42" customHeight="1"/>
    <row r="7523" ht="42" customHeight="1"/>
    <row r="7524" ht="42" customHeight="1"/>
    <row r="7525" ht="42" customHeight="1"/>
    <row r="7526" ht="42" customHeight="1"/>
    <row r="7527" ht="42" customHeight="1"/>
    <row r="7528" ht="42" customHeight="1"/>
    <row r="7529" ht="42" customHeight="1"/>
    <row r="7530" ht="42" customHeight="1"/>
    <row r="7531" ht="42" customHeight="1"/>
    <row r="7532" ht="42" customHeight="1"/>
    <row r="7533" ht="42" customHeight="1"/>
    <row r="7534" ht="42" customHeight="1"/>
    <row r="7535" ht="42" customHeight="1"/>
    <row r="7536" ht="42" customHeight="1"/>
    <row r="7537" ht="42" customHeight="1"/>
    <row r="7538" ht="42" customHeight="1"/>
    <row r="7539" ht="42" customHeight="1"/>
    <row r="7540" ht="42" customHeight="1"/>
    <row r="7541" ht="42" customHeight="1"/>
    <row r="7542" ht="42" customHeight="1"/>
    <row r="7543" ht="42" customHeight="1"/>
    <row r="7544" ht="42" customHeight="1"/>
    <row r="7545" ht="42" customHeight="1"/>
    <row r="7546" ht="42" customHeight="1"/>
    <row r="7547" ht="42" customHeight="1"/>
    <row r="7548" ht="42" customHeight="1"/>
    <row r="7549" ht="42" customHeight="1"/>
    <row r="7550" ht="42" customHeight="1"/>
    <row r="7551" ht="42" customHeight="1"/>
    <row r="7552" ht="42" customHeight="1"/>
    <row r="7553" ht="42" customHeight="1"/>
    <row r="7554" ht="42" customHeight="1"/>
    <row r="7555" ht="42" customHeight="1"/>
    <row r="7556" ht="42" customHeight="1"/>
    <row r="7557" ht="42" customHeight="1"/>
    <row r="7558" ht="42" customHeight="1"/>
    <row r="7559" ht="42" customHeight="1"/>
    <row r="7560" ht="42" customHeight="1"/>
    <row r="7561" ht="42" customHeight="1"/>
    <row r="7562" ht="42" customHeight="1"/>
    <row r="7563" ht="42" customHeight="1"/>
    <row r="7564" ht="42" customHeight="1"/>
    <row r="7565" ht="42" customHeight="1"/>
    <row r="7566" ht="42" customHeight="1"/>
    <row r="7567" ht="42" customHeight="1"/>
    <row r="7568" ht="42" customHeight="1"/>
    <row r="7569" ht="42" customHeight="1"/>
    <row r="7570" ht="42" customHeight="1"/>
    <row r="7571" ht="42" customHeight="1"/>
    <row r="7572" ht="42" customHeight="1"/>
    <row r="7573" ht="42" customHeight="1"/>
    <row r="7574" ht="42" customHeight="1"/>
    <row r="7575" ht="42" customHeight="1"/>
    <row r="7576" ht="42" customHeight="1"/>
    <row r="7577" ht="42" customHeight="1"/>
    <row r="7578" ht="42" customHeight="1"/>
    <row r="7579" ht="42" customHeight="1"/>
    <row r="7580" ht="42" customHeight="1"/>
    <row r="7581" ht="42" customHeight="1"/>
    <row r="7582" ht="42" customHeight="1"/>
    <row r="7583" ht="42" customHeight="1"/>
    <row r="7584" ht="42" customHeight="1"/>
    <row r="7585" ht="42" customHeight="1"/>
    <row r="7586" ht="42" customHeight="1"/>
    <row r="7587" ht="42" customHeight="1"/>
    <row r="7588" ht="42" customHeight="1"/>
    <row r="7589" ht="42" customHeight="1"/>
    <row r="7590" ht="42" customHeight="1"/>
    <row r="7591" ht="42" customHeight="1"/>
    <row r="7592" ht="42" customHeight="1"/>
    <row r="7593" ht="42" customHeight="1"/>
    <row r="7594" ht="42" customHeight="1"/>
    <row r="7595" ht="42" customHeight="1"/>
    <row r="7596" ht="42" customHeight="1"/>
    <row r="7597" ht="42" customHeight="1"/>
    <row r="7598" ht="42" customHeight="1"/>
    <row r="7599" ht="42" customHeight="1"/>
    <row r="7600" ht="42" customHeight="1"/>
    <row r="7601" ht="42" customHeight="1"/>
    <row r="7602" ht="42" customHeight="1"/>
    <row r="7603" ht="42" customHeight="1"/>
    <row r="7604" ht="42" customHeight="1"/>
    <row r="7605" ht="42" customHeight="1"/>
    <row r="7606" ht="42" customHeight="1"/>
    <row r="7607" ht="42" customHeight="1"/>
    <row r="7608" ht="42" customHeight="1"/>
    <row r="7609" ht="42" customHeight="1"/>
    <row r="7610" ht="42" customHeight="1"/>
    <row r="7611" ht="42" customHeight="1"/>
    <row r="7612" ht="42" customHeight="1"/>
    <row r="7613" ht="42" customHeight="1"/>
    <row r="7614" ht="42" customHeight="1"/>
    <row r="7615" ht="42" customHeight="1"/>
    <row r="7616" ht="42" customHeight="1"/>
    <row r="7617" ht="42" customHeight="1"/>
    <row r="7618" ht="42" customHeight="1"/>
    <row r="7619" ht="42" customHeight="1"/>
    <row r="7620" ht="42" customHeight="1"/>
    <row r="7621" ht="42" customHeight="1"/>
    <row r="7622" ht="42" customHeight="1"/>
    <row r="7623" ht="42" customHeight="1"/>
    <row r="7624" ht="42" customHeight="1"/>
    <row r="7625" ht="42" customHeight="1"/>
    <row r="7626" ht="42" customHeight="1"/>
    <row r="7627" ht="42" customHeight="1"/>
    <row r="7628" ht="42" customHeight="1"/>
    <row r="7629" ht="42" customHeight="1"/>
    <row r="7630" ht="42" customHeight="1"/>
    <row r="7631" ht="42" customHeight="1"/>
    <row r="7632" ht="42" customHeight="1"/>
    <row r="7633" ht="42" customHeight="1"/>
    <row r="7634" ht="42" customHeight="1"/>
    <row r="7635" ht="42" customHeight="1"/>
    <row r="7636" ht="42" customHeight="1"/>
    <row r="7637" ht="42" customHeight="1"/>
    <row r="7638" ht="42" customHeight="1"/>
    <row r="7639" ht="42" customHeight="1"/>
    <row r="7640" ht="42" customHeight="1"/>
    <row r="7641" ht="42" customHeight="1"/>
    <row r="7642" ht="42" customHeight="1"/>
    <row r="7643" ht="42" customHeight="1"/>
    <row r="7644" ht="42" customHeight="1"/>
    <row r="7645" ht="42" customHeight="1"/>
    <row r="7646" ht="42" customHeight="1"/>
    <row r="7647" ht="42" customHeight="1"/>
    <row r="7648" ht="42" customHeight="1"/>
    <row r="7649" ht="42" customHeight="1"/>
    <row r="7650" ht="42" customHeight="1"/>
    <row r="7651" ht="42" customHeight="1"/>
    <row r="7652" ht="42" customHeight="1"/>
    <row r="7653" ht="42" customHeight="1"/>
    <row r="7654" ht="42" customHeight="1"/>
    <row r="7655" ht="42" customHeight="1"/>
    <row r="7656" ht="42" customHeight="1"/>
    <row r="7657" ht="42" customHeight="1"/>
    <row r="7658" ht="42" customHeight="1"/>
    <row r="7659" ht="42" customHeight="1"/>
    <row r="7660" ht="42" customHeight="1"/>
    <row r="7661" ht="42" customHeight="1"/>
    <row r="7662" ht="42" customHeight="1"/>
    <row r="7663" ht="42" customHeight="1"/>
    <row r="7664" ht="42" customHeight="1"/>
    <row r="7665" ht="42" customHeight="1"/>
    <row r="7666" ht="42" customHeight="1"/>
    <row r="7667" ht="42" customHeight="1"/>
    <row r="7668" ht="42" customHeight="1"/>
    <row r="7669" ht="42" customHeight="1"/>
    <row r="7670" ht="42" customHeight="1"/>
    <row r="7671" ht="42" customHeight="1"/>
    <row r="7672" ht="42" customHeight="1"/>
    <row r="7673" ht="42" customHeight="1"/>
    <row r="7674" ht="42" customHeight="1"/>
    <row r="7675" ht="42" customHeight="1"/>
    <row r="7676" ht="42" customHeight="1"/>
    <row r="7677" ht="42" customHeight="1"/>
    <row r="7678" ht="42" customHeight="1"/>
    <row r="7679" ht="42" customHeight="1"/>
    <row r="7680" ht="42" customHeight="1"/>
    <row r="7681" ht="42" customHeight="1"/>
    <row r="7682" ht="42" customHeight="1"/>
    <row r="7683" ht="42" customHeight="1"/>
    <row r="7684" ht="42" customHeight="1"/>
    <row r="7685" ht="42" customHeight="1"/>
    <row r="7686" ht="42" customHeight="1"/>
    <row r="7687" ht="42" customHeight="1"/>
    <row r="7688" ht="42" customHeight="1"/>
    <row r="7689" ht="42" customHeight="1"/>
    <row r="7690" ht="42" customHeight="1"/>
    <row r="7691" ht="42" customHeight="1"/>
    <row r="7692" ht="42" customHeight="1"/>
    <row r="7693" ht="42" customHeight="1"/>
    <row r="7694" ht="42" customHeight="1"/>
    <row r="7695" ht="42" customHeight="1"/>
    <row r="7696" ht="42" customHeight="1"/>
    <row r="7697" ht="42" customHeight="1"/>
    <row r="7698" ht="42" customHeight="1"/>
    <row r="7699" ht="42" customHeight="1"/>
    <row r="7700" ht="42" customHeight="1"/>
    <row r="7701" ht="42" customHeight="1"/>
    <row r="7702" ht="42" customHeight="1"/>
    <row r="7703" ht="42" customHeight="1"/>
    <row r="7704" ht="42" customHeight="1"/>
    <row r="7705" ht="42" customHeight="1"/>
    <row r="7706" ht="42" customHeight="1"/>
    <row r="7707" ht="42" customHeight="1"/>
    <row r="7708" ht="42" customHeight="1"/>
    <row r="7709" ht="42" customHeight="1"/>
    <row r="7710" ht="42" customHeight="1"/>
    <row r="7711" ht="42" customHeight="1"/>
    <row r="7712" ht="42" customHeight="1"/>
    <row r="7713" ht="42" customHeight="1"/>
    <row r="7714" ht="42" customHeight="1"/>
    <row r="7715" ht="42" customHeight="1"/>
    <row r="7716" ht="42" customHeight="1"/>
    <row r="7717" ht="42" customHeight="1"/>
    <row r="7718" ht="42" customHeight="1"/>
    <row r="7719" ht="42" customHeight="1"/>
    <row r="7720" ht="42" customHeight="1"/>
    <row r="7721" ht="42" customHeight="1"/>
    <row r="7722" ht="42" customHeight="1"/>
    <row r="7723" ht="42" customHeight="1"/>
    <row r="7724" ht="42" customHeight="1"/>
    <row r="7725" ht="42" customHeight="1"/>
    <row r="7726" ht="42" customHeight="1"/>
    <row r="7727" ht="42" customHeight="1"/>
    <row r="7728" ht="42" customHeight="1"/>
    <row r="7729" ht="42" customHeight="1"/>
    <row r="7730" ht="42" customHeight="1"/>
    <row r="7731" ht="42" customHeight="1"/>
    <row r="7732" ht="42" customHeight="1"/>
    <row r="7733" ht="42" customHeight="1"/>
    <row r="7734" ht="42" customHeight="1"/>
    <row r="7735" ht="42" customHeight="1"/>
    <row r="7736" ht="42" customHeight="1"/>
    <row r="7737" ht="42" customHeight="1"/>
    <row r="7738" ht="42" customHeight="1"/>
    <row r="7739" ht="42" customHeight="1"/>
    <row r="7740" ht="42" customHeight="1"/>
    <row r="7741" ht="42" customHeight="1"/>
    <row r="7742" ht="42" customHeight="1"/>
    <row r="7743" ht="42" customHeight="1"/>
    <row r="7744" ht="42" customHeight="1"/>
    <row r="7745" ht="42" customHeight="1"/>
    <row r="7746" ht="42" customHeight="1"/>
    <row r="7747" ht="42" customHeight="1"/>
    <row r="7748" ht="42" customHeight="1"/>
    <row r="7749" ht="42" customHeight="1"/>
    <row r="7750" ht="42" customHeight="1"/>
    <row r="7751" ht="42" customHeight="1"/>
    <row r="7752" ht="42" customHeight="1"/>
    <row r="7753" ht="42" customHeight="1"/>
    <row r="7754" ht="42" customHeight="1"/>
    <row r="7755" ht="42" customHeight="1"/>
    <row r="7756" ht="42" customHeight="1"/>
    <row r="7757" ht="42" customHeight="1"/>
    <row r="7758" ht="42" customHeight="1"/>
    <row r="7759" ht="42" customHeight="1"/>
    <row r="7760" ht="42" customHeight="1"/>
    <row r="7761" ht="42" customHeight="1"/>
    <row r="7762" ht="42" customHeight="1"/>
    <row r="7763" ht="42" customHeight="1"/>
    <row r="7764" ht="42" customHeight="1"/>
    <row r="7765" ht="42" customHeight="1"/>
    <row r="7766" ht="42" customHeight="1"/>
    <row r="7767" ht="42" customHeight="1"/>
    <row r="7768" ht="42" customHeight="1"/>
    <row r="7769" ht="42" customHeight="1"/>
    <row r="7770" ht="42" customHeight="1"/>
    <row r="7771" ht="42" customHeight="1"/>
    <row r="7772" ht="42" customHeight="1"/>
    <row r="7773" ht="42" customHeight="1"/>
    <row r="7774" ht="42" customHeight="1"/>
    <row r="7775" ht="42" customHeight="1"/>
    <row r="7776" ht="42" customHeight="1"/>
    <row r="7777" ht="42" customHeight="1"/>
    <row r="7778" ht="42" customHeight="1"/>
    <row r="7779" ht="42" customHeight="1"/>
    <row r="7780" ht="42" customHeight="1"/>
    <row r="7781" ht="42" customHeight="1"/>
    <row r="7782" ht="42" customHeight="1"/>
    <row r="7783" ht="42" customHeight="1"/>
    <row r="7784" ht="42" customHeight="1"/>
    <row r="7785" ht="42" customHeight="1"/>
    <row r="7786" ht="42" customHeight="1"/>
    <row r="7787" ht="42" customHeight="1"/>
    <row r="7788" ht="42" customHeight="1"/>
    <row r="7789" ht="42" customHeight="1"/>
    <row r="7790" ht="42" customHeight="1"/>
    <row r="7791" ht="42" customHeight="1"/>
    <row r="7792" ht="42" customHeight="1"/>
    <row r="7793" ht="42" customHeight="1"/>
    <row r="7794" ht="42" customHeight="1"/>
    <row r="7795" ht="42" customHeight="1"/>
    <row r="7796" ht="42" customHeight="1"/>
    <row r="7797" ht="42" customHeight="1"/>
    <row r="7798" ht="42" customHeight="1"/>
    <row r="7799" ht="42" customHeight="1"/>
    <row r="7800" ht="42" customHeight="1"/>
    <row r="7801" ht="42" customHeight="1"/>
    <row r="7802" ht="42" customHeight="1"/>
    <row r="7803" ht="42" customHeight="1"/>
    <row r="7804" ht="42" customHeight="1"/>
    <row r="7805" ht="42" customHeight="1"/>
    <row r="7806" ht="42" customHeight="1"/>
    <row r="7807" ht="42" customHeight="1"/>
    <row r="7808" ht="42" customHeight="1"/>
    <row r="7809" ht="42" customHeight="1"/>
    <row r="7810" ht="42" customHeight="1"/>
    <row r="7811" ht="42" customHeight="1"/>
    <row r="7812" ht="42" customHeight="1"/>
    <row r="7813" ht="42" customHeight="1"/>
    <row r="7814" ht="42" customHeight="1"/>
    <row r="7815" ht="42" customHeight="1"/>
    <row r="7816" ht="42" customHeight="1"/>
    <row r="7817" ht="42" customHeight="1"/>
    <row r="7818" ht="42" customHeight="1"/>
    <row r="7819" ht="42" customHeight="1"/>
    <row r="7820" ht="42" customHeight="1"/>
    <row r="7821" ht="42" customHeight="1"/>
    <row r="7822" ht="42" customHeight="1"/>
    <row r="7823" ht="42" customHeight="1"/>
    <row r="7824" ht="42" customHeight="1"/>
    <row r="7825" ht="42" customHeight="1"/>
    <row r="7826" ht="42" customHeight="1"/>
    <row r="7827" ht="42" customHeight="1"/>
    <row r="7828" ht="42" customHeight="1"/>
    <row r="7829" ht="42" customHeight="1"/>
    <row r="7830" ht="42" customHeight="1"/>
    <row r="7831" ht="42" customHeight="1"/>
    <row r="7832" ht="42" customHeight="1"/>
    <row r="7833" ht="42" customHeight="1"/>
    <row r="7834" ht="42" customHeight="1"/>
    <row r="7835" ht="42" customHeight="1"/>
    <row r="7836" ht="42" customHeight="1"/>
    <row r="7837" ht="42" customHeight="1"/>
    <row r="7838" ht="42" customHeight="1"/>
    <row r="7839" ht="42" customHeight="1"/>
    <row r="7840" ht="42" customHeight="1"/>
    <row r="7841" ht="42" customHeight="1"/>
    <row r="7842" ht="42" customHeight="1"/>
    <row r="7843" ht="42" customHeight="1"/>
    <row r="7844" ht="42" customHeight="1"/>
    <row r="7845" ht="42" customHeight="1"/>
    <row r="7846" ht="42" customHeight="1"/>
    <row r="7847" ht="42" customHeight="1"/>
    <row r="7848" ht="42" customHeight="1"/>
    <row r="7849" ht="42" customHeight="1"/>
    <row r="7850" ht="42" customHeight="1"/>
    <row r="7851" ht="42" customHeight="1"/>
    <row r="7852" ht="42" customHeight="1"/>
    <row r="7853" ht="42" customHeight="1"/>
    <row r="7854" ht="42" customHeight="1"/>
    <row r="7855" ht="42" customHeight="1"/>
    <row r="7856" ht="42" customHeight="1"/>
    <row r="7857" ht="42" customHeight="1"/>
    <row r="7858" ht="42" customHeight="1"/>
    <row r="7859" ht="42" customHeight="1"/>
    <row r="7860" ht="42" customHeight="1"/>
    <row r="7861" ht="42" customHeight="1"/>
    <row r="7862" ht="42" customHeight="1"/>
    <row r="7863" ht="42" customHeight="1"/>
    <row r="7864" ht="42" customHeight="1"/>
    <row r="7865" ht="42" customHeight="1"/>
    <row r="7866" ht="42" customHeight="1"/>
    <row r="7867" ht="42" customHeight="1"/>
    <row r="7868" ht="42" customHeight="1"/>
    <row r="7869" ht="42" customHeight="1"/>
    <row r="7870" ht="42" customHeight="1"/>
    <row r="7871" ht="42" customHeight="1"/>
    <row r="7872" ht="42" customHeight="1"/>
    <row r="7873" ht="42" customHeight="1"/>
    <row r="7874" ht="42" customHeight="1"/>
    <row r="7875" ht="42" customHeight="1"/>
    <row r="7876" ht="42" customHeight="1"/>
    <row r="7877" ht="42" customHeight="1"/>
    <row r="7878" ht="42" customHeight="1"/>
    <row r="7879" ht="42" customHeight="1"/>
    <row r="7880" ht="42" customHeight="1"/>
    <row r="7881" ht="42" customHeight="1"/>
    <row r="7882" ht="42" customHeight="1"/>
    <row r="7883" ht="42" customHeight="1"/>
    <row r="7884" ht="42" customHeight="1"/>
    <row r="7885" ht="42" customHeight="1"/>
    <row r="7886" ht="42" customHeight="1"/>
    <row r="7887" ht="42" customHeight="1"/>
    <row r="7888" ht="42" customHeight="1"/>
    <row r="7889" ht="42" customHeight="1"/>
    <row r="7890" ht="42" customHeight="1"/>
    <row r="7891" ht="42" customHeight="1"/>
    <row r="7892" ht="42" customHeight="1"/>
    <row r="7893" ht="42" customHeight="1"/>
    <row r="7894" ht="42" customHeight="1"/>
    <row r="7895" ht="42" customHeight="1"/>
    <row r="7896" ht="42" customHeight="1"/>
    <row r="7897" ht="42" customHeight="1"/>
    <row r="7898" ht="42" customHeight="1"/>
    <row r="7899" ht="42" customHeight="1"/>
    <row r="7900" ht="42" customHeight="1"/>
    <row r="7901" ht="42" customHeight="1"/>
    <row r="7902" ht="42" customHeight="1"/>
    <row r="7903" ht="42" customHeight="1"/>
    <row r="7904" ht="42" customHeight="1"/>
    <row r="7905" ht="42" customHeight="1"/>
    <row r="7906" ht="42" customHeight="1"/>
    <row r="7907" ht="42" customHeight="1"/>
    <row r="7908" ht="42" customHeight="1"/>
    <row r="7909" ht="42" customHeight="1"/>
    <row r="7910" ht="42" customHeight="1"/>
    <row r="7911" ht="42" customHeight="1"/>
    <row r="7912" ht="42" customHeight="1"/>
    <row r="7913" ht="42" customHeight="1"/>
    <row r="7914" ht="42" customHeight="1"/>
    <row r="7915" ht="42" customHeight="1"/>
    <row r="7916" ht="42" customHeight="1"/>
    <row r="7917" ht="42" customHeight="1"/>
    <row r="7918" ht="42" customHeight="1"/>
    <row r="7919" ht="42" customHeight="1"/>
    <row r="7920" ht="42" customHeight="1"/>
    <row r="7921" ht="42" customHeight="1"/>
    <row r="7922" ht="42" customHeight="1"/>
    <row r="7923" ht="42" customHeight="1"/>
    <row r="7924" ht="42" customHeight="1"/>
    <row r="7925" ht="42" customHeight="1"/>
    <row r="7926" ht="42" customHeight="1"/>
    <row r="7927" ht="42" customHeight="1"/>
    <row r="7928" ht="42" customHeight="1"/>
    <row r="7929" ht="42" customHeight="1"/>
    <row r="7930" ht="42" customHeight="1"/>
    <row r="7931" ht="42" customHeight="1"/>
    <row r="7932" ht="42" customHeight="1"/>
    <row r="7933" ht="42" customHeight="1"/>
    <row r="7934" ht="42" customHeight="1"/>
    <row r="7935" ht="42" customHeight="1"/>
    <row r="7936" ht="42" customHeight="1"/>
    <row r="7937" ht="42" customHeight="1"/>
    <row r="7938" ht="42" customHeight="1"/>
    <row r="7939" ht="42" customHeight="1"/>
    <row r="7940" ht="42" customHeight="1"/>
    <row r="7941" ht="42" customHeight="1"/>
    <row r="7942" ht="42" customHeight="1"/>
    <row r="7943" ht="42" customHeight="1"/>
    <row r="7944" ht="42" customHeight="1"/>
    <row r="7945" ht="42" customHeight="1"/>
    <row r="7946" ht="42" customHeight="1"/>
    <row r="7947" ht="42" customHeight="1"/>
    <row r="7948" ht="42" customHeight="1"/>
    <row r="7949" ht="42" customHeight="1"/>
    <row r="7950" ht="42" customHeight="1"/>
    <row r="7951" ht="42" customHeight="1"/>
    <row r="7952" ht="42" customHeight="1"/>
    <row r="7953" ht="42" customHeight="1"/>
    <row r="7954" ht="42" customHeight="1"/>
    <row r="7955" ht="42" customHeight="1"/>
    <row r="7956" ht="42" customHeight="1"/>
    <row r="7957" ht="42" customHeight="1"/>
    <row r="7958" ht="42" customHeight="1"/>
    <row r="7959" ht="42" customHeight="1"/>
    <row r="7960" ht="42" customHeight="1"/>
    <row r="7961" ht="42" customHeight="1"/>
    <row r="7962" ht="42" customHeight="1"/>
    <row r="7963" ht="42" customHeight="1"/>
    <row r="7964" ht="42" customHeight="1"/>
    <row r="7965" ht="42" customHeight="1"/>
    <row r="7966" ht="42" customHeight="1"/>
    <row r="7967" ht="42" customHeight="1"/>
    <row r="7968" ht="42" customHeight="1"/>
    <row r="7969" ht="42" customHeight="1"/>
    <row r="7970" ht="42" customHeight="1"/>
    <row r="7971" ht="42" customHeight="1"/>
    <row r="7972" ht="42" customHeight="1"/>
    <row r="7973" ht="42" customHeight="1"/>
    <row r="7974" ht="42" customHeight="1"/>
    <row r="7975" ht="42" customHeight="1"/>
    <row r="7976" ht="42" customHeight="1"/>
    <row r="7977" ht="42" customHeight="1"/>
    <row r="7978" ht="42" customHeight="1"/>
    <row r="7979" ht="42" customHeight="1"/>
    <row r="7980" ht="42" customHeight="1"/>
    <row r="7981" ht="42" customHeight="1"/>
    <row r="7982" ht="42" customHeight="1"/>
    <row r="7983" ht="42" customHeight="1"/>
    <row r="7984" ht="42" customHeight="1"/>
    <row r="7985" ht="42" customHeight="1"/>
    <row r="7986" ht="42" customHeight="1"/>
    <row r="7987" ht="42" customHeight="1"/>
    <row r="7988" ht="42" customHeight="1"/>
    <row r="7989" ht="42" customHeight="1"/>
    <row r="7990" ht="42" customHeight="1"/>
    <row r="7991" ht="42" customHeight="1"/>
    <row r="7992" ht="42" customHeight="1"/>
    <row r="7993" ht="42" customHeight="1"/>
    <row r="7994" ht="42" customHeight="1"/>
    <row r="7995" ht="42" customHeight="1"/>
    <row r="7996" ht="42" customHeight="1"/>
    <row r="7997" ht="42" customHeight="1"/>
    <row r="7998" ht="42" customHeight="1"/>
    <row r="7999" ht="42" customHeight="1"/>
    <row r="8000" ht="42" customHeight="1"/>
    <row r="8001" ht="42" customHeight="1"/>
    <row r="8002" ht="42" customHeight="1"/>
    <row r="8003" ht="42" customHeight="1"/>
    <row r="8004" ht="42" customHeight="1"/>
    <row r="8005" ht="42" customHeight="1"/>
    <row r="8006" ht="42" customHeight="1"/>
    <row r="8007" ht="42" customHeight="1"/>
    <row r="8008" ht="42" customHeight="1"/>
    <row r="8009" ht="42" customHeight="1"/>
    <row r="8010" ht="42" customHeight="1"/>
    <row r="8011" ht="42" customHeight="1"/>
    <row r="8012" ht="42" customHeight="1"/>
    <row r="8013" ht="42" customHeight="1"/>
    <row r="8014" ht="42" customHeight="1"/>
    <row r="8015" ht="42" customHeight="1"/>
    <row r="8016" ht="42" customHeight="1"/>
    <row r="8017" ht="42" customHeight="1"/>
    <row r="8018" ht="42" customHeight="1"/>
    <row r="8019" ht="42" customHeight="1"/>
    <row r="8020" ht="42" customHeight="1"/>
    <row r="8021" ht="42" customHeight="1"/>
    <row r="8022" ht="42" customHeight="1"/>
    <row r="8023" ht="42" customHeight="1"/>
    <row r="8024" ht="42" customHeight="1"/>
    <row r="8025" ht="42" customHeight="1"/>
    <row r="8026" ht="42" customHeight="1"/>
    <row r="8027" ht="42" customHeight="1"/>
    <row r="8028" ht="42" customHeight="1"/>
    <row r="8029" ht="42" customHeight="1"/>
    <row r="8030" ht="42" customHeight="1"/>
    <row r="8031" ht="42" customHeight="1"/>
    <row r="8032" ht="42" customHeight="1"/>
    <row r="8033" ht="42" customHeight="1"/>
    <row r="8034" ht="42" customHeight="1"/>
    <row r="8035" ht="42" customHeight="1"/>
    <row r="8036" ht="42" customHeight="1"/>
    <row r="8037" ht="42" customHeight="1"/>
    <row r="8038" ht="42" customHeight="1"/>
    <row r="8039" ht="42" customHeight="1"/>
    <row r="8040" ht="42" customHeight="1"/>
    <row r="8041" ht="42" customHeight="1"/>
    <row r="8042" ht="42" customHeight="1"/>
    <row r="8043" ht="42" customHeight="1"/>
    <row r="8044" ht="42" customHeight="1"/>
    <row r="8045" ht="42" customHeight="1"/>
    <row r="8046" ht="42" customHeight="1"/>
    <row r="8047" ht="42" customHeight="1"/>
    <row r="8048" ht="42" customHeight="1"/>
    <row r="8049" ht="42" customHeight="1"/>
    <row r="8050" ht="42" customHeight="1"/>
    <row r="8051" ht="42" customHeight="1"/>
    <row r="8052" ht="42" customHeight="1"/>
    <row r="8053" ht="42" customHeight="1"/>
    <row r="8054" ht="42" customHeight="1"/>
    <row r="8055" ht="42" customHeight="1"/>
    <row r="8056" ht="42" customHeight="1"/>
    <row r="8057" ht="42" customHeight="1"/>
    <row r="8058" ht="42" customHeight="1"/>
    <row r="8059" ht="42" customHeight="1"/>
    <row r="8060" ht="42" customHeight="1"/>
    <row r="8061" ht="42" customHeight="1"/>
    <row r="8062" ht="42" customHeight="1"/>
    <row r="8063" ht="42" customHeight="1"/>
    <row r="8064" ht="42" customHeight="1"/>
    <row r="8065" ht="42" customHeight="1"/>
    <row r="8066" ht="42" customHeight="1"/>
    <row r="8067" ht="42" customHeight="1"/>
    <row r="8068" ht="42" customHeight="1"/>
    <row r="8069" ht="42" customHeight="1"/>
    <row r="8070" ht="42" customHeight="1"/>
    <row r="8071" ht="42" customHeight="1"/>
    <row r="8072" ht="42" customHeight="1"/>
    <row r="8073" ht="42" customHeight="1"/>
    <row r="8074" ht="42" customHeight="1"/>
    <row r="8075" ht="42" customHeight="1"/>
    <row r="8076" ht="42" customHeight="1"/>
    <row r="8077" ht="42" customHeight="1"/>
    <row r="8078" ht="42" customHeight="1"/>
    <row r="8079" ht="42" customHeight="1"/>
    <row r="8080" ht="42" customHeight="1"/>
    <row r="8081" ht="42" customHeight="1"/>
    <row r="8082" ht="42" customHeight="1"/>
    <row r="8083" ht="42" customHeight="1"/>
    <row r="8084" ht="42" customHeight="1"/>
    <row r="8085" ht="42" customHeight="1"/>
    <row r="8086" ht="42" customHeight="1"/>
    <row r="8087" ht="42" customHeight="1"/>
    <row r="8088" ht="42" customHeight="1"/>
    <row r="8089" ht="42" customHeight="1"/>
    <row r="8090" ht="42" customHeight="1"/>
    <row r="8091" ht="42" customHeight="1"/>
    <row r="8092" ht="42" customHeight="1"/>
    <row r="8093" ht="42" customHeight="1"/>
    <row r="8094" ht="42" customHeight="1"/>
    <row r="8095" ht="42" customHeight="1"/>
    <row r="8096" ht="42" customHeight="1"/>
    <row r="8097" ht="42" customHeight="1"/>
    <row r="8098" ht="42" customHeight="1"/>
    <row r="8099" ht="42" customHeight="1"/>
    <row r="8100" ht="42" customHeight="1"/>
    <row r="8101" ht="42" customHeight="1"/>
    <row r="8102" ht="42" customHeight="1"/>
    <row r="8103" ht="42" customHeight="1"/>
    <row r="8104" ht="42" customHeight="1"/>
    <row r="8105" ht="42" customHeight="1"/>
    <row r="8106" ht="42" customHeight="1"/>
    <row r="8107" ht="42" customHeight="1"/>
    <row r="8108" ht="42" customHeight="1"/>
    <row r="8109" ht="42" customHeight="1"/>
    <row r="8110" ht="42" customHeight="1"/>
    <row r="8111" ht="42" customHeight="1"/>
    <row r="8112" ht="42" customHeight="1"/>
    <row r="8113" ht="42" customHeight="1"/>
    <row r="8114" ht="42" customHeight="1"/>
    <row r="8115" ht="42" customHeight="1"/>
    <row r="8116" ht="42" customHeight="1"/>
    <row r="8117" ht="42" customHeight="1"/>
    <row r="8118" ht="42" customHeight="1"/>
    <row r="8119" ht="42" customHeight="1"/>
    <row r="8120" ht="42" customHeight="1"/>
    <row r="8121" ht="42" customHeight="1"/>
    <row r="8122" ht="42" customHeight="1"/>
    <row r="8123" ht="42" customHeight="1"/>
    <row r="8124" ht="42" customHeight="1"/>
    <row r="8125" ht="42" customHeight="1"/>
    <row r="8126" ht="42" customHeight="1"/>
    <row r="8127" ht="42" customHeight="1"/>
    <row r="8128" ht="42" customHeight="1"/>
    <row r="8129" ht="42" customHeight="1"/>
    <row r="8130" ht="42" customHeight="1"/>
    <row r="8131" ht="42" customHeight="1"/>
    <row r="8132" ht="42" customHeight="1"/>
    <row r="8133" ht="42" customHeight="1"/>
    <row r="8134" ht="42" customHeight="1"/>
    <row r="8135" ht="42" customHeight="1"/>
    <row r="8136" ht="42" customHeight="1"/>
    <row r="8137" ht="42" customHeight="1"/>
    <row r="8138" ht="42" customHeight="1"/>
    <row r="8139" ht="42" customHeight="1"/>
    <row r="8140" ht="42" customHeight="1"/>
    <row r="8141" ht="42" customHeight="1"/>
    <row r="8142" ht="42" customHeight="1"/>
    <row r="8143" ht="42" customHeight="1"/>
    <row r="8144" ht="42" customHeight="1"/>
    <row r="8145" ht="42" customHeight="1"/>
    <row r="8146" ht="42" customHeight="1"/>
    <row r="8147" ht="42" customHeight="1"/>
    <row r="8148" ht="42" customHeight="1"/>
    <row r="8149" ht="42" customHeight="1"/>
    <row r="8150" ht="42" customHeight="1"/>
    <row r="8151" ht="42" customHeight="1"/>
    <row r="8152" ht="42" customHeight="1"/>
    <row r="8153" ht="42" customHeight="1"/>
    <row r="8154" ht="42" customHeight="1"/>
    <row r="8155" ht="42" customHeight="1"/>
    <row r="8156" ht="42" customHeight="1"/>
    <row r="8157" ht="42" customHeight="1"/>
    <row r="8158" ht="42" customHeight="1"/>
    <row r="8159" ht="42" customHeight="1"/>
    <row r="8160" ht="42" customHeight="1"/>
    <row r="8161" ht="42" customHeight="1"/>
    <row r="8162" ht="42" customHeight="1"/>
    <row r="8163" ht="42" customHeight="1"/>
    <row r="8164" ht="42" customHeight="1"/>
    <row r="8165" ht="42" customHeight="1"/>
    <row r="8166" ht="42" customHeight="1"/>
    <row r="8167" ht="42" customHeight="1"/>
    <row r="8168" ht="42" customHeight="1"/>
    <row r="8169" ht="42" customHeight="1"/>
    <row r="8170" ht="42" customHeight="1"/>
    <row r="8171" ht="42" customHeight="1"/>
    <row r="8172" ht="42" customHeight="1"/>
    <row r="8173" ht="42" customHeight="1"/>
    <row r="8174" ht="42" customHeight="1"/>
    <row r="8175" ht="42" customHeight="1"/>
    <row r="8176" ht="42" customHeight="1"/>
    <row r="8177" ht="42" customHeight="1"/>
    <row r="8178" ht="42" customHeight="1"/>
    <row r="8179" ht="42" customHeight="1"/>
    <row r="8180" ht="42" customHeight="1"/>
    <row r="8181" ht="42" customHeight="1"/>
    <row r="8182" ht="42" customHeight="1"/>
    <row r="8183" ht="42" customHeight="1"/>
    <row r="8184" ht="42" customHeight="1"/>
    <row r="8185" ht="42" customHeight="1"/>
    <row r="8186" ht="42" customHeight="1"/>
    <row r="8187" ht="42" customHeight="1"/>
    <row r="8188" ht="42" customHeight="1"/>
    <row r="8189" ht="42" customHeight="1"/>
    <row r="8190" ht="42" customHeight="1"/>
    <row r="8191" ht="42" customHeight="1"/>
    <row r="8192" ht="42" customHeight="1"/>
    <row r="8193" ht="42" customHeight="1"/>
    <row r="8194" ht="42" customHeight="1"/>
    <row r="8195" ht="42" customHeight="1"/>
    <row r="8196" ht="42" customHeight="1"/>
    <row r="8197" ht="42" customHeight="1"/>
    <row r="8198" ht="42" customHeight="1"/>
    <row r="8199" ht="42" customHeight="1"/>
    <row r="8200" ht="42" customHeight="1"/>
    <row r="8201" ht="42" customHeight="1"/>
    <row r="8202" ht="42" customHeight="1"/>
    <row r="8203" ht="42" customHeight="1"/>
    <row r="8204" ht="42" customHeight="1"/>
    <row r="8205" ht="42" customHeight="1"/>
    <row r="8206" ht="42" customHeight="1"/>
    <row r="8207" ht="42" customHeight="1"/>
    <row r="8208" ht="42" customHeight="1"/>
    <row r="8209" ht="42" customHeight="1"/>
    <row r="8210" ht="42" customHeight="1"/>
    <row r="8211" ht="42" customHeight="1"/>
    <row r="8212" ht="42" customHeight="1"/>
    <row r="8213" ht="42" customHeight="1"/>
    <row r="8214" ht="42" customHeight="1"/>
    <row r="8215" ht="42" customHeight="1"/>
    <row r="8216" ht="42" customHeight="1"/>
    <row r="8217" ht="42" customHeight="1"/>
    <row r="8218" ht="42" customHeight="1"/>
    <row r="8219" ht="42" customHeight="1"/>
    <row r="8220" ht="42" customHeight="1"/>
    <row r="8221" ht="42" customHeight="1"/>
    <row r="8222" ht="42" customHeight="1"/>
    <row r="8223" ht="42" customHeight="1"/>
    <row r="8224" ht="42" customHeight="1"/>
    <row r="8225" ht="42" customHeight="1"/>
    <row r="8226" ht="42" customHeight="1"/>
    <row r="8227" ht="42" customHeight="1"/>
    <row r="8228" ht="42" customHeight="1"/>
    <row r="8229" ht="42" customHeight="1"/>
    <row r="8230" ht="42" customHeight="1"/>
    <row r="8231" ht="42" customHeight="1"/>
    <row r="8232" ht="42" customHeight="1"/>
    <row r="8233" ht="42" customHeight="1"/>
    <row r="8234" ht="42" customHeight="1"/>
    <row r="8235" ht="42" customHeight="1"/>
    <row r="8236" ht="42" customHeight="1"/>
    <row r="8237" ht="42" customHeight="1"/>
    <row r="8238" ht="42" customHeight="1"/>
    <row r="8239" ht="42" customHeight="1"/>
    <row r="8240" ht="42" customHeight="1"/>
    <row r="8241" ht="42" customHeight="1"/>
    <row r="8242" ht="42" customHeight="1"/>
    <row r="8243" ht="42" customHeight="1"/>
    <row r="8244" ht="42" customHeight="1"/>
    <row r="8245" ht="42" customHeight="1"/>
    <row r="8246" ht="42" customHeight="1"/>
    <row r="8247" ht="42" customHeight="1"/>
    <row r="8248" ht="42" customHeight="1"/>
    <row r="8249" ht="42" customHeight="1"/>
    <row r="8250" ht="42" customHeight="1"/>
    <row r="8251" ht="42" customHeight="1"/>
    <row r="8252" ht="42" customHeight="1"/>
    <row r="8253" ht="42" customHeight="1"/>
    <row r="8254" ht="42" customHeight="1"/>
    <row r="8255" ht="42" customHeight="1"/>
    <row r="8256" ht="42" customHeight="1"/>
    <row r="8257" ht="42" customHeight="1"/>
    <row r="8258" ht="42" customHeight="1"/>
    <row r="8259" ht="42" customHeight="1"/>
    <row r="8260" ht="42" customHeight="1"/>
    <row r="8261" ht="42" customHeight="1"/>
    <row r="8262" ht="42" customHeight="1"/>
    <row r="8263" ht="42" customHeight="1"/>
    <row r="8264" ht="42" customHeight="1"/>
    <row r="8265" ht="42" customHeight="1"/>
    <row r="8266" ht="42" customHeight="1"/>
    <row r="8267" ht="42" customHeight="1"/>
    <row r="8268" ht="42" customHeight="1"/>
    <row r="8269" ht="42" customHeight="1"/>
    <row r="8270" ht="42" customHeight="1"/>
    <row r="8271" ht="42" customHeight="1"/>
    <row r="8272" ht="42" customHeight="1"/>
    <row r="8273" ht="42" customHeight="1"/>
    <row r="8274" ht="42" customHeight="1"/>
    <row r="8275" ht="42" customHeight="1"/>
    <row r="8276" ht="42" customHeight="1"/>
    <row r="8277" ht="42" customHeight="1"/>
    <row r="8278" ht="42" customHeight="1"/>
    <row r="8279" ht="42" customHeight="1"/>
    <row r="8280" ht="42" customHeight="1"/>
    <row r="8281" ht="42" customHeight="1"/>
    <row r="8282" ht="42" customHeight="1"/>
    <row r="8283" ht="42" customHeight="1"/>
    <row r="8284" ht="42" customHeight="1"/>
    <row r="8285" ht="42" customHeight="1"/>
    <row r="8286" ht="42" customHeight="1"/>
    <row r="8287" ht="42" customHeight="1"/>
    <row r="8288" ht="42" customHeight="1"/>
    <row r="8289" ht="42" customHeight="1"/>
    <row r="8290" ht="42" customHeight="1"/>
    <row r="8291" ht="42" customHeight="1"/>
    <row r="8292" ht="42" customHeight="1"/>
    <row r="8293" ht="42" customHeight="1"/>
    <row r="8294" ht="42" customHeight="1"/>
    <row r="8295" ht="42" customHeight="1"/>
    <row r="8296" ht="42" customHeight="1"/>
    <row r="8297" ht="42" customHeight="1"/>
    <row r="8298" ht="42" customHeight="1"/>
    <row r="8299" ht="42" customHeight="1"/>
    <row r="8300" ht="42" customHeight="1"/>
    <row r="8301" ht="42" customHeight="1"/>
    <row r="8302" ht="42" customHeight="1"/>
    <row r="8303" ht="42" customHeight="1"/>
    <row r="8304" ht="42" customHeight="1"/>
    <row r="8305" ht="42" customHeight="1"/>
    <row r="8306" ht="42" customHeight="1"/>
    <row r="8307" ht="42" customHeight="1"/>
    <row r="8308" ht="42" customHeight="1"/>
    <row r="8309" ht="42" customHeight="1"/>
    <row r="8310" ht="42" customHeight="1"/>
    <row r="8311" ht="42" customHeight="1"/>
    <row r="8312" ht="42" customHeight="1"/>
    <row r="8313" ht="42" customHeight="1"/>
    <row r="8314" ht="42" customHeight="1"/>
    <row r="8315" ht="42" customHeight="1"/>
    <row r="8316" ht="42" customHeight="1"/>
    <row r="8317" ht="42" customHeight="1"/>
    <row r="8318" ht="42" customHeight="1"/>
    <row r="8319" ht="42" customHeight="1"/>
    <row r="8320" ht="42" customHeight="1"/>
    <row r="8321" ht="42" customHeight="1"/>
    <row r="8322" ht="42" customHeight="1"/>
    <row r="8323" ht="42" customHeight="1"/>
    <row r="8324" ht="42" customHeight="1"/>
    <row r="8325" ht="42" customHeight="1"/>
    <row r="8326" ht="42" customHeight="1"/>
    <row r="8327" ht="42" customHeight="1"/>
    <row r="8328" ht="42" customHeight="1"/>
    <row r="8329" ht="42" customHeight="1"/>
    <row r="8330" ht="42" customHeight="1"/>
    <row r="8331" ht="42" customHeight="1"/>
    <row r="8332" ht="42" customHeight="1"/>
    <row r="8333" ht="42" customHeight="1"/>
    <row r="8334" ht="42" customHeight="1"/>
    <row r="8335" ht="42" customHeight="1"/>
    <row r="8336" ht="42" customHeight="1"/>
    <row r="8337" ht="42" customHeight="1"/>
    <row r="8338" ht="42" customHeight="1"/>
    <row r="8339" ht="42" customHeight="1"/>
    <row r="8340" ht="42" customHeight="1"/>
    <row r="8341" ht="42" customHeight="1"/>
    <row r="8342" ht="42" customHeight="1"/>
    <row r="8343" ht="42" customHeight="1"/>
    <row r="8344" ht="42" customHeight="1"/>
    <row r="8345" ht="42" customHeight="1"/>
    <row r="8346" ht="42" customHeight="1"/>
    <row r="8347" ht="42" customHeight="1"/>
    <row r="8348" ht="42" customHeight="1"/>
    <row r="8349" ht="42" customHeight="1"/>
    <row r="8350" ht="42" customHeight="1"/>
    <row r="8351" ht="42" customHeight="1"/>
    <row r="8352" ht="42" customHeight="1"/>
    <row r="8353" ht="42" customHeight="1"/>
    <row r="8354" ht="42" customHeight="1"/>
    <row r="8355" ht="42" customHeight="1"/>
    <row r="8356" ht="42" customHeight="1"/>
    <row r="8357" ht="42" customHeight="1"/>
    <row r="8358" ht="42" customHeight="1"/>
    <row r="8359" ht="42" customHeight="1"/>
    <row r="8360" ht="42" customHeight="1"/>
    <row r="8361" ht="42" customHeight="1"/>
    <row r="8362" ht="42" customHeight="1"/>
    <row r="8363" ht="42" customHeight="1"/>
    <row r="8364" ht="42" customHeight="1"/>
    <row r="8365" ht="42" customHeight="1"/>
    <row r="8366" ht="42" customHeight="1"/>
    <row r="8367" ht="42" customHeight="1"/>
    <row r="8368" ht="42" customHeight="1"/>
    <row r="8369" ht="42" customHeight="1"/>
    <row r="8370" ht="42" customHeight="1"/>
    <row r="8371" ht="42" customHeight="1"/>
    <row r="8372" ht="42" customHeight="1"/>
    <row r="8373" ht="42" customHeight="1"/>
    <row r="8374" ht="42" customHeight="1"/>
    <row r="8375" ht="42" customHeight="1"/>
    <row r="8376" ht="42" customHeight="1"/>
    <row r="8377" ht="42" customHeight="1"/>
    <row r="8378" ht="42" customHeight="1"/>
    <row r="8379" ht="42" customHeight="1"/>
    <row r="8380" ht="42" customHeight="1"/>
    <row r="8381" ht="42" customHeight="1"/>
    <row r="8382" ht="42" customHeight="1"/>
    <row r="8383" ht="42" customHeight="1"/>
    <row r="8384" ht="42" customHeight="1"/>
    <row r="8385" ht="42" customHeight="1"/>
    <row r="8386" ht="42" customHeight="1"/>
    <row r="8387" ht="42" customHeight="1"/>
    <row r="8388" ht="42" customHeight="1"/>
    <row r="8389" ht="42" customHeight="1"/>
    <row r="8390" ht="42" customHeight="1"/>
    <row r="8391" ht="42" customHeight="1"/>
    <row r="8392" ht="42" customHeight="1"/>
    <row r="8393" ht="42" customHeight="1"/>
    <row r="8394" ht="42" customHeight="1"/>
    <row r="8395" ht="42" customHeight="1"/>
    <row r="8396" ht="42" customHeight="1"/>
    <row r="8397" ht="42" customHeight="1"/>
    <row r="8398" ht="42" customHeight="1"/>
    <row r="8399" ht="42" customHeight="1"/>
    <row r="8400" ht="42" customHeight="1"/>
    <row r="8401" ht="42" customHeight="1"/>
    <row r="8402" ht="42" customHeight="1"/>
    <row r="8403" ht="42" customHeight="1"/>
    <row r="8404" ht="42" customHeight="1"/>
    <row r="8405" ht="42" customHeight="1"/>
    <row r="8406" ht="42" customHeight="1"/>
    <row r="8407" ht="42" customHeight="1"/>
    <row r="8408" ht="42" customHeight="1"/>
    <row r="8409" ht="42" customHeight="1"/>
    <row r="8410" ht="42" customHeight="1"/>
    <row r="8411" ht="42" customHeight="1"/>
    <row r="8412" ht="42" customHeight="1"/>
    <row r="8413" ht="42" customHeight="1"/>
    <row r="8414" ht="42" customHeight="1"/>
    <row r="8415" ht="42" customHeight="1"/>
    <row r="8416" ht="42" customHeight="1"/>
    <row r="8417" ht="42" customHeight="1"/>
    <row r="8418" ht="42" customHeight="1"/>
    <row r="8419" ht="42" customHeight="1"/>
    <row r="8420" ht="42" customHeight="1"/>
    <row r="8421" ht="42" customHeight="1"/>
    <row r="8422" ht="42" customHeight="1"/>
    <row r="8423" ht="42" customHeight="1"/>
    <row r="8424" ht="42" customHeight="1"/>
    <row r="8425" ht="42" customHeight="1"/>
    <row r="8426" ht="42" customHeight="1"/>
    <row r="8427" ht="42" customHeight="1"/>
    <row r="8428" ht="42" customHeight="1"/>
    <row r="8429" ht="42" customHeight="1"/>
    <row r="8430" ht="42" customHeight="1"/>
    <row r="8431" ht="42" customHeight="1"/>
    <row r="8432" ht="42" customHeight="1"/>
    <row r="8433" ht="42" customHeight="1"/>
    <row r="8434" ht="42" customHeight="1"/>
    <row r="8435" ht="42" customHeight="1"/>
    <row r="8436" ht="42" customHeight="1"/>
    <row r="8437" ht="42" customHeight="1"/>
    <row r="8438" ht="42" customHeight="1"/>
    <row r="8439" ht="42" customHeight="1"/>
    <row r="8440" ht="42" customHeight="1"/>
    <row r="8441" ht="42" customHeight="1"/>
    <row r="8442" ht="42" customHeight="1"/>
    <row r="8443" ht="42" customHeight="1"/>
    <row r="8444" ht="42" customHeight="1"/>
    <row r="8445" ht="42" customHeight="1"/>
    <row r="8446" ht="42" customHeight="1"/>
    <row r="8447" ht="42" customHeight="1"/>
    <row r="8448" ht="42" customHeight="1"/>
    <row r="8449" ht="42" customHeight="1"/>
    <row r="8450" ht="42" customHeight="1"/>
    <row r="8451" ht="42" customHeight="1"/>
    <row r="8452" ht="42" customHeight="1"/>
    <row r="8453" ht="42" customHeight="1"/>
    <row r="8454" ht="42" customHeight="1"/>
    <row r="8455" ht="42" customHeight="1"/>
    <row r="8456" ht="42" customHeight="1"/>
    <row r="8457" ht="42" customHeight="1"/>
    <row r="8458" ht="42" customHeight="1"/>
    <row r="8459" ht="42" customHeight="1"/>
    <row r="8460" ht="42" customHeight="1"/>
    <row r="8461" ht="42" customHeight="1"/>
    <row r="8462" ht="42" customHeight="1"/>
    <row r="8463" ht="42" customHeight="1"/>
    <row r="8464" ht="42" customHeight="1"/>
    <row r="8465" ht="42" customHeight="1"/>
    <row r="8466" ht="42" customHeight="1"/>
    <row r="8467" ht="42" customHeight="1"/>
    <row r="8468" ht="42" customHeight="1"/>
    <row r="8469" ht="42" customHeight="1"/>
    <row r="8470" ht="42" customHeight="1"/>
    <row r="8471" ht="42" customHeight="1"/>
    <row r="8472" ht="42" customHeight="1"/>
    <row r="8473" ht="42" customHeight="1"/>
    <row r="8474" ht="42" customHeight="1"/>
    <row r="8475" ht="42" customHeight="1"/>
    <row r="8476" ht="42" customHeight="1"/>
    <row r="8477" ht="42" customHeight="1"/>
    <row r="8478" ht="42" customHeight="1"/>
    <row r="8479" ht="42" customHeight="1"/>
    <row r="8480" ht="42" customHeight="1"/>
    <row r="8481" ht="42" customHeight="1"/>
    <row r="8482" ht="42" customHeight="1"/>
    <row r="8483" ht="42" customHeight="1"/>
    <row r="8484" ht="42" customHeight="1"/>
    <row r="8485" ht="42" customHeight="1"/>
    <row r="8486" ht="42" customHeight="1"/>
    <row r="8487" ht="42" customHeight="1"/>
    <row r="8488" ht="42" customHeight="1"/>
    <row r="8489" ht="42" customHeight="1"/>
    <row r="8490" ht="42" customHeight="1"/>
    <row r="8491" ht="42" customHeight="1"/>
    <row r="8492" ht="42" customHeight="1"/>
    <row r="8493" ht="42" customHeight="1"/>
    <row r="8494" ht="42" customHeight="1"/>
    <row r="8495" ht="42" customHeight="1"/>
    <row r="8496" ht="42" customHeight="1"/>
    <row r="8497" ht="42" customHeight="1"/>
    <row r="8498" ht="42" customHeight="1"/>
    <row r="8499" ht="42" customHeight="1"/>
    <row r="8500" ht="42" customHeight="1"/>
    <row r="8501" ht="42" customHeight="1"/>
    <row r="8502" ht="42" customHeight="1"/>
    <row r="8503" ht="42" customHeight="1"/>
    <row r="8504" ht="42" customHeight="1"/>
    <row r="8505" ht="42" customHeight="1"/>
    <row r="8506" ht="42" customHeight="1"/>
    <row r="8507" ht="42" customHeight="1"/>
    <row r="8508" ht="42" customHeight="1"/>
    <row r="8509" ht="42" customHeight="1"/>
    <row r="8510" ht="42" customHeight="1"/>
    <row r="8511" ht="42" customHeight="1"/>
    <row r="8512" ht="42" customHeight="1"/>
    <row r="8513" ht="42" customHeight="1"/>
    <row r="8514" ht="42" customHeight="1"/>
    <row r="8515" ht="42" customHeight="1"/>
    <row r="8516" ht="42" customHeight="1"/>
    <row r="8517" ht="42" customHeight="1"/>
    <row r="8518" ht="42" customHeight="1"/>
    <row r="8519" ht="42" customHeight="1"/>
    <row r="8520" ht="42" customHeight="1"/>
    <row r="8521" ht="42" customHeight="1"/>
    <row r="8522" ht="42" customHeight="1"/>
    <row r="8523" ht="42" customHeight="1"/>
    <row r="8524" ht="42" customHeight="1"/>
    <row r="8525" ht="42" customHeight="1"/>
    <row r="8526" ht="42" customHeight="1"/>
    <row r="8527" ht="42" customHeight="1"/>
    <row r="8528" ht="42" customHeight="1"/>
    <row r="8529" ht="42" customHeight="1"/>
    <row r="8530" ht="42" customHeight="1"/>
    <row r="8531" ht="42" customHeight="1"/>
    <row r="8532" ht="42" customHeight="1"/>
    <row r="8533" ht="42" customHeight="1"/>
    <row r="8534" ht="42" customHeight="1"/>
    <row r="8535" ht="42" customHeight="1"/>
    <row r="8536" ht="42" customHeight="1"/>
    <row r="8537" ht="42" customHeight="1"/>
    <row r="8538" ht="42" customHeight="1"/>
    <row r="8539" ht="42" customHeight="1"/>
    <row r="8540" ht="42" customHeight="1"/>
    <row r="8541" ht="42" customHeight="1"/>
    <row r="8542" ht="42" customHeight="1"/>
    <row r="8543" ht="42" customHeight="1"/>
    <row r="8544" ht="42" customHeight="1"/>
    <row r="8545" ht="42" customHeight="1"/>
    <row r="8546" ht="42" customHeight="1"/>
    <row r="8547" ht="42" customHeight="1"/>
    <row r="8548" ht="42" customHeight="1"/>
    <row r="8549" ht="42" customHeight="1"/>
    <row r="8550" ht="42" customHeight="1"/>
    <row r="8551" ht="42" customHeight="1"/>
    <row r="8552" ht="42" customHeight="1"/>
    <row r="8553" ht="42" customHeight="1"/>
    <row r="8554" ht="42" customHeight="1"/>
    <row r="8555" ht="42" customHeight="1"/>
    <row r="8556" ht="42" customHeight="1"/>
    <row r="8557" ht="42" customHeight="1"/>
    <row r="8558" ht="42" customHeight="1"/>
    <row r="8559" ht="42" customHeight="1"/>
    <row r="8560" ht="42" customHeight="1"/>
    <row r="8561" ht="42" customHeight="1"/>
    <row r="8562" ht="42" customHeight="1"/>
    <row r="8563" ht="42" customHeight="1"/>
    <row r="8564" ht="42" customHeight="1"/>
    <row r="8565" ht="42" customHeight="1"/>
    <row r="8566" ht="42" customHeight="1"/>
    <row r="8567" ht="42" customHeight="1"/>
    <row r="8568" ht="42" customHeight="1"/>
    <row r="8569" ht="42" customHeight="1"/>
    <row r="8570" ht="42" customHeight="1"/>
    <row r="8571" ht="42" customHeight="1"/>
    <row r="8572" ht="42" customHeight="1"/>
    <row r="8573" ht="42" customHeight="1"/>
    <row r="8574" ht="42" customHeight="1"/>
    <row r="8575" ht="42" customHeight="1"/>
    <row r="8576" ht="42" customHeight="1"/>
    <row r="8577" ht="42" customHeight="1"/>
    <row r="8578" ht="42" customHeight="1"/>
    <row r="8579" ht="42" customHeight="1"/>
    <row r="8580" ht="42" customHeight="1"/>
    <row r="8581" ht="42" customHeight="1"/>
    <row r="8582" ht="42" customHeight="1"/>
    <row r="8583" ht="42" customHeight="1"/>
    <row r="8584" ht="42" customHeight="1"/>
    <row r="8585" ht="42" customHeight="1"/>
    <row r="8586" ht="42" customHeight="1"/>
    <row r="8587" ht="42" customHeight="1"/>
    <row r="8588" ht="42" customHeight="1"/>
    <row r="8589" ht="42" customHeight="1"/>
    <row r="8590" ht="42" customHeight="1"/>
    <row r="8591" ht="42" customHeight="1"/>
    <row r="8592" ht="42" customHeight="1"/>
    <row r="8593" ht="42" customHeight="1"/>
    <row r="8594" ht="42" customHeight="1"/>
    <row r="8595" ht="42" customHeight="1"/>
    <row r="8596" ht="42" customHeight="1"/>
    <row r="8597" ht="42" customHeight="1"/>
    <row r="8598" ht="42" customHeight="1"/>
    <row r="8599" ht="42" customHeight="1"/>
    <row r="8600" ht="42" customHeight="1"/>
    <row r="8601" ht="42" customHeight="1"/>
    <row r="8602" ht="42" customHeight="1"/>
    <row r="8603" ht="42" customHeight="1"/>
    <row r="8604" ht="42" customHeight="1"/>
    <row r="8605" ht="42" customHeight="1"/>
    <row r="8606" ht="42" customHeight="1"/>
    <row r="8607" ht="42" customHeight="1"/>
    <row r="8608" ht="42" customHeight="1"/>
    <row r="8609" ht="42" customHeight="1"/>
    <row r="8610" ht="42" customHeight="1"/>
    <row r="8611" ht="42" customHeight="1"/>
    <row r="8612" ht="42" customHeight="1"/>
    <row r="8613" ht="42" customHeight="1"/>
    <row r="8614" ht="42" customHeight="1"/>
    <row r="8615" ht="42" customHeight="1"/>
    <row r="8616" ht="42" customHeight="1"/>
    <row r="8617" ht="42" customHeight="1"/>
    <row r="8618" ht="42" customHeight="1"/>
    <row r="8619" ht="42" customHeight="1"/>
    <row r="8620" ht="42" customHeight="1"/>
    <row r="8621" ht="42" customHeight="1"/>
    <row r="8622" ht="42" customHeight="1"/>
    <row r="8623" ht="42" customHeight="1"/>
    <row r="8624" ht="42" customHeight="1"/>
    <row r="8625" ht="42" customHeight="1"/>
    <row r="8626" ht="42" customHeight="1"/>
    <row r="8627" ht="42" customHeight="1"/>
    <row r="8628" ht="42" customHeight="1"/>
    <row r="8629" ht="42" customHeight="1"/>
    <row r="8630" ht="42" customHeight="1"/>
    <row r="8631" ht="42" customHeight="1"/>
    <row r="8632" ht="42" customHeight="1"/>
    <row r="8633" ht="42" customHeight="1"/>
    <row r="8634" ht="42" customHeight="1"/>
    <row r="8635" ht="42" customHeight="1"/>
    <row r="8636" ht="42" customHeight="1"/>
    <row r="8637" ht="42" customHeight="1"/>
    <row r="8638" ht="42" customHeight="1"/>
    <row r="8639" ht="42" customHeight="1"/>
    <row r="8640" ht="42" customHeight="1"/>
    <row r="8641" ht="42" customHeight="1"/>
    <row r="8642" ht="42" customHeight="1"/>
    <row r="8643" ht="42" customHeight="1"/>
    <row r="8644" ht="42" customHeight="1"/>
    <row r="8645" ht="42" customHeight="1"/>
    <row r="8646" ht="42" customHeight="1"/>
    <row r="8647" ht="42" customHeight="1"/>
    <row r="8648" ht="42" customHeight="1"/>
    <row r="8649" ht="42" customHeight="1"/>
    <row r="8650" ht="42" customHeight="1"/>
    <row r="8651" ht="42" customHeight="1"/>
    <row r="8652" ht="42" customHeight="1"/>
    <row r="8653" ht="42" customHeight="1"/>
    <row r="8654" ht="42" customHeight="1"/>
    <row r="8655" ht="42" customHeight="1"/>
    <row r="8656" ht="42" customHeight="1"/>
    <row r="8657" ht="42" customHeight="1"/>
    <row r="8658" ht="42" customHeight="1"/>
    <row r="8659" ht="42" customHeight="1"/>
    <row r="8660" ht="42" customHeight="1"/>
    <row r="8661" ht="42" customHeight="1"/>
    <row r="8662" ht="42" customHeight="1"/>
    <row r="8663" ht="42" customHeight="1"/>
    <row r="8664" ht="42" customHeight="1"/>
    <row r="8665" ht="42" customHeight="1"/>
    <row r="8666" ht="42" customHeight="1"/>
    <row r="8667" ht="42" customHeight="1"/>
    <row r="8668" ht="42" customHeight="1"/>
    <row r="8669" ht="42" customHeight="1"/>
    <row r="8670" ht="42" customHeight="1"/>
    <row r="8671" ht="42" customHeight="1"/>
    <row r="8672" ht="42" customHeight="1"/>
    <row r="8673" ht="42" customHeight="1"/>
    <row r="8674" ht="42" customHeight="1"/>
    <row r="8675" ht="42" customHeight="1"/>
    <row r="8676" ht="42" customHeight="1"/>
    <row r="8677" ht="42" customHeight="1"/>
    <row r="8678" ht="42" customHeight="1"/>
    <row r="8679" ht="42" customHeight="1"/>
    <row r="8680" ht="42" customHeight="1"/>
    <row r="8681" ht="42" customHeight="1"/>
    <row r="8682" ht="42" customHeight="1"/>
    <row r="8683" ht="42" customHeight="1"/>
    <row r="8684" ht="42" customHeight="1"/>
    <row r="8685" ht="42" customHeight="1"/>
    <row r="8686" ht="42" customHeight="1"/>
    <row r="8687" ht="42" customHeight="1"/>
    <row r="8688" ht="42" customHeight="1"/>
    <row r="8689" ht="42" customHeight="1"/>
    <row r="8690" ht="42" customHeight="1"/>
    <row r="8691" ht="42" customHeight="1"/>
    <row r="8692" ht="42" customHeight="1"/>
    <row r="8693" ht="42" customHeight="1"/>
    <row r="8694" ht="42" customHeight="1"/>
    <row r="8695" ht="42" customHeight="1"/>
    <row r="8696" ht="42" customHeight="1"/>
    <row r="8697" ht="42" customHeight="1"/>
    <row r="8698" ht="42" customHeight="1"/>
    <row r="8699" ht="42" customHeight="1"/>
    <row r="8700" ht="42" customHeight="1"/>
    <row r="8701" ht="42" customHeight="1"/>
    <row r="8702" ht="42" customHeight="1"/>
    <row r="8703" ht="42" customHeight="1"/>
    <row r="8704" ht="42" customHeight="1"/>
    <row r="8705" ht="42" customHeight="1"/>
    <row r="8706" ht="42" customHeight="1"/>
    <row r="8707" ht="42" customHeight="1"/>
    <row r="8708" ht="42" customHeight="1"/>
    <row r="8709" ht="42" customHeight="1"/>
    <row r="8710" ht="42" customHeight="1"/>
    <row r="8711" ht="42" customHeight="1"/>
    <row r="8712" ht="42" customHeight="1"/>
    <row r="8713" ht="42" customHeight="1"/>
    <row r="8714" ht="42" customHeight="1"/>
    <row r="8715" ht="42" customHeight="1"/>
    <row r="8716" ht="42" customHeight="1"/>
    <row r="8717" ht="42" customHeight="1"/>
    <row r="8718" ht="42" customHeight="1"/>
    <row r="8719" ht="42" customHeight="1"/>
    <row r="8720" ht="42" customHeight="1"/>
    <row r="8721" ht="42" customHeight="1"/>
    <row r="8722" ht="42" customHeight="1"/>
    <row r="8723" ht="42" customHeight="1"/>
    <row r="8724" ht="42" customHeight="1"/>
    <row r="8725" ht="42" customHeight="1"/>
    <row r="8726" ht="42" customHeight="1"/>
    <row r="8727" ht="42" customHeight="1"/>
    <row r="8728" ht="42" customHeight="1"/>
    <row r="8729" ht="42" customHeight="1"/>
    <row r="8730" ht="42" customHeight="1"/>
    <row r="8731" ht="42" customHeight="1"/>
    <row r="8732" ht="42" customHeight="1"/>
    <row r="8733" ht="42" customHeight="1"/>
    <row r="8734" ht="42" customHeight="1"/>
    <row r="8735" ht="42" customHeight="1"/>
    <row r="8736" ht="42" customHeight="1"/>
    <row r="8737" ht="42" customHeight="1"/>
    <row r="8738" ht="42" customHeight="1"/>
    <row r="8739" ht="42" customHeight="1"/>
    <row r="8740" ht="42" customHeight="1"/>
    <row r="8741" ht="42" customHeight="1"/>
    <row r="8742" ht="42" customHeight="1"/>
    <row r="8743" ht="42" customHeight="1"/>
    <row r="8744" ht="42" customHeight="1"/>
    <row r="8745" ht="42" customHeight="1"/>
    <row r="8746" ht="42" customHeight="1"/>
    <row r="8747" ht="42" customHeight="1"/>
    <row r="8748" ht="42" customHeight="1"/>
    <row r="8749" ht="42" customHeight="1"/>
    <row r="8750" ht="42" customHeight="1"/>
    <row r="8751" ht="42" customHeight="1"/>
    <row r="8752" ht="42" customHeight="1"/>
    <row r="8753" ht="42" customHeight="1"/>
    <row r="8754" ht="42" customHeight="1"/>
    <row r="8755" ht="42" customHeight="1"/>
    <row r="8756" ht="42" customHeight="1"/>
    <row r="8757" ht="42" customHeight="1"/>
    <row r="8758" ht="42" customHeight="1"/>
    <row r="8759" ht="42" customHeight="1"/>
    <row r="8760" ht="42" customHeight="1"/>
    <row r="8761" ht="42" customHeight="1"/>
    <row r="8762" ht="42" customHeight="1"/>
    <row r="8763" ht="42" customHeight="1"/>
    <row r="8764" ht="42" customHeight="1"/>
    <row r="8765" ht="42" customHeight="1"/>
    <row r="8766" ht="42" customHeight="1"/>
    <row r="8767" ht="42" customHeight="1"/>
    <row r="8768" ht="42" customHeight="1"/>
    <row r="8769" ht="42" customHeight="1"/>
    <row r="8770" ht="42" customHeight="1"/>
    <row r="8771" ht="42" customHeight="1"/>
    <row r="8772" ht="42" customHeight="1"/>
    <row r="8773" ht="42" customHeight="1"/>
    <row r="8774" ht="42" customHeight="1"/>
    <row r="8775" ht="42" customHeight="1"/>
    <row r="8776" ht="42" customHeight="1"/>
    <row r="8777" ht="42" customHeight="1"/>
    <row r="8778" ht="42" customHeight="1"/>
    <row r="8779" ht="42" customHeight="1"/>
    <row r="8780" ht="42" customHeight="1"/>
    <row r="8781" ht="42" customHeight="1"/>
    <row r="8782" ht="42" customHeight="1"/>
    <row r="8783" ht="42" customHeight="1"/>
    <row r="8784" ht="42" customHeight="1"/>
    <row r="8785" ht="42" customHeight="1"/>
    <row r="8786" ht="42" customHeight="1"/>
    <row r="8787" ht="42" customHeight="1"/>
    <row r="8788" ht="42" customHeight="1"/>
    <row r="8789" ht="42" customHeight="1"/>
    <row r="8790" ht="42" customHeight="1"/>
    <row r="8791" ht="42" customHeight="1"/>
    <row r="8792" ht="42" customHeight="1"/>
    <row r="8793" ht="42" customHeight="1"/>
    <row r="8794" ht="42" customHeight="1"/>
    <row r="8795" ht="42" customHeight="1"/>
    <row r="8796" ht="42" customHeight="1"/>
    <row r="8797" ht="42" customHeight="1"/>
    <row r="8798" ht="42" customHeight="1"/>
    <row r="8799" ht="42" customHeight="1"/>
    <row r="8800" ht="42" customHeight="1"/>
    <row r="8801" ht="42" customHeight="1"/>
    <row r="8802" ht="42" customHeight="1"/>
    <row r="8803" ht="42" customHeight="1"/>
    <row r="8804" ht="42" customHeight="1"/>
    <row r="8805" ht="42" customHeight="1"/>
    <row r="8806" ht="42" customHeight="1"/>
    <row r="8807" ht="42" customHeight="1"/>
    <row r="8808" ht="42" customHeight="1"/>
    <row r="8809" ht="42" customHeight="1"/>
    <row r="8810" ht="42" customHeight="1"/>
    <row r="8811" ht="42" customHeight="1"/>
    <row r="8812" ht="42" customHeight="1"/>
    <row r="8813" ht="42" customHeight="1"/>
    <row r="8814" ht="42" customHeight="1"/>
    <row r="8815" ht="42" customHeight="1"/>
    <row r="8816" ht="42" customHeight="1"/>
    <row r="8817" ht="42" customHeight="1"/>
    <row r="8818" ht="42" customHeight="1"/>
    <row r="8819" ht="42" customHeight="1"/>
    <row r="8820" ht="42" customHeight="1"/>
    <row r="8821" ht="42" customHeight="1"/>
    <row r="8822" ht="42" customHeight="1"/>
    <row r="8823" ht="42" customHeight="1"/>
    <row r="8824" ht="42" customHeight="1"/>
    <row r="8825" ht="42" customHeight="1"/>
    <row r="8826" ht="42" customHeight="1"/>
    <row r="8827" ht="42" customHeight="1"/>
    <row r="8828" ht="42" customHeight="1"/>
    <row r="8829" ht="42" customHeight="1"/>
    <row r="8830" ht="42" customHeight="1"/>
    <row r="8831" ht="42" customHeight="1"/>
    <row r="8832" ht="42" customHeight="1"/>
    <row r="8833" ht="42" customHeight="1"/>
    <row r="8834" ht="42" customHeight="1"/>
    <row r="8835" ht="42" customHeight="1"/>
    <row r="8836" ht="42" customHeight="1"/>
    <row r="8837" ht="42" customHeight="1"/>
    <row r="8838" ht="42" customHeight="1"/>
    <row r="8839" ht="42" customHeight="1"/>
    <row r="8840" ht="42" customHeight="1"/>
    <row r="8841" ht="42" customHeight="1"/>
    <row r="8842" ht="42" customHeight="1"/>
    <row r="8843" ht="42" customHeight="1"/>
    <row r="8844" ht="42" customHeight="1"/>
    <row r="8845" ht="42" customHeight="1"/>
    <row r="8846" ht="42" customHeight="1"/>
  </sheetData>
  <mergeCells count="4">
    <mergeCell ref="A1:K1"/>
    <mergeCell ref="A2:K2"/>
    <mergeCell ref="A3:K3"/>
    <mergeCell ref="A4:K4"/>
  </mergeCells>
  <conditionalFormatting sqref="K7:K3010">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8.796875" defaultRowHeight="13.8"/>
  <cols>
    <col min="1" max="1" width="22" customWidth="1"/>
    <col min="2" max="2" width="38" customWidth="1"/>
    <col min="3" max="3" width="28" customWidth="1"/>
    <col min="4" max="4" width="13" customWidth="1"/>
    <col min="5" max="5" width="20" customWidth="1"/>
    <col min="6" max="6" width="18" customWidth="1"/>
  </cols>
  <sheetData>
    <row r="1" spans="1:6" ht="30" customHeight="1">
      <c r="A1" s="8" t="s">
        <v>6783</v>
      </c>
      <c r="B1" s="8"/>
      <c r="C1" s="8"/>
      <c r="D1" s="8"/>
      <c r="E1" s="8"/>
      <c r="F1" s="8"/>
    </row>
    <row r="2" spans="1:6" ht="22.05" customHeight="1">
      <c r="A2" s="12" t="s">
        <v>6784</v>
      </c>
      <c r="B2" s="12"/>
      <c r="C2" s="12"/>
      <c r="D2" s="12"/>
      <c r="E2" s="12"/>
      <c r="F2" s="12"/>
    </row>
    <row r="4" spans="1:6" ht="30" customHeight="1">
      <c r="A4" s="1" t="s">
        <v>8</v>
      </c>
      <c r="B4" s="1" t="s">
        <v>9</v>
      </c>
      <c r="C4" s="1" t="s">
        <v>6785</v>
      </c>
      <c r="D4" s="1" t="s">
        <v>6786</v>
      </c>
      <c r="E4" s="1" t="s">
        <v>6787</v>
      </c>
      <c r="F4" s="1" t="s">
        <v>6788</v>
      </c>
    </row>
    <row r="5" spans="1:6" ht="31.05" customHeight="1">
      <c r="A5" s="6" t="s">
        <v>1214</v>
      </c>
      <c r="B5" s="2" t="s">
        <v>1215</v>
      </c>
      <c r="C5" s="2" t="s">
        <v>6789</v>
      </c>
      <c r="D5" s="3">
        <v>4</v>
      </c>
      <c r="E5" s="3">
        <v>11</v>
      </c>
      <c r="F5" s="3" t="str">
        <f>HYPERLINK("https://www.boe.es/gazeta/dias/1832/01/03/pdfs/GMD-1832-1.pdf","Abrir PDF")</f>
        <v>Abrir PDF</v>
      </c>
    </row>
    <row r="6" spans="1:6" ht="31.05" customHeight="1">
      <c r="A6" s="6" t="s">
        <v>903</v>
      </c>
      <c r="B6" s="2" t="s">
        <v>904</v>
      </c>
      <c r="C6" s="2" t="s">
        <v>6790</v>
      </c>
      <c r="D6" s="3">
        <v>4</v>
      </c>
      <c r="E6" s="3">
        <v>8</v>
      </c>
      <c r="F6" s="3" t="str">
        <f>HYPERLINK("https://www.boe.es/gazeta/dias/1832/01/05/pdfs/GMD-1832-2.pdf","Abrir PDF")</f>
        <v>Abrir PDF</v>
      </c>
    </row>
    <row r="7" spans="1:6" ht="31.05" customHeight="1">
      <c r="A7" s="6" t="s">
        <v>2042</v>
      </c>
      <c r="B7" s="2" t="s">
        <v>2043</v>
      </c>
      <c r="C7" s="2" t="s">
        <v>6791</v>
      </c>
      <c r="D7" s="3">
        <v>4</v>
      </c>
      <c r="E7" s="3">
        <v>10</v>
      </c>
      <c r="F7" s="3" t="str">
        <f>HYPERLINK("https://www.boe.es/gazeta/dias/1832/01/07/pdfs/GMD-1832-3.pdf","Abrir PDF")</f>
        <v>Abrir PDF</v>
      </c>
    </row>
    <row r="8" spans="1:6" ht="31.05" customHeight="1">
      <c r="A8" s="6" t="s">
        <v>540</v>
      </c>
      <c r="B8" s="2" t="s">
        <v>541</v>
      </c>
      <c r="C8" s="2" t="s">
        <v>6792</v>
      </c>
      <c r="D8" s="3">
        <v>4</v>
      </c>
      <c r="E8" s="3">
        <v>14</v>
      </c>
      <c r="F8" s="3" t="str">
        <f>HYPERLINK("https://www.boe.es/gazeta/dias/1832/01/10/pdfs/GMD-1832-4.pdf","Abrir PDF")</f>
        <v>Abrir PDF</v>
      </c>
    </row>
    <row r="9" spans="1:6" ht="31.05" customHeight="1">
      <c r="A9" s="6" t="s">
        <v>906</v>
      </c>
      <c r="B9" s="2" t="s">
        <v>907</v>
      </c>
      <c r="C9" s="2" t="s">
        <v>6793</v>
      </c>
      <c r="D9" s="3">
        <v>4</v>
      </c>
      <c r="E9" s="3">
        <v>17</v>
      </c>
      <c r="F9" s="3" t="str">
        <f>HYPERLINK("https://www.boe.es/gazeta/dias/1832/01/12/pdfs/GMD-1832-5.pdf","Abrir PDF")</f>
        <v>Abrir PDF</v>
      </c>
    </row>
    <row r="10" spans="1:6" ht="31.05" customHeight="1">
      <c r="A10" s="6" t="s">
        <v>188</v>
      </c>
      <c r="B10" s="2" t="s">
        <v>189</v>
      </c>
      <c r="C10" s="2" t="s">
        <v>6794</v>
      </c>
      <c r="D10" s="3">
        <v>4</v>
      </c>
      <c r="E10" s="3">
        <v>41</v>
      </c>
      <c r="F10" s="3" t="str">
        <f>HYPERLINK("https://www.boe.es/gazeta/dias/1832/01/14/pdfs/GMD-1832-6.pdf","Abrir PDF")</f>
        <v>Abrir PDF</v>
      </c>
    </row>
    <row r="11" spans="1:6" ht="31.05" customHeight="1">
      <c r="A11" s="6" t="s">
        <v>909</v>
      </c>
      <c r="B11" s="2" t="s">
        <v>910</v>
      </c>
      <c r="C11" s="2" t="s">
        <v>6795</v>
      </c>
      <c r="D11" s="3">
        <v>4</v>
      </c>
      <c r="E11" s="3">
        <v>7</v>
      </c>
      <c r="F11" s="3" t="str">
        <f>HYPERLINK("https://www.boe.es/gazeta/dias/1832/01/17/pdfs/GMD-1832-7.pdf","Abrir PDF")</f>
        <v>Abrir PDF</v>
      </c>
    </row>
    <row r="12" spans="1:6" ht="31.05" customHeight="1">
      <c r="A12" s="6" t="s">
        <v>694</v>
      </c>
      <c r="B12" s="2" t="s">
        <v>695</v>
      </c>
      <c r="C12" s="2" t="s">
        <v>6796</v>
      </c>
      <c r="D12" s="3">
        <v>4</v>
      </c>
      <c r="E12" s="3">
        <v>19</v>
      </c>
      <c r="F12" s="3" t="str">
        <f>HYPERLINK("https://www.boe.es/gazeta/dias/1832/01/19/pdfs/GMD-1832-8.pdf","Abrir PDF")</f>
        <v>Abrir PDF</v>
      </c>
    </row>
    <row r="13" spans="1:6" ht="31.05" customHeight="1">
      <c r="A13" s="6" t="s">
        <v>1831</v>
      </c>
      <c r="B13" s="2" t="s">
        <v>1832</v>
      </c>
      <c r="C13" s="2" t="s">
        <v>6797</v>
      </c>
      <c r="D13" s="3">
        <v>4</v>
      </c>
      <c r="E13" s="3">
        <v>16</v>
      </c>
      <c r="F13" s="3" t="str">
        <f>HYPERLINK("https://www.boe.es/gazeta/dias/1832/01/21/pdfs/GMD-1832-9.pdf","Abrir PDF")</f>
        <v>Abrir PDF</v>
      </c>
    </row>
    <row r="14" spans="1:6" ht="31.05" customHeight="1">
      <c r="A14" s="6" t="s">
        <v>193</v>
      </c>
      <c r="B14" s="2" t="s">
        <v>194</v>
      </c>
      <c r="C14" s="2" t="s">
        <v>6798</v>
      </c>
      <c r="D14" s="3">
        <v>4</v>
      </c>
      <c r="E14" s="3">
        <v>28</v>
      </c>
      <c r="F14" s="3" t="str">
        <f>HYPERLINK("https://www.boe.es/gazeta/dias/1832/01/24/pdfs/GMD-1832-10.pdf","Abrir PDF")</f>
        <v>Abrir PDF</v>
      </c>
    </row>
    <row r="15" spans="1:6" ht="31.05" customHeight="1">
      <c r="A15" s="6" t="s">
        <v>830</v>
      </c>
      <c r="B15" s="2" t="s">
        <v>831</v>
      </c>
      <c r="C15" s="2" t="s">
        <v>6799</v>
      </c>
      <c r="D15" s="3">
        <v>4</v>
      </c>
      <c r="E15" s="3">
        <v>15</v>
      </c>
      <c r="F15" s="3" t="str">
        <f>HYPERLINK("https://www.boe.es/gazeta/dias/1832/01/26/pdfs/GMD-1832-11.pdf","Abrir PDF")</f>
        <v>Abrir PDF</v>
      </c>
    </row>
    <row r="16" spans="1:6" ht="31.05" customHeight="1">
      <c r="A16" s="6" t="s">
        <v>229</v>
      </c>
      <c r="B16" s="2" t="s">
        <v>230</v>
      </c>
      <c r="C16" s="2" t="s">
        <v>6800</v>
      </c>
      <c r="D16" s="3">
        <v>4</v>
      </c>
      <c r="E16" s="3">
        <v>9</v>
      </c>
      <c r="F16" s="3" t="str">
        <f>HYPERLINK("https://www.boe.es/gazeta/dias/1832/01/28/pdfs/GMD-1832-12.pdf","Abrir PDF")</f>
        <v>Abrir PDF</v>
      </c>
    </row>
    <row r="17" spans="1:6" ht="31.05" customHeight="1">
      <c r="A17" s="6" t="s">
        <v>2706</v>
      </c>
      <c r="B17" s="2" t="s">
        <v>2707</v>
      </c>
      <c r="C17" s="2" t="s">
        <v>6801</v>
      </c>
      <c r="D17" s="3">
        <v>6</v>
      </c>
      <c r="E17" s="3">
        <v>11</v>
      </c>
      <c r="F17" s="3" t="str">
        <f>HYPERLINK("https://www.boe.es/gazeta/dias/1832/01/31/pdfs/GMD-1832-13.pdf","Abrir PDF")</f>
        <v>Abrir PDF</v>
      </c>
    </row>
    <row r="18" spans="1:6" ht="31.05" customHeight="1">
      <c r="A18" s="6" t="s">
        <v>1008</v>
      </c>
      <c r="B18" s="2" t="s">
        <v>1009</v>
      </c>
      <c r="C18" s="2" t="s">
        <v>6802</v>
      </c>
      <c r="D18" s="3">
        <v>4</v>
      </c>
      <c r="E18" s="3">
        <v>18</v>
      </c>
      <c r="F18" s="3" t="str">
        <f>HYPERLINK("https://www.boe.es/gazeta/dias/1832/02/02/pdfs/GMD-1832-14.pdf","Abrir PDF")</f>
        <v>Abrir PDF</v>
      </c>
    </row>
    <row r="19" spans="1:6" ht="31.05" customHeight="1">
      <c r="A19" s="6" t="s">
        <v>583</v>
      </c>
      <c r="B19" s="2" t="s">
        <v>584</v>
      </c>
      <c r="C19" s="2" t="s">
        <v>6803</v>
      </c>
      <c r="D19" s="3">
        <v>4</v>
      </c>
      <c r="E19" s="3">
        <v>25</v>
      </c>
      <c r="F19" s="3" t="str">
        <f>HYPERLINK("https://www.boe.es/gazeta/dias/1832/02/04/pdfs/GMD-1832-15.pdf","Abrir PDF")</f>
        <v>Abrir PDF</v>
      </c>
    </row>
    <row r="20" spans="1:6" ht="31.05" customHeight="1">
      <c r="A20" s="6" t="s">
        <v>233</v>
      </c>
      <c r="B20" s="2" t="s">
        <v>234</v>
      </c>
      <c r="C20" s="2" t="s">
        <v>6804</v>
      </c>
      <c r="D20" s="3">
        <v>4</v>
      </c>
      <c r="E20" s="3">
        <v>16</v>
      </c>
      <c r="F20" s="3" t="str">
        <f>HYPERLINK("https://www.boe.es/gazeta/dias/1832/02/07/pdfs/GMD-1832-16.pdf","Abrir PDF")</f>
        <v>Abrir PDF</v>
      </c>
    </row>
    <row r="21" spans="1:6" ht="31.05" customHeight="1">
      <c r="A21" s="6" t="s">
        <v>263</v>
      </c>
      <c r="B21" s="2" t="s">
        <v>264</v>
      </c>
      <c r="C21" s="2" t="s">
        <v>6805</v>
      </c>
      <c r="D21" s="3">
        <v>4</v>
      </c>
      <c r="E21" s="3">
        <v>23</v>
      </c>
      <c r="F21" s="3" t="str">
        <f>HYPERLINK("https://www.boe.es/gazeta/dias/1832/02/09/pdfs/GMD-1832-17.pdf","Abrir PDF")</f>
        <v>Abrir PDF</v>
      </c>
    </row>
    <row r="22" spans="1:6" ht="31.05" customHeight="1">
      <c r="A22" s="6" t="s">
        <v>84</v>
      </c>
      <c r="B22" s="2" t="s">
        <v>85</v>
      </c>
      <c r="C22" s="2" t="s">
        <v>6806</v>
      </c>
      <c r="D22" s="3">
        <v>4</v>
      </c>
      <c r="E22" s="3">
        <v>22</v>
      </c>
      <c r="F22" s="3" t="str">
        <f>HYPERLINK("https://www.boe.es/gazeta/dias/1832/02/11/pdfs/GMD-1832-18.pdf","Abrir PDF")</f>
        <v>Abrir PDF</v>
      </c>
    </row>
    <row r="23" spans="1:6" ht="31.05" customHeight="1">
      <c r="A23" s="6" t="s">
        <v>266</v>
      </c>
      <c r="B23" s="2" t="s">
        <v>267</v>
      </c>
      <c r="C23" s="2" t="s">
        <v>6807</v>
      </c>
      <c r="D23" s="3">
        <v>4</v>
      </c>
      <c r="E23" s="3">
        <v>16</v>
      </c>
      <c r="F23" s="3" t="str">
        <f>HYPERLINK("https://www.boe.es/gazeta/dias/1832/02/14/pdfs/GMD-1832-19.pdf","Abrir PDF")</f>
        <v>Abrir PDF</v>
      </c>
    </row>
    <row r="24" spans="1:6" ht="31.05" customHeight="1">
      <c r="A24" s="6" t="s">
        <v>80</v>
      </c>
      <c r="B24" s="2" t="s">
        <v>81</v>
      </c>
      <c r="C24" s="2" t="s">
        <v>6808</v>
      </c>
      <c r="D24" s="3">
        <v>4</v>
      </c>
      <c r="E24" s="3">
        <v>12</v>
      </c>
      <c r="F24" s="3" t="str">
        <f>HYPERLINK("https://www.boe.es/gazeta/dias/1832/02/16/pdfs/GMD-1832-20.pdf","Abrir PDF")</f>
        <v>Abrir PDF</v>
      </c>
    </row>
    <row r="25" spans="1:6" ht="31.05" customHeight="1">
      <c r="A25" s="6" t="s">
        <v>269</v>
      </c>
      <c r="B25" s="2" t="s">
        <v>270</v>
      </c>
      <c r="C25" s="2" t="s">
        <v>6809</v>
      </c>
      <c r="D25" s="3">
        <v>4</v>
      </c>
      <c r="E25" s="3">
        <v>7</v>
      </c>
      <c r="F25" s="3" t="str">
        <f>HYPERLINK("https://www.boe.es/gazeta/dias/1832/02/18/pdfs/GMD-1832-21.pdf","Abrir PDF")</f>
        <v>Abrir PDF</v>
      </c>
    </row>
    <row r="26" spans="1:6" ht="31.05" customHeight="1">
      <c r="A26" s="6" t="s">
        <v>272</v>
      </c>
      <c r="B26" s="2" t="s">
        <v>273</v>
      </c>
      <c r="C26" s="2" t="s">
        <v>6810</v>
      </c>
      <c r="D26" s="3">
        <v>4</v>
      </c>
      <c r="E26" s="3">
        <v>18</v>
      </c>
      <c r="F26" s="3" t="str">
        <f>HYPERLINK("https://www.boe.es/gazeta/dias/1832/02/21/pdfs/GMD-1832-22.pdf","Abrir PDF")</f>
        <v>Abrir PDF</v>
      </c>
    </row>
    <row r="27" spans="1:6" ht="31.05" customHeight="1">
      <c r="A27" s="6" t="s">
        <v>36</v>
      </c>
      <c r="B27" s="2" t="s">
        <v>37</v>
      </c>
      <c r="C27" s="2" t="s">
        <v>6811</v>
      </c>
      <c r="D27" s="3">
        <v>4</v>
      </c>
      <c r="E27" s="3">
        <v>17</v>
      </c>
      <c r="F27" s="3" t="str">
        <f>HYPERLINK("https://www.boe.es/gazeta/dias/1832/02/23/pdfs/GMD-1832-23.pdf","Abrir PDF")</f>
        <v>Abrir PDF</v>
      </c>
    </row>
    <row r="28" spans="1:6" ht="31.05" customHeight="1">
      <c r="A28" s="6" t="s">
        <v>251</v>
      </c>
      <c r="B28" s="2" t="s">
        <v>252</v>
      </c>
      <c r="C28" s="2" t="s">
        <v>6812</v>
      </c>
      <c r="D28" s="3">
        <v>4</v>
      </c>
      <c r="E28" s="3">
        <v>16</v>
      </c>
      <c r="F28" s="3" t="str">
        <f>HYPERLINK("https://www.boe.es/gazeta/dias/1832/02/25/pdfs/GMD-1832-24.pdf","Abrir PDF")</f>
        <v>Abrir PDF</v>
      </c>
    </row>
    <row r="29" spans="1:6" ht="31.05" customHeight="1">
      <c r="A29" s="6" t="s">
        <v>388</v>
      </c>
      <c r="B29" s="2" t="s">
        <v>389</v>
      </c>
      <c r="C29" s="2" t="s">
        <v>6813</v>
      </c>
      <c r="D29" s="3">
        <v>4</v>
      </c>
      <c r="E29" s="3">
        <v>28</v>
      </c>
      <c r="F29" s="3" t="str">
        <f>HYPERLINK("https://www.boe.es/gazeta/dias/1832/02/28/pdfs/GMD-1832-25.pdf","Abrir PDF")</f>
        <v>Abrir PDF</v>
      </c>
    </row>
    <row r="30" spans="1:6" ht="31.05" customHeight="1">
      <c r="A30" s="6" t="s">
        <v>2644</v>
      </c>
      <c r="B30" s="2" t="s">
        <v>2645</v>
      </c>
      <c r="C30" s="2" t="s">
        <v>6814</v>
      </c>
      <c r="D30" s="3">
        <v>4</v>
      </c>
      <c r="E30" s="3">
        <v>7</v>
      </c>
      <c r="F30" s="3" t="str">
        <f>HYPERLINK("https://www.boe.es/gazeta/dias/1832/03/01/pdfs/GMD-1832-26.pdf","Abrir PDF")</f>
        <v>Abrir PDF</v>
      </c>
    </row>
    <row r="31" spans="1:6" ht="31.05" customHeight="1">
      <c r="A31" s="6" t="s">
        <v>482</v>
      </c>
      <c r="B31" s="2" t="s">
        <v>483</v>
      </c>
      <c r="C31" s="2" t="s">
        <v>6815</v>
      </c>
      <c r="D31" s="3">
        <v>4</v>
      </c>
      <c r="E31" s="3">
        <v>17</v>
      </c>
      <c r="F31" s="3" t="str">
        <f>HYPERLINK("https://www.boe.es/gazeta/dias/1832/03/03/pdfs/GMD-1832-27.pdf","Abrir PDF")</f>
        <v>Abrir PDF</v>
      </c>
    </row>
    <row r="32" spans="1:6" ht="31.05" customHeight="1">
      <c r="A32" s="6" t="s">
        <v>1160</v>
      </c>
      <c r="B32" s="2" t="s">
        <v>1161</v>
      </c>
      <c r="C32" s="2" t="s">
        <v>6816</v>
      </c>
      <c r="D32" s="3">
        <v>4</v>
      </c>
      <c r="E32" s="3">
        <v>9</v>
      </c>
      <c r="F32" s="3" t="str">
        <f>HYPERLINK("https://www.boe.es/gazeta/dias/1832/03/06/pdfs/GMD-1832-28.pdf","Abrir PDF")</f>
        <v>Abrir PDF</v>
      </c>
    </row>
    <row r="33" spans="1:6" ht="31.05" customHeight="1">
      <c r="A33" s="6" t="s">
        <v>52</v>
      </c>
      <c r="B33" s="2" t="s">
        <v>53</v>
      </c>
      <c r="C33" s="2" t="s">
        <v>6817</v>
      </c>
      <c r="D33" s="3">
        <v>4</v>
      </c>
      <c r="E33" s="3">
        <v>18</v>
      </c>
      <c r="F33" s="3" t="str">
        <f>HYPERLINK("https://www.boe.es/gazeta/dias/1832/03/08/pdfs/GMD-1832-29.pdf","Abrir PDF")</f>
        <v>Abrir PDF</v>
      </c>
    </row>
    <row r="34" spans="1:6" ht="31.05" customHeight="1">
      <c r="A34" s="6" t="s">
        <v>626</v>
      </c>
      <c r="B34" s="2" t="s">
        <v>627</v>
      </c>
      <c r="C34" s="2" t="s">
        <v>6818</v>
      </c>
      <c r="D34" s="3">
        <v>4</v>
      </c>
      <c r="E34" s="3">
        <v>12</v>
      </c>
      <c r="F34" s="3" t="str">
        <f>HYPERLINK("https://www.boe.es/gazeta/dias/1832/03/10/pdfs/GMD-1832-30.pdf","Abrir PDF")</f>
        <v>Abrir PDF</v>
      </c>
    </row>
    <row r="35" spans="1:6" ht="31.05" customHeight="1">
      <c r="A35" s="6" t="s">
        <v>306</v>
      </c>
      <c r="B35" s="2" t="s">
        <v>307</v>
      </c>
      <c r="C35" s="2" t="s">
        <v>6819</v>
      </c>
      <c r="D35" s="3">
        <v>4</v>
      </c>
      <c r="E35" s="3">
        <v>19</v>
      </c>
      <c r="F35" s="3" t="str">
        <f>HYPERLINK("https://www.boe.es/gazeta/dias/1832/03/13/pdfs/GMD-1832-31.pdf","Abrir PDF")</f>
        <v>Abrir PDF</v>
      </c>
    </row>
    <row r="36" spans="1:6" ht="31.05" customHeight="1">
      <c r="A36" s="6" t="s">
        <v>1410</v>
      </c>
      <c r="B36" s="2" t="s">
        <v>1411</v>
      </c>
      <c r="C36" s="2" t="s">
        <v>6820</v>
      </c>
      <c r="D36" s="3">
        <v>4</v>
      </c>
      <c r="E36" s="3">
        <v>11</v>
      </c>
      <c r="F36" s="3" t="str">
        <f>HYPERLINK("https://www.boe.es/gazeta/dias/1832/03/15/pdfs/GMD-1832-32.pdf","Abrir PDF")</f>
        <v>Abrir PDF</v>
      </c>
    </row>
    <row r="37" spans="1:6" ht="31.05" customHeight="1">
      <c r="A37" s="6" t="s">
        <v>882</v>
      </c>
      <c r="B37" s="2" t="s">
        <v>883</v>
      </c>
      <c r="C37" s="2" t="s">
        <v>6821</v>
      </c>
      <c r="D37" s="3">
        <v>4</v>
      </c>
      <c r="E37" s="3">
        <v>17</v>
      </c>
      <c r="F37" s="3" t="str">
        <f>HYPERLINK("https://www.boe.es/gazeta/dias/1832/03/17/pdfs/GMD-1832-33.pdf","Abrir PDF")</f>
        <v>Abrir PDF</v>
      </c>
    </row>
    <row r="38" spans="1:6" ht="31.05" customHeight="1">
      <c r="A38" s="6" t="s">
        <v>200</v>
      </c>
      <c r="B38" s="2" t="s">
        <v>201</v>
      </c>
      <c r="C38" s="2" t="s">
        <v>6822</v>
      </c>
      <c r="D38" s="3">
        <v>4</v>
      </c>
      <c r="E38" s="3">
        <v>16</v>
      </c>
      <c r="F38" s="3" t="str">
        <f>HYPERLINK("https://www.boe.es/gazeta/dias/1832/03/20/pdfs/GMD-1832-34.pdf","Abrir PDF")</f>
        <v>Abrir PDF</v>
      </c>
    </row>
    <row r="39" spans="1:6" ht="31.05" customHeight="1">
      <c r="A39" s="6" t="s">
        <v>276</v>
      </c>
      <c r="B39" s="2" t="s">
        <v>277</v>
      </c>
      <c r="C39" s="2" t="s">
        <v>6823</v>
      </c>
      <c r="D39" s="3">
        <v>6</v>
      </c>
      <c r="E39" s="3">
        <v>25</v>
      </c>
      <c r="F39" s="3" t="str">
        <f>HYPERLINK("https://www.boe.es/gazeta/dias/1832/03/22/pdfs/GMD-1832-35.pdf","Abrir PDF")</f>
        <v>Abrir PDF</v>
      </c>
    </row>
    <row r="40" spans="1:6" ht="31.05" customHeight="1">
      <c r="A40" s="6" t="s">
        <v>463</v>
      </c>
      <c r="B40" s="2" t="s">
        <v>464</v>
      </c>
      <c r="C40" s="2" t="s">
        <v>6824</v>
      </c>
      <c r="D40" s="3">
        <v>4</v>
      </c>
      <c r="E40" s="3">
        <v>17</v>
      </c>
      <c r="F40" s="3" t="str">
        <f>HYPERLINK("https://www.boe.es/gazeta/dias/1832/03/24/pdfs/GMD-1832-36.pdf","Abrir PDF")</f>
        <v>Abrir PDF</v>
      </c>
    </row>
    <row r="41" spans="1:6" ht="31.05" customHeight="1">
      <c r="A41" s="6" t="s">
        <v>88</v>
      </c>
      <c r="B41" s="2" t="s">
        <v>89</v>
      </c>
      <c r="C41" s="2" t="s">
        <v>6825</v>
      </c>
      <c r="D41" s="3">
        <v>4</v>
      </c>
      <c r="E41" s="3">
        <v>27</v>
      </c>
      <c r="F41" s="3" t="str">
        <f>HYPERLINK("https://www.boe.es/gazeta/dias/1832/03/27/pdfs/GMD-1832-37.pdf","Abrir PDF")</f>
        <v>Abrir PDF</v>
      </c>
    </row>
    <row r="42" spans="1:6" ht="31.05" customHeight="1">
      <c r="A42" s="6" t="s">
        <v>500</v>
      </c>
      <c r="B42" s="2" t="s">
        <v>501</v>
      </c>
      <c r="C42" s="2" t="s">
        <v>6826</v>
      </c>
      <c r="D42" s="3">
        <v>4</v>
      </c>
      <c r="E42" s="3">
        <v>32</v>
      </c>
      <c r="F42" s="3" t="str">
        <f>HYPERLINK("https://www.boe.es/gazeta/dias/1832/03/29/pdfs/GMD-1832-38.pdf","Abrir PDF")</f>
        <v>Abrir PDF</v>
      </c>
    </row>
    <row r="43" spans="1:6" ht="31.05" customHeight="1">
      <c r="A43" s="6" t="s">
        <v>135</v>
      </c>
      <c r="B43" s="2" t="s">
        <v>136</v>
      </c>
      <c r="C43" s="2" t="s">
        <v>6827</v>
      </c>
      <c r="D43" s="3">
        <v>4</v>
      </c>
      <c r="E43" s="3">
        <v>13</v>
      </c>
      <c r="F43" s="3" t="str">
        <f>HYPERLINK("https://www.boe.es/gazeta/dias/1832/03/31/pdfs/GMD-1832-39.pdf","Abrir PDF")</f>
        <v>Abrir PDF</v>
      </c>
    </row>
    <row r="44" spans="1:6" ht="31.05" customHeight="1">
      <c r="A44" s="6" t="s">
        <v>1794</v>
      </c>
      <c r="B44" s="2" t="s">
        <v>1795</v>
      </c>
      <c r="C44" s="2" t="s">
        <v>6828</v>
      </c>
      <c r="D44" s="3">
        <v>4</v>
      </c>
      <c r="E44" s="3">
        <v>12</v>
      </c>
      <c r="F44" s="3" t="str">
        <f>HYPERLINK("https://www.boe.es/gazeta/dias/1832/04/03/pdfs/GMD-1832-40.pdf","Abrir PDF")</f>
        <v>Abrir PDF</v>
      </c>
    </row>
    <row r="45" spans="1:6" ht="31.05" customHeight="1">
      <c r="A45" s="6" t="s">
        <v>994</v>
      </c>
      <c r="B45" s="2" t="s">
        <v>995</v>
      </c>
      <c r="C45" s="2" t="s">
        <v>6829</v>
      </c>
      <c r="D45" s="3">
        <v>4</v>
      </c>
      <c r="E45" s="3">
        <v>25</v>
      </c>
      <c r="F45" s="3" t="str">
        <f>HYPERLINK("https://www.boe.es/gazeta/dias/1832/04/05/pdfs/GMD-1832-41.pdf","Abrir PDF")</f>
        <v>Abrir PDF</v>
      </c>
    </row>
    <row r="46" spans="1:6" ht="31.05" customHeight="1">
      <c r="A46" s="6" t="s">
        <v>279</v>
      </c>
      <c r="B46" s="2" t="s">
        <v>280</v>
      </c>
      <c r="C46" s="2" t="s">
        <v>6830</v>
      </c>
      <c r="D46" s="3">
        <v>4</v>
      </c>
      <c r="E46" s="3">
        <v>24</v>
      </c>
      <c r="F46" s="3" t="str">
        <f>HYPERLINK("https://www.boe.es/gazeta/dias/1832/04/07/pdfs/GMD-1832-42.pdf","Abrir PDF")</f>
        <v>Abrir PDF</v>
      </c>
    </row>
    <row r="47" spans="1:6" ht="31.05" customHeight="1">
      <c r="A47" s="6" t="s">
        <v>243</v>
      </c>
      <c r="B47" s="2" t="s">
        <v>244</v>
      </c>
      <c r="C47" s="2" t="s">
        <v>6831</v>
      </c>
      <c r="D47" s="3">
        <v>4</v>
      </c>
      <c r="E47" s="3">
        <v>40</v>
      </c>
      <c r="F47" s="3" t="str">
        <f>HYPERLINK("https://www.boe.es/gazeta/dias/1832/04/10/pdfs/GMD-1832-43.pdf","Abrir PDF")</f>
        <v>Abrir PDF</v>
      </c>
    </row>
    <row r="48" spans="1:6" ht="31.05" customHeight="1">
      <c r="A48" s="6" t="s">
        <v>341</v>
      </c>
      <c r="B48" s="2" t="s">
        <v>342</v>
      </c>
      <c r="C48" s="2" t="s">
        <v>6832</v>
      </c>
      <c r="D48" s="3">
        <v>6</v>
      </c>
      <c r="E48" s="3">
        <v>33</v>
      </c>
      <c r="F48" s="3" t="str">
        <f>HYPERLINK("https://www.boe.es/gazeta/dias/1832/04/12/pdfs/GMD-1832-44.pdf","Abrir PDF")</f>
        <v>Abrir PDF</v>
      </c>
    </row>
    <row r="49" spans="1:6" ht="31.05" customHeight="1">
      <c r="A49" s="6" t="s">
        <v>156</v>
      </c>
      <c r="B49" s="2" t="s">
        <v>157</v>
      </c>
      <c r="C49" s="2" t="s">
        <v>6833</v>
      </c>
      <c r="D49" s="3">
        <v>6</v>
      </c>
      <c r="E49" s="3">
        <v>39</v>
      </c>
      <c r="F49" s="3" t="str">
        <f>HYPERLINK("https://www.boe.es/gazeta/dias/1832/04/14/pdfs/GMD-1832-45.pdf","Abrir PDF")</f>
        <v>Abrir PDF</v>
      </c>
    </row>
    <row r="50" spans="1:6" ht="31.05" customHeight="1">
      <c r="A50" s="6" t="s">
        <v>374</v>
      </c>
      <c r="B50" s="2" t="s">
        <v>375</v>
      </c>
      <c r="C50" s="2" t="s">
        <v>6834</v>
      </c>
      <c r="D50" s="3">
        <v>4</v>
      </c>
      <c r="E50" s="3">
        <v>21</v>
      </c>
      <c r="F50" s="3" t="str">
        <f>HYPERLINK("https://www.boe.es/gazeta/dias/1832/04/17/pdfs/GMD-1832-46.pdf","Abrir PDF")</f>
        <v>Abrir PDF</v>
      </c>
    </row>
    <row r="51" spans="1:6" ht="31.05" customHeight="1">
      <c r="A51" s="6" t="s">
        <v>1457</v>
      </c>
      <c r="B51" s="2" t="s">
        <v>1458</v>
      </c>
      <c r="C51" s="2" t="s">
        <v>6835</v>
      </c>
      <c r="D51" s="3">
        <v>4</v>
      </c>
      <c r="E51" s="3">
        <v>11</v>
      </c>
      <c r="F51" s="3" t="str">
        <f>HYPERLINK("https://www.boe.es/gazeta/dias/1832/04/19/pdfs/GMD-1832-47.pdf","Abrir PDF")</f>
        <v>Abrir PDF</v>
      </c>
    </row>
    <row r="52" spans="1:6" ht="31.05" customHeight="1">
      <c r="A52" s="6" t="s">
        <v>237</v>
      </c>
      <c r="B52" s="2" t="s">
        <v>238</v>
      </c>
      <c r="C52" s="2" t="s">
        <v>6836</v>
      </c>
      <c r="D52" s="3">
        <v>4</v>
      </c>
      <c r="E52" s="3">
        <v>32</v>
      </c>
      <c r="F52" s="3" t="str">
        <f>HYPERLINK("https://www.boe.es/gazeta/dias/1832/04/21/pdfs/GMD-1832-48.pdf","Abrir PDF")</f>
        <v>Abrir PDF</v>
      </c>
    </row>
    <row r="53" spans="1:6" ht="31.05" customHeight="1">
      <c r="A53" s="6" t="s">
        <v>1296</v>
      </c>
      <c r="B53" s="2" t="s">
        <v>1297</v>
      </c>
      <c r="C53" s="2" t="s">
        <v>6837</v>
      </c>
      <c r="D53" s="3">
        <v>4</v>
      </c>
      <c r="E53" s="3">
        <v>8</v>
      </c>
      <c r="F53" s="3" t="str">
        <f>HYPERLINK("https://www.boe.es/gazeta/dias/1832/04/24/pdfs/GMD-1832-49.pdf","Abrir PDF")</f>
        <v>Abrir PDF</v>
      </c>
    </row>
    <row r="54" spans="1:6" ht="31.05" customHeight="1">
      <c r="A54" s="6" t="s">
        <v>1798</v>
      </c>
      <c r="B54" s="2" t="s">
        <v>1799</v>
      </c>
      <c r="C54" s="2" t="s">
        <v>6838</v>
      </c>
      <c r="D54" s="3">
        <v>4</v>
      </c>
      <c r="E54" s="3">
        <v>7</v>
      </c>
      <c r="F54" s="3" t="str">
        <f>HYPERLINK("https://www.boe.es/gazeta/dias/1832/04/26/pdfs/GMD-1832-50.pdf","Abrir PDF")</f>
        <v>Abrir PDF</v>
      </c>
    </row>
    <row r="55" spans="1:6" ht="31.05" customHeight="1">
      <c r="A55" s="6" t="s">
        <v>130</v>
      </c>
      <c r="B55" s="2" t="s">
        <v>131</v>
      </c>
      <c r="C55" s="2" t="s">
        <v>6839</v>
      </c>
      <c r="D55" s="3">
        <v>4</v>
      </c>
      <c r="E55" s="3">
        <v>32</v>
      </c>
      <c r="F55" s="3" t="str">
        <f>HYPERLINK("https://www.boe.es/gazeta/dias/1832/04/28/pdfs/GMD-1832-51.pdf","Abrir PDF")</f>
        <v>Abrir PDF</v>
      </c>
    </row>
    <row r="56" spans="1:6" ht="31.05" customHeight="1">
      <c r="A56" s="6" t="s">
        <v>516</v>
      </c>
      <c r="B56" s="2" t="s">
        <v>517</v>
      </c>
      <c r="C56" s="2" t="s">
        <v>6840</v>
      </c>
      <c r="D56" s="3">
        <v>4</v>
      </c>
      <c r="E56" s="3">
        <v>18</v>
      </c>
      <c r="F56" s="3" t="str">
        <f>HYPERLINK("https://www.boe.es/gazeta/dias/1832/05/01/pdfs/GMD-1832-52.pdf","Abrir PDF")</f>
        <v>Abrir PDF</v>
      </c>
    </row>
    <row r="57" spans="1:6" ht="31.05" customHeight="1">
      <c r="A57" s="6" t="s">
        <v>685</v>
      </c>
      <c r="B57" s="2" t="s">
        <v>686</v>
      </c>
      <c r="C57" s="2" t="s">
        <v>6841</v>
      </c>
      <c r="D57" s="3">
        <v>4</v>
      </c>
      <c r="E57" s="3">
        <v>9</v>
      </c>
      <c r="F57" s="3" t="str">
        <f>HYPERLINK("https://www.boe.es/gazeta/dias/1832/05/03/pdfs/GMD-1832-53.pdf","Abrir PDF")</f>
        <v>Abrir PDF</v>
      </c>
    </row>
    <row r="58" spans="1:6" ht="31.05" customHeight="1">
      <c r="A58" s="6" t="s">
        <v>593</v>
      </c>
      <c r="B58" s="2" t="s">
        <v>594</v>
      </c>
      <c r="C58" s="2" t="s">
        <v>6842</v>
      </c>
      <c r="D58" s="3">
        <v>4</v>
      </c>
      <c r="E58" s="3">
        <v>17</v>
      </c>
      <c r="F58" s="3" t="str">
        <f>HYPERLINK("https://www.boe.es/gazeta/dias/1832/05/05/pdfs/GMD-1832-54.pdf","Abrir PDF")</f>
        <v>Abrir PDF</v>
      </c>
    </row>
    <row r="59" spans="1:6" ht="31.05" customHeight="1">
      <c r="A59" s="6" t="s">
        <v>451</v>
      </c>
      <c r="B59" s="2" t="s">
        <v>452</v>
      </c>
      <c r="C59" s="2" t="s">
        <v>6843</v>
      </c>
      <c r="D59" s="3">
        <v>4</v>
      </c>
      <c r="E59" s="3">
        <v>13</v>
      </c>
      <c r="F59" s="3" t="str">
        <f>HYPERLINK("https://www.boe.es/gazeta/dias/1832/05/08/pdfs/GMD-1832-55.pdf","Abrir PDF")</f>
        <v>Abrir PDF</v>
      </c>
    </row>
    <row r="60" spans="1:6" ht="31.05" customHeight="1">
      <c r="A60" s="6" t="s">
        <v>115</v>
      </c>
      <c r="B60" s="2" t="s">
        <v>116</v>
      </c>
      <c r="C60" s="2" t="s">
        <v>6844</v>
      </c>
      <c r="D60" s="3">
        <v>4</v>
      </c>
      <c r="E60" s="3">
        <v>27</v>
      </c>
      <c r="F60" s="3" t="str">
        <f>HYPERLINK("https://www.boe.es/gazeta/dias/1832/05/10/pdfs/GMD-1832-56.pdf","Abrir PDF")</f>
        <v>Abrir PDF</v>
      </c>
    </row>
    <row r="61" spans="1:6" ht="31.05" customHeight="1">
      <c r="A61" s="6" t="s">
        <v>431</v>
      </c>
      <c r="B61" s="2" t="s">
        <v>432</v>
      </c>
      <c r="C61" s="2" t="s">
        <v>6845</v>
      </c>
      <c r="D61" s="3">
        <v>4</v>
      </c>
      <c r="E61" s="3">
        <v>16</v>
      </c>
      <c r="F61" s="3" t="str">
        <f>HYPERLINK("https://www.boe.es/gazeta/dias/1832/05/12/pdfs/GMD-1832-57.pdf","Abrir PDF")</f>
        <v>Abrir PDF</v>
      </c>
    </row>
    <row r="62" spans="1:6" ht="31.05" customHeight="1">
      <c r="A62" s="6" t="s">
        <v>665</v>
      </c>
      <c r="B62" s="2" t="s">
        <v>666</v>
      </c>
      <c r="C62" s="2" t="s">
        <v>6846</v>
      </c>
      <c r="D62" s="3">
        <v>4</v>
      </c>
      <c r="E62" s="3">
        <v>41</v>
      </c>
      <c r="F62" s="3" t="str">
        <f>HYPERLINK("https://www.boe.es/gazeta/dias/1832/05/15/pdfs/GMD-1832-58.pdf","Abrir PDF")</f>
        <v>Abrir PDF</v>
      </c>
    </row>
    <row r="63" spans="1:6" ht="31.05" customHeight="1">
      <c r="A63" s="6" t="s">
        <v>1281</v>
      </c>
      <c r="B63" s="2" t="s">
        <v>1282</v>
      </c>
      <c r="C63" s="2" t="s">
        <v>6847</v>
      </c>
      <c r="D63" s="3">
        <v>4</v>
      </c>
      <c r="E63" s="3">
        <v>23</v>
      </c>
      <c r="F63" s="3" t="str">
        <f>HYPERLINK("https://www.boe.es/gazeta/dias/1832/05/17/pdfs/GMD-1832-59.pdf","Abrir PDF")</f>
        <v>Abrir PDF</v>
      </c>
    </row>
    <row r="64" spans="1:6" ht="31.05" customHeight="1">
      <c r="A64" s="6" t="s">
        <v>570</v>
      </c>
      <c r="B64" s="2" t="s">
        <v>571</v>
      </c>
      <c r="C64" s="2" t="s">
        <v>6848</v>
      </c>
      <c r="D64" s="3">
        <v>4</v>
      </c>
      <c r="E64" s="3">
        <v>20</v>
      </c>
      <c r="F64" s="3" t="str">
        <f>HYPERLINK("https://www.boe.es/gazeta/dias/1832/05/19/pdfs/GMD-1832-60.pdf","Abrir PDF")</f>
        <v>Abrir PDF</v>
      </c>
    </row>
    <row r="65" spans="1:6" ht="31.05" customHeight="1">
      <c r="A65" s="6" t="s">
        <v>63</v>
      </c>
      <c r="B65" s="2" t="s">
        <v>64</v>
      </c>
      <c r="C65" s="2" t="s">
        <v>6849</v>
      </c>
      <c r="D65" s="3">
        <v>4</v>
      </c>
      <c r="E65" s="3">
        <v>24</v>
      </c>
      <c r="F65" s="3" t="str">
        <f>HYPERLINK("https://www.boe.es/gazeta/dias/1832/05/22/pdfs/GMD-1832-61.pdf","Abrir PDF")</f>
        <v>Abrir PDF</v>
      </c>
    </row>
    <row r="66" spans="1:6" ht="31.05" customHeight="1">
      <c r="A66" s="6" t="s">
        <v>160</v>
      </c>
      <c r="B66" s="2" t="s">
        <v>161</v>
      </c>
      <c r="C66" s="2" t="s">
        <v>6850</v>
      </c>
      <c r="D66" s="3">
        <v>4</v>
      </c>
      <c r="E66" s="3">
        <v>20</v>
      </c>
      <c r="F66" s="3" t="str">
        <f>HYPERLINK("https://www.boe.es/gazeta/dias/1832/05/24/pdfs/GMD-1832-62.pdf","Abrir PDF")</f>
        <v>Abrir PDF</v>
      </c>
    </row>
    <row r="67" spans="1:6" ht="31.05" customHeight="1">
      <c r="A67" s="6" t="s">
        <v>334</v>
      </c>
      <c r="B67" s="2" t="s">
        <v>335</v>
      </c>
      <c r="C67" s="2" t="s">
        <v>6851</v>
      </c>
      <c r="D67" s="3">
        <v>4</v>
      </c>
      <c r="E67" s="3">
        <v>19</v>
      </c>
      <c r="F67" s="3" t="str">
        <f>HYPERLINK("https://www.boe.es/gazeta/dias/1832/05/26/pdfs/GMD-1832-63.pdf","Abrir PDF")</f>
        <v>Abrir PDF</v>
      </c>
    </row>
    <row r="68" spans="1:6" ht="31.05" customHeight="1">
      <c r="A68" s="6" t="s">
        <v>392</v>
      </c>
      <c r="B68" s="2" t="s">
        <v>393</v>
      </c>
      <c r="C68" s="2" t="s">
        <v>6852</v>
      </c>
      <c r="D68" s="3">
        <v>4</v>
      </c>
      <c r="E68" s="3">
        <v>14</v>
      </c>
      <c r="F68" s="3" t="str">
        <f>HYPERLINK("https://www.boe.es/gazeta/dias/1832/05/29/pdfs/GMD-1832-64.pdf","Abrir PDF")</f>
        <v>Abrir PDF</v>
      </c>
    </row>
    <row r="69" spans="1:6" ht="31.05" customHeight="1">
      <c r="A69" s="6" t="s">
        <v>382</v>
      </c>
      <c r="B69" s="2" t="s">
        <v>383</v>
      </c>
      <c r="C69" s="2" t="s">
        <v>6853</v>
      </c>
      <c r="D69" s="3">
        <v>4</v>
      </c>
      <c r="E69" s="3">
        <v>22</v>
      </c>
      <c r="F69" s="3" t="str">
        <f>HYPERLINK("https://www.boe.es/gazeta/dias/1832/05/31/pdfs/GMD-1832-65.pdf","Abrir PDF")</f>
        <v>Abrir PDF</v>
      </c>
    </row>
    <row r="70" spans="1:6" ht="31.05" customHeight="1">
      <c r="A70" s="6" t="s">
        <v>150</v>
      </c>
      <c r="B70" s="2" t="s">
        <v>151</v>
      </c>
      <c r="C70" s="2" t="s">
        <v>6854</v>
      </c>
      <c r="D70" s="3">
        <v>6</v>
      </c>
      <c r="E70" s="3">
        <v>42</v>
      </c>
      <c r="F70" s="3" t="str">
        <f>HYPERLINK("https://www.boe.es/gazeta/dias/1832/06/02/pdfs/GMD-1832-66.pdf","Abrir PDF")</f>
        <v>Abrir PDF</v>
      </c>
    </row>
    <row r="71" spans="1:6" ht="31.05" customHeight="1">
      <c r="A71" s="6" t="s">
        <v>439</v>
      </c>
      <c r="B71" s="2" t="s">
        <v>440</v>
      </c>
      <c r="C71" s="2" t="s">
        <v>6855</v>
      </c>
      <c r="D71" s="3">
        <v>4</v>
      </c>
      <c r="E71" s="3">
        <v>20</v>
      </c>
      <c r="F71" s="3" t="str">
        <f>HYPERLINK("https://www.boe.es/gazeta/dias/1832/06/05/pdfs/GMD-1832-67.pdf","Abrir PDF")</f>
        <v>Abrir PDF</v>
      </c>
    </row>
    <row r="72" spans="1:6" ht="31.05" customHeight="1">
      <c r="A72" s="6" t="s">
        <v>598</v>
      </c>
      <c r="B72" s="2" t="s">
        <v>599</v>
      </c>
      <c r="C72" s="2" t="s">
        <v>6856</v>
      </c>
      <c r="D72" s="3">
        <v>4</v>
      </c>
      <c r="E72" s="3">
        <v>37</v>
      </c>
      <c r="F72" s="3" t="str">
        <f>HYPERLINK("https://www.boe.es/gazeta/dias/1832/06/07/pdfs/GMD-1832-68.pdf","Abrir PDF")</f>
        <v>Abrir PDF</v>
      </c>
    </row>
    <row r="73" spans="1:6" ht="31.05" customHeight="1">
      <c r="A73" s="6" t="s">
        <v>799</v>
      </c>
      <c r="B73" s="2" t="s">
        <v>800</v>
      </c>
      <c r="C73" s="2" t="s">
        <v>6857</v>
      </c>
      <c r="D73" s="3">
        <v>4</v>
      </c>
      <c r="E73" s="3">
        <v>12</v>
      </c>
      <c r="F73" s="3" t="str">
        <f>HYPERLINK("https://www.boe.es/gazeta/dias/1832/06/09/pdfs/GMD-1832-69.pdf","Abrir PDF")</f>
        <v>Abrir PDF</v>
      </c>
    </row>
    <row r="74" spans="1:6" ht="31.05" customHeight="1">
      <c r="A74" s="6" t="s">
        <v>125</v>
      </c>
      <c r="B74" s="2" t="s">
        <v>126</v>
      </c>
      <c r="C74" s="2" t="s">
        <v>6858</v>
      </c>
      <c r="D74" s="3">
        <v>4</v>
      </c>
      <c r="E74" s="3">
        <v>14</v>
      </c>
      <c r="F74" s="3" t="str">
        <f>HYPERLINK("https://www.boe.es/gazeta/dias/1832/06/12/pdfs/GMD-1832-70.pdf","Abrir PDF")</f>
        <v>Abrir PDF</v>
      </c>
    </row>
    <row r="75" spans="1:6" ht="31.05" customHeight="1">
      <c r="A75" s="6" t="s">
        <v>211</v>
      </c>
      <c r="B75" s="2" t="s">
        <v>212</v>
      </c>
      <c r="C75" s="2" t="s">
        <v>6859</v>
      </c>
      <c r="D75" s="3">
        <v>4</v>
      </c>
      <c r="E75" s="3">
        <v>36</v>
      </c>
      <c r="F75" s="3" t="str">
        <f>HYPERLINK("https://www.boe.es/gazeta/dias/1832/06/14/pdfs/GMD-1832-71.pdf","Abrir PDF")</f>
        <v>Abrir PDF</v>
      </c>
    </row>
    <row r="76" spans="1:6" ht="31.05" customHeight="1">
      <c r="A76" s="6" t="s">
        <v>1732</v>
      </c>
      <c r="B76" s="2" t="s">
        <v>1733</v>
      </c>
      <c r="C76" s="2" t="s">
        <v>6860</v>
      </c>
      <c r="D76" s="3">
        <v>4</v>
      </c>
      <c r="E76" s="3">
        <v>17</v>
      </c>
      <c r="F76" s="3" t="str">
        <f>HYPERLINK("https://www.boe.es/gazeta/dias/1832/06/16/pdfs/GMD-1832-72.pdf","Abrir PDF")</f>
        <v>Abrir PDF</v>
      </c>
    </row>
    <row r="77" spans="1:6" ht="31.05" customHeight="1">
      <c r="A77" s="6" t="s">
        <v>2231</v>
      </c>
      <c r="B77" s="2" t="s">
        <v>2232</v>
      </c>
      <c r="C77" s="2" t="s">
        <v>6861</v>
      </c>
      <c r="D77" s="3">
        <v>4</v>
      </c>
      <c r="E77" s="3">
        <v>10</v>
      </c>
      <c r="F77" s="3" t="str">
        <f>HYPERLINK("https://www.boe.es/gazeta/dias/1832/06/19/pdfs/GMD-1832-73.pdf","Abrir PDF")</f>
        <v>Abrir PDF</v>
      </c>
    </row>
    <row r="78" spans="1:6" ht="31.05" customHeight="1">
      <c r="A78" s="6" t="s">
        <v>1145</v>
      </c>
      <c r="B78" s="2" t="s">
        <v>1146</v>
      </c>
      <c r="C78" s="2" t="s">
        <v>6862</v>
      </c>
      <c r="D78" s="3">
        <v>4</v>
      </c>
      <c r="E78" s="3">
        <v>11</v>
      </c>
      <c r="F78" s="3" t="str">
        <f>HYPERLINK("https://www.boe.es/gazeta/dias/1832/06/21/pdfs/GMD-1832-74.pdf","Abrir PDF")</f>
        <v>Abrir PDF</v>
      </c>
    </row>
    <row r="79" spans="1:6" ht="31.05" customHeight="1">
      <c r="A79" s="6" t="s">
        <v>28</v>
      </c>
      <c r="B79" s="2" t="s">
        <v>29</v>
      </c>
      <c r="C79" s="2" t="s">
        <v>6863</v>
      </c>
      <c r="D79" s="3">
        <v>4</v>
      </c>
      <c r="E79" s="3">
        <v>25</v>
      </c>
      <c r="F79" s="3" t="str">
        <f>HYPERLINK("https://www.boe.es/gazeta/dias/1832/06/23/pdfs/GMD-1832-75.pdf","Abrir PDF")</f>
        <v>Abrir PDF</v>
      </c>
    </row>
    <row r="80" spans="1:6" ht="31.05" customHeight="1">
      <c r="A80" s="6" t="s">
        <v>1501</v>
      </c>
      <c r="B80" s="2" t="s">
        <v>1502</v>
      </c>
      <c r="C80" s="2" t="s">
        <v>6864</v>
      </c>
      <c r="D80" s="3">
        <v>4</v>
      </c>
      <c r="E80" s="3">
        <v>7</v>
      </c>
      <c r="F80" s="3" t="str">
        <f>HYPERLINK("https://www.boe.es/gazeta/dias/1832/06/26/pdfs/GMD-1832-76.pdf","Abrir PDF")</f>
        <v>Abrir PDF</v>
      </c>
    </row>
    <row r="81" spans="1:6" ht="31.05" customHeight="1">
      <c r="A81" s="6" t="s">
        <v>1538</v>
      </c>
      <c r="B81" s="2" t="s">
        <v>1539</v>
      </c>
      <c r="C81" s="2" t="s">
        <v>6865</v>
      </c>
      <c r="D81" s="3">
        <v>6</v>
      </c>
      <c r="E81" s="3">
        <v>9</v>
      </c>
      <c r="F81" s="3" t="str">
        <f>HYPERLINK("https://www.boe.es/gazeta/dias/1832/06/28/pdfs/GMD-1832-77.pdf","Abrir PDF")</f>
        <v>Abrir PDF</v>
      </c>
    </row>
    <row r="82" spans="1:6" ht="31.05" customHeight="1">
      <c r="A82" s="6" t="s">
        <v>961</v>
      </c>
      <c r="B82" s="2" t="s">
        <v>962</v>
      </c>
      <c r="C82" s="2" t="s">
        <v>6866</v>
      </c>
      <c r="D82" s="3">
        <v>4</v>
      </c>
      <c r="E82" s="3">
        <v>15</v>
      </c>
      <c r="F82" s="3" t="str">
        <f>HYPERLINK("https://www.boe.es/gazeta/dias/1832/06/30/pdfs/GMD-1832-78.pdf","Abrir PDF")</f>
        <v>Abrir PDF</v>
      </c>
    </row>
    <row r="83" spans="1:6" ht="31.05" customHeight="1">
      <c r="A83" s="6" t="s">
        <v>1067</v>
      </c>
      <c r="B83" s="2" t="s">
        <v>1068</v>
      </c>
      <c r="C83" s="2" t="s">
        <v>6867</v>
      </c>
      <c r="D83" s="3">
        <v>4</v>
      </c>
      <c r="E83" s="3">
        <v>10</v>
      </c>
      <c r="F83" s="3" t="str">
        <f>HYPERLINK("https://www.boe.es/gazeta/dias/1832/07/03/pdfs/GMD-1832-79.pdf","Abrir PDF")</f>
        <v>Abrir PDF</v>
      </c>
    </row>
    <row r="84" spans="1:6" ht="31.05" customHeight="1">
      <c r="A84" s="6" t="s">
        <v>632</v>
      </c>
      <c r="B84" s="2" t="s">
        <v>633</v>
      </c>
      <c r="C84" s="2" t="s">
        <v>6868</v>
      </c>
      <c r="D84" s="3">
        <v>4</v>
      </c>
      <c r="E84" s="3">
        <v>15</v>
      </c>
      <c r="F84" s="3" t="str">
        <f>HYPERLINK("https://www.boe.es/gazeta/dias/1832/07/05/pdfs/GMD-1832-80.pdf","Abrir PDF")</f>
        <v>Abrir PDF</v>
      </c>
    </row>
    <row r="85" spans="1:6" ht="31.05" customHeight="1">
      <c r="A85" s="6" t="s">
        <v>119</v>
      </c>
      <c r="B85" s="2" t="s">
        <v>120</v>
      </c>
      <c r="C85" s="2" t="s">
        <v>6869</v>
      </c>
      <c r="D85" s="3">
        <v>4</v>
      </c>
      <c r="E85" s="3">
        <v>34</v>
      </c>
      <c r="F85" s="3" t="str">
        <f>HYPERLINK("https://www.boe.es/gazeta/dias/1832/07/07/pdfs/GMD-1832-81.pdf","Abrir PDF")</f>
        <v>Abrir PDF</v>
      </c>
    </row>
    <row r="86" spans="1:6" ht="31.05" customHeight="1">
      <c r="A86" s="6" t="s">
        <v>1692</v>
      </c>
      <c r="B86" s="2" t="s">
        <v>1693</v>
      </c>
      <c r="C86" s="2" t="s">
        <v>6870</v>
      </c>
      <c r="D86" s="3">
        <v>4</v>
      </c>
      <c r="E86" s="3">
        <v>18</v>
      </c>
      <c r="F86" s="3" t="str">
        <f>HYPERLINK("https://www.boe.es/gazeta/dias/1832/07/10/pdfs/GMD-1832-82.pdf","Abrir PDF")</f>
        <v>Abrir PDF</v>
      </c>
    </row>
    <row r="87" spans="1:6" ht="31.05" customHeight="1">
      <c r="A87" s="6" t="s">
        <v>937</v>
      </c>
      <c r="B87" s="2" t="s">
        <v>938</v>
      </c>
      <c r="C87" s="2" t="s">
        <v>6871</v>
      </c>
      <c r="D87" s="3">
        <v>4</v>
      </c>
      <c r="E87" s="3">
        <v>12</v>
      </c>
      <c r="F87" s="3" t="str">
        <f>HYPERLINK("https://www.boe.es/gazeta/dias/1832/07/12/pdfs/GMD-1832-83.pdf","Abrir PDF")</f>
        <v>Abrir PDF</v>
      </c>
    </row>
    <row r="88" spans="1:6" ht="31.05" customHeight="1">
      <c r="A88" s="6" t="s">
        <v>787</v>
      </c>
      <c r="B88" s="2" t="s">
        <v>788</v>
      </c>
      <c r="C88" s="2" t="s">
        <v>6872</v>
      </c>
      <c r="D88" s="3">
        <v>4</v>
      </c>
      <c r="E88" s="3">
        <v>9</v>
      </c>
      <c r="F88" s="3" t="str">
        <f>HYPERLINK("https://www.boe.es/gazeta/dias/1832/07/14/pdfs/GMD-1832-84.pdf","Abrir PDF")</f>
        <v>Abrir PDF</v>
      </c>
    </row>
    <row r="89" spans="1:6" ht="31.05" customHeight="1">
      <c r="A89" s="6" t="s">
        <v>324</v>
      </c>
      <c r="B89" s="2" t="s">
        <v>325</v>
      </c>
      <c r="C89" s="2" t="s">
        <v>6873</v>
      </c>
      <c r="D89" s="3">
        <v>4</v>
      </c>
      <c r="E89" s="3">
        <v>7</v>
      </c>
      <c r="F89" s="3" t="str">
        <f>HYPERLINK("https://www.boe.es/gazeta/dias/1832/07/17/pdfs/GMD-1832-85.pdf","Abrir PDF")</f>
        <v>Abrir PDF</v>
      </c>
    </row>
    <row r="90" spans="1:6" ht="31.05" customHeight="1">
      <c r="A90" s="6" t="s">
        <v>655</v>
      </c>
      <c r="B90" s="2" t="s">
        <v>656</v>
      </c>
      <c r="C90" s="2" t="s">
        <v>6874</v>
      </c>
      <c r="D90" s="3">
        <v>4</v>
      </c>
      <c r="E90" s="3">
        <v>14</v>
      </c>
      <c r="F90" s="3" t="str">
        <f>HYPERLINK("https://www.boe.es/gazeta/dias/1832/07/19/pdfs/GMD-1832-86.pdf","Abrir PDF")</f>
        <v>Abrir PDF</v>
      </c>
    </row>
    <row r="91" spans="1:6" ht="31.05" customHeight="1">
      <c r="A91" s="6" t="s">
        <v>295</v>
      </c>
      <c r="B91" s="2" t="s">
        <v>296</v>
      </c>
      <c r="C91" s="2" t="s">
        <v>6875</v>
      </c>
      <c r="D91" s="3">
        <v>4</v>
      </c>
      <c r="E91" s="3">
        <v>16</v>
      </c>
      <c r="F91" s="3" t="str">
        <f>HYPERLINK("https://www.boe.es/gazeta/dias/1832/07/21/pdfs/GMD-1832-87.pdf","Abrir PDF")</f>
        <v>Abrir PDF</v>
      </c>
    </row>
    <row r="92" spans="1:6" ht="31.05" customHeight="1">
      <c r="A92" s="6" t="s">
        <v>722</v>
      </c>
      <c r="B92" s="2" t="s">
        <v>723</v>
      </c>
      <c r="C92" s="2" t="s">
        <v>6876</v>
      </c>
      <c r="D92" s="3">
        <v>4</v>
      </c>
      <c r="E92" s="3">
        <v>9</v>
      </c>
      <c r="F92" s="3" t="str">
        <f>HYPERLINK("https://www.boe.es/gazeta/dias/1832/07/24/pdfs/GMD-1832-88.pdf","Abrir PDF")</f>
        <v>Abrir PDF</v>
      </c>
    </row>
    <row r="93" spans="1:6" ht="31.05" customHeight="1">
      <c r="A93" s="6" t="s">
        <v>618</v>
      </c>
      <c r="B93" s="2" t="s">
        <v>619</v>
      </c>
      <c r="C93" s="2" t="s">
        <v>6877</v>
      </c>
      <c r="D93" s="3">
        <v>4</v>
      </c>
      <c r="E93" s="3">
        <v>18</v>
      </c>
      <c r="F93" s="3" t="str">
        <f>HYPERLINK("https://www.boe.es/gazeta/dias/1832/07/26/pdfs/GMD-1832-89.pdf","Abrir PDF")</f>
        <v>Abrir PDF</v>
      </c>
    </row>
    <row r="94" spans="1:6" ht="31.05" customHeight="1">
      <c r="A94" s="6" t="s">
        <v>835</v>
      </c>
      <c r="B94" s="2" t="s">
        <v>836</v>
      </c>
      <c r="C94" s="2" t="s">
        <v>6878</v>
      </c>
      <c r="D94" s="3">
        <v>4</v>
      </c>
      <c r="E94" s="3">
        <v>21</v>
      </c>
      <c r="F94" s="3" t="str">
        <f>HYPERLINK("https://www.boe.es/gazeta/dias/1832/07/28/pdfs/GMD-1832-90.pdf","Abrir PDF")</f>
        <v>Abrir PDF</v>
      </c>
    </row>
    <row r="95" spans="1:6" ht="31.05" customHeight="1">
      <c r="A95" s="6" t="s">
        <v>183</v>
      </c>
      <c r="B95" s="2" t="s">
        <v>184</v>
      </c>
      <c r="C95" s="2" t="s">
        <v>6879</v>
      </c>
      <c r="D95" s="3">
        <v>4</v>
      </c>
      <c r="E95" s="3">
        <v>22</v>
      </c>
      <c r="F95" s="3" t="str">
        <f>HYPERLINK("https://www.boe.es/gazeta/dias/1832/07/31/pdfs/GMD-1832-91.pdf","Abrir PDF")</f>
        <v>Abrir PDF</v>
      </c>
    </row>
    <row r="96" spans="1:6" ht="31.05" customHeight="1">
      <c r="A96" s="6" t="s">
        <v>1665</v>
      </c>
      <c r="B96" s="2" t="s">
        <v>1666</v>
      </c>
      <c r="C96" s="2" t="s">
        <v>6880</v>
      </c>
      <c r="D96" s="3">
        <v>4</v>
      </c>
      <c r="E96" s="3">
        <v>6</v>
      </c>
      <c r="F96" s="3" t="str">
        <f>HYPERLINK("https://www.boe.es/gazeta/dias/1832/08/02/pdfs/GMD-1832-92.pdf","Abrir PDF")</f>
        <v>Abrir PDF</v>
      </c>
    </row>
    <row r="97" spans="1:6" ht="31.05" customHeight="1">
      <c r="A97" s="6" t="s">
        <v>476</v>
      </c>
      <c r="B97" s="2" t="s">
        <v>477</v>
      </c>
      <c r="C97" s="2" t="s">
        <v>6881</v>
      </c>
      <c r="D97" s="3">
        <v>4</v>
      </c>
      <c r="E97" s="3">
        <v>9</v>
      </c>
      <c r="F97" s="3" t="str">
        <f>HYPERLINK("https://www.boe.es/gazeta/dias/1832/08/04/pdfs/GMD-1832-93.pdf","Abrir PDF")</f>
        <v>Abrir PDF</v>
      </c>
    </row>
    <row r="98" spans="1:6" ht="31.05" customHeight="1">
      <c r="A98" s="6" t="s">
        <v>18</v>
      </c>
      <c r="B98" s="2" t="s">
        <v>19</v>
      </c>
      <c r="C98" s="2" t="s">
        <v>6882</v>
      </c>
      <c r="D98" s="3">
        <v>4</v>
      </c>
      <c r="E98" s="3">
        <v>15</v>
      </c>
      <c r="F98" s="3" t="str">
        <f>HYPERLINK("https://www.boe.es/gazeta/dias/1832/08/07/pdfs/GMD-1832-94.pdf","Abrir PDF")</f>
        <v>Abrir PDF</v>
      </c>
    </row>
    <row r="99" spans="1:6" ht="31.05" customHeight="1">
      <c r="A99" s="6" t="s">
        <v>1172</v>
      </c>
      <c r="B99" s="2" t="s">
        <v>1173</v>
      </c>
      <c r="C99" s="2" t="s">
        <v>6883</v>
      </c>
      <c r="D99" s="3">
        <v>4</v>
      </c>
      <c r="E99" s="3">
        <v>10</v>
      </c>
      <c r="F99" s="3" t="str">
        <f>HYPERLINK("https://www.boe.es/gazeta/dias/1832/08/09/pdfs/GMD-1832-95.pdf","Abrir PDF")</f>
        <v>Abrir PDF</v>
      </c>
    </row>
    <row r="100" spans="1:6" ht="31.05" customHeight="1">
      <c r="A100" s="6" t="s">
        <v>651</v>
      </c>
      <c r="B100" s="2" t="s">
        <v>652</v>
      </c>
      <c r="C100" s="2" t="s">
        <v>6884</v>
      </c>
      <c r="D100" s="3">
        <v>4</v>
      </c>
      <c r="E100" s="3">
        <v>17</v>
      </c>
      <c r="F100" s="3" t="str">
        <f>HYPERLINK("https://www.boe.es/gazeta/dias/1832/08/11/pdfs/GMD-1832-96.pdf","Abrir PDF")</f>
        <v>Abrir PDF</v>
      </c>
    </row>
    <row r="101" spans="1:6" ht="31.05" customHeight="1">
      <c r="A101" s="6" t="s">
        <v>408</v>
      </c>
      <c r="B101" s="2" t="s">
        <v>409</v>
      </c>
      <c r="C101" s="2" t="s">
        <v>6885</v>
      </c>
      <c r="D101" s="3">
        <v>4</v>
      </c>
      <c r="E101" s="3">
        <v>34</v>
      </c>
      <c r="F101" s="3" t="str">
        <f>HYPERLINK("https://www.boe.es/gazeta/dias/1832/08/14/pdfs/GMD-1832-97.pdf","Abrir PDF")</f>
        <v>Abrir PDF</v>
      </c>
    </row>
    <row r="102" spans="1:6" ht="31.05" customHeight="1">
      <c r="A102" s="6" t="s">
        <v>689</v>
      </c>
      <c r="B102" s="2" t="s">
        <v>690</v>
      </c>
      <c r="C102" s="2" t="s">
        <v>6886</v>
      </c>
      <c r="D102" s="3">
        <v>4</v>
      </c>
      <c r="E102" s="3">
        <v>25</v>
      </c>
      <c r="F102" s="3" t="str">
        <f>HYPERLINK("https://www.boe.es/gazeta/dias/1832/08/16/pdfs/GMD-1832-98.pdf","Abrir PDF")</f>
        <v>Abrir PDF</v>
      </c>
    </row>
    <row r="103" spans="1:6" ht="31.05" customHeight="1">
      <c r="A103" s="6" t="s">
        <v>97</v>
      </c>
      <c r="B103" s="2" t="s">
        <v>98</v>
      </c>
      <c r="C103" s="2" t="s">
        <v>6887</v>
      </c>
      <c r="D103" s="3">
        <v>4</v>
      </c>
      <c r="E103" s="3">
        <v>48</v>
      </c>
      <c r="F103" s="3" t="str">
        <f>HYPERLINK("https://www.boe.es/gazeta/dias/1832/08/18/pdfs/GMD-1832-99.pdf","Abrir PDF")</f>
        <v>Abrir PDF</v>
      </c>
    </row>
    <row r="104" spans="1:6" ht="31.05" customHeight="1">
      <c r="A104" s="6" t="s">
        <v>402</v>
      </c>
      <c r="B104" s="2" t="s">
        <v>403</v>
      </c>
      <c r="C104" s="2" t="s">
        <v>6888</v>
      </c>
      <c r="D104" s="3">
        <v>4</v>
      </c>
      <c r="E104" s="3">
        <v>37</v>
      </c>
      <c r="F104" s="3" t="str">
        <f>HYPERLINK("https://www.boe.es/gazeta/dias/1832/08/21/pdfs/GMD-1832-100.pdf","Abrir PDF")</f>
        <v>Abrir PDF</v>
      </c>
    </row>
    <row r="105" spans="1:6" ht="31.05" customHeight="1">
      <c r="A105" s="6" t="s">
        <v>255</v>
      </c>
      <c r="B105" s="2" t="s">
        <v>256</v>
      </c>
      <c r="C105" s="2" t="s">
        <v>6889</v>
      </c>
      <c r="D105" s="3">
        <v>4</v>
      </c>
      <c r="E105" s="3">
        <v>12</v>
      </c>
      <c r="F105" s="3" t="str">
        <f>HYPERLINK("https://www.boe.es/gazeta/dias/1832/08/23/pdfs/GMD-1832-101.pdf","Abrir PDF")</f>
        <v>Abrir PDF</v>
      </c>
    </row>
    <row r="106" spans="1:6" ht="31.05" customHeight="1">
      <c r="A106" s="6" t="s">
        <v>1941</v>
      </c>
      <c r="B106" s="2" t="s">
        <v>1942</v>
      </c>
      <c r="C106" s="2" t="s">
        <v>6890</v>
      </c>
      <c r="D106" s="3">
        <v>4</v>
      </c>
      <c r="E106" s="3">
        <v>7</v>
      </c>
      <c r="F106" s="3" t="str">
        <f>HYPERLINK("https://www.boe.es/gazeta/dias/1832/08/25/pdfs/GMD-1832-102.pdf","Abrir PDF")</f>
        <v>Abrir PDF</v>
      </c>
    </row>
    <row r="107" spans="1:6" ht="31.05" customHeight="1">
      <c r="A107" s="6" t="s">
        <v>367</v>
      </c>
      <c r="B107" s="2" t="s">
        <v>368</v>
      </c>
      <c r="C107" s="2" t="s">
        <v>6891</v>
      </c>
      <c r="D107" s="3">
        <v>4</v>
      </c>
      <c r="E107" s="3">
        <v>23</v>
      </c>
      <c r="F107" s="3" t="str">
        <f>HYPERLINK("https://www.boe.es/gazeta/dias/1832/08/28/pdfs/GMD-1832-103.pdf","Abrir PDF")</f>
        <v>Abrir PDF</v>
      </c>
    </row>
    <row r="108" spans="1:6" ht="31.05" customHeight="1">
      <c r="A108" s="6" t="s">
        <v>102</v>
      </c>
      <c r="B108" s="2" t="s">
        <v>103</v>
      </c>
      <c r="C108" s="2" t="s">
        <v>6892</v>
      </c>
      <c r="D108" s="3">
        <v>4</v>
      </c>
      <c r="E108" s="3">
        <v>20</v>
      </c>
      <c r="F108" s="3" t="str">
        <f>HYPERLINK("https://www.boe.es/gazeta/dias/1832/08/30/pdfs/GMD-1832-104.pdf","Abrir PDF")</f>
        <v>Abrir PDF</v>
      </c>
    </row>
    <row r="109" spans="1:6" ht="31.05" customHeight="1">
      <c r="A109" s="6" t="s">
        <v>520</v>
      </c>
      <c r="B109" s="2" t="s">
        <v>521</v>
      </c>
      <c r="C109" s="2" t="s">
        <v>6893</v>
      </c>
      <c r="D109" s="3">
        <v>4</v>
      </c>
      <c r="E109" s="3">
        <v>9</v>
      </c>
      <c r="F109" s="3" t="str">
        <f>HYPERLINK("https://www.boe.es/gazeta/dias/1832/09/01/pdfs/GMD-1832-105.pdf","Abrir PDF")</f>
        <v>Abrir PDF</v>
      </c>
    </row>
    <row r="110" spans="1:6" ht="31.05" customHeight="1">
      <c r="A110" s="6" t="s">
        <v>1218</v>
      </c>
      <c r="B110" s="2" t="s">
        <v>1219</v>
      </c>
      <c r="C110" s="2" t="s">
        <v>6894</v>
      </c>
      <c r="D110" s="3">
        <v>4</v>
      </c>
      <c r="E110" s="3">
        <v>7</v>
      </c>
      <c r="F110" s="3" t="str">
        <f>HYPERLINK("https://www.boe.es/gazeta/dias/1832/09/04/pdfs/GMD-1832-106.pdf","Abrir PDF")</f>
        <v>Abrir PDF</v>
      </c>
    </row>
    <row r="111" spans="1:6" ht="31.05" customHeight="1">
      <c r="A111" s="6" t="s">
        <v>282</v>
      </c>
      <c r="B111" s="2" t="s">
        <v>283</v>
      </c>
      <c r="C111" s="2" t="s">
        <v>6895</v>
      </c>
      <c r="D111" s="3">
        <v>4</v>
      </c>
      <c r="E111" s="3">
        <v>21</v>
      </c>
      <c r="F111" s="3" t="str">
        <f>HYPERLINK("https://www.boe.es/gazeta/dias/1832/09/06/pdfs/GMD-1832-107.pdf","Abrir PDF")</f>
        <v>Abrir PDF</v>
      </c>
    </row>
    <row r="112" spans="1:6" ht="31.05" customHeight="1">
      <c r="A112" s="6" t="s">
        <v>224</v>
      </c>
      <c r="B112" s="2" t="s">
        <v>225</v>
      </c>
      <c r="C112" s="2" t="s">
        <v>6896</v>
      </c>
      <c r="D112" s="3">
        <v>4</v>
      </c>
      <c r="E112" s="3">
        <v>22</v>
      </c>
      <c r="F112" s="3" t="str">
        <f>HYPERLINK("https://www.boe.es/gazeta/dias/1832/09/08/pdfs/GMD-1832-108.pdf","Abrir PDF")</f>
        <v>Abrir PDF</v>
      </c>
    </row>
    <row r="113" spans="1:6" ht="31.05" customHeight="1">
      <c r="A113" s="6" t="s">
        <v>1968</v>
      </c>
      <c r="B113" s="2" t="s">
        <v>1969</v>
      </c>
      <c r="C113" s="2" t="s">
        <v>6897</v>
      </c>
      <c r="D113" s="3">
        <v>4</v>
      </c>
      <c r="E113" s="3">
        <v>16</v>
      </c>
      <c r="F113" s="3" t="str">
        <f>HYPERLINK("https://www.boe.es/gazeta/dias/1832/09/11/pdfs/GMD-1832-109.pdf","Abrir PDF")</f>
        <v>Abrir PDF</v>
      </c>
    </row>
    <row r="114" spans="1:6" ht="31.05" customHeight="1">
      <c r="A114" s="6" t="s">
        <v>1105</v>
      </c>
      <c r="B114" s="2" t="s">
        <v>1106</v>
      </c>
      <c r="C114" s="2" t="s">
        <v>6898</v>
      </c>
      <c r="D114" s="3">
        <v>4</v>
      </c>
      <c r="E114" s="3">
        <v>14</v>
      </c>
      <c r="F114" s="3" t="str">
        <f>HYPERLINK("https://www.boe.es/gazeta/dias/1832/09/13/pdfs/GMD-1832-110.pdf","Abrir PDF")</f>
        <v>Abrir PDF</v>
      </c>
    </row>
    <row r="115" spans="1:6" ht="31.05" customHeight="1">
      <c r="A115" s="6" t="s">
        <v>1020</v>
      </c>
      <c r="B115" s="2" t="s">
        <v>1021</v>
      </c>
      <c r="C115" s="2" t="s">
        <v>6899</v>
      </c>
      <c r="D115" s="3">
        <v>4</v>
      </c>
      <c r="E115" s="3">
        <v>10</v>
      </c>
      <c r="F115" s="3" t="str">
        <f>HYPERLINK("https://www.boe.es/gazeta/dias/1832/09/15/pdfs/GMD-1832-111.pdf","Abrir PDF")</f>
        <v>Abrir PDF</v>
      </c>
    </row>
    <row r="116" spans="1:6" ht="31.05" customHeight="1">
      <c r="A116" s="6" t="s">
        <v>1020</v>
      </c>
      <c r="B116" s="2" t="s">
        <v>6900</v>
      </c>
      <c r="C116" s="2" t="s">
        <v>6901</v>
      </c>
      <c r="D116" s="3">
        <v>1</v>
      </c>
      <c r="E116" s="3">
        <v>0</v>
      </c>
      <c r="F116" s="3" t="str">
        <f>HYPERLINK("https://www.boe.es/gazeta/dias/1832/09/15/pdfs/GMD-1832-112E.pdf","Abrir PDF")</f>
        <v>Abrir PDF</v>
      </c>
    </row>
    <row r="117" spans="1:6" ht="31.05" customHeight="1">
      <c r="A117" s="6" t="s">
        <v>105</v>
      </c>
      <c r="B117" s="2" t="s">
        <v>106</v>
      </c>
      <c r="C117" s="2" t="s">
        <v>6902</v>
      </c>
      <c r="D117" s="3">
        <v>4</v>
      </c>
      <c r="E117" s="3">
        <v>18</v>
      </c>
      <c r="F117" s="3" t="str">
        <f>HYPERLINK("https://www.boe.es/gazeta/dias/1832/09/18/pdfs/GMD-1832-113.pdf","Abrir PDF")</f>
        <v>Abrir PDF</v>
      </c>
    </row>
    <row r="118" spans="1:6" ht="31.05" customHeight="1">
      <c r="A118" s="6" t="s">
        <v>204</v>
      </c>
      <c r="B118" s="2" t="s">
        <v>205</v>
      </c>
      <c r="C118" s="2" t="s">
        <v>6903</v>
      </c>
      <c r="D118" s="3">
        <v>4</v>
      </c>
      <c r="E118" s="3">
        <v>20</v>
      </c>
      <c r="F118" s="3" t="str">
        <f>HYPERLINK("https://www.boe.es/gazeta/dias/1832/09/20/pdfs/GMD-1832-114.pdf","Abrir PDF")</f>
        <v>Abrir PDF</v>
      </c>
    </row>
    <row r="119" spans="1:6" ht="31.05" customHeight="1">
      <c r="A119" s="6" t="s">
        <v>1584</v>
      </c>
      <c r="B119" s="2" t="s">
        <v>1585</v>
      </c>
      <c r="C119" s="2" t="s">
        <v>6904</v>
      </c>
      <c r="D119" s="3">
        <v>4</v>
      </c>
      <c r="E119" s="3">
        <v>8</v>
      </c>
      <c r="F119" s="3" t="str">
        <f>HYPERLINK("https://www.boe.es/gazeta/dias/1832/09/22/pdfs/GMD-1832-115.pdf","Abrir PDF")</f>
        <v>Abrir PDF</v>
      </c>
    </row>
    <row r="120" spans="1:6" ht="31.05" customHeight="1">
      <c r="A120" s="6" t="s">
        <v>1449</v>
      </c>
      <c r="B120" s="2" t="s">
        <v>1450</v>
      </c>
      <c r="C120" s="2" t="s">
        <v>6905</v>
      </c>
      <c r="D120" s="3">
        <v>4</v>
      </c>
      <c r="E120" s="3">
        <v>13</v>
      </c>
      <c r="F120" s="3" t="str">
        <f>HYPERLINK("https://www.boe.es/gazeta/dias/1832/09/25/pdfs/GMD-1832-116.pdf","Abrir PDF")</f>
        <v>Abrir PDF</v>
      </c>
    </row>
    <row r="121" spans="1:6" ht="31.05" customHeight="1">
      <c r="A121" s="6" t="s">
        <v>2381</v>
      </c>
      <c r="B121" s="2" t="s">
        <v>2382</v>
      </c>
      <c r="C121" s="2" t="s">
        <v>6906</v>
      </c>
      <c r="D121" s="3">
        <v>4</v>
      </c>
      <c r="E121" s="3">
        <v>5</v>
      </c>
      <c r="F121" s="3" t="str">
        <f>HYPERLINK("https://www.boe.es/gazeta/dias/1832/09/27/pdfs/GMD-1832-117.pdf","Abrir PDF")</f>
        <v>Abrir PDF</v>
      </c>
    </row>
    <row r="122" spans="1:6" ht="31.05" customHeight="1">
      <c r="A122" s="6" t="s">
        <v>1837</v>
      </c>
      <c r="B122" s="2" t="s">
        <v>1838</v>
      </c>
      <c r="C122" s="2" t="s">
        <v>6907</v>
      </c>
      <c r="D122" s="3">
        <v>4</v>
      </c>
      <c r="E122" s="3">
        <v>15</v>
      </c>
      <c r="F122" s="3" t="str">
        <f>HYPERLINK("https://www.boe.es/gazeta/dias/1832/09/29/pdfs/GMD-1832-118.pdf","Abrir PDF")</f>
        <v>Abrir PDF</v>
      </c>
    </row>
    <row r="123" spans="1:6" ht="31.05" customHeight="1">
      <c r="A123" s="6" t="s">
        <v>362</v>
      </c>
      <c r="B123" s="2" t="s">
        <v>363</v>
      </c>
      <c r="C123" s="2" t="s">
        <v>6908</v>
      </c>
      <c r="D123" s="3">
        <v>4</v>
      </c>
      <c r="E123" s="3">
        <v>15</v>
      </c>
      <c r="F123" s="3" t="str">
        <f>HYPERLINK("https://www.boe.es/gazeta/dias/1832/10/02/pdfs/GMD-1832-119.pdf","Abrir PDF")</f>
        <v>Abrir PDF</v>
      </c>
    </row>
    <row r="124" spans="1:6" ht="31.05" customHeight="1">
      <c r="A124" s="6" t="s">
        <v>111</v>
      </c>
      <c r="B124" s="2" t="s">
        <v>112</v>
      </c>
      <c r="C124" s="2" t="s">
        <v>6909</v>
      </c>
      <c r="D124" s="3">
        <v>4</v>
      </c>
      <c r="E124" s="3">
        <v>15</v>
      </c>
      <c r="F124" s="3" t="str">
        <f>HYPERLINK("https://www.boe.es/gazeta/dias/1832/10/04/pdfs/GMD-1832-120.pdf","Abrir PDF")</f>
        <v>Abrir PDF</v>
      </c>
    </row>
    <row r="125" spans="1:6" ht="31.05" customHeight="1">
      <c r="A125" s="6" t="s">
        <v>447</v>
      </c>
      <c r="B125" s="2" t="s">
        <v>448</v>
      </c>
      <c r="C125" s="2" t="s">
        <v>6910</v>
      </c>
      <c r="D125" s="3">
        <v>4</v>
      </c>
      <c r="E125" s="3">
        <v>12</v>
      </c>
      <c r="F125" s="3" t="str">
        <f>HYPERLINK("https://www.boe.es/gazeta/dias/1832/10/06/pdfs/GMD-1832-121.pdf","Abrir PDF")</f>
        <v>Abrir PDF</v>
      </c>
    </row>
    <row r="126" spans="1:6" ht="31.05" customHeight="1">
      <c r="A126" s="6" t="s">
        <v>544</v>
      </c>
      <c r="B126" s="2" t="s">
        <v>545</v>
      </c>
      <c r="C126" s="2" t="s">
        <v>6911</v>
      </c>
      <c r="D126" s="3">
        <v>4</v>
      </c>
      <c r="E126" s="3">
        <v>39</v>
      </c>
      <c r="F126" s="3" t="str">
        <f>HYPERLINK("https://www.boe.es/gazeta/dias/1832/10/09/pdfs/GMD-1832-122.pdf","Abrir PDF")</f>
        <v>Abrir PDF</v>
      </c>
    </row>
    <row r="127" spans="1:6" ht="31.05" customHeight="1">
      <c r="A127" s="6" t="s">
        <v>544</v>
      </c>
      <c r="B127" s="2" t="s">
        <v>2389</v>
      </c>
      <c r="C127" s="2" t="s">
        <v>6912</v>
      </c>
      <c r="D127" s="3">
        <v>1</v>
      </c>
      <c r="E127" s="3">
        <v>2</v>
      </c>
      <c r="F127" s="3" t="str">
        <f>HYPERLINK("https://www.boe.es/gazeta/dias/1832/10/09/pdfs/GMD-1832-122E.pdf","Abrir PDF")</f>
        <v>Abrir PDF</v>
      </c>
    </row>
    <row r="128" spans="1:6" ht="31.05" customHeight="1">
      <c r="A128" s="6" t="s">
        <v>544</v>
      </c>
      <c r="B128" s="2" t="s">
        <v>2363</v>
      </c>
      <c r="C128" s="2" t="s">
        <v>6913</v>
      </c>
      <c r="D128" s="3">
        <v>1</v>
      </c>
      <c r="E128" s="3">
        <v>2</v>
      </c>
      <c r="F128" s="3" t="str">
        <f>HYPERLINK("https://www.boe.es/gazeta/dias/1832/10/09/pdfs/GMD-1832-123E.pdf","Abrir PDF")</f>
        <v>Abrir PDF</v>
      </c>
    </row>
    <row r="129" spans="1:6" ht="31.05" customHeight="1">
      <c r="A129" s="6" t="s">
        <v>165</v>
      </c>
      <c r="B129" s="2" t="s">
        <v>166</v>
      </c>
      <c r="C129" s="2" t="s">
        <v>6914</v>
      </c>
      <c r="D129" s="3">
        <v>4</v>
      </c>
      <c r="E129" s="3">
        <v>19</v>
      </c>
      <c r="F129" s="3" t="str">
        <f>HYPERLINK("https://www.boe.es/gazeta/dias/1832/10/11/pdfs/GMD-1832-124.pdf","Abrir PDF")</f>
        <v>Abrir PDF</v>
      </c>
    </row>
    <row r="130" spans="1:6" ht="31.05" customHeight="1">
      <c r="A130" s="6" t="s">
        <v>419</v>
      </c>
      <c r="B130" s="2" t="s">
        <v>420</v>
      </c>
      <c r="C130" s="2" t="s">
        <v>6915</v>
      </c>
      <c r="D130" s="3">
        <v>4</v>
      </c>
      <c r="E130" s="3">
        <v>17</v>
      </c>
      <c r="F130" s="3" t="str">
        <f>HYPERLINK("https://www.boe.es/gazeta/dias/1832/10/13/pdfs/GMD-1832-125.pdf","Abrir PDF")</f>
        <v>Abrir PDF</v>
      </c>
    </row>
    <row r="131" spans="1:6" ht="31.05" customHeight="1">
      <c r="A131" s="6" t="s">
        <v>413</v>
      </c>
      <c r="B131" s="2" t="s">
        <v>414</v>
      </c>
      <c r="C131" s="2" t="s">
        <v>6916</v>
      </c>
      <c r="D131" s="3">
        <v>4</v>
      </c>
      <c r="E131" s="3">
        <v>21</v>
      </c>
      <c r="F131" s="3" t="str">
        <f>HYPERLINK("https://www.boe.es/gazeta/dias/1832/10/16/pdfs/GMD-1832-126.pdf","Abrir PDF")</f>
        <v>Abrir PDF</v>
      </c>
    </row>
    <row r="132" spans="1:6" ht="31.05" customHeight="1">
      <c r="A132" s="6" t="s">
        <v>487</v>
      </c>
      <c r="B132" s="2" t="s">
        <v>488</v>
      </c>
      <c r="C132" s="2" t="s">
        <v>6917</v>
      </c>
      <c r="D132" s="3">
        <v>4</v>
      </c>
      <c r="E132" s="3">
        <v>16</v>
      </c>
      <c r="F132" s="3" t="str">
        <f>HYPERLINK("https://www.boe.es/gazeta/dias/1832/10/18/pdfs/GMD-1832-127.pdf","Abrir PDF")</f>
        <v>Abrir PDF</v>
      </c>
    </row>
    <row r="133" spans="1:6" ht="31.05" customHeight="1">
      <c r="A133" s="6" t="s">
        <v>178</v>
      </c>
      <c r="B133" s="2" t="s">
        <v>179</v>
      </c>
      <c r="C133" s="2" t="s">
        <v>6918</v>
      </c>
      <c r="D133" s="3">
        <v>4</v>
      </c>
      <c r="E133" s="3">
        <v>18</v>
      </c>
      <c r="F133" s="3" t="str">
        <f>HYPERLINK("https://www.boe.es/gazeta/dias/1832/10/20/pdfs/GMD-1832-128.pdf","Abrir PDF")</f>
        <v>Abrir PDF</v>
      </c>
    </row>
    <row r="134" spans="1:6" ht="31.05" customHeight="1">
      <c r="A134" s="6" t="s">
        <v>468</v>
      </c>
      <c r="B134" s="2" t="s">
        <v>469</v>
      </c>
      <c r="C134" s="2" t="s">
        <v>6919</v>
      </c>
      <c r="D134" s="3">
        <v>4</v>
      </c>
      <c r="E134" s="3">
        <v>16</v>
      </c>
      <c r="F134" s="3" t="str">
        <f>HYPERLINK("https://www.boe.es/gazeta/dias/1832/10/23/pdfs/GMD-1832-129.pdf","Abrir PDF")</f>
        <v>Abrir PDF</v>
      </c>
    </row>
    <row r="135" spans="1:6" ht="31.05" customHeight="1">
      <c r="A135" s="6" t="s">
        <v>76</v>
      </c>
      <c r="B135" s="2" t="s">
        <v>77</v>
      </c>
      <c r="C135" s="2" t="s">
        <v>6920</v>
      </c>
      <c r="D135" s="3">
        <v>4</v>
      </c>
      <c r="E135" s="3">
        <v>58</v>
      </c>
      <c r="F135" s="3" t="str">
        <f>HYPERLINK("https://www.boe.es/gazeta/dias/1832/10/25/pdfs/GMD-1832-130.pdf","Abrir PDF")</f>
        <v>Abrir PDF</v>
      </c>
    </row>
    <row r="136" spans="1:6" ht="31.05" customHeight="1">
      <c r="A136" s="6" t="s">
        <v>312</v>
      </c>
      <c r="B136" s="2" t="s">
        <v>313</v>
      </c>
      <c r="C136" s="2" t="s">
        <v>6921</v>
      </c>
      <c r="D136" s="3">
        <v>4</v>
      </c>
      <c r="E136" s="3">
        <v>54</v>
      </c>
      <c r="F136" s="3" t="str">
        <f>HYPERLINK("https://www.boe.es/gazeta/dias/1832/10/27/pdfs/GMD-1832-131.pdf","Abrir PDF")</f>
        <v>Abrir PDF</v>
      </c>
    </row>
    <row r="137" spans="1:6" ht="31.05" customHeight="1">
      <c r="A137" s="6" t="s">
        <v>588</v>
      </c>
      <c r="B137" s="2" t="s">
        <v>589</v>
      </c>
      <c r="C137" s="2" t="s">
        <v>6922</v>
      </c>
      <c r="D137" s="3">
        <v>4</v>
      </c>
      <c r="E137" s="3">
        <v>15</v>
      </c>
      <c r="F137" s="3" t="str">
        <f>HYPERLINK("https://www.boe.es/gazeta/dias/1832/10/30/pdfs/GMD-1832-132.pdf","Abrir PDF")</f>
        <v>Abrir PDF</v>
      </c>
    </row>
    <row r="138" spans="1:6" ht="31.05" customHeight="1">
      <c r="A138" s="6" t="s">
        <v>1306</v>
      </c>
      <c r="B138" s="2" t="s">
        <v>1307</v>
      </c>
      <c r="C138" s="2" t="s">
        <v>6923</v>
      </c>
      <c r="D138" s="3">
        <v>4</v>
      </c>
      <c r="E138" s="3">
        <v>18</v>
      </c>
      <c r="F138" s="3" t="str">
        <f>HYPERLINK("https://www.boe.es/gazeta/dias/1832/11/01/pdfs/GMD-1832-133.pdf","Abrir PDF")</f>
        <v>Abrir PDF</v>
      </c>
    </row>
    <row r="139" spans="1:6" ht="31.05" customHeight="1">
      <c r="A139" s="6" t="s">
        <v>660</v>
      </c>
      <c r="B139" s="2" t="s">
        <v>661</v>
      </c>
      <c r="C139" s="2" t="s">
        <v>6924</v>
      </c>
      <c r="D139" s="3">
        <v>4</v>
      </c>
      <c r="E139" s="3">
        <v>15</v>
      </c>
      <c r="F139" s="3" t="str">
        <f>HYPERLINK("https://www.boe.es/gazeta/dias/1832/11/03/pdfs/GMD-1832-134.pdf","Abrir PDF")</f>
        <v>Abrir PDF</v>
      </c>
    </row>
    <row r="140" spans="1:6" ht="31.05" customHeight="1">
      <c r="A140" s="6" t="s">
        <v>1462</v>
      </c>
      <c r="B140" s="2" t="s">
        <v>1463</v>
      </c>
      <c r="C140" s="2" t="s">
        <v>6925</v>
      </c>
      <c r="D140" s="3">
        <v>4</v>
      </c>
      <c r="E140" s="3">
        <v>12</v>
      </c>
      <c r="F140" s="3" t="str">
        <f>HYPERLINK("https://www.boe.es/gazeta/dias/1832/11/06/pdfs/GMD-1832-135.pdf","Abrir PDF")</f>
        <v>Abrir PDF</v>
      </c>
    </row>
    <row r="141" spans="1:6" ht="31.05" customHeight="1">
      <c r="A141" s="6" t="s">
        <v>170</v>
      </c>
      <c r="B141" s="2" t="s">
        <v>171</v>
      </c>
      <c r="C141" s="2" t="s">
        <v>6926</v>
      </c>
      <c r="D141" s="3">
        <v>4</v>
      </c>
      <c r="E141" s="3">
        <v>13</v>
      </c>
      <c r="F141" s="3" t="str">
        <f>HYPERLINK("https://www.boe.es/gazeta/dias/1832/11/08/pdfs/GMD-1832-136.pdf","Abrir PDF")</f>
        <v>Abrir PDF</v>
      </c>
    </row>
    <row r="142" spans="1:6" ht="31.05" customHeight="1">
      <c r="A142" s="6" t="s">
        <v>523</v>
      </c>
      <c r="B142" s="2" t="s">
        <v>524</v>
      </c>
      <c r="C142" s="2" t="s">
        <v>6927</v>
      </c>
      <c r="D142" s="3">
        <v>4</v>
      </c>
      <c r="E142" s="3">
        <v>13</v>
      </c>
      <c r="F142" s="3" t="str">
        <f>HYPERLINK("https://www.boe.es/gazeta/dias/1832/11/10/pdfs/GMD-1832-137.pdf","Abrir PDF")</f>
        <v>Abrir PDF</v>
      </c>
    </row>
    <row r="143" spans="1:6" ht="31.05" customHeight="1">
      <c r="A143" s="6" t="s">
        <v>68</v>
      </c>
      <c r="B143" s="2" t="s">
        <v>69</v>
      </c>
      <c r="C143" s="2" t="s">
        <v>6928</v>
      </c>
      <c r="D143" s="3">
        <v>4</v>
      </c>
      <c r="E143" s="3">
        <v>14</v>
      </c>
      <c r="F143" s="3" t="str">
        <f>HYPERLINK("https://www.boe.es/gazeta/dias/1832/11/13/pdfs/GMD-1832-138.pdf","Abrir PDF")</f>
        <v>Abrir PDF</v>
      </c>
    </row>
    <row r="144" spans="1:6" ht="31.05" customHeight="1">
      <c r="A144" s="6" t="s">
        <v>1310</v>
      </c>
      <c r="B144" s="2" t="s">
        <v>1971</v>
      </c>
      <c r="C144" s="2" t="s">
        <v>6929</v>
      </c>
      <c r="D144" s="3">
        <v>4</v>
      </c>
      <c r="E144" s="3">
        <v>6</v>
      </c>
      <c r="F144" s="3" t="str">
        <f>HYPERLINK("https://www.boe.es/gazeta/dias/1832/11/15/pdfs/GMD-1832-139.pdf","Abrir PDF")</f>
        <v>Abrir PDF</v>
      </c>
    </row>
    <row r="145" spans="1:6" ht="31.05" customHeight="1">
      <c r="A145" s="6" t="s">
        <v>1310</v>
      </c>
      <c r="B145" s="2" t="s">
        <v>1311</v>
      </c>
      <c r="C145" s="2" t="s">
        <v>6930</v>
      </c>
      <c r="D145" s="3">
        <v>1</v>
      </c>
      <c r="E145" s="3">
        <v>3</v>
      </c>
      <c r="F145" s="3" t="str">
        <f>HYPERLINK("https://www.boe.es/gazeta/dias/1832/11/15/pdfs/GMD-1832-140E.pdf","Abrir PDF")</f>
        <v>Abrir PDF</v>
      </c>
    </row>
    <row r="146" spans="1:6" ht="31.05" customHeight="1">
      <c r="A146" s="6" t="s">
        <v>2110</v>
      </c>
      <c r="B146" s="2" t="s">
        <v>2111</v>
      </c>
      <c r="C146" s="2" t="s">
        <v>6931</v>
      </c>
      <c r="D146" s="3">
        <v>4</v>
      </c>
      <c r="E146" s="3">
        <v>11</v>
      </c>
      <c r="F146" s="3" t="str">
        <f>HYPERLINK("https://www.boe.es/gazeta/dias/1832/11/17/pdfs/GMD-1832-141.pdf","Abrir PDF")</f>
        <v>Abrir PDF</v>
      </c>
    </row>
    <row r="147" spans="1:6" ht="31.05" customHeight="1">
      <c r="A147" s="6" t="s">
        <v>286</v>
      </c>
      <c r="B147" s="2" t="s">
        <v>287</v>
      </c>
      <c r="C147" s="2" t="s">
        <v>6932</v>
      </c>
      <c r="D147" s="3">
        <v>4</v>
      </c>
      <c r="E147" s="3">
        <v>21</v>
      </c>
      <c r="F147" s="3" t="str">
        <f>HYPERLINK("https://www.boe.es/gazeta/dias/1832/11/20/pdfs/GMD-1832-142.pdf","Abrir PDF")</f>
        <v>Abrir PDF</v>
      </c>
    </row>
    <row r="148" spans="1:6" ht="31.05" customHeight="1">
      <c r="A148" s="6" t="s">
        <v>507</v>
      </c>
      <c r="B148" s="2" t="s">
        <v>508</v>
      </c>
      <c r="C148" s="2" t="s">
        <v>6933</v>
      </c>
      <c r="D148" s="3">
        <v>4</v>
      </c>
      <c r="E148" s="3">
        <v>12</v>
      </c>
      <c r="F148" s="3" t="str">
        <f>HYPERLINK("https://www.boe.es/gazeta/dias/1832/11/22/pdfs/GMD-1832-143.pdf","Abrir PDF")</f>
        <v>Abrir PDF</v>
      </c>
    </row>
    <row r="149" spans="1:6" ht="31.05" customHeight="1">
      <c r="A149" s="6" t="s">
        <v>717</v>
      </c>
      <c r="B149" s="2" t="s">
        <v>718</v>
      </c>
      <c r="C149" s="2" t="s">
        <v>6934</v>
      </c>
      <c r="D149" s="3">
        <v>4</v>
      </c>
      <c r="E149" s="3">
        <v>9</v>
      </c>
      <c r="F149" s="3" t="str">
        <f>HYPERLINK("https://www.boe.es/gazeta/dias/1832/11/24/pdfs/GMD-1832-144.pdf","Abrir PDF")</f>
        <v>Abrir PDF</v>
      </c>
    </row>
    <row r="150" spans="1:6" ht="31.05" customHeight="1">
      <c r="A150" s="6" t="s">
        <v>140</v>
      </c>
      <c r="B150" s="2" t="s">
        <v>141</v>
      </c>
      <c r="C150" s="2" t="s">
        <v>6935</v>
      </c>
      <c r="D150" s="3">
        <v>4</v>
      </c>
      <c r="E150" s="3">
        <v>38</v>
      </c>
      <c r="F150" s="3" t="str">
        <f>HYPERLINK("https://www.boe.es/gazeta/dias/1832/11/27/pdfs/GMD-1832-145.pdf","Abrir PDF")</f>
        <v>Abrir PDF</v>
      </c>
    </row>
    <row r="151" spans="1:6" ht="31.05" customHeight="1">
      <c r="A151" s="6" t="s">
        <v>56</v>
      </c>
      <c r="B151" s="2" t="s">
        <v>57</v>
      </c>
      <c r="C151" s="2" t="s">
        <v>6936</v>
      </c>
      <c r="D151" s="3">
        <v>4</v>
      </c>
      <c r="E151" s="3">
        <v>38</v>
      </c>
      <c r="F151" s="3" t="str">
        <f>HYPERLINK("https://www.boe.es/gazeta/dias/1832/11/29/pdfs/GMD-1832-146.pdf","Abrir PDF")</f>
        <v>Abrir PDF</v>
      </c>
    </row>
    <row r="152" spans="1:6" ht="31.05" customHeight="1">
      <c r="A152" s="6" t="s">
        <v>532</v>
      </c>
      <c r="B152" s="2" t="s">
        <v>533</v>
      </c>
      <c r="C152" s="2" t="s">
        <v>6937</v>
      </c>
      <c r="D152" s="3">
        <v>4</v>
      </c>
      <c r="E152" s="3">
        <v>24</v>
      </c>
      <c r="F152" s="3" t="str">
        <f>HYPERLINK("https://www.boe.es/gazeta/dias/1832/12/01/pdfs/GMD-1832-147.pdf","Abrir PDF")</f>
        <v>Abrir PDF</v>
      </c>
    </row>
    <row r="153" spans="1:6" ht="31.05" customHeight="1">
      <c r="A153" s="6" t="s">
        <v>557</v>
      </c>
      <c r="B153" s="2" t="s">
        <v>558</v>
      </c>
      <c r="C153" s="2" t="s">
        <v>6938</v>
      </c>
      <c r="D153" s="3">
        <v>8</v>
      </c>
      <c r="E153" s="3">
        <v>31</v>
      </c>
      <c r="F153" s="3" t="str">
        <f>HYPERLINK("https://www.boe.es/gazeta/dias/1832/12/04/pdfs/GMD-1832-148.pdf","Abrir PDF")</f>
        <v>Abrir PDF</v>
      </c>
    </row>
    <row r="154" spans="1:6" ht="31.05" customHeight="1">
      <c r="A154" s="6" t="s">
        <v>354</v>
      </c>
      <c r="B154" s="2" t="s">
        <v>355</v>
      </c>
      <c r="C154" s="2" t="s">
        <v>6939</v>
      </c>
      <c r="D154" s="3">
        <v>4</v>
      </c>
      <c r="E154" s="3">
        <v>30</v>
      </c>
      <c r="F154" s="3" t="str">
        <f>HYPERLINK("https://www.boe.es/gazeta/dias/1832/12/06/pdfs/GMD-1832-149.pdf","Abrir PDF")</f>
        <v>Abrir PDF</v>
      </c>
    </row>
    <row r="155" spans="1:6" ht="31.05" customHeight="1">
      <c r="A155" s="6" t="s">
        <v>806</v>
      </c>
      <c r="B155" s="2" t="s">
        <v>807</v>
      </c>
      <c r="C155" s="2" t="s">
        <v>6940</v>
      </c>
      <c r="D155" s="3">
        <v>6</v>
      </c>
      <c r="E155" s="3">
        <v>25</v>
      </c>
      <c r="F155" s="3" t="str">
        <f>HYPERLINK("https://www.boe.es/gazeta/dias/1832/12/08/pdfs/GMD-1832-150.pdf","Abrir PDF")</f>
        <v>Abrir PDF</v>
      </c>
    </row>
    <row r="156" spans="1:6" ht="31.05" customHeight="1">
      <c r="A156" s="6" t="s">
        <v>207</v>
      </c>
      <c r="B156" s="2" t="s">
        <v>208</v>
      </c>
      <c r="C156" s="2" t="s">
        <v>6941</v>
      </c>
      <c r="D156" s="3">
        <v>4</v>
      </c>
      <c r="E156" s="3">
        <v>28</v>
      </c>
      <c r="F156" s="3" t="str">
        <f>HYPERLINK("https://www.boe.es/gazeta/dias/1832/12/11/pdfs/GMD-1832-151.pdf","Abrir PDF")</f>
        <v>Abrir PDF</v>
      </c>
    </row>
    <row r="157" spans="1:6" ht="31.05" customHeight="1">
      <c r="A157" s="6" t="s">
        <v>46</v>
      </c>
      <c r="B157" s="2" t="s">
        <v>47</v>
      </c>
      <c r="C157" s="2" t="s">
        <v>6942</v>
      </c>
      <c r="D157" s="3">
        <v>6</v>
      </c>
      <c r="E157" s="3">
        <v>32</v>
      </c>
      <c r="F157" s="3" t="str">
        <f>HYPERLINK("https://www.boe.es/gazeta/dias/1832/12/13/pdfs/GMD-1832-152.pdf","Abrir PDF")</f>
        <v>Abrir PDF</v>
      </c>
    </row>
    <row r="158" spans="1:6" ht="31.05" customHeight="1">
      <c r="A158" s="6" t="s">
        <v>757</v>
      </c>
      <c r="B158" s="2" t="s">
        <v>758</v>
      </c>
      <c r="C158" s="2" t="s">
        <v>6943</v>
      </c>
      <c r="D158" s="3">
        <v>4</v>
      </c>
      <c r="E158" s="3">
        <v>23</v>
      </c>
      <c r="F158" s="3" t="str">
        <f>HYPERLINK("https://www.boe.es/gazeta/dias/1832/12/15/pdfs/GMD-1832-153.pdf","Abrir PDF")</f>
        <v>Abrir PDF</v>
      </c>
    </row>
    <row r="159" spans="1:6" ht="31.05" customHeight="1">
      <c r="A159" s="6" t="s">
        <v>143</v>
      </c>
      <c r="B159" s="2" t="s">
        <v>144</v>
      </c>
      <c r="C159" s="2" t="s">
        <v>6944</v>
      </c>
      <c r="D159" s="3">
        <v>4</v>
      </c>
      <c r="E159" s="3">
        <v>23</v>
      </c>
      <c r="F159" s="3" t="str">
        <f>HYPERLINK("https://www.boe.es/gazeta/dias/1832/12/18/pdfs/GMD-1832-154.pdf","Abrir PDF")</f>
        <v>Abrir PDF</v>
      </c>
    </row>
    <row r="160" spans="1:6" ht="31.05" customHeight="1">
      <c r="A160" s="6" t="s">
        <v>423</v>
      </c>
      <c r="B160" s="2" t="s">
        <v>424</v>
      </c>
      <c r="C160" s="2" t="s">
        <v>6945</v>
      </c>
      <c r="D160" s="3">
        <v>6</v>
      </c>
      <c r="E160" s="3">
        <v>37</v>
      </c>
      <c r="F160" s="3" t="str">
        <f>HYPERLINK("https://www.boe.es/gazeta/dias/1832/12/20/pdfs/GMD-1832-155.pdf","Abrir PDF")</f>
        <v>Abrir PDF</v>
      </c>
    </row>
    <row r="161" spans="1:6" ht="31.05" customHeight="1">
      <c r="A161" s="6" t="s">
        <v>216</v>
      </c>
      <c r="B161" s="2" t="s">
        <v>217</v>
      </c>
      <c r="C161" s="2" t="s">
        <v>6946</v>
      </c>
      <c r="D161" s="3">
        <v>4</v>
      </c>
      <c r="E161" s="3">
        <v>13</v>
      </c>
      <c r="F161" s="3" t="str">
        <f>HYPERLINK("https://www.boe.es/gazeta/dias/1832/12/22/pdfs/GMD-1832-156.pdf","Abrir PDF")</f>
        <v>Abrir PDF</v>
      </c>
    </row>
    <row r="162" spans="1:6" ht="31.05" customHeight="1">
      <c r="A162" s="6" t="s">
        <v>614</v>
      </c>
      <c r="B162" s="2" t="s">
        <v>615</v>
      </c>
      <c r="C162" s="2" t="s">
        <v>6947</v>
      </c>
      <c r="D162" s="3">
        <v>4</v>
      </c>
      <c r="E162" s="3">
        <v>17</v>
      </c>
      <c r="F162" s="3" t="str">
        <f>HYPERLINK("https://www.boe.es/gazeta/dias/1832/12/25/pdfs/GMD-1832-157.pdf","Abrir PDF")</f>
        <v>Abrir PDF</v>
      </c>
    </row>
    <row r="163" spans="1:6" ht="31.05" customHeight="1">
      <c r="A163" s="6" t="s">
        <v>636</v>
      </c>
      <c r="B163" s="2" t="s">
        <v>637</v>
      </c>
      <c r="C163" s="2" t="s">
        <v>6948</v>
      </c>
      <c r="D163" s="3">
        <v>4</v>
      </c>
      <c r="E163" s="3">
        <v>21</v>
      </c>
      <c r="F163" s="3" t="str">
        <f>HYPERLINK("https://www.boe.es/gazeta/dias/1832/12/27/pdfs/GMD-1832-158.pdf","Abrir PDF")</f>
        <v>Abrir PDF</v>
      </c>
    </row>
    <row r="164" spans="1:6" ht="31.05" customHeight="1">
      <c r="A164" s="6" t="s">
        <v>320</v>
      </c>
      <c r="B164" s="2" t="s">
        <v>321</v>
      </c>
      <c r="C164" s="2" t="s">
        <v>6949</v>
      </c>
      <c r="D164" s="3">
        <v>4</v>
      </c>
      <c r="E164" s="3">
        <v>26</v>
      </c>
      <c r="F164" s="3" t="str">
        <f>HYPERLINK("https://www.boe.es/gazeta/dias/1832/12/29/pdfs/GMD-1832-159.pdf","Abrir PDF")</f>
        <v>Abrir PDF</v>
      </c>
    </row>
    <row r="165" spans="1:6" ht="31.05" customHeight="1">
      <c r="A165" s="4"/>
      <c r="B165" s="2"/>
      <c r="C165" s="2"/>
      <c r="D165" s="3"/>
      <c r="E165" s="3"/>
      <c r="F165" s="3"/>
    </row>
    <row r="166" spans="1:6" ht="31.05" customHeight="1">
      <c r="A166" s="4"/>
      <c r="B166" s="2"/>
      <c r="C166" s="2"/>
      <c r="D166" s="3"/>
      <c r="E166" s="3"/>
      <c r="F166" s="3"/>
    </row>
    <row r="167" spans="1:6" ht="24" customHeight="1">
      <c r="A167" s="13" t="s">
        <v>6950</v>
      </c>
      <c r="B167" s="14"/>
      <c r="C167" s="14"/>
      <c r="D167" s="15"/>
      <c r="E167" s="15"/>
      <c r="F167" s="16"/>
    </row>
    <row r="168" spans="1:6" ht="42" customHeight="1">
      <c r="A168" s="7" t="s">
        <v>6951</v>
      </c>
      <c r="B168" s="17" t="s">
        <v>6952</v>
      </c>
      <c r="C168" s="17"/>
      <c r="D168" s="18"/>
      <c r="E168" s="18"/>
      <c r="F168" s="18"/>
    </row>
    <row r="169" spans="1:6" ht="42" customHeight="1">
      <c r="A169" s="7" t="s">
        <v>6953</v>
      </c>
      <c r="B169" s="17" t="s">
        <v>6954</v>
      </c>
      <c r="C169" s="17"/>
      <c r="D169" s="18"/>
      <c r="E169" s="18"/>
      <c r="F169" s="18"/>
    </row>
    <row r="170" spans="1:6" ht="42" customHeight="1">
      <c r="A170" s="7" t="s">
        <v>6955</v>
      </c>
      <c r="B170" s="17" t="s">
        <v>6956</v>
      </c>
      <c r="C170" s="17"/>
      <c r="D170" s="18"/>
      <c r="E170" s="18"/>
      <c r="F170" s="18"/>
    </row>
    <row r="171" spans="1:6" ht="42" customHeight="1">
      <c r="A171" s="7" t="s">
        <v>6957</v>
      </c>
      <c r="B171" s="17" t="s">
        <v>6958</v>
      </c>
      <c r="C171" s="17"/>
      <c r="D171" s="18"/>
      <c r="E171" s="18"/>
      <c r="F171" s="18"/>
    </row>
    <row r="172" spans="1:6" ht="42" customHeight="1">
      <c r="A172" s="7" t="s">
        <v>6959</v>
      </c>
      <c r="B172" s="17" t="s">
        <v>6960</v>
      </c>
      <c r="C172" s="17"/>
      <c r="D172" s="18"/>
      <c r="E172" s="18"/>
      <c r="F172" s="18"/>
    </row>
    <row r="173" spans="1:6" ht="42" customHeight="1">
      <c r="A173" s="7" t="s">
        <v>10</v>
      </c>
      <c r="B173" s="17" t="s">
        <v>6961</v>
      </c>
      <c r="C173" s="17"/>
      <c r="D173" s="18"/>
      <c r="E173" s="18"/>
      <c r="F173" s="18"/>
    </row>
    <row r="174" spans="1:6" ht="42" customHeight="1">
      <c r="A174" s="7" t="s">
        <v>6962</v>
      </c>
      <c r="B174" s="17" t="s">
        <v>6963</v>
      </c>
      <c r="C174" s="17"/>
      <c r="D174" s="18"/>
      <c r="E174" s="18"/>
      <c r="F174" s="18"/>
    </row>
    <row r="175" spans="1:6" ht="42" customHeight="1">
      <c r="A175" s="7" t="s">
        <v>6964</v>
      </c>
      <c r="B175" s="17" t="s">
        <v>6965</v>
      </c>
      <c r="C175" s="17"/>
      <c r="D175" s="18"/>
      <c r="E175" s="18"/>
      <c r="F175" s="18"/>
    </row>
    <row r="176" spans="1:6" ht="42" customHeight="1">
      <c r="A176" s="7" t="s">
        <v>6966</v>
      </c>
      <c r="B176" s="17" t="s">
        <v>6967</v>
      </c>
      <c r="C176" s="17"/>
      <c r="D176" s="18"/>
      <c r="E176" s="18"/>
      <c r="F176" s="18"/>
    </row>
    <row r="177" ht="31.05" customHeight="1"/>
    <row r="178" ht="31.05" customHeight="1"/>
    <row r="179" ht="31.05" customHeight="1"/>
    <row r="180" ht="31.05" customHeight="1"/>
    <row r="181" ht="31.05" customHeight="1"/>
    <row r="182" ht="31.05" customHeight="1"/>
    <row r="183" ht="31.05" customHeight="1"/>
    <row r="184" ht="31.05" customHeight="1"/>
    <row r="185" ht="31.05" customHeight="1"/>
    <row r="186" ht="31.05" customHeight="1"/>
    <row r="187" ht="31.05" customHeight="1"/>
    <row r="188" ht="31.05" customHeight="1"/>
    <row r="189" ht="31.05" customHeight="1"/>
    <row r="190" ht="31.05" customHeight="1"/>
    <row r="191" ht="31.05" customHeight="1"/>
    <row r="192" ht="31.05" customHeight="1"/>
    <row r="193" ht="31.05" customHeight="1"/>
    <row r="194" ht="31.05" customHeight="1"/>
    <row r="195" ht="31.05" customHeight="1"/>
    <row r="196" ht="31.05" customHeight="1"/>
    <row r="197" ht="31.05" customHeight="1"/>
    <row r="198" ht="31.05" customHeight="1"/>
    <row r="199" ht="31.05" customHeight="1"/>
    <row r="200" ht="31.05" customHeight="1"/>
    <row r="201" ht="31.05" customHeight="1"/>
    <row r="202" ht="31.05" customHeight="1"/>
    <row r="203" ht="31.05" customHeight="1"/>
    <row r="204" ht="31.05" customHeight="1"/>
    <row r="205" ht="31.05" customHeight="1"/>
    <row r="206" ht="31.05" customHeight="1"/>
    <row r="207" ht="31.05" customHeight="1"/>
    <row r="208" ht="31.05" customHeight="1"/>
    <row r="209" ht="31.05" customHeight="1"/>
    <row r="210" ht="31.05" customHeight="1"/>
    <row r="211" ht="31.05" customHeight="1"/>
    <row r="212" ht="31.05" customHeight="1"/>
    <row r="213" ht="31.05" customHeight="1"/>
    <row r="214" ht="31.05" customHeight="1"/>
    <row r="215" ht="31.05" customHeight="1"/>
    <row r="216" ht="31.05" customHeight="1"/>
    <row r="217" ht="31.05" customHeight="1"/>
    <row r="218" ht="31.05" customHeight="1"/>
    <row r="219" ht="31.05" customHeight="1"/>
    <row r="220" ht="31.05" customHeight="1"/>
    <row r="221" ht="31.05" customHeight="1"/>
    <row r="222" ht="31.05" customHeight="1"/>
    <row r="223" ht="31.05" customHeight="1"/>
    <row r="224" ht="31.05" customHeight="1"/>
    <row r="225" ht="31.05" customHeight="1"/>
    <row r="226" ht="31.05" customHeight="1"/>
    <row r="227" ht="31.05" customHeight="1"/>
    <row r="228" ht="31.05" customHeight="1"/>
    <row r="229" ht="31.05" customHeight="1"/>
    <row r="230" ht="31.05" customHeight="1"/>
    <row r="231" ht="31.05" customHeight="1"/>
    <row r="232" ht="31.05" customHeight="1"/>
    <row r="233" ht="31.05" customHeight="1"/>
    <row r="234" ht="31.05" customHeight="1"/>
    <row r="235" ht="31.05" customHeight="1"/>
    <row r="236" ht="31.05" customHeight="1"/>
    <row r="237" ht="31.05" customHeight="1"/>
    <row r="238" ht="31.05" customHeight="1"/>
    <row r="239" ht="31.05" customHeight="1"/>
    <row r="240" ht="31.05" customHeight="1"/>
    <row r="241" ht="31.05" customHeight="1"/>
    <row r="242" ht="31.05" customHeight="1"/>
    <row r="243" ht="31.05" customHeight="1"/>
    <row r="244" ht="31.05" customHeight="1"/>
    <row r="245" ht="31.05" customHeight="1"/>
    <row r="246" ht="31.05" customHeight="1"/>
    <row r="247" ht="31.05" customHeight="1"/>
    <row r="248" ht="31.05" customHeight="1"/>
    <row r="249" ht="31.05" customHeight="1"/>
    <row r="250" ht="31.05" customHeight="1"/>
    <row r="251" ht="31.05" customHeight="1"/>
    <row r="252" ht="31.05" customHeight="1"/>
    <row r="253" ht="31.05" customHeight="1"/>
    <row r="254" ht="31.05" customHeight="1"/>
    <row r="255" ht="31.05" customHeight="1"/>
    <row r="256" ht="31.05" customHeight="1"/>
    <row r="257" ht="31.05" customHeight="1"/>
    <row r="258" ht="31.05" customHeight="1"/>
    <row r="259" ht="31.05" customHeight="1"/>
    <row r="260" ht="31.05" customHeight="1"/>
    <row r="261" ht="31.05" customHeight="1"/>
    <row r="262" ht="31.05" customHeight="1"/>
    <row r="263" ht="31.05" customHeight="1"/>
    <row r="264" ht="31.05" customHeight="1"/>
    <row r="265" ht="31.05" customHeight="1"/>
    <row r="266" ht="31.05" customHeight="1"/>
    <row r="267" ht="31.05" customHeight="1"/>
    <row r="268" ht="31.05" customHeight="1"/>
    <row r="269" ht="31.05" customHeight="1"/>
    <row r="270" ht="31.05" customHeight="1"/>
    <row r="271" ht="31.05" customHeight="1"/>
    <row r="272" ht="31.05" customHeight="1"/>
    <row r="273" ht="31.05" customHeight="1"/>
    <row r="274" ht="31.05" customHeight="1"/>
    <row r="275" ht="31.05" customHeight="1"/>
    <row r="276" ht="31.05" customHeight="1"/>
    <row r="277" ht="31.05" customHeight="1"/>
    <row r="278" ht="31.05" customHeight="1"/>
    <row r="279" ht="31.05" customHeight="1"/>
    <row r="280" ht="31.05" customHeight="1"/>
    <row r="281" ht="31.05" customHeight="1"/>
    <row r="282" ht="31.05" customHeight="1"/>
    <row r="283" ht="31.05" customHeight="1"/>
    <row r="284" ht="31.05" customHeight="1"/>
    <row r="285" ht="31.05" customHeight="1"/>
    <row r="286" ht="31.05" customHeight="1"/>
    <row r="287" ht="31.05" customHeight="1"/>
    <row r="288" ht="31.05" customHeight="1"/>
    <row r="289" ht="31.05" customHeight="1"/>
    <row r="290" ht="31.05" customHeight="1"/>
    <row r="291" ht="31.05" customHeight="1"/>
    <row r="292" ht="31.05" customHeight="1"/>
    <row r="293" ht="31.05" customHeight="1"/>
    <row r="294" ht="31.05" customHeight="1"/>
    <row r="295" ht="31.05" customHeight="1"/>
    <row r="296" ht="31.05" customHeight="1"/>
    <row r="297" ht="31.05" customHeight="1"/>
    <row r="298" ht="31.05" customHeight="1"/>
    <row r="299" ht="31.05" customHeight="1"/>
    <row r="300" ht="31.05" customHeight="1"/>
    <row r="301" ht="31.05" customHeight="1"/>
    <row r="302" ht="31.05" customHeight="1"/>
    <row r="303" ht="31.05" customHeight="1"/>
    <row r="304" ht="31.05" customHeight="1"/>
    <row r="305" ht="31.05" customHeight="1"/>
    <row r="306" ht="31.05" customHeight="1"/>
    <row r="307" ht="31.05" customHeight="1"/>
    <row r="308" ht="31.05" customHeight="1"/>
    <row r="309" ht="31.05" customHeight="1"/>
    <row r="310" ht="31.05" customHeight="1"/>
    <row r="311" ht="31.05" customHeight="1"/>
    <row r="312" ht="31.05" customHeight="1"/>
    <row r="313" ht="31.05" customHeight="1"/>
    <row r="314" ht="31.05" customHeight="1"/>
    <row r="315" ht="31.05" customHeight="1"/>
    <row r="316" ht="31.05" customHeight="1"/>
    <row r="317" ht="31.05" customHeight="1"/>
    <row r="318" ht="31.05" customHeight="1"/>
    <row r="319" ht="31.05" customHeight="1"/>
    <row r="320" ht="31.05" customHeight="1"/>
    <row r="321" ht="31.05" customHeight="1"/>
    <row r="322" ht="31.05" customHeight="1"/>
    <row r="323" ht="31.05" customHeight="1"/>
    <row r="324" ht="31.05" customHeight="1"/>
    <row r="325" ht="31.05" customHeight="1"/>
    <row r="326" ht="31.05" customHeight="1"/>
    <row r="327" ht="31.05" customHeight="1"/>
    <row r="328" ht="31.05" customHeight="1"/>
    <row r="329" ht="31.05" customHeight="1"/>
    <row r="330" ht="31.05" customHeight="1"/>
    <row r="331" ht="31.05" customHeight="1"/>
    <row r="332" ht="31.05" customHeight="1"/>
    <row r="333" ht="31.05" customHeight="1"/>
    <row r="334" ht="31.05" customHeight="1"/>
    <row r="335" ht="31.05" customHeight="1"/>
    <row r="336" ht="31.05" customHeight="1"/>
    <row r="337" ht="31.05" customHeight="1"/>
    <row r="338" ht="31.05" customHeight="1"/>
    <row r="339" ht="31.05" customHeight="1"/>
    <row r="340" ht="31.05" customHeight="1"/>
    <row r="341" ht="31.05" customHeight="1"/>
    <row r="342" ht="31.05" customHeight="1"/>
    <row r="343" ht="31.05" customHeight="1"/>
    <row r="344" ht="31.05" customHeight="1"/>
    <row r="345" ht="31.05" customHeight="1"/>
    <row r="346" ht="31.05" customHeight="1"/>
    <row r="347" ht="31.05" customHeight="1"/>
    <row r="348" ht="31.05" customHeight="1"/>
    <row r="349" ht="31.05" customHeight="1"/>
    <row r="350" ht="31.05" customHeight="1"/>
    <row r="351" ht="31.05" customHeight="1"/>
    <row r="352" ht="31.05" customHeight="1"/>
    <row r="353" ht="31.05" customHeight="1"/>
    <row r="354" ht="31.05" customHeight="1"/>
    <row r="355" ht="31.05" customHeight="1"/>
    <row r="356" ht="31.05" customHeight="1"/>
    <row r="357" ht="31.05" customHeight="1"/>
    <row r="358" ht="31.05" customHeight="1"/>
    <row r="359" ht="31.05" customHeight="1"/>
    <row r="360" ht="31.05" customHeight="1"/>
    <row r="361" ht="31.05" customHeight="1"/>
    <row r="362" ht="31.05" customHeight="1"/>
    <row r="363" ht="31.05" customHeight="1"/>
    <row r="364" ht="31.05" customHeight="1"/>
    <row r="365" ht="31.05" customHeight="1"/>
    <row r="366" ht="31.05" customHeight="1"/>
    <row r="367" ht="31.05" customHeight="1"/>
    <row r="368" ht="31.05" customHeight="1"/>
    <row r="369" ht="31.05" customHeight="1"/>
    <row r="370" ht="31.05" customHeight="1"/>
    <row r="371" ht="31.05" customHeight="1"/>
    <row r="372" ht="31.05" customHeight="1"/>
    <row r="373" ht="31.05" customHeight="1"/>
    <row r="374" ht="31.05" customHeight="1"/>
    <row r="375" ht="31.05" customHeight="1"/>
    <row r="376" ht="31.05" customHeight="1"/>
    <row r="377" ht="31.05" customHeight="1"/>
    <row r="378" ht="31.05" customHeight="1"/>
    <row r="379" ht="31.05" customHeight="1"/>
    <row r="380" ht="31.05" customHeight="1"/>
    <row r="381" ht="31.05" customHeight="1"/>
    <row r="382" ht="31.05" customHeight="1"/>
    <row r="383" ht="31.05" customHeight="1"/>
    <row r="384" ht="31.05" customHeight="1"/>
    <row r="385" ht="31.05" customHeight="1"/>
    <row r="386" ht="31.05" customHeight="1"/>
    <row r="387" ht="31.05" customHeight="1"/>
    <row r="388" ht="31.05" customHeight="1"/>
    <row r="389" ht="31.05" customHeight="1"/>
    <row r="390" ht="31.05" customHeight="1"/>
    <row r="391" ht="31.05" customHeight="1"/>
    <row r="392" ht="31.05" customHeight="1"/>
    <row r="393" ht="31.05" customHeight="1"/>
    <row r="394" ht="31.05" customHeight="1"/>
    <row r="395" ht="31.05" customHeight="1"/>
    <row r="396" ht="31.05" customHeight="1"/>
    <row r="397" ht="31.05" customHeight="1"/>
    <row r="398" ht="31.05" customHeight="1"/>
    <row r="399" ht="31.05" customHeight="1"/>
    <row r="400" ht="31.05" customHeight="1"/>
    <row r="401" ht="31.05" customHeight="1"/>
    <row r="402" ht="31.05" customHeight="1"/>
    <row r="403" ht="31.05" customHeight="1"/>
    <row r="404" ht="31.05" customHeight="1"/>
    <row r="405" ht="31.05" customHeight="1"/>
    <row r="406" ht="31.05" customHeight="1"/>
    <row r="407" ht="31.05" customHeight="1"/>
    <row r="408" ht="31.05" customHeight="1"/>
    <row r="409" ht="31.05" customHeight="1"/>
    <row r="410" ht="31.05" customHeight="1"/>
    <row r="411" ht="31.05" customHeight="1"/>
    <row r="412" ht="31.05" customHeight="1"/>
    <row r="413" ht="31.05" customHeight="1"/>
    <row r="414" ht="31.05" customHeight="1"/>
    <row r="415" ht="31.05" customHeight="1"/>
    <row r="416" ht="31.05" customHeight="1"/>
    <row r="417" ht="31.05" customHeight="1"/>
    <row r="418" ht="31.05" customHeight="1"/>
    <row r="419" ht="31.05" customHeight="1"/>
    <row r="420" ht="31.05" customHeight="1"/>
    <row r="421" ht="31.05" customHeight="1"/>
    <row r="422" ht="31.05" customHeight="1"/>
    <row r="423" ht="31.05" customHeight="1"/>
    <row r="424" ht="31.05" customHeight="1"/>
    <row r="425" ht="31.05" customHeight="1"/>
    <row r="426" ht="31.05" customHeight="1"/>
    <row r="427" ht="31.05" customHeight="1"/>
    <row r="428" ht="31.05" customHeight="1"/>
    <row r="429" ht="31.05" customHeight="1"/>
    <row r="430" ht="31.05" customHeight="1"/>
    <row r="431" ht="31.05" customHeight="1"/>
    <row r="432" ht="31.05" customHeight="1"/>
    <row r="433" ht="31.05" customHeight="1"/>
    <row r="434" ht="31.05" customHeight="1"/>
    <row r="435" ht="31.05" customHeight="1"/>
    <row r="436" ht="31.05" customHeight="1"/>
    <row r="437" ht="31.05" customHeight="1"/>
    <row r="438" ht="31.05" customHeight="1"/>
    <row r="439" ht="31.05" customHeight="1"/>
    <row r="440" ht="31.05" customHeight="1"/>
    <row r="441" ht="31.05" customHeight="1"/>
    <row r="442" ht="31.05" customHeight="1"/>
    <row r="443" ht="31.05" customHeight="1"/>
    <row r="444" ht="31.05" customHeight="1"/>
    <row r="445" ht="31.05" customHeight="1"/>
    <row r="446" ht="31.05" customHeight="1"/>
    <row r="447" ht="31.05" customHeight="1"/>
    <row r="448" ht="31.05" customHeight="1"/>
    <row r="449" ht="31.05" customHeight="1"/>
    <row r="450" ht="31.05" customHeight="1"/>
    <row r="451" ht="31.05" customHeight="1"/>
    <row r="452" ht="31.05" customHeight="1"/>
    <row r="453" ht="31.05" customHeight="1"/>
    <row r="454" ht="31.05" customHeight="1"/>
    <row r="455" ht="31.05" customHeight="1"/>
    <row r="456" ht="31.05" customHeight="1"/>
    <row r="457" ht="31.05" customHeight="1"/>
    <row r="458" ht="31.05" customHeight="1"/>
    <row r="459" ht="31.05" customHeight="1"/>
    <row r="460" ht="31.05" customHeight="1"/>
    <row r="461" ht="31.05" customHeight="1"/>
    <row r="462" ht="31.05" customHeight="1"/>
    <row r="463" ht="31.05" customHeight="1"/>
    <row r="464" ht="31.05" customHeight="1"/>
    <row r="465" ht="31.05" customHeight="1"/>
    <row r="466" ht="31.05" customHeight="1"/>
    <row r="467" ht="31.05" customHeight="1"/>
    <row r="468" ht="31.05" customHeight="1"/>
    <row r="469" ht="31.05" customHeight="1"/>
    <row r="470" ht="31.05" customHeight="1"/>
    <row r="471" ht="31.05" customHeight="1"/>
    <row r="472" ht="31.05" customHeight="1"/>
    <row r="473" ht="31.05" customHeight="1"/>
    <row r="474" ht="31.05" customHeight="1"/>
    <row r="475" ht="31.05" customHeight="1"/>
    <row r="476" ht="31.05" customHeight="1"/>
    <row r="477" ht="31.05" customHeight="1"/>
    <row r="478" ht="31.05" customHeight="1"/>
    <row r="479" ht="31.05" customHeight="1"/>
    <row r="480" ht="31.05" customHeight="1"/>
    <row r="481" ht="31.05" customHeight="1"/>
    <row r="482" ht="31.05" customHeight="1"/>
    <row r="483" ht="31.05" customHeight="1"/>
    <row r="484" ht="31.05" customHeight="1"/>
    <row r="485" ht="31.05" customHeight="1"/>
    <row r="486" ht="31.05" customHeight="1"/>
    <row r="487" ht="31.05" customHeight="1"/>
    <row r="488" ht="31.05" customHeight="1"/>
    <row r="489" ht="31.05" customHeight="1"/>
    <row r="490" ht="31.05" customHeight="1"/>
    <row r="491" ht="31.05" customHeight="1"/>
    <row r="492" ht="31.05" customHeight="1"/>
    <row r="495" ht="24" customHeight="1"/>
    <row r="496" ht="42" customHeight="1"/>
    <row r="497" ht="42" customHeight="1"/>
    <row r="498" ht="42" customHeight="1"/>
    <row r="499" ht="42" customHeight="1"/>
    <row r="500" ht="42" customHeight="1"/>
    <row r="501" ht="42" customHeight="1"/>
    <row r="502" ht="42" customHeight="1"/>
    <row r="503" ht="42" customHeight="1"/>
    <row r="504" ht="42" customHeight="1"/>
  </sheetData>
  <mergeCells count="12">
    <mergeCell ref="B175:F175"/>
    <mergeCell ref="B176:F176"/>
    <mergeCell ref="B170:F170"/>
    <mergeCell ref="B171:F171"/>
    <mergeCell ref="B172:F172"/>
    <mergeCell ref="B173:F173"/>
    <mergeCell ref="B174:F174"/>
    <mergeCell ref="A1:F1"/>
    <mergeCell ref="A2:F2"/>
    <mergeCell ref="A167:F167"/>
    <mergeCell ref="B168:F168"/>
    <mergeCell ref="B169:F169"/>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2026-10-29T09:33:47Z</dcterms:created>
  <dcterms:modified xsi:type="dcterms:W3CDTF">2026-10-29T09:33:47Z</dcterms:modified>
</cp:coreProperties>
</file>